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Internal\01_Regulatory Services\02_Cases\2025 Cases\00_2025-00257 Base Case\06_All Filed Discovery\01_Staff\Set 1\As Filed\"/>
    </mc:Choice>
  </mc:AlternateContent>
  <xr:revisionPtr revIDLastSave="0" documentId="8_{10FF4F54-3A43-4D61-BFDB-62C47E65D896}" xr6:coauthVersionLast="47" xr6:coauthVersionMax="47" xr10:uidLastSave="{00000000-0000-0000-0000-000000000000}"/>
  <bookViews>
    <workbookView xWindow="28680" yWindow="-120" windowWidth="29040" windowHeight="15720" tabRatio="575" xr2:uid="{00000000-000D-0000-FFFF-FFFF00000000}"/>
  </bookViews>
  <sheets>
    <sheet name="FERC_IS1" sheetId="1" r:id="rId1"/>
    <sheet name="Modification History" sheetId="2" state="hidden" r:id="rId2"/>
    <sheet name="O&amp;M" sheetId="3" r:id="rId3"/>
    <sheet name="O&amp;M QRT" sheetId="4" r:id="rId4"/>
    <sheet name="KWH" sheetId="5" r:id="rId5"/>
  </sheets>
  <definedNames>
    <definedName name="Account_tree">'Modification History'!$C$5</definedName>
    <definedName name="Begin_KWH1">KWH!$F$8</definedName>
    <definedName name="Begin_KWH2">KWH!$T$8</definedName>
    <definedName name="Begin_KWH3">KWH!$AJ$8</definedName>
    <definedName name="Begin_KWH4">KWH!$AZ$8</definedName>
    <definedName name="Begin_Print2">KWH!$T$8</definedName>
    <definedName name="Begin_Print3">KWH!$AK$8</definedName>
    <definedName name="Begin_Print4">KWH!$BB$8</definedName>
    <definedName name="BU_Name">'Modification History'!$C$2</definedName>
    <definedName name="Business_Unit">'Modification History'!$C$6</definedName>
    <definedName name="C_Begin">FERC_IS1!$B$7</definedName>
    <definedName name="C_End">FERC_IS1!$M$691</definedName>
    <definedName name="Category">'Modification History'!$C$14</definedName>
    <definedName name="Comments">'Modification History'!$C$12</definedName>
    <definedName name="Contact_Person">'Modification History'!$C$3</definedName>
    <definedName name="Department_Owner">'Modification History'!$C$4</definedName>
    <definedName name="End_KWH1">KWH!$R$112</definedName>
    <definedName name="End_KWH2">KWH!$AH$112</definedName>
    <definedName name="End_KWH3">KWH!$AX$112</definedName>
    <definedName name="End_KWH4">KWH!$BN$112</definedName>
    <definedName name="End_Print1">KWH!$Q$112</definedName>
    <definedName name="End_Print2">KWH!$AI$112</definedName>
    <definedName name="End_Print3">KWH!$AZ$112</definedName>
    <definedName name="End_Print4">KWH!#REF!</definedName>
    <definedName name="Keywords">'Modification History'!$C$15</definedName>
    <definedName name="KWH_BEGIN">KWH!$B$8</definedName>
    <definedName name="KWH_END">KWH!#REF!</definedName>
    <definedName name="NvsASD">"V2025-06-30"</definedName>
    <definedName name="NvsAutoDrillOk">"VN"</definedName>
    <definedName name="NvsDrillHyperLink" localSheetId="0">"https://psfinweb.aepsc.com/psp/fcm92prd_newwin/EMPLOYEE/ERP/c/REPORT_BOOKS.IC_RUN_DRILLDOWN.GBL?Action=A&amp;NVS_INSTANCE=18450142_19209580"</definedName>
    <definedName name="NvsElapsedTime">0.004276</definedName>
    <definedName name="NvsEndTime">45880.812813</definedName>
    <definedName name="NvsInstanceHook" localSheetId="0">"nvsMacro1"</definedName>
    <definedName name="NvsInstLang">"VENG"</definedName>
    <definedName name="NvsInstSpec">"%,FBUSINESS_UNIT,TGL_PRPT_CONS,NKYP_CORP_CONSOL"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"%,X,RZF.ACCOUNT.,CNF.."</definedName>
    <definedName name="NvsPanelBusUnit">"V100"</definedName>
    <definedName name="NvsPanelEffdt">"V2099-01-01"</definedName>
    <definedName name="NvsPanelSetid">"VAEP"</definedName>
    <definedName name="NvsParentRef">"Sheet1!$$0"</definedName>
    <definedName name="NvsReqBU">"VX992"</definedName>
    <definedName name="NvsReqBUOnly">"VN"</definedName>
    <definedName name="NvsSheetType" localSheetId="0">"M"</definedName>
    <definedName name="NvsTransLed">"VN"</definedName>
    <definedName name="NvsTree.GL_ALLBU_SUM_LED" localSheetId="0">"YSNYN"</definedName>
    <definedName name="NvsTree.GL_FERC_ACCT" localSheetId="0">"YSNYN"</definedName>
    <definedName name="NvsTree.GL_PRPT_CONS" localSheetId="0">"YSNYN"</definedName>
    <definedName name="NvsTree.SEGMENT_CONS" localSheetId="0">"YSNYN"</definedName>
    <definedName name="NvsTreeASD">"V2099-01-01"</definedName>
    <definedName name="NvsValTbl.ACCOUNT">"GL_ACCOUNT_TBL"</definedName>
    <definedName name="NvsValTbl.CURRENCY_CD">"CURRENCY_CD_TBL"</definedName>
    <definedName name="OM_BEGIN">'O&amp;M'!$B$8</definedName>
    <definedName name="OM_END">'O&amp;M'!#REF!</definedName>
    <definedName name="OM_QRT_BEGIN">'O&amp;M QRT'!$B$8</definedName>
    <definedName name="OM_QRT_END">'O&amp;M QRT'!#REF!</definedName>
    <definedName name="OPR_ID">FERC_IS1!$C$708</definedName>
    <definedName name="_xlnm.Print_Area" localSheetId="4">KWH!$A$8:$K$112</definedName>
    <definedName name="_xlnm.Print_Area" localSheetId="2">'O&amp;M'!$A$8:$K$1692</definedName>
    <definedName name="_xlnm.Print_Area" localSheetId="3">'O&amp;M QRT'!$A$8:$K$855</definedName>
    <definedName name="_xlnm.Print_Titles" localSheetId="0">FERC_IS1!$B:$D,FERC_IS1!$2:$6</definedName>
    <definedName name="_xlnm.Print_Titles" localSheetId="4">KWH!$2:$7</definedName>
    <definedName name="_xlnm.Print_Titles" localSheetId="2">'O&amp;M'!$2:$7</definedName>
    <definedName name="_xlnm.Print_Titles" localSheetId="3">'O&amp;M QRT'!$2:$7</definedName>
    <definedName name="Report_Author">'Modification History'!$C$11</definedName>
    <definedName name="Report_Comments">'Modification History'!$C$13</definedName>
    <definedName name="Report_Description">'Modification History'!$C$9</definedName>
    <definedName name="Report_Stmt_Type">'Modification History'!$C$8</definedName>
    <definedName name="Report_Title">'Modification History'!$C$10</definedName>
    <definedName name="Rev_Begin">KWH!$B$8</definedName>
    <definedName name="Rev_End">FERC_IS1!#REF!</definedName>
    <definedName name="search_directory_name">"R:\fcm90prd\nvision\rpts\Fin_Reports\"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G112" i="5" l="1"/>
  <c r="BH112" i="5" s="1"/>
  <c r="BB112" i="5"/>
  <c r="BC112" i="5" s="1"/>
  <c r="AQ112" i="5"/>
  <c r="AR112" i="5" s="1"/>
  <c r="AL112" i="5"/>
  <c r="AM112" i="5" s="1"/>
  <c r="AA112" i="5"/>
  <c r="AB112" i="5" s="1"/>
  <c r="V112" i="5"/>
  <c r="W112" i="5" s="1"/>
  <c r="M112" i="5"/>
  <c r="N112" i="5" s="1"/>
  <c r="H112" i="5"/>
  <c r="I112" i="5" s="1"/>
  <c r="BH111" i="5"/>
  <c r="BG111" i="5"/>
  <c r="BB111" i="5"/>
  <c r="BC111" i="5" s="1"/>
  <c r="AR111" i="5"/>
  <c r="AQ111" i="5"/>
  <c r="AL111" i="5"/>
  <c r="AM111" i="5" s="1"/>
  <c r="AB111" i="5"/>
  <c r="AA111" i="5"/>
  <c r="V111" i="5"/>
  <c r="W111" i="5" s="1"/>
  <c r="N111" i="5"/>
  <c r="M111" i="5"/>
  <c r="H111" i="5"/>
  <c r="I111" i="5" s="1"/>
  <c r="BH110" i="5"/>
  <c r="BG110" i="5"/>
  <c r="BC110" i="5"/>
  <c r="BB110" i="5"/>
  <c r="AR110" i="5"/>
  <c r="AQ110" i="5"/>
  <c r="AM110" i="5"/>
  <c r="AL110" i="5"/>
  <c r="AB110" i="5"/>
  <c r="AA110" i="5"/>
  <c r="W110" i="5"/>
  <c r="V110" i="5"/>
  <c r="N110" i="5"/>
  <c r="M110" i="5"/>
  <c r="I110" i="5"/>
  <c r="H110" i="5"/>
  <c r="BH109" i="5"/>
  <c r="BG109" i="5"/>
  <c r="BC109" i="5"/>
  <c r="BB109" i="5"/>
  <c r="AR109" i="5"/>
  <c r="AQ109" i="5"/>
  <c r="AM109" i="5"/>
  <c r="AL109" i="5"/>
  <c r="AB109" i="5"/>
  <c r="AA109" i="5"/>
  <c r="W109" i="5"/>
  <c r="V109" i="5"/>
  <c r="N109" i="5"/>
  <c r="M109" i="5"/>
  <c r="I109" i="5"/>
  <c r="H109" i="5"/>
  <c r="BH108" i="5"/>
  <c r="BG108" i="5"/>
  <c r="BC108" i="5"/>
  <c r="BB108" i="5"/>
  <c r="AR108" i="5"/>
  <c r="AQ108" i="5"/>
  <c r="AM108" i="5"/>
  <c r="AL108" i="5"/>
  <c r="AB108" i="5"/>
  <c r="AA108" i="5"/>
  <c r="W108" i="5"/>
  <c r="V108" i="5"/>
  <c r="N108" i="5"/>
  <c r="M108" i="5"/>
  <c r="I108" i="5"/>
  <c r="H108" i="5"/>
  <c r="BH107" i="5"/>
  <c r="BG107" i="5"/>
  <c r="BB107" i="5"/>
  <c r="BC107" i="5" s="1"/>
  <c r="AR107" i="5"/>
  <c r="AQ107" i="5"/>
  <c r="AL107" i="5"/>
  <c r="AM107" i="5" s="1"/>
  <c r="AB107" i="5"/>
  <c r="AA107" i="5"/>
  <c r="V107" i="5"/>
  <c r="W107" i="5" s="1"/>
  <c r="N107" i="5"/>
  <c r="M107" i="5"/>
  <c r="H107" i="5"/>
  <c r="I107" i="5" s="1"/>
  <c r="BH106" i="5"/>
  <c r="BG106" i="5"/>
  <c r="BC106" i="5"/>
  <c r="BB106" i="5"/>
  <c r="AR106" i="5"/>
  <c r="AQ106" i="5"/>
  <c r="AM106" i="5"/>
  <c r="AL106" i="5"/>
  <c r="AB106" i="5"/>
  <c r="AA106" i="5"/>
  <c r="W106" i="5"/>
  <c r="V106" i="5"/>
  <c r="N106" i="5"/>
  <c r="M106" i="5"/>
  <c r="I106" i="5"/>
  <c r="H106" i="5"/>
  <c r="BH105" i="5"/>
  <c r="BG105" i="5"/>
  <c r="BB105" i="5"/>
  <c r="BC105" i="5" s="1"/>
  <c r="AR105" i="5"/>
  <c r="AQ105" i="5"/>
  <c r="AL105" i="5"/>
  <c r="AM105" i="5" s="1"/>
  <c r="AB105" i="5"/>
  <c r="AA105" i="5"/>
  <c r="V105" i="5"/>
  <c r="W105" i="5" s="1"/>
  <c r="N105" i="5"/>
  <c r="M105" i="5"/>
  <c r="H105" i="5"/>
  <c r="I105" i="5" s="1"/>
  <c r="BH104" i="5"/>
  <c r="BG104" i="5"/>
  <c r="BB104" i="5"/>
  <c r="BC104" i="5" s="1"/>
  <c r="AR104" i="5"/>
  <c r="AQ104" i="5"/>
  <c r="AL104" i="5"/>
  <c r="AM104" i="5" s="1"/>
  <c r="AB104" i="5"/>
  <c r="AA104" i="5"/>
  <c r="V104" i="5"/>
  <c r="W104" i="5" s="1"/>
  <c r="N104" i="5"/>
  <c r="M104" i="5"/>
  <c r="H104" i="5"/>
  <c r="I104" i="5" s="1"/>
  <c r="BH103" i="5"/>
  <c r="BG103" i="5"/>
  <c r="BB103" i="5"/>
  <c r="BC103" i="5" s="1"/>
  <c r="AR103" i="5"/>
  <c r="AQ103" i="5"/>
  <c r="AL103" i="5"/>
  <c r="AM103" i="5" s="1"/>
  <c r="AB103" i="5"/>
  <c r="AA103" i="5"/>
  <c r="V103" i="5"/>
  <c r="W103" i="5" s="1"/>
  <c r="N103" i="5"/>
  <c r="M103" i="5"/>
  <c r="H103" i="5"/>
  <c r="I103" i="5" s="1"/>
  <c r="BH102" i="5"/>
  <c r="BG102" i="5"/>
  <c r="BB102" i="5"/>
  <c r="BC102" i="5" s="1"/>
  <c r="AR102" i="5"/>
  <c r="AQ102" i="5"/>
  <c r="AL102" i="5"/>
  <c r="AM102" i="5" s="1"/>
  <c r="AB102" i="5"/>
  <c r="AA102" i="5"/>
  <c r="V102" i="5"/>
  <c r="W102" i="5" s="1"/>
  <c r="N102" i="5"/>
  <c r="M102" i="5"/>
  <c r="H102" i="5"/>
  <c r="I102" i="5" s="1"/>
  <c r="BH101" i="5"/>
  <c r="BG101" i="5"/>
  <c r="BB101" i="5"/>
  <c r="BC101" i="5" s="1"/>
  <c r="AR101" i="5"/>
  <c r="AQ101" i="5"/>
  <c r="AL101" i="5"/>
  <c r="AM101" i="5" s="1"/>
  <c r="AB101" i="5"/>
  <c r="AA101" i="5"/>
  <c r="V101" i="5"/>
  <c r="W101" i="5" s="1"/>
  <c r="N101" i="5"/>
  <c r="M101" i="5"/>
  <c r="H101" i="5"/>
  <c r="I101" i="5" s="1"/>
  <c r="BH100" i="5"/>
  <c r="BG100" i="5"/>
  <c r="BB100" i="5"/>
  <c r="BC100" i="5" s="1"/>
  <c r="AR100" i="5"/>
  <c r="AQ100" i="5"/>
  <c r="AL100" i="5"/>
  <c r="AM100" i="5" s="1"/>
  <c r="AB100" i="5"/>
  <c r="AA100" i="5"/>
  <c r="V100" i="5"/>
  <c r="W100" i="5" s="1"/>
  <c r="N100" i="5"/>
  <c r="M100" i="5"/>
  <c r="H100" i="5"/>
  <c r="I100" i="5" s="1"/>
  <c r="BH99" i="5"/>
  <c r="BG99" i="5"/>
  <c r="BB99" i="5"/>
  <c r="BC99" i="5" s="1"/>
  <c r="AR99" i="5"/>
  <c r="AQ99" i="5"/>
  <c r="AL99" i="5"/>
  <c r="AM99" i="5" s="1"/>
  <c r="AB99" i="5"/>
  <c r="AA99" i="5"/>
  <c r="V99" i="5"/>
  <c r="W99" i="5" s="1"/>
  <c r="N99" i="5"/>
  <c r="M99" i="5"/>
  <c r="H99" i="5"/>
  <c r="I99" i="5" s="1"/>
  <c r="BH98" i="5"/>
  <c r="BG98" i="5"/>
  <c r="BB98" i="5"/>
  <c r="BC98" i="5" s="1"/>
  <c r="AR98" i="5"/>
  <c r="AQ98" i="5"/>
  <c r="AL98" i="5"/>
  <c r="AM98" i="5" s="1"/>
  <c r="AB98" i="5"/>
  <c r="AA98" i="5"/>
  <c r="V98" i="5"/>
  <c r="W98" i="5" s="1"/>
  <c r="N98" i="5"/>
  <c r="M98" i="5"/>
  <c r="H98" i="5"/>
  <c r="I98" i="5" s="1"/>
  <c r="BH97" i="5"/>
  <c r="BG97" i="5"/>
  <c r="BC97" i="5"/>
  <c r="BB97" i="5"/>
  <c r="AR97" i="5"/>
  <c r="AQ97" i="5"/>
  <c r="AM97" i="5"/>
  <c r="AL97" i="5"/>
  <c r="AB97" i="5"/>
  <c r="AA97" i="5"/>
  <c r="W97" i="5"/>
  <c r="V97" i="5"/>
  <c r="N97" i="5"/>
  <c r="M97" i="5"/>
  <c r="I97" i="5"/>
  <c r="H97" i="5"/>
  <c r="BH96" i="5"/>
  <c r="BG96" i="5"/>
  <c r="BB96" i="5"/>
  <c r="BC96" i="5" s="1"/>
  <c r="AR96" i="5"/>
  <c r="AQ96" i="5"/>
  <c r="AL96" i="5"/>
  <c r="AM96" i="5" s="1"/>
  <c r="AB96" i="5"/>
  <c r="AA96" i="5"/>
  <c r="V96" i="5"/>
  <c r="W96" i="5" s="1"/>
  <c r="N96" i="5"/>
  <c r="M96" i="5"/>
  <c r="H96" i="5"/>
  <c r="I96" i="5" s="1"/>
  <c r="BH95" i="5"/>
  <c r="BG95" i="5"/>
  <c r="BB95" i="5"/>
  <c r="BC95" i="5" s="1"/>
  <c r="AR95" i="5"/>
  <c r="AQ95" i="5"/>
  <c r="AL95" i="5"/>
  <c r="AM95" i="5" s="1"/>
  <c r="AB95" i="5"/>
  <c r="AA95" i="5"/>
  <c r="V95" i="5"/>
  <c r="W95" i="5" s="1"/>
  <c r="N95" i="5"/>
  <c r="M95" i="5"/>
  <c r="H95" i="5"/>
  <c r="I95" i="5" s="1"/>
  <c r="BH94" i="5"/>
  <c r="BG94" i="5"/>
  <c r="BB94" i="5"/>
  <c r="BC94" i="5" s="1"/>
  <c r="AR94" i="5"/>
  <c r="AQ94" i="5"/>
  <c r="AL94" i="5"/>
  <c r="AM94" i="5" s="1"/>
  <c r="AB94" i="5"/>
  <c r="AA94" i="5"/>
  <c r="V94" i="5"/>
  <c r="W94" i="5" s="1"/>
  <c r="N94" i="5"/>
  <c r="M94" i="5"/>
  <c r="H94" i="5"/>
  <c r="I94" i="5" s="1"/>
  <c r="BH93" i="5"/>
  <c r="BG93" i="5"/>
  <c r="BB93" i="5"/>
  <c r="BC93" i="5" s="1"/>
  <c r="AR93" i="5"/>
  <c r="AQ93" i="5"/>
  <c r="AL93" i="5"/>
  <c r="AM93" i="5" s="1"/>
  <c r="AB93" i="5"/>
  <c r="AA93" i="5"/>
  <c r="V93" i="5"/>
  <c r="W93" i="5" s="1"/>
  <c r="N93" i="5"/>
  <c r="M93" i="5"/>
  <c r="H93" i="5"/>
  <c r="I93" i="5" s="1"/>
  <c r="BH92" i="5"/>
  <c r="BG92" i="5"/>
  <c r="BB92" i="5"/>
  <c r="BC92" i="5" s="1"/>
  <c r="AR92" i="5"/>
  <c r="AQ92" i="5"/>
  <c r="AL92" i="5"/>
  <c r="AM92" i="5" s="1"/>
  <c r="AB92" i="5"/>
  <c r="AA92" i="5"/>
  <c r="V92" i="5"/>
  <c r="W92" i="5" s="1"/>
  <c r="N92" i="5"/>
  <c r="M92" i="5"/>
  <c r="H92" i="5"/>
  <c r="I92" i="5" s="1"/>
  <c r="BH91" i="5"/>
  <c r="BG91" i="5"/>
  <c r="BB91" i="5"/>
  <c r="BC91" i="5" s="1"/>
  <c r="AR91" i="5"/>
  <c r="AQ91" i="5"/>
  <c r="AL91" i="5"/>
  <c r="AM91" i="5" s="1"/>
  <c r="AB91" i="5"/>
  <c r="AA91" i="5"/>
  <c r="V91" i="5"/>
  <c r="W91" i="5" s="1"/>
  <c r="N91" i="5"/>
  <c r="M91" i="5"/>
  <c r="H91" i="5"/>
  <c r="I91" i="5" s="1"/>
  <c r="BH90" i="5"/>
  <c r="BG90" i="5"/>
  <c r="BB90" i="5"/>
  <c r="BC90" i="5" s="1"/>
  <c r="AR90" i="5"/>
  <c r="AQ90" i="5"/>
  <c r="AL90" i="5"/>
  <c r="AM90" i="5" s="1"/>
  <c r="AB90" i="5"/>
  <c r="AA90" i="5"/>
  <c r="V90" i="5"/>
  <c r="W90" i="5" s="1"/>
  <c r="N90" i="5"/>
  <c r="M90" i="5"/>
  <c r="H90" i="5"/>
  <c r="I90" i="5" s="1"/>
  <c r="BH89" i="5"/>
  <c r="BG89" i="5"/>
  <c r="BC89" i="5"/>
  <c r="BB89" i="5"/>
  <c r="AR89" i="5"/>
  <c r="AQ89" i="5"/>
  <c r="AM89" i="5"/>
  <c r="AL89" i="5"/>
  <c r="AB89" i="5"/>
  <c r="AA89" i="5"/>
  <c r="W89" i="5"/>
  <c r="V89" i="5"/>
  <c r="N89" i="5"/>
  <c r="M89" i="5"/>
  <c r="I89" i="5"/>
  <c r="H89" i="5"/>
  <c r="BH88" i="5"/>
  <c r="BG88" i="5"/>
  <c r="BB88" i="5"/>
  <c r="BC88" i="5" s="1"/>
  <c r="AR88" i="5"/>
  <c r="AQ88" i="5"/>
  <c r="AL88" i="5"/>
  <c r="AM88" i="5" s="1"/>
  <c r="AB88" i="5"/>
  <c r="AA88" i="5"/>
  <c r="V88" i="5"/>
  <c r="W88" i="5" s="1"/>
  <c r="N88" i="5"/>
  <c r="M88" i="5"/>
  <c r="H88" i="5"/>
  <c r="I88" i="5" s="1"/>
  <c r="BH87" i="5"/>
  <c r="BG87" i="5"/>
  <c r="BB87" i="5"/>
  <c r="BC87" i="5" s="1"/>
  <c r="AR87" i="5"/>
  <c r="AQ87" i="5"/>
  <c r="AL87" i="5"/>
  <c r="AM87" i="5" s="1"/>
  <c r="AB87" i="5"/>
  <c r="AA87" i="5"/>
  <c r="V87" i="5"/>
  <c r="W87" i="5" s="1"/>
  <c r="N87" i="5"/>
  <c r="M87" i="5"/>
  <c r="H87" i="5"/>
  <c r="I87" i="5" s="1"/>
  <c r="BH86" i="5"/>
  <c r="BG86" i="5"/>
  <c r="BB86" i="5"/>
  <c r="BC86" i="5" s="1"/>
  <c r="AR86" i="5"/>
  <c r="AQ86" i="5"/>
  <c r="AL86" i="5"/>
  <c r="AM86" i="5" s="1"/>
  <c r="AB86" i="5"/>
  <c r="AA86" i="5"/>
  <c r="V86" i="5"/>
  <c r="W86" i="5" s="1"/>
  <c r="N86" i="5"/>
  <c r="M86" i="5"/>
  <c r="H86" i="5"/>
  <c r="I86" i="5" s="1"/>
  <c r="BH85" i="5"/>
  <c r="BG85" i="5"/>
  <c r="BB85" i="5"/>
  <c r="BC85" i="5" s="1"/>
  <c r="AR85" i="5"/>
  <c r="AQ85" i="5"/>
  <c r="AL85" i="5"/>
  <c r="AM85" i="5" s="1"/>
  <c r="AB85" i="5"/>
  <c r="AA85" i="5"/>
  <c r="V85" i="5"/>
  <c r="W85" i="5" s="1"/>
  <c r="N85" i="5"/>
  <c r="M85" i="5"/>
  <c r="H85" i="5"/>
  <c r="I85" i="5" s="1"/>
  <c r="BH84" i="5"/>
  <c r="BG84" i="5"/>
  <c r="BB84" i="5"/>
  <c r="BC84" i="5" s="1"/>
  <c r="AR84" i="5"/>
  <c r="AQ84" i="5"/>
  <c r="AL84" i="5"/>
  <c r="AM84" i="5" s="1"/>
  <c r="AB84" i="5"/>
  <c r="AA84" i="5"/>
  <c r="V84" i="5"/>
  <c r="W84" i="5" s="1"/>
  <c r="N84" i="5"/>
  <c r="M84" i="5"/>
  <c r="H84" i="5"/>
  <c r="I84" i="5" s="1"/>
  <c r="BH83" i="5"/>
  <c r="BG83" i="5"/>
  <c r="BC83" i="5"/>
  <c r="BB83" i="5"/>
  <c r="AR83" i="5"/>
  <c r="AQ83" i="5"/>
  <c r="AM83" i="5"/>
  <c r="AL83" i="5"/>
  <c r="AB83" i="5"/>
  <c r="AA83" i="5"/>
  <c r="W83" i="5"/>
  <c r="V83" i="5"/>
  <c r="N83" i="5"/>
  <c r="M83" i="5"/>
  <c r="I83" i="5"/>
  <c r="H83" i="5"/>
  <c r="BH82" i="5"/>
  <c r="BG82" i="5"/>
  <c r="BC82" i="5"/>
  <c r="BB82" i="5"/>
  <c r="AR82" i="5"/>
  <c r="AQ82" i="5"/>
  <c r="AM82" i="5"/>
  <c r="AL82" i="5"/>
  <c r="AB82" i="5"/>
  <c r="AA82" i="5"/>
  <c r="W82" i="5"/>
  <c r="V82" i="5"/>
  <c r="N82" i="5"/>
  <c r="M82" i="5"/>
  <c r="I82" i="5"/>
  <c r="H82" i="5"/>
  <c r="BH81" i="5"/>
  <c r="BG81" i="5"/>
  <c r="BC81" i="5"/>
  <c r="BB81" i="5"/>
  <c r="AR81" i="5"/>
  <c r="AQ81" i="5"/>
  <c r="AM81" i="5"/>
  <c r="AL81" i="5"/>
  <c r="AB81" i="5"/>
  <c r="AA81" i="5"/>
  <c r="W81" i="5"/>
  <c r="V81" i="5"/>
  <c r="N81" i="5"/>
  <c r="M81" i="5"/>
  <c r="I81" i="5"/>
  <c r="H81" i="5"/>
  <c r="BH80" i="5"/>
  <c r="BG80" i="5"/>
  <c r="BB80" i="5"/>
  <c r="BC80" i="5" s="1"/>
  <c r="AR80" i="5"/>
  <c r="AQ80" i="5"/>
  <c r="AL80" i="5"/>
  <c r="AM80" i="5" s="1"/>
  <c r="AB80" i="5"/>
  <c r="AA80" i="5"/>
  <c r="V80" i="5"/>
  <c r="W80" i="5" s="1"/>
  <c r="N80" i="5"/>
  <c r="M80" i="5"/>
  <c r="H80" i="5"/>
  <c r="I80" i="5" s="1"/>
  <c r="BH79" i="5"/>
  <c r="BG79" i="5"/>
  <c r="BC79" i="5"/>
  <c r="BB79" i="5"/>
  <c r="AR79" i="5"/>
  <c r="AQ79" i="5"/>
  <c r="AM79" i="5"/>
  <c r="AL79" i="5"/>
  <c r="AB79" i="5"/>
  <c r="AA79" i="5"/>
  <c r="W79" i="5"/>
  <c r="V79" i="5"/>
  <c r="N79" i="5"/>
  <c r="M79" i="5"/>
  <c r="I79" i="5"/>
  <c r="H79" i="5"/>
  <c r="BH78" i="5"/>
  <c r="BG78" i="5"/>
  <c r="BB78" i="5"/>
  <c r="BC78" i="5" s="1"/>
  <c r="AR78" i="5"/>
  <c r="AQ78" i="5"/>
  <c r="AL78" i="5"/>
  <c r="AM78" i="5" s="1"/>
  <c r="AB78" i="5"/>
  <c r="AA78" i="5"/>
  <c r="V78" i="5"/>
  <c r="W78" i="5" s="1"/>
  <c r="N78" i="5"/>
  <c r="M78" i="5"/>
  <c r="H78" i="5"/>
  <c r="I78" i="5" s="1"/>
  <c r="BH77" i="5"/>
  <c r="BG77" i="5"/>
  <c r="BC77" i="5"/>
  <c r="BB77" i="5"/>
  <c r="AR77" i="5"/>
  <c r="AQ77" i="5"/>
  <c r="AM77" i="5"/>
  <c r="AL77" i="5"/>
  <c r="AB77" i="5"/>
  <c r="AA77" i="5"/>
  <c r="W77" i="5"/>
  <c r="V77" i="5"/>
  <c r="N77" i="5"/>
  <c r="M77" i="5"/>
  <c r="I77" i="5"/>
  <c r="H77" i="5"/>
  <c r="BH76" i="5"/>
  <c r="BG76" i="5"/>
  <c r="BC76" i="5"/>
  <c r="BB76" i="5"/>
  <c r="AR76" i="5"/>
  <c r="AQ76" i="5"/>
  <c r="AM76" i="5"/>
  <c r="AL76" i="5"/>
  <c r="AB76" i="5"/>
  <c r="AA76" i="5"/>
  <c r="W76" i="5"/>
  <c r="V76" i="5"/>
  <c r="N76" i="5"/>
  <c r="M76" i="5"/>
  <c r="I76" i="5"/>
  <c r="H76" i="5"/>
  <c r="BH75" i="5"/>
  <c r="BG75" i="5"/>
  <c r="BB75" i="5"/>
  <c r="BC75" i="5" s="1"/>
  <c r="AR75" i="5"/>
  <c r="AQ75" i="5"/>
  <c r="AL75" i="5"/>
  <c r="AM75" i="5" s="1"/>
  <c r="AB75" i="5"/>
  <c r="AA75" i="5"/>
  <c r="V75" i="5"/>
  <c r="W75" i="5" s="1"/>
  <c r="N75" i="5"/>
  <c r="M75" i="5"/>
  <c r="H75" i="5"/>
  <c r="I75" i="5" s="1"/>
  <c r="BH74" i="5"/>
  <c r="BG74" i="5"/>
  <c r="BB74" i="5"/>
  <c r="BC74" i="5" s="1"/>
  <c r="AR74" i="5"/>
  <c r="AQ74" i="5"/>
  <c r="AL74" i="5"/>
  <c r="AM74" i="5" s="1"/>
  <c r="AB74" i="5"/>
  <c r="AA74" i="5"/>
  <c r="V74" i="5"/>
  <c r="W74" i="5" s="1"/>
  <c r="N74" i="5"/>
  <c r="M74" i="5"/>
  <c r="H74" i="5"/>
  <c r="I74" i="5" s="1"/>
  <c r="BH73" i="5"/>
  <c r="BG73" i="5"/>
  <c r="BB73" i="5"/>
  <c r="BC73" i="5" s="1"/>
  <c r="AR73" i="5"/>
  <c r="AQ73" i="5"/>
  <c r="AM73" i="5"/>
  <c r="AL73" i="5"/>
  <c r="AB73" i="5"/>
  <c r="AA73" i="5"/>
  <c r="W73" i="5"/>
  <c r="V73" i="5"/>
  <c r="N73" i="5"/>
  <c r="M73" i="5"/>
  <c r="I73" i="5"/>
  <c r="H73" i="5"/>
  <c r="BH72" i="5"/>
  <c r="BG72" i="5"/>
  <c r="BB72" i="5"/>
  <c r="BC72" i="5" s="1"/>
  <c r="AR72" i="5"/>
  <c r="AQ72" i="5"/>
  <c r="AL72" i="5"/>
  <c r="AM72" i="5" s="1"/>
  <c r="AB72" i="5"/>
  <c r="AA72" i="5"/>
  <c r="V72" i="5"/>
  <c r="W72" i="5" s="1"/>
  <c r="N72" i="5"/>
  <c r="M72" i="5"/>
  <c r="H72" i="5"/>
  <c r="I72" i="5" s="1"/>
  <c r="BH71" i="5"/>
  <c r="BG71" i="5"/>
  <c r="BB71" i="5"/>
  <c r="BC71" i="5" s="1"/>
  <c r="AR71" i="5"/>
  <c r="AQ71" i="5"/>
  <c r="AL71" i="5"/>
  <c r="AM71" i="5" s="1"/>
  <c r="AB71" i="5"/>
  <c r="AA71" i="5"/>
  <c r="V71" i="5"/>
  <c r="W71" i="5" s="1"/>
  <c r="N71" i="5"/>
  <c r="M71" i="5"/>
  <c r="H71" i="5"/>
  <c r="I71" i="5" s="1"/>
  <c r="BH70" i="5"/>
  <c r="BG70" i="5"/>
  <c r="BC70" i="5"/>
  <c r="BB70" i="5"/>
  <c r="AR70" i="5"/>
  <c r="AQ70" i="5"/>
  <c r="AM70" i="5"/>
  <c r="AL70" i="5"/>
  <c r="AB70" i="5"/>
  <c r="AA70" i="5"/>
  <c r="W70" i="5"/>
  <c r="V70" i="5"/>
  <c r="N70" i="5"/>
  <c r="M70" i="5"/>
  <c r="I70" i="5"/>
  <c r="H70" i="5"/>
  <c r="BH69" i="5"/>
  <c r="BG69" i="5"/>
  <c r="BB69" i="5"/>
  <c r="BC69" i="5" s="1"/>
  <c r="AR69" i="5"/>
  <c r="AQ69" i="5"/>
  <c r="AL69" i="5"/>
  <c r="AM69" i="5" s="1"/>
  <c r="AB69" i="5"/>
  <c r="AA69" i="5"/>
  <c r="V69" i="5"/>
  <c r="W69" i="5" s="1"/>
  <c r="N69" i="5"/>
  <c r="M69" i="5"/>
  <c r="H69" i="5"/>
  <c r="I69" i="5" s="1"/>
  <c r="BH68" i="5"/>
  <c r="BG68" i="5"/>
  <c r="BB68" i="5"/>
  <c r="BC68" i="5" s="1"/>
  <c r="AR68" i="5"/>
  <c r="AQ68" i="5"/>
  <c r="AL68" i="5"/>
  <c r="AM68" i="5" s="1"/>
  <c r="AB68" i="5"/>
  <c r="AA68" i="5"/>
  <c r="V68" i="5"/>
  <c r="W68" i="5" s="1"/>
  <c r="N68" i="5"/>
  <c r="M68" i="5"/>
  <c r="H68" i="5"/>
  <c r="I68" i="5" s="1"/>
  <c r="BH67" i="5"/>
  <c r="BG67" i="5"/>
  <c r="BB67" i="5"/>
  <c r="BC67" i="5" s="1"/>
  <c r="AR67" i="5"/>
  <c r="AQ67" i="5"/>
  <c r="AL67" i="5"/>
  <c r="AM67" i="5" s="1"/>
  <c r="AB67" i="5"/>
  <c r="AA67" i="5"/>
  <c r="V67" i="5"/>
  <c r="W67" i="5" s="1"/>
  <c r="N67" i="5"/>
  <c r="M67" i="5"/>
  <c r="H67" i="5"/>
  <c r="I67" i="5" s="1"/>
  <c r="BH66" i="5"/>
  <c r="BG66" i="5"/>
  <c r="BB66" i="5"/>
  <c r="BC66" i="5" s="1"/>
  <c r="AR66" i="5"/>
  <c r="AQ66" i="5"/>
  <c r="AL66" i="5"/>
  <c r="AM66" i="5" s="1"/>
  <c r="AB66" i="5"/>
  <c r="AA66" i="5"/>
  <c r="V66" i="5"/>
  <c r="W66" i="5" s="1"/>
  <c r="N66" i="5"/>
  <c r="M66" i="5"/>
  <c r="H66" i="5"/>
  <c r="I66" i="5" s="1"/>
  <c r="BH65" i="5"/>
  <c r="BG65" i="5"/>
  <c r="BC65" i="5"/>
  <c r="BB65" i="5"/>
  <c r="AR65" i="5"/>
  <c r="AQ65" i="5"/>
  <c r="AM65" i="5"/>
  <c r="AL65" i="5"/>
  <c r="AB65" i="5"/>
  <c r="AA65" i="5"/>
  <c r="W65" i="5"/>
  <c r="V65" i="5"/>
  <c r="N65" i="5"/>
  <c r="M65" i="5"/>
  <c r="I65" i="5"/>
  <c r="H65" i="5"/>
  <c r="BL64" i="5"/>
  <c r="BJ64" i="5"/>
  <c r="BG64" i="5"/>
  <c r="BH64" i="5" s="1"/>
  <c r="BB64" i="5"/>
  <c r="BC64" i="5" s="1"/>
  <c r="AV64" i="5"/>
  <c r="AT64" i="5"/>
  <c r="AQ64" i="5"/>
  <c r="AR64" i="5" s="1"/>
  <c r="AL64" i="5"/>
  <c r="AM64" i="5" s="1"/>
  <c r="AF64" i="5"/>
  <c r="AD64" i="5"/>
  <c r="AA64" i="5"/>
  <c r="AB64" i="5" s="1"/>
  <c r="V64" i="5"/>
  <c r="W64" i="5" s="1"/>
  <c r="M64" i="5"/>
  <c r="N64" i="5" s="1"/>
  <c r="H64" i="5"/>
  <c r="BL63" i="5"/>
  <c r="BJ63" i="5"/>
  <c r="BH63" i="5"/>
  <c r="BG63" i="5"/>
  <c r="BB63" i="5"/>
  <c r="BC63" i="5" s="1"/>
  <c r="AV63" i="5"/>
  <c r="AT63" i="5"/>
  <c r="AR63" i="5"/>
  <c r="AQ63" i="5"/>
  <c r="AL63" i="5"/>
  <c r="AM63" i="5" s="1"/>
  <c r="AF63" i="5"/>
  <c r="AD63" i="5"/>
  <c r="AB63" i="5"/>
  <c r="AA63" i="5"/>
  <c r="V63" i="5"/>
  <c r="W63" i="5" s="1"/>
  <c r="R63" i="5"/>
  <c r="N63" i="5"/>
  <c r="M63" i="5"/>
  <c r="H63" i="5"/>
  <c r="BL62" i="5"/>
  <c r="BJ62" i="5"/>
  <c r="BH62" i="5"/>
  <c r="BG62" i="5"/>
  <c r="BC62" i="5"/>
  <c r="BB62" i="5"/>
  <c r="AV62" i="5"/>
  <c r="AT62" i="5"/>
  <c r="AR62" i="5"/>
  <c r="AQ62" i="5"/>
  <c r="AM62" i="5"/>
  <c r="AL62" i="5"/>
  <c r="AF62" i="5"/>
  <c r="AD62" i="5"/>
  <c r="AB62" i="5"/>
  <c r="AA62" i="5"/>
  <c r="W62" i="5"/>
  <c r="V62" i="5"/>
  <c r="R62" i="5"/>
  <c r="N62" i="5"/>
  <c r="M62" i="5"/>
  <c r="H62" i="5"/>
  <c r="BL61" i="5"/>
  <c r="BJ61" i="5"/>
  <c r="BH61" i="5"/>
  <c r="BG61" i="5"/>
  <c r="BC61" i="5"/>
  <c r="BB61" i="5"/>
  <c r="AV61" i="5"/>
  <c r="AT61" i="5"/>
  <c r="AR61" i="5"/>
  <c r="AQ61" i="5"/>
  <c r="AM61" i="5"/>
  <c r="AL61" i="5"/>
  <c r="AF61" i="5"/>
  <c r="AD61" i="5"/>
  <c r="AB61" i="5"/>
  <c r="AA61" i="5"/>
  <c r="W61" i="5"/>
  <c r="V61" i="5"/>
  <c r="R61" i="5"/>
  <c r="N61" i="5"/>
  <c r="M61" i="5"/>
  <c r="H61" i="5"/>
  <c r="BL60" i="5"/>
  <c r="BJ60" i="5"/>
  <c r="BH60" i="5"/>
  <c r="BG60" i="5"/>
  <c r="BC60" i="5"/>
  <c r="BB60" i="5"/>
  <c r="AV60" i="5"/>
  <c r="AT60" i="5"/>
  <c r="AR60" i="5"/>
  <c r="AQ60" i="5"/>
  <c r="AM60" i="5"/>
  <c r="AL60" i="5"/>
  <c r="AF60" i="5"/>
  <c r="AD60" i="5"/>
  <c r="AB60" i="5"/>
  <c r="AA60" i="5"/>
  <c r="W60" i="5"/>
  <c r="V60" i="5"/>
  <c r="R60" i="5"/>
  <c r="N60" i="5"/>
  <c r="M60" i="5"/>
  <c r="H60" i="5"/>
  <c r="BL59" i="5"/>
  <c r="BJ59" i="5"/>
  <c r="BH59" i="5"/>
  <c r="BG59" i="5"/>
  <c r="BB59" i="5"/>
  <c r="BC59" i="5" s="1"/>
  <c r="AV59" i="5"/>
  <c r="AT59" i="5"/>
  <c r="AR59" i="5"/>
  <c r="AQ59" i="5"/>
  <c r="AM59" i="5"/>
  <c r="AL59" i="5"/>
  <c r="AF59" i="5"/>
  <c r="AD59" i="5"/>
  <c r="AB59" i="5"/>
  <c r="AA59" i="5"/>
  <c r="W59" i="5"/>
  <c r="V59" i="5"/>
  <c r="R59" i="5"/>
  <c r="N59" i="5"/>
  <c r="M59" i="5"/>
  <c r="H59" i="5"/>
  <c r="BL58" i="5"/>
  <c r="BJ58" i="5"/>
  <c r="BH58" i="5"/>
  <c r="BG58" i="5"/>
  <c r="BB58" i="5"/>
  <c r="BC58" i="5" s="1"/>
  <c r="AV58" i="5"/>
  <c r="AT58" i="5"/>
  <c r="AR58" i="5"/>
  <c r="AQ58" i="5"/>
  <c r="AM58" i="5"/>
  <c r="AL58" i="5"/>
  <c r="AF58" i="5"/>
  <c r="AD58" i="5"/>
  <c r="AB58" i="5"/>
  <c r="AA58" i="5"/>
  <c r="W58" i="5"/>
  <c r="V58" i="5"/>
  <c r="R58" i="5"/>
  <c r="N58" i="5"/>
  <c r="M58" i="5"/>
  <c r="H58" i="5"/>
  <c r="BL57" i="5"/>
  <c r="BJ57" i="5"/>
  <c r="BH57" i="5"/>
  <c r="BG57" i="5"/>
  <c r="BB57" i="5"/>
  <c r="BC57" i="5" s="1"/>
  <c r="AV57" i="5"/>
  <c r="AT57" i="5"/>
  <c r="AR57" i="5"/>
  <c r="AQ57" i="5"/>
  <c r="AM57" i="5"/>
  <c r="AL57" i="5"/>
  <c r="AF57" i="5"/>
  <c r="AD57" i="5"/>
  <c r="AB57" i="5"/>
  <c r="AA57" i="5"/>
  <c r="W57" i="5"/>
  <c r="V57" i="5"/>
  <c r="R57" i="5"/>
  <c r="N57" i="5"/>
  <c r="M57" i="5"/>
  <c r="H57" i="5"/>
  <c r="BL56" i="5"/>
  <c r="BJ56" i="5"/>
  <c r="BG56" i="5"/>
  <c r="BH56" i="5" s="1"/>
  <c r="BB56" i="5"/>
  <c r="BC56" i="5" s="1"/>
  <c r="AV56" i="5"/>
  <c r="AT56" i="5"/>
  <c r="AQ56" i="5"/>
  <c r="AR56" i="5" s="1"/>
  <c r="AL56" i="5"/>
  <c r="AM56" i="5" s="1"/>
  <c r="AF56" i="5"/>
  <c r="AD56" i="5"/>
  <c r="AA56" i="5"/>
  <c r="AB56" i="5" s="1"/>
  <c r="V56" i="5"/>
  <c r="W56" i="5" s="1"/>
  <c r="R56" i="5"/>
  <c r="M56" i="5"/>
  <c r="N56" i="5" s="1"/>
  <c r="H56" i="5"/>
  <c r="I56" i="5" s="1"/>
  <c r="BL55" i="5"/>
  <c r="BJ55" i="5"/>
  <c r="BG55" i="5"/>
  <c r="BH55" i="5" s="1"/>
  <c r="BB55" i="5"/>
  <c r="BC55" i="5" s="1"/>
  <c r="AV55" i="5"/>
  <c r="AT55" i="5"/>
  <c r="AQ55" i="5"/>
  <c r="AR55" i="5" s="1"/>
  <c r="AL55" i="5"/>
  <c r="AM55" i="5" s="1"/>
  <c r="AF55" i="5"/>
  <c r="AD55" i="5"/>
  <c r="AA55" i="5"/>
  <c r="AB55" i="5" s="1"/>
  <c r="V55" i="5"/>
  <c r="W55" i="5" s="1"/>
  <c r="R55" i="5"/>
  <c r="M55" i="5"/>
  <c r="N55" i="5" s="1"/>
  <c r="H55" i="5"/>
  <c r="I55" i="5" s="1"/>
  <c r="BL54" i="5"/>
  <c r="BJ54" i="5"/>
  <c r="BH54" i="5"/>
  <c r="BG54" i="5"/>
  <c r="BB54" i="5"/>
  <c r="BC54" i="5" s="1"/>
  <c r="AV54" i="5"/>
  <c r="AT54" i="5"/>
  <c r="AR54" i="5"/>
  <c r="AQ54" i="5"/>
  <c r="AL54" i="5"/>
  <c r="AM54" i="5" s="1"/>
  <c r="AF54" i="5"/>
  <c r="AD54" i="5"/>
  <c r="AB54" i="5"/>
  <c r="AA54" i="5"/>
  <c r="V54" i="5"/>
  <c r="W54" i="5" s="1"/>
  <c r="R54" i="5"/>
  <c r="N54" i="5"/>
  <c r="M54" i="5"/>
  <c r="H54" i="5"/>
  <c r="I54" i="5" s="1"/>
  <c r="BL53" i="5"/>
  <c r="BJ53" i="5"/>
  <c r="BH53" i="5"/>
  <c r="BG53" i="5"/>
  <c r="BB53" i="5"/>
  <c r="BC53" i="5" s="1"/>
  <c r="AV53" i="5"/>
  <c r="AT53" i="5"/>
  <c r="AR53" i="5"/>
  <c r="AQ53" i="5"/>
  <c r="AL53" i="5"/>
  <c r="AM53" i="5" s="1"/>
  <c r="AF53" i="5"/>
  <c r="AD53" i="5"/>
  <c r="AB53" i="5"/>
  <c r="AA53" i="5"/>
  <c r="V53" i="5"/>
  <c r="W53" i="5" s="1"/>
  <c r="R53" i="5"/>
  <c r="N53" i="5"/>
  <c r="M53" i="5"/>
  <c r="H53" i="5"/>
  <c r="I53" i="5" s="1"/>
  <c r="BL52" i="5"/>
  <c r="BJ52" i="5"/>
  <c r="BH52" i="5"/>
  <c r="BG52" i="5"/>
  <c r="BC52" i="5"/>
  <c r="BB52" i="5"/>
  <c r="AV52" i="5"/>
  <c r="AT52" i="5"/>
  <c r="AR52" i="5"/>
  <c r="AQ52" i="5"/>
  <c r="AM52" i="5"/>
  <c r="AL52" i="5"/>
  <c r="AF52" i="5"/>
  <c r="AD52" i="5"/>
  <c r="AB52" i="5"/>
  <c r="AA52" i="5"/>
  <c r="W52" i="5"/>
  <c r="V52" i="5"/>
  <c r="R52" i="5"/>
  <c r="N52" i="5"/>
  <c r="M52" i="5"/>
  <c r="I52" i="5"/>
  <c r="H52" i="5"/>
  <c r="BL51" i="5"/>
  <c r="BJ51" i="5"/>
  <c r="BH51" i="5"/>
  <c r="BG51" i="5"/>
  <c r="BB51" i="5"/>
  <c r="BC51" i="5" s="1"/>
  <c r="AV51" i="5"/>
  <c r="AT51" i="5"/>
  <c r="AR51" i="5"/>
  <c r="AQ51" i="5"/>
  <c r="AL51" i="5"/>
  <c r="AM51" i="5" s="1"/>
  <c r="AF51" i="5"/>
  <c r="AD51" i="5"/>
  <c r="AB51" i="5"/>
  <c r="AA51" i="5"/>
  <c r="V51" i="5"/>
  <c r="W51" i="5" s="1"/>
  <c r="R51" i="5"/>
  <c r="N51" i="5"/>
  <c r="M51" i="5"/>
  <c r="H51" i="5"/>
  <c r="I51" i="5" s="1"/>
  <c r="BL50" i="5"/>
  <c r="BJ50" i="5"/>
  <c r="BH50" i="5"/>
  <c r="BG50" i="5"/>
  <c r="BB50" i="5"/>
  <c r="BC50" i="5" s="1"/>
  <c r="AV50" i="5"/>
  <c r="AT50" i="5"/>
  <c r="AR50" i="5"/>
  <c r="AQ50" i="5"/>
  <c r="AL50" i="5"/>
  <c r="AM50" i="5" s="1"/>
  <c r="AF50" i="5"/>
  <c r="AD50" i="5"/>
  <c r="AB50" i="5"/>
  <c r="AA50" i="5"/>
  <c r="V50" i="5"/>
  <c r="W50" i="5" s="1"/>
  <c r="R50" i="5"/>
  <c r="N50" i="5"/>
  <c r="M50" i="5"/>
  <c r="H50" i="5"/>
  <c r="I50" i="5" s="1"/>
  <c r="BL49" i="5"/>
  <c r="BJ49" i="5"/>
  <c r="BH49" i="5"/>
  <c r="BG49" i="5"/>
  <c r="BB49" i="5"/>
  <c r="BC49" i="5" s="1"/>
  <c r="AV49" i="5"/>
  <c r="AT49" i="5"/>
  <c r="AR49" i="5"/>
  <c r="AQ49" i="5"/>
  <c r="AL49" i="5"/>
  <c r="AM49" i="5" s="1"/>
  <c r="AF49" i="5"/>
  <c r="AD49" i="5"/>
  <c r="AB49" i="5"/>
  <c r="AA49" i="5"/>
  <c r="V49" i="5"/>
  <c r="W49" i="5" s="1"/>
  <c r="R49" i="5"/>
  <c r="N49" i="5"/>
  <c r="M49" i="5"/>
  <c r="H49" i="5"/>
  <c r="I49" i="5" s="1"/>
  <c r="BL48" i="5"/>
  <c r="BJ48" i="5"/>
  <c r="BH48" i="5"/>
  <c r="BG48" i="5"/>
  <c r="BB48" i="5"/>
  <c r="BC48" i="5" s="1"/>
  <c r="AV48" i="5"/>
  <c r="AT48" i="5"/>
  <c r="AR48" i="5"/>
  <c r="AQ48" i="5"/>
  <c r="AL48" i="5"/>
  <c r="AM48" i="5" s="1"/>
  <c r="AF48" i="5"/>
  <c r="AD48" i="5"/>
  <c r="AB48" i="5"/>
  <c r="AA48" i="5"/>
  <c r="V48" i="5"/>
  <c r="W48" i="5" s="1"/>
  <c r="R48" i="5"/>
  <c r="N48" i="5"/>
  <c r="M48" i="5"/>
  <c r="H48" i="5"/>
  <c r="I48" i="5" s="1"/>
  <c r="BL47" i="5"/>
  <c r="BJ47" i="5"/>
  <c r="BG47" i="5"/>
  <c r="BH47" i="5" s="1"/>
  <c r="BB47" i="5"/>
  <c r="BC47" i="5" s="1"/>
  <c r="AV47" i="5"/>
  <c r="AT47" i="5"/>
  <c r="AR47" i="5"/>
  <c r="AQ47" i="5"/>
  <c r="AM47" i="5"/>
  <c r="AL47" i="5"/>
  <c r="AF47" i="5"/>
  <c r="AD47" i="5"/>
  <c r="AB47" i="5"/>
  <c r="AA47" i="5"/>
  <c r="W47" i="5"/>
  <c r="V47" i="5"/>
  <c r="R47" i="5"/>
  <c r="N47" i="5"/>
  <c r="M47" i="5"/>
  <c r="I47" i="5"/>
  <c r="H47" i="5"/>
  <c r="BL46" i="5"/>
  <c r="BJ46" i="5"/>
  <c r="BH46" i="5"/>
  <c r="BG46" i="5"/>
  <c r="BB46" i="5"/>
  <c r="BC46" i="5" s="1"/>
  <c r="AV46" i="5"/>
  <c r="AT46" i="5"/>
  <c r="AR46" i="5"/>
  <c r="AQ46" i="5"/>
  <c r="AL46" i="5"/>
  <c r="AM46" i="5" s="1"/>
  <c r="AF46" i="5"/>
  <c r="AD46" i="5"/>
  <c r="AB46" i="5"/>
  <c r="AA46" i="5"/>
  <c r="V46" i="5"/>
  <c r="W46" i="5" s="1"/>
  <c r="R46" i="5"/>
  <c r="N46" i="5"/>
  <c r="M46" i="5"/>
  <c r="H46" i="5"/>
  <c r="I46" i="5" s="1"/>
  <c r="BL45" i="5"/>
  <c r="BJ45" i="5"/>
  <c r="BH45" i="5"/>
  <c r="BG45" i="5"/>
  <c r="BC45" i="5"/>
  <c r="BB45" i="5"/>
  <c r="AV45" i="5"/>
  <c r="AT45" i="5"/>
  <c r="AR45" i="5"/>
  <c r="AQ45" i="5"/>
  <c r="AM45" i="5"/>
  <c r="AL45" i="5"/>
  <c r="AF45" i="5"/>
  <c r="AD45" i="5"/>
  <c r="AB45" i="5"/>
  <c r="AA45" i="5"/>
  <c r="W45" i="5"/>
  <c r="V45" i="5"/>
  <c r="R45" i="5"/>
  <c r="N45" i="5"/>
  <c r="M45" i="5"/>
  <c r="I45" i="5"/>
  <c r="H45" i="5"/>
  <c r="BL44" i="5"/>
  <c r="BJ44" i="5"/>
  <c r="BH44" i="5"/>
  <c r="BG44" i="5"/>
  <c r="BB44" i="5"/>
  <c r="BC44" i="5" s="1"/>
  <c r="AV44" i="5"/>
  <c r="AT44" i="5"/>
  <c r="AR44" i="5"/>
  <c r="AQ44" i="5"/>
  <c r="AL44" i="5"/>
  <c r="AM44" i="5" s="1"/>
  <c r="AF44" i="5"/>
  <c r="AD44" i="5"/>
  <c r="AB44" i="5"/>
  <c r="AA44" i="5"/>
  <c r="V44" i="5"/>
  <c r="W44" i="5" s="1"/>
  <c r="R44" i="5"/>
  <c r="N44" i="5"/>
  <c r="M44" i="5"/>
  <c r="H44" i="5"/>
  <c r="I44" i="5" s="1"/>
  <c r="BL43" i="5"/>
  <c r="BJ43" i="5"/>
  <c r="BH43" i="5"/>
  <c r="BG43" i="5"/>
  <c r="BB43" i="5"/>
  <c r="BC43" i="5" s="1"/>
  <c r="AV43" i="5"/>
  <c r="AT43" i="5"/>
  <c r="AR43" i="5"/>
  <c r="AQ43" i="5"/>
  <c r="AL43" i="5"/>
  <c r="AM43" i="5" s="1"/>
  <c r="AF43" i="5"/>
  <c r="AD43" i="5"/>
  <c r="AB43" i="5"/>
  <c r="AA43" i="5"/>
  <c r="V43" i="5"/>
  <c r="W43" i="5" s="1"/>
  <c r="R43" i="5"/>
  <c r="N43" i="5"/>
  <c r="M43" i="5"/>
  <c r="H43" i="5"/>
  <c r="I43" i="5" s="1"/>
  <c r="BL42" i="5"/>
  <c r="BJ42" i="5"/>
  <c r="BH42" i="5"/>
  <c r="BG42" i="5"/>
  <c r="BB42" i="5"/>
  <c r="BC42" i="5" s="1"/>
  <c r="AV42" i="5"/>
  <c r="AT42" i="5"/>
  <c r="AR42" i="5"/>
  <c r="AQ42" i="5"/>
  <c r="AL42" i="5"/>
  <c r="AM42" i="5" s="1"/>
  <c r="AF42" i="5"/>
  <c r="AD42" i="5"/>
  <c r="AB42" i="5"/>
  <c r="AA42" i="5"/>
  <c r="V42" i="5"/>
  <c r="W42" i="5" s="1"/>
  <c r="R42" i="5"/>
  <c r="N42" i="5"/>
  <c r="M42" i="5"/>
  <c r="H42" i="5"/>
  <c r="I42" i="5" s="1"/>
  <c r="BL41" i="5"/>
  <c r="BJ41" i="5"/>
  <c r="BH41" i="5"/>
  <c r="BG41" i="5"/>
  <c r="BC41" i="5"/>
  <c r="BB41" i="5"/>
  <c r="AV41" i="5"/>
  <c r="AT41" i="5"/>
  <c r="AR41" i="5"/>
  <c r="AQ41" i="5"/>
  <c r="AM41" i="5"/>
  <c r="AL41" i="5"/>
  <c r="AF41" i="5"/>
  <c r="AD41" i="5"/>
  <c r="AB41" i="5"/>
  <c r="AA41" i="5"/>
  <c r="W41" i="5"/>
  <c r="V41" i="5"/>
  <c r="R41" i="5"/>
  <c r="N41" i="5"/>
  <c r="M41" i="5"/>
  <c r="I41" i="5"/>
  <c r="H41" i="5"/>
  <c r="BL40" i="5"/>
  <c r="BJ40" i="5"/>
  <c r="BG40" i="5"/>
  <c r="BH40" i="5" s="1"/>
  <c r="BB40" i="5"/>
  <c r="BC40" i="5" s="1"/>
  <c r="AV40" i="5"/>
  <c r="AT40" i="5"/>
  <c r="AQ40" i="5"/>
  <c r="AR40" i="5" s="1"/>
  <c r="AL40" i="5"/>
  <c r="AM40" i="5" s="1"/>
  <c r="AF40" i="5"/>
  <c r="AD40" i="5"/>
  <c r="AA40" i="5"/>
  <c r="AB40" i="5" s="1"/>
  <c r="V40" i="5"/>
  <c r="W40" i="5" s="1"/>
  <c r="R40" i="5"/>
  <c r="M40" i="5"/>
  <c r="N40" i="5" s="1"/>
  <c r="H40" i="5"/>
  <c r="I40" i="5" s="1"/>
  <c r="BL39" i="5"/>
  <c r="BJ39" i="5"/>
  <c r="BH39" i="5"/>
  <c r="BG39" i="5"/>
  <c r="BB39" i="5"/>
  <c r="BC39" i="5" s="1"/>
  <c r="AV39" i="5"/>
  <c r="AT39" i="5"/>
  <c r="AR39" i="5"/>
  <c r="AQ39" i="5"/>
  <c r="AL39" i="5"/>
  <c r="AM39" i="5" s="1"/>
  <c r="AF39" i="5"/>
  <c r="AD39" i="5"/>
  <c r="AB39" i="5"/>
  <c r="AA39" i="5"/>
  <c r="V39" i="5"/>
  <c r="W39" i="5" s="1"/>
  <c r="R39" i="5"/>
  <c r="N39" i="5"/>
  <c r="M39" i="5"/>
  <c r="H39" i="5"/>
  <c r="I39" i="5" s="1"/>
  <c r="BL38" i="5"/>
  <c r="BJ38" i="5"/>
  <c r="BH38" i="5"/>
  <c r="BG38" i="5"/>
  <c r="BC38" i="5"/>
  <c r="BB38" i="5"/>
  <c r="AV38" i="5"/>
  <c r="AT38" i="5"/>
  <c r="AR38" i="5"/>
  <c r="AQ38" i="5"/>
  <c r="AM38" i="5"/>
  <c r="AL38" i="5"/>
  <c r="AF38" i="5"/>
  <c r="AD38" i="5"/>
  <c r="AB38" i="5"/>
  <c r="AA38" i="5"/>
  <c r="W38" i="5"/>
  <c r="V38" i="5"/>
  <c r="R38" i="5"/>
  <c r="N38" i="5"/>
  <c r="M38" i="5"/>
  <c r="I38" i="5"/>
  <c r="H38" i="5"/>
  <c r="BL37" i="5"/>
  <c r="BJ37" i="5"/>
  <c r="BH37" i="5"/>
  <c r="BG37" i="5"/>
  <c r="BB37" i="5"/>
  <c r="BC37" i="5" s="1"/>
  <c r="AV37" i="5"/>
  <c r="AT37" i="5"/>
  <c r="AR37" i="5"/>
  <c r="AQ37" i="5"/>
  <c r="AL37" i="5"/>
  <c r="AM37" i="5" s="1"/>
  <c r="AF37" i="5"/>
  <c r="AD37" i="5"/>
  <c r="AB37" i="5"/>
  <c r="AA37" i="5"/>
  <c r="V37" i="5"/>
  <c r="W37" i="5" s="1"/>
  <c r="R37" i="5"/>
  <c r="N37" i="5"/>
  <c r="M37" i="5"/>
  <c r="H37" i="5"/>
  <c r="I37" i="5" s="1"/>
  <c r="BL36" i="5"/>
  <c r="BJ36" i="5"/>
  <c r="BH36" i="5"/>
  <c r="BG36" i="5"/>
  <c r="BB36" i="5"/>
  <c r="BC36" i="5" s="1"/>
  <c r="AV36" i="5"/>
  <c r="AT36" i="5"/>
  <c r="AR36" i="5"/>
  <c r="AQ36" i="5"/>
  <c r="AL36" i="5"/>
  <c r="AM36" i="5" s="1"/>
  <c r="AF36" i="5"/>
  <c r="AD36" i="5"/>
  <c r="AB36" i="5"/>
  <c r="AA36" i="5"/>
  <c r="V36" i="5"/>
  <c r="W36" i="5" s="1"/>
  <c r="R36" i="5"/>
  <c r="N36" i="5"/>
  <c r="M36" i="5"/>
  <c r="H36" i="5"/>
  <c r="I36" i="5" s="1"/>
  <c r="BL35" i="5"/>
  <c r="BJ35" i="5"/>
  <c r="BH35" i="5"/>
  <c r="BG35" i="5"/>
  <c r="BB35" i="5"/>
  <c r="BC35" i="5" s="1"/>
  <c r="AV35" i="5"/>
  <c r="AT35" i="5"/>
  <c r="AR35" i="5"/>
  <c r="AQ35" i="5"/>
  <c r="AL35" i="5"/>
  <c r="AM35" i="5" s="1"/>
  <c r="AF35" i="5"/>
  <c r="AD35" i="5"/>
  <c r="AB35" i="5"/>
  <c r="AA35" i="5"/>
  <c r="V35" i="5"/>
  <c r="W35" i="5" s="1"/>
  <c r="R35" i="5"/>
  <c r="N35" i="5"/>
  <c r="M35" i="5"/>
  <c r="H35" i="5"/>
  <c r="I35" i="5" s="1"/>
  <c r="BL34" i="5"/>
  <c r="BJ34" i="5"/>
  <c r="BH34" i="5"/>
  <c r="BG34" i="5"/>
  <c r="BC34" i="5"/>
  <c r="BB34" i="5"/>
  <c r="AV34" i="5"/>
  <c r="AT34" i="5"/>
  <c r="AR34" i="5"/>
  <c r="AQ34" i="5"/>
  <c r="AM34" i="5"/>
  <c r="AL34" i="5"/>
  <c r="AF34" i="5"/>
  <c r="AD34" i="5"/>
  <c r="AB34" i="5"/>
  <c r="AA34" i="5"/>
  <c r="W34" i="5"/>
  <c r="V34" i="5"/>
  <c r="R34" i="5"/>
  <c r="N34" i="5"/>
  <c r="M34" i="5"/>
  <c r="I34" i="5"/>
  <c r="H34" i="5"/>
  <c r="BL33" i="5"/>
  <c r="BJ33" i="5"/>
  <c r="BH33" i="5"/>
  <c r="BG33" i="5"/>
  <c r="BB33" i="5"/>
  <c r="BC33" i="5" s="1"/>
  <c r="AV33" i="5"/>
  <c r="AT33" i="5"/>
  <c r="AR33" i="5"/>
  <c r="AQ33" i="5"/>
  <c r="AL33" i="5"/>
  <c r="AM33" i="5" s="1"/>
  <c r="AF33" i="5"/>
  <c r="AD33" i="5"/>
  <c r="AB33" i="5"/>
  <c r="AA33" i="5"/>
  <c r="V33" i="5"/>
  <c r="W33" i="5" s="1"/>
  <c r="R33" i="5"/>
  <c r="N33" i="5"/>
  <c r="M33" i="5"/>
  <c r="H33" i="5"/>
  <c r="I33" i="5" s="1"/>
  <c r="BL32" i="5"/>
  <c r="BJ32" i="5"/>
  <c r="BG32" i="5"/>
  <c r="BH32" i="5" s="1"/>
  <c r="BB32" i="5"/>
  <c r="BC32" i="5" s="1"/>
  <c r="AV32" i="5"/>
  <c r="AT32" i="5"/>
  <c r="AQ32" i="5"/>
  <c r="AR32" i="5" s="1"/>
  <c r="AL32" i="5"/>
  <c r="AM32" i="5" s="1"/>
  <c r="AF32" i="5"/>
  <c r="AD32" i="5"/>
  <c r="AA32" i="5"/>
  <c r="AB32" i="5" s="1"/>
  <c r="V32" i="5"/>
  <c r="W32" i="5" s="1"/>
  <c r="R32" i="5"/>
  <c r="M32" i="5"/>
  <c r="N32" i="5" s="1"/>
  <c r="H32" i="5"/>
  <c r="I32" i="5" s="1"/>
  <c r="BL31" i="5"/>
  <c r="BJ31" i="5"/>
  <c r="BH31" i="5"/>
  <c r="BG31" i="5"/>
  <c r="BC31" i="5"/>
  <c r="BB31" i="5"/>
  <c r="AV31" i="5"/>
  <c r="AT31" i="5"/>
  <c r="AR31" i="5"/>
  <c r="AQ31" i="5"/>
  <c r="AM31" i="5"/>
  <c r="AL31" i="5"/>
  <c r="AF31" i="5"/>
  <c r="AD31" i="5"/>
  <c r="AB31" i="5"/>
  <c r="AA31" i="5"/>
  <c r="W31" i="5"/>
  <c r="V31" i="5"/>
  <c r="R31" i="5"/>
  <c r="N31" i="5"/>
  <c r="M31" i="5"/>
  <c r="I31" i="5"/>
  <c r="H31" i="5"/>
  <c r="BL30" i="5"/>
  <c r="BJ30" i="5"/>
  <c r="BH30" i="5"/>
  <c r="BG30" i="5"/>
  <c r="BC30" i="5"/>
  <c r="BB30" i="5"/>
  <c r="AV30" i="5"/>
  <c r="AT30" i="5"/>
  <c r="AR30" i="5"/>
  <c r="AQ30" i="5"/>
  <c r="AM30" i="5"/>
  <c r="AL30" i="5"/>
  <c r="AF30" i="5"/>
  <c r="AD30" i="5"/>
  <c r="AB30" i="5"/>
  <c r="AA30" i="5"/>
  <c r="W30" i="5"/>
  <c r="V30" i="5"/>
  <c r="R30" i="5"/>
  <c r="N30" i="5"/>
  <c r="M30" i="5"/>
  <c r="I30" i="5"/>
  <c r="H30" i="5"/>
  <c r="BL29" i="5"/>
  <c r="BJ29" i="5"/>
  <c r="BG29" i="5"/>
  <c r="BH29" i="5" s="1"/>
  <c r="BB29" i="5"/>
  <c r="BC29" i="5" s="1"/>
  <c r="AV29" i="5"/>
  <c r="AT29" i="5"/>
  <c r="AQ29" i="5"/>
  <c r="AR29" i="5" s="1"/>
  <c r="AL29" i="5"/>
  <c r="AM29" i="5" s="1"/>
  <c r="AF29" i="5"/>
  <c r="AD29" i="5"/>
  <c r="AA29" i="5"/>
  <c r="AB29" i="5" s="1"/>
  <c r="V29" i="5"/>
  <c r="W29" i="5" s="1"/>
  <c r="R29" i="5"/>
  <c r="M29" i="5"/>
  <c r="N29" i="5" s="1"/>
  <c r="H29" i="5"/>
  <c r="I29" i="5" s="1"/>
  <c r="BL28" i="5"/>
  <c r="BJ28" i="5"/>
  <c r="BH28" i="5"/>
  <c r="BG28" i="5"/>
  <c r="BC28" i="5"/>
  <c r="BB28" i="5"/>
  <c r="AV28" i="5"/>
  <c r="AT28" i="5"/>
  <c r="AR28" i="5"/>
  <c r="AQ28" i="5"/>
  <c r="AM28" i="5"/>
  <c r="AL28" i="5"/>
  <c r="AF28" i="5"/>
  <c r="AD28" i="5"/>
  <c r="AB28" i="5"/>
  <c r="AA28" i="5"/>
  <c r="W28" i="5"/>
  <c r="V28" i="5"/>
  <c r="R28" i="5"/>
  <c r="N28" i="5"/>
  <c r="M28" i="5"/>
  <c r="I28" i="5"/>
  <c r="H28" i="5"/>
  <c r="BL27" i="5"/>
  <c r="BJ27" i="5"/>
  <c r="BH27" i="5"/>
  <c r="BG27" i="5"/>
  <c r="BC27" i="5"/>
  <c r="BB27" i="5"/>
  <c r="AV27" i="5"/>
  <c r="AT27" i="5"/>
  <c r="AR27" i="5"/>
  <c r="AQ27" i="5"/>
  <c r="AM27" i="5"/>
  <c r="AL27" i="5"/>
  <c r="AF27" i="5"/>
  <c r="AD27" i="5"/>
  <c r="AB27" i="5"/>
  <c r="AA27" i="5"/>
  <c r="W27" i="5"/>
  <c r="V27" i="5"/>
  <c r="R27" i="5"/>
  <c r="N27" i="5"/>
  <c r="M27" i="5"/>
  <c r="I27" i="5"/>
  <c r="H27" i="5"/>
  <c r="BL26" i="5"/>
  <c r="BJ26" i="5"/>
  <c r="BH26" i="5"/>
  <c r="BG26" i="5"/>
  <c r="BC26" i="5"/>
  <c r="BB26" i="5"/>
  <c r="AV26" i="5"/>
  <c r="AT26" i="5"/>
  <c r="AR26" i="5"/>
  <c r="AQ26" i="5"/>
  <c r="AM26" i="5"/>
  <c r="AL26" i="5"/>
  <c r="AF26" i="5"/>
  <c r="AD26" i="5"/>
  <c r="AB26" i="5"/>
  <c r="AA26" i="5"/>
  <c r="W26" i="5"/>
  <c r="V26" i="5"/>
  <c r="R26" i="5"/>
  <c r="N26" i="5"/>
  <c r="M26" i="5"/>
  <c r="I26" i="5"/>
  <c r="H26" i="5"/>
  <c r="BL25" i="5"/>
  <c r="BJ25" i="5"/>
  <c r="BG25" i="5"/>
  <c r="BH25" i="5" s="1"/>
  <c r="BB25" i="5"/>
  <c r="BC25" i="5" s="1"/>
  <c r="AV25" i="5"/>
  <c r="AT25" i="5"/>
  <c r="AQ25" i="5"/>
  <c r="AR25" i="5" s="1"/>
  <c r="AL25" i="5"/>
  <c r="AM25" i="5" s="1"/>
  <c r="AF25" i="5"/>
  <c r="AD25" i="5"/>
  <c r="AA25" i="5"/>
  <c r="AB25" i="5" s="1"/>
  <c r="V25" i="5"/>
  <c r="W25" i="5" s="1"/>
  <c r="R25" i="5"/>
  <c r="M25" i="5"/>
  <c r="N25" i="5" s="1"/>
  <c r="H25" i="5"/>
  <c r="I25" i="5" s="1"/>
  <c r="BL24" i="5"/>
  <c r="BJ24" i="5"/>
  <c r="BH24" i="5"/>
  <c r="BG24" i="5"/>
  <c r="BB24" i="5"/>
  <c r="BC24" i="5" s="1"/>
  <c r="AV24" i="5"/>
  <c r="AT24" i="5"/>
  <c r="AR24" i="5"/>
  <c r="AQ24" i="5"/>
  <c r="AL24" i="5"/>
  <c r="AM24" i="5" s="1"/>
  <c r="AF24" i="5"/>
  <c r="AD24" i="5"/>
  <c r="AB24" i="5"/>
  <c r="AA24" i="5"/>
  <c r="V24" i="5"/>
  <c r="W24" i="5" s="1"/>
  <c r="R24" i="5"/>
  <c r="N24" i="5"/>
  <c r="M24" i="5"/>
  <c r="H24" i="5"/>
  <c r="I24" i="5" s="1"/>
  <c r="BL23" i="5"/>
  <c r="BJ23" i="5"/>
  <c r="BG23" i="5"/>
  <c r="BH23" i="5" s="1"/>
  <c r="BB23" i="5"/>
  <c r="BC23" i="5" s="1"/>
  <c r="AV23" i="5"/>
  <c r="AT23" i="5"/>
  <c r="AQ23" i="5"/>
  <c r="AR23" i="5" s="1"/>
  <c r="AL23" i="5"/>
  <c r="AM23" i="5" s="1"/>
  <c r="AF23" i="5"/>
  <c r="AD23" i="5"/>
  <c r="AA23" i="5"/>
  <c r="AB23" i="5" s="1"/>
  <c r="V23" i="5"/>
  <c r="W23" i="5" s="1"/>
  <c r="R23" i="5"/>
  <c r="M23" i="5"/>
  <c r="N23" i="5" s="1"/>
  <c r="H23" i="5"/>
  <c r="I23" i="5" s="1"/>
  <c r="BL22" i="5"/>
  <c r="BJ22" i="5"/>
  <c r="BG22" i="5"/>
  <c r="BH22" i="5" s="1"/>
  <c r="BB22" i="5"/>
  <c r="BC22" i="5" s="1"/>
  <c r="AV22" i="5"/>
  <c r="AT22" i="5"/>
  <c r="AQ22" i="5"/>
  <c r="AR22" i="5" s="1"/>
  <c r="AL22" i="5"/>
  <c r="AM22" i="5" s="1"/>
  <c r="AF22" i="5"/>
  <c r="AD22" i="5"/>
  <c r="AA22" i="5"/>
  <c r="AB22" i="5" s="1"/>
  <c r="V22" i="5"/>
  <c r="W22" i="5" s="1"/>
  <c r="R22" i="5"/>
  <c r="M22" i="5"/>
  <c r="N22" i="5" s="1"/>
  <c r="H22" i="5"/>
  <c r="I22" i="5" s="1"/>
  <c r="BL21" i="5"/>
  <c r="BJ21" i="5"/>
  <c r="BH21" i="5"/>
  <c r="BG21" i="5"/>
  <c r="BB21" i="5"/>
  <c r="BC21" i="5" s="1"/>
  <c r="AV21" i="5"/>
  <c r="AT21" i="5"/>
  <c r="AR21" i="5"/>
  <c r="AQ21" i="5"/>
  <c r="AL21" i="5"/>
  <c r="AM21" i="5" s="1"/>
  <c r="AF21" i="5"/>
  <c r="AD21" i="5"/>
  <c r="AB21" i="5"/>
  <c r="AA21" i="5"/>
  <c r="V21" i="5"/>
  <c r="W21" i="5" s="1"/>
  <c r="R21" i="5"/>
  <c r="N21" i="5"/>
  <c r="M21" i="5"/>
  <c r="H21" i="5"/>
  <c r="I21" i="5" s="1"/>
  <c r="BL20" i="5"/>
  <c r="BJ20" i="5"/>
  <c r="BG20" i="5"/>
  <c r="BH20" i="5" s="1"/>
  <c r="BB20" i="5"/>
  <c r="BC20" i="5" s="1"/>
  <c r="AV20" i="5"/>
  <c r="AT20" i="5"/>
  <c r="AQ20" i="5"/>
  <c r="AR20" i="5" s="1"/>
  <c r="AL20" i="5"/>
  <c r="AM20" i="5" s="1"/>
  <c r="AF20" i="5"/>
  <c r="AD20" i="5"/>
  <c r="AA20" i="5"/>
  <c r="AB20" i="5" s="1"/>
  <c r="V20" i="5"/>
  <c r="W20" i="5" s="1"/>
  <c r="R20" i="5"/>
  <c r="M20" i="5"/>
  <c r="N20" i="5" s="1"/>
  <c r="H20" i="5"/>
  <c r="I20" i="5" s="1"/>
  <c r="BL19" i="5"/>
  <c r="BJ19" i="5"/>
  <c r="BG19" i="5"/>
  <c r="BH19" i="5" s="1"/>
  <c r="BB19" i="5"/>
  <c r="BC19" i="5" s="1"/>
  <c r="AV19" i="5"/>
  <c r="AT19" i="5"/>
  <c r="AQ19" i="5"/>
  <c r="AR19" i="5" s="1"/>
  <c r="AL19" i="5"/>
  <c r="AM19" i="5" s="1"/>
  <c r="AF19" i="5"/>
  <c r="AD19" i="5"/>
  <c r="AA19" i="5"/>
  <c r="AB19" i="5" s="1"/>
  <c r="V19" i="5"/>
  <c r="W19" i="5" s="1"/>
  <c r="R19" i="5"/>
  <c r="M19" i="5"/>
  <c r="N19" i="5" s="1"/>
  <c r="H19" i="5"/>
  <c r="I19" i="5" s="1"/>
  <c r="BL18" i="5"/>
  <c r="BJ18" i="5"/>
  <c r="BG18" i="5"/>
  <c r="BH18" i="5" s="1"/>
  <c r="BB18" i="5"/>
  <c r="BC18" i="5" s="1"/>
  <c r="AV18" i="5"/>
  <c r="AT18" i="5"/>
  <c r="AQ18" i="5"/>
  <c r="AR18" i="5" s="1"/>
  <c r="AL18" i="5"/>
  <c r="AM18" i="5" s="1"/>
  <c r="AF18" i="5"/>
  <c r="AD18" i="5"/>
  <c r="AA18" i="5"/>
  <c r="AB18" i="5" s="1"/>
  <c r="V18" i="5"/>
  <c r="W18" i="5" s="1"/>
  <c r="R18" i="5"/>
  <c r="M18" i="5"/>
  <c r="N18" i="5" s="1"/>
  <c r="H18" i="5"/>
  <c r="I18" i="5" s="1"/>
  <c r="BL17" i="5"/>
  <c r="BJ17" i="5"/>
  <c r="BH17" i="5"/>
  <c r="BG17" i="5"/>
  <c r="BB17" i="5"/>
  <c r="BC17" i="5" s="1"/>
  <c r="AV17" i="5"/>
  <c r="AT17" i="5"/>
  <c r="AR17" i="5"/>
  <c r="AQ17" i="5"/>
  <c r="AL17" i="5"/>
  <c r="AM17" i="5" s="1"/>
  <c r="AF17" i="5"/>
  <c r="AD17" i="5"/>
  <c r="AB17" i="5"/>
  <c r="AA17" i="5"/>
  <c r="V17" i="5"/>
  <c r="W17" i="5" s="1"/>
  <c r="R17" i="5"/>
  <c r="N17" i="5"/>
  <c r="M17" i="5"/>
  <c r="H17" i="5"/>
  <c r="I17" i="5" s="1"/>
  <c r="BL16" i="5"/>
  <c r="BJ16" i="5"/>
  <c r="BG16" i="5"/>
  <c r="BH16" i="5" s="1"/>
  <c r="BB16" i="5"/>
  <c r="BC16" i="5" s="1"/>
  <c r="AV16" i="5"/>
  <c r="AT16" i="5"/>
  <c r="AQ16" i="5"/>
  <c r="AR16" i="5" s="1"/>
  <c r="AL16" i="5"/>
  <c r="AM16" i="5" s="1"/>
  <c r="AF16" i="5"/>
  <c r="AD16" i="5"/>
  <c r="AA16" i="5"/>
  <c r="AB16" i="5" s="1"/>
  <c r="V16" i="5"/>
  <c r="W16" i="5" s="1"/>
  <c r="R16" i="5"/>
  <c r="M16" i="5"/>
  <c r="N16" i="5" s="1"/>
  <c r="H16" i="5"/>
  <c r="I16" i="5" s="1"/>
  <c r="BL15" i="5"/>
  <c r="BJ15" i="5"/>
  <c r="BG15" i="5"/>
  <c r="BH15" i="5" s="1"/>
  <c r="BB15" i="5"/>
  <c r="BC15" i="5" s="1"/>
  <c r="AV15" i="5"/>
  <c r="AT15" i="5"/>
  <c r="AQ15" i="5"/>
  <c r="AR15" i="5" s="1"/>
  <c r="AL15" i="5"/>
  <c r="AM15" i="5" s="1"/>
  <c r="AF15" i="5"/>
  <c r="AD15" i="5"/>
  <c r="AA15" i="5"/>
  <c r="AB15" i="5" s="1"/>
  <c r="V15" i="5"/>
  <c r="W15" i="5" s="1"/>
  <c r="R15" i="5"/>
  <c r="M15" i="5"/>
  <c r="N15" i="5" s="1"/>
  <c r="H15" i="5"/>
  <c r="I15" i="5" s="1"/>
  <c r="BL14" i="5"/>
  <c r="BJ14" i="5"/>
  <c r="BG14" i="5"/>
  <c r="BH14" i="5" s="1"/>
  <c r="BB14" i="5"/>
  <c r="BC14" i="5" s="1"/>
  <c r="AV14" i="5"/>
  <c r="AT14" i="5"/>
  <c r="AQ14" i="5"/>
  <c r="AR14" i="5" s="1"/>
  <c r="AL14" i="5"/>
  <c r="AM14" i="5" s="1"/>
  <c r="AF14" i="5"/>
  <c r="AD14" i="5"/>
  <c r="AA14" i="5"/>
  <c r="AB14" i="5" s="1"/>
  <c r="V14" i="5"/>
  <c r="W14" i="5" s="1"/>
  <c r="R14" i="5"/>
  <c r="M14" i="5"/>
  <c r="N14" i="5" s="1"/>
  <c r="H14" i="5"/>
  <c r="I14" i="5" s="1"/>
  <c r="BL13" i="5"/>
  <c r="BJ13" i="5"/>
  <c r="BH13" i="5"/>
  <c r="BG13" i="5"/>
  <c r="BC13" i="5"/>
  <c r="BB13" i="5"/>
  <c r="AV13" i="5"/>
  <c r="AT13" i="5"/>
  <c r="AR13" i="5"/>
  <c r="AQ13" i="5"/>
  <c r="AM13" i="5"/>
  <c r="AL13" i="5"/>
  <c r="AF13" i="5"/>
  <c r="AD13" i="5"/>
  <c r="AB13" i="5"/>
  <c r="AA13" i="5"/>
  <c r="W13" i="5"/>
  <c r="V13" i="5"/>
  <c r="R13" i="5"/>
  <c r="N13" i="5"/>
  <c r="M13" i="5"/>
  <c r="I13" i="5"/>
  <c r="H13" i="5"/>
  <c r="BL12" i="5"/>
  <c r="BJ12" i="5"/>
  <c r="BG12" i="5"/>
  <c r="BH12" i="5" s="1"/>
  <c r="BB12" i="5"/>
  <c r="BC12" i="5" s="1"/>
  <c r="AV12" i="5"/>
  <c r="AT12" i="5"/>
  <c r="AQ12" i="5"/>
  <c r="AR12" i="5" s="1"/>
  <c r="AL12" i="5"/>
  <c r="AM12" i="5" s="1"/>
  <c r="AF12" i="5"/>
  <c r="AD12" i="5"/>
  <c r="AA12" i="5"/>
  <c r="AB12" i="5" s="1"/>
  <c r="V12" i="5"/>
  <c r="W12" i="5" s="1"/>
  <c r="R12" i="5"/>
  <c r="M12" i="5"/>
  <c r="N12" i="5" s="1"/>
  <c r="H12" i="5"/>
  <c r="I12" i="5" s="1"/>
  <c r="BL11" i="5"/>
  <c r="BJ11" i="5"/>
  <c r="BH11" i="5"/>
  <c r="BG11" i="5"/>
  <c r="BB11" i="5"/>
  <c r="BC11" i="5" s="1"/>
  <c r="AV11" i="5"/>
  <c r="AT11" i="5"/>
  <c r="AR11" i="5"/>
  <c r="AQ11" i="5"/>
  <c r="AL11" i="5"/>
  <c r="AM11" i="5" s="1"/>
  <c r="AF11" i="5"/>
  <c r="AD11" i="5"/>
  <c r="AB11" i="5"/>
  <c r="AA11" i="5"/>
  <c r="V11" i="5"/>
  <c r="W11" i="5" s="1"/>
  <c r="R11" i="5"/>
  <c r="N11" i="5"/>
  <c r="M11" i="5"/>
  <c r="H11" i="5"/>
  <c r="I11" i="5" s="1"/>
  <c r="BL10" i="5"/>
  <c r="BJ10" i="5"/>
  <c r="BG10" i="5"/>
  <c r="BH10" i="5" s="1"/>
  <c r="BB10" i="5"/>
  <c r="BC10" i="5" s="1"/>
  <c r="AV10" i="5"/>
  <c r="AT10" i="5"/>
  <c r="AQ10" i="5"/>
  <c r="AR10" i="5" s="1"/>
  <c r="AL10" i="5"/>
  <c r="AM10" i="5" s="1"/>
  <c r="AF10" i="5"/>
  <c r="AD10" i="5"/>
  <c r="AA10" i="5"/>
  <c r="AB10" i="5" s="1"/>
  <c r="V10" i="5"/>
  <c r="W10" i="5" s="1"/>
  <c r="R10" i="5"/>
  <c r="M10" i="5"/>
  <c r="N10" i="5" s="1"/>
  <c r="H10" i="5"/>
  <c r="I10" i="5" s="1"/>
  <c r="BL9" i="5"/>
  <c r="BJ9" i="5"/>
  <c r="BG9" i="5"/>
  <c r="BH9" i="5" s="1"/>
  <c r="BB9" i="5"/>
  <c r="BC9" i="5" s="1"/>
  <c r="AV9" i="5"/>
  <c r="AT9" i="5"/>
  <c r="AQ9" i="5"/>
  <c r="AR9" i="5" s="1"/>
  <c r="AL9" i="5"/>
  <c r="AM9" i="5" s="1"/>
  <c r="AF9" i="5"/>
  <c r="AD9" i="5"/>
  <c r="AA9" i="5"/>
  <c r="AB9" i="5" s="1"/>
  <c r="V9" i="5"/>
  <c r="W9" i="5" s="1"/>
  <c r="R9" i="5"/>
  <c r="M9" i="5"/>
  <c r="N9" i="5" s="1"/>
  <c r="H9" i="5"/>
  <c r="I9" i="5" s="1"/>
  <c r="T854" i="4"/>
  <c r="N854" i="4"/>
  <c r="M854" i="4"/>
  <c r="I854" i="4"/>
  <c r="T853" i="4"/>
  <c r="N853" i="4"/>
  <c r="M853" i="4"/>
  <c r="I853" i="4"/>
  <c r="T852" i="4"/>
  <c r="N852" i="4"/>
  <c r="M852" i="4"/>
  <c r="I852" i="4"/>
  <c r="T851" i="4"/>
  <c r="N851" i="4"/>
  <c r="M851" i="4"/>
  <c r="I851" i="4"/>
  <c r="T850" i="4"/>
  <c r="N850" i="4"/>
  <c r="M850" i="4"/>
  <c r="I850" i="4"/>
  <c r="T849" i="4"/>
  <c r="N849" i="4"/>
  <c r="M849" i="4"/>
  <c r="I849" i="4"/>
  <c r="T848" i="4"/>
  <c r="N848" i="4"/>
  <c r="M848" i="4"/>
  <c r="I848" i="4"/>
  <c r="T847" i="4"/>
  <c r="N847" i="4"/>
  <c r="M847" i="4"/>
  <c r="I847" i="4"/>
  <c r="T846" i="4"/>
  <c r="N846" i="4"/>
  <c r="M846" i="4"/>
  <c r="I846" i="4"/>
  <c r="T845" i="4"/>
  <c r="N845" i="4"/>
  <c r="M845" i="4"/>
  <c r="I845" i="4"/>
  <c r="T844" i="4"/>
  <c r="N844" i="4"/>
  <c r="M844" i="4"/>
  <c r="I844" i="4"/>
  <c r="T843" i="4"/>
  <c r="N843" i="4"/>
  <c r="M843" i="4"/>
  <c r="I843" i="4"/>
  <c r="T842" i="4"/>
  <c r="N842" i="4"/>
  <c r="M842" i="4"/>
  <c r="I842" i="4"/>
  <c r="T841" i="4"/>
  <c r="N841" i="4"/>
  <c r="M841" i="4"/>
  <c r="I841" i="4"/>
  <c r="T840" i="4"/>
  <c r="N840" i="4"/>
  <c r="M840" i="4"/>
  <c r="I840" i="4"/>
  <c r="T839" i="4"/>
  <c r="N839" i="4"/>
  <c r="M839" i="4"/>
  <c r="I839" i="4"/>
  <c r="T838" i="4"/>
  <c r="N838" i="4"/>
  <c r="M838" i="4"/>
  <c r="I838" i="4"/>
  <c r="T837" i="4"/>
  <c r="N837" i="4"/>
  <c r="M837" i="4"/>
  <c r="I837" i="4"/>
  <c r="T836" i="4"/>
  <c r="N836" i="4"/>
  <c r="M836" i="4"/>
  <c r="I836" i="4"/>
  <c r="T835" i="4"/>
  <c r="N835" i="4"/>
  <c r="M835" i="4"/>
  <c r="I835" i="4"/>
  <c r="T834" i="4"/>
  <c r="N834" i="4"/>
  <c r="M834" i="4"/>
  <c r="I834" i="4"/>
  <c r="T833" i="4"/>
  <c r="N833" i="4"/>
  <c r="M833" i="4"/>
  <c r="I833" i="4"/>
  <c r="T832" i="4"/>
  <c r="N832" i="4"/>
  <c r="M832" i="4"/>
  <c r="I832" i="4"/>
  <c r="T831" i="4"/>
  <c r="N831" i="4"/>
  <c r="M831" i="4"/>
  <c r="I831" i="4"/>
  <c r="T830" i="4"/>
  <c r="N830" i="4"/>
  <c r="M830" i="4"/>
  <c r="I830" i="4"/>
  <c r="T829" i="4"/>
  <c r="N829" i="4"/>
  <c r="M829" i="4"/>
  <c r="I829" i="4"/>
  <c r="T828" i="4"/>
  <c r="N828" i="4"/>
  <c r="M828" i="4"/>
  <c r="I828" i="4"/>
  <c r="T827" i="4"/>
  <c r="N827" i="4"/>
  <c r="M827" i="4"/>
  <c r="I827" i="4"/>
  <c r="T826" i="4"/>
  <c r="N826" i="4"/>
  <c r="M826" i="4"/>
  <c r="I826" i="4"/>
  <c r="T825" i="4"/>
  <c r="N825" i="4"/>
  <c r="M825" i="4"/>
  <c r="I825" i="4"/>
  <c r="T824" i="4"/>
  <c r="N824" i="4"/>
  <c r="M824" i="4"/>
  <c r="I824" i="4"/>
  <c r="T823" i="4"/>
  <c r="N823" i="4"/>
  <c r="M823" i="4"/>
  <c r="I823" i="4"/>
  <c r="T822" i="4"/>
  <c r="N822" i="4"/>
  <c r="M822" i="4"/>
  <c r="I822" i="4"/>
  <c r="T821" i="4"/>
  <c r="N821" i="4"/>
  <c r="M821" i="4"/>
  <c r="I821" i="4"/>
  <c r="T820" i="4"/>
  <c r="N820" i="4"/>
  <c r="M820" i="4"/>
  <c r="I820" i="4"/>
  <c r="T819" i="4"/>
  <c r="N819" i="4"/>
  <c r="M819" i="4"/>
  <c r="I819" i="4"/>
  <c r="T818" i="4"/>
  <c r="N818" i="4"/>
  <c r="M818" i="4"/>
  <c r="I818" i="4"/>
  <c r="T817" i="4"/>
  <c r="N817" i="4"/>
  <c r="M817" i="4"/>
  <c r="I817" i="4"/>
  <c r="T816" i="4"/>
  <c r="N816" i="4"/>
  <c r="M816" i="4"/>
  <c r="I816" i="4"/>
  <c r="T815" i="4"/>
  <c r="N815" i="4"/>
  <c r="M815" i="4"/>
  <c r="I815" i="4"/>
  <c r="T814" i="4"/>
  <c r="N814" i="4"/>
  <c r="M814" i="4"/>
  <c r="I814" i="4"/>
  <c r="T813" i="4"/>
  <c r="N813" i="4"/>
  <c r="M813" i="4"/>
  <c r="I813" i="4"/>
  <c r="T812" i="4"/>
  <c r="N812" i="4"/>
  <c r="M812" i="4"/>
  <c r="I812" i="4"/>
  <c r="T811" i="4"/>
  <c r="N811" i="4"/>
  <c r="M811" i="4"/>
  <c r="I811" i="4"/>
  <c r="T810" i="4"/>
  <c r="N810" i="4"/>
  <c r="M810" i="4"/>
  <c r="I810" i="4"/>
  <c r="T809" i="4"/>
  <c r="N809" i="4"/>
  <c r="M809" i="4"/>
  <c r="I809" i="4"/>
  <c r="T808" i="4"/>
  <c r="N808" i="4"/>
  <c r="M808" i="4"/>
  <c r="I808" i="4"/>
  <c r="T807" i="4"/>
  <c r="N807" i="4"/>
  <c r="M807" i="4"/>
  <c r="I807" i="4"/>
  <c r="T806" i="4"/>
  <c r="N806" i="4"/>
  <c r="M806" i="4"/>
  <c r="I806" i="4"/>
  <c r="T805" i="4"/>
  <c r="N805" i="4"/>
  <c r="M805" i="4"/>
  <c r="I805" i="4"/>
  <c r="T804" i="4"/>
  <c r="N804" i="4"/>
  <c r="M804" i="4"/>
  <c r="I804" i="4"/>
  <c r="T803" i="4"/>
  <c r="N803" i="4"/>
  <c r="M803" i="4"/>
  <c r="I803" i="4"/>
  <c r="T802" i="4"/>
  <c r="N802" i="4"/>
  <c r="M802" i="4"/>
  <c r="I802" i="4"/>
  <c r="T801" i="4"/>
  <c r="N801" i="4"/>
  <c r="M801" i="4"/>
  <c r="I801" i="4"/>
  <c r="T800" i="4"/>
  <c r="N800" i="4"/>
  <c r="M800" i="4"/>
  <c r="I800" i="4"/>
  <c r="T799" i="4"/>
  <c r="N799" i="4"/>
  <c r="M799" i="4"/>
  <c r="I799" i="4"/>
  <c r="T798" i="4"/>
  <c r="N798" i="4"/>
  <c r="M798" i="4"/>
  <c r="I798" i="4"/>
  <c r="T797" i="4"/>
  <c r="N797" i="4"/>
  <c r="M797" i="4"/>
  <c r="I797" i="4"/>
  <c r="T796" i="4"/>
  <c r="N796" i="4"/>
  <c r="M796" i="4"/>
  <c r="I796" i="4"/>
  <c r="T795" i="4"/>
  <c r="N795" i="4"/>
  <c r="M795" i="4"/>
  <c r="I795" i="4"/>
  <c r="T794" i="4"/>
  <c r="N794" i="4"/>
  <c r="M794" i="4"/>
  <c r="I794" i="4"/>
  <c r="T793" i="4"/>
  <c r="N793" i="4"/>
  <c r="M793" i="4"/>
  <c r="I793" i="4"/>
  <c r="T792" i="4"/>
  <c r="N792" i="4"/>
  <c r="M792" i="4"/>
  <c r="I792" i="4"/>
  <c r="T791" i="4"/>
  <c r="N791" i="4"/>
  <c r="M791" i="4"/>
  <c r="I791" i="4"/>
  <c r="T790" i="4"/>
  <c r="N790" i="4"/>
  <c r="M790" i="4"/>
  <c r="I790" i="4"/>
  <c r="T789" i="4"/>
  <c r="N789" i="4"/>
  <c r="M789" i="4"/>
  <c r="I789" i="4"/>
  <c r="T788" i="4"/>
  <c r="N788" i="4"/>
  <c r="M788" i="4"/>
  <c r="I788" i="4"/>
  <c r="T787" i="4"/>
  <c r="N787" i="4"/>
  <c r="M787" i="4"/>
  <c r="I787" i="4"/>
  <c r="T786" i="4"/>
  <c r="N786" i="4"/>
  <c r="M786" i="4"/>
  <c r="I786" i="4"/>
  <c r="T785" i="4"/>
  <c r="N785" i="4"/>
  <c r="M785" i="4"/>
  <c r="I785" i="4"/>
  <c r="T784" i="4"/>
  <c r="N784" i="4"/>
  <c r="M784" i="4"/>
  <c r="I784" i="4"/>
  <c r="T783" i="4"/>
  <c r="N783" i="4"/>
  <c r="M783" i="4"/>
  <c r="I783" i="4"/>
  <c r="T782" i="4"/>
  <c r="N782" i="4"/>
  <c r="M782" i="4"/>
  <c r="I782" i="4"/>
  <c r="T781" i="4"/>
  <c r="N781" i="4"/>
  <c r="M781" i="4"/>
  <c r="I781" i="4"/>
  <c r="T780" i="4"/>
  <c r="N780" i="4"/>
  <c r="M780" i="4"/>
  <c r="I780" i="4"/>
  <c r="T779" i="4"/>
  <c r="N779" i="4"/>
  <c r="M779" i="4"/>
  <c r="I779" i="4"/>
  <c r="T778" i="4"/>
  <c r="N778" i="4"/>
  <c r="M778" i="4"/>
  <c r="I778" i="4"/>
  <c r="T777" i="4"/>
  <c r="N777" i="4"/>
  <c r="M777" i="4"/>
  <c r="I777" i="4"/>
  <c r="T776" i="4"/>
  <c r="N776" i="4"/>
  <c r="M776" i="4"/>
  <c r="I776" i="4"/>
  <c r="T775" i="4"/>
  <c r="N775" i="4"/>
  <c r="M775" i="4"/>
  <c r="I775" i="4"/>
  <c r="T774" i="4"/>
  <c r="N774" i="4"/>
  <c r="M774" i="4"/>
  <c r="I774" i="4"/>
  <c r="T773" i="4"/>
  <c r="N773" i="4"/>
  <c r="M773" i="4"/>
  <c r="I773" i="4"/>
  <c r="T772" i="4"/>
  <c r="N772" i="4"/>
  <c r="M772" i="4"/>
  <c r="I772" i="4"/>
  <c r="T771" i="4"/>
  <c r="N771" i="4"/>
  <c r="M771" i="4"/>
  <c r="I771" i="4"/>
  <c r="T770" i="4"/>
  <c r="N770" i="4"/>
  <c r="M770" i="4"/>
  <c r="I770" i="4"/>
  <c r="T769" i="4"/>
  <c r="N769" i="4"/>
  <c r="M769" i="4"/>
  <c r="I769" i="4"/>
  <c r="T768" i="4"/>
  <c r="N768" i="4"/>
  <c r="M768" i="4"/>
  <c r="I768" i="4"/>
  <c r="T767" i="4"/>
  <c r="N767" i="4"/>
  <c r="M767" i="4"/>
  <c r="I767" i="4"/>
  <c r="T766" i="4"/>
  <c r="N766" i="4"/>
  <c r="M766" i="4"/>
  <c r="I766" i="4"/>
  <c r="T765" i="4"/>
  <c r="N765" i="4"/>
  <c r="M765" i="4"/>
  <c r="I765" i="4"/>
  <c r="T764" i="4"/>
  <c r="N764" i="4"/>
  <c r="M764" i="4"/>
  <c r="I764" i="4"/>
  <c r="T763" i="4"/>
  <c r="N763" i="4"/>
  <c r="M763" i="4"/>
  <c r="I763" i="4"/>
  <c r="T762" i="4"/>
  <c r="N762" i="4"/>
  <c r="M762" i="4"/>
  <c r="I762" i="4"/>
  <c r="T761" i="4"/>
  <c r="N761" i="4"/>
  <c r="M761" i="4"/>
  <c r="I761" i="4"/>
  <c r="T760" i="4"/>
  <c r="N760" i="4"/>
  <c r="M760" i="4"/>
  <c r="I760" i="4"/>
  <c r="T759" i="4"/>
  <c r="N759" i="4"/>
  <c r="M759" i="4"/>
  <c r="I759" i="4"/>
  <c r="T758" i="4"/>
  <c r="N758" i="4"/>
  <c r="M758" i="4"/>
  <c r="I758" i="4"/>
  <c r="T757" i="4"/>
  <c r="N757" i="4"/>
  <c r="M757" i="4"/>
  <c r="I757" i="4"/>
  <c r="T756" i="4"/>
  <c r="N756" i="4"/>
  <c r="M756" i="4"/>
  <c r="I756" i="4"/>
  <c r="T755" i="4"/>
  <c r="N755" i="4"/>
  <c r="M755" i="4"/>
  <c r="I755" i="4"/>
  <c r="T754" i="4"/>
  <c r="N754" i="4"/>
  <c r="M754" i="4"/>
  <c r="I754" i="4"/>
  <c r="T753" i="4"/>
  <c r="N753" i="4"/>
  <c r="M753" i="4"/>
  <c r="I753" i="4"/>
  <c r="T752" i="4"/>
  <c r="N752" i="4"/>
  <c r="M752" i="4"/>
  <c r="I752" i="4"/>
  <c r="T751" i="4"/>
  <c r="N751" i="4"/>
  <c r="M751" i="4"/>
  <c r="I751" i="4"/>
  <c r="F750" i="4"/>
  <c r="T743" i="4"/>
  <c r="N743" i="4"/>
  <c r="M743" i="4"/>
  <c r="I743" i="4"/>
  <c r="T742" i="4"/>
  <c r="N742" i="4"/>
  <c r="M742" i="4"/>
  <c r="I742" i="4"/>
  <c r="T741" i="4"/>
  <c r="N741" i="4"/>
  <c r="M741" i="4"/>
  <c r="I741" i="4"/>
  <c r="T740" i="4"/>
  <c r="N740" i="4"/>
  <c r="M740" i="4"/>
  <c r="I740" i="4"/>
  <c r="T739" i="4"/>
  <c r="N739" i="4"/>
  <c r="M739" i="4"/>
  <c r="I739" i="4"/>
  <c r="T738" i="4"/>
  <c r="N738" i="4"/>
  <c r="M738" i="4"/>
  <c r="I738" i="4"/>
  <c r="T737" i="4"/>
  <c r="N737" i="4"/>
  <c r="M737" i="4"/>
  <c r="I737" i="4"/>
  <c r="T736" i="4"/>
  <c r="N736" i="4"/>
  <c r="M736" i="4"/>
  <c r="I736" i="4"/>
  <c r="T735" i="4"/>
  <c r="N735" i="4"/>
  <c r="M735" i="4"/>
  <c r="I735" i="4"/>
  <c r="T734" i="4"/>
  <c r="N734" i="4"/>
  <c r="M734" i="4"/>
  <c r="I734" i="4"/>
  <c r="T733" i="4"/>
  <c r="N733" i="4"/>
  <c r="M733" i="4"/>
  <c r="I733" i="4"/>
  <c r="T731" i="4"/>
  <c r="N731" i="4"/>
  <c r="M731" i="4"/>
  <c r="I731" i="4"/>
  <c r="T730" i="4"/>
  <c r="N730" i="4"/>
  <c r="M730" i="4"/>
  <c r="I730" i="4"/>
  <c r="T729" i="4"/>
  <c r="N729" i="4"/>
  <c r="M729" i="4"/>
  <c r="I729" i="4"/>
  <c r="T728" i="4"/>
  <c r="N728" i="4"/>
  <c r="M728" i="4"/>
  <c r="I728" i="4"/>
  <c r="T727" i="4"/>
  <c r="N727" i="4"/>
  <c r="M727" i="4"/>
  <c r="I727" i="4"/>
  <c r="T726" i="4"/>
  <c r="N726" i="4"/>
  <c r="M726" i="4"/>
  <c r="I726" i="4"/>
  <c r="T725" i="4"/>
  <c r="N725" i="4"/>
  <c r="M725" i="4"/>
  <c r="I725" i="4"/>
  <c r="T724" i="4"/>
  <c r="N724" i="4"/>
  <c r="M724" i="4"/>
  <c r="I724" i="4"/>
  <c r="T723" i="4"/>
  <c r="N723" i="4"/>
  <c r="M723" i="4"/>
  <c r="I723" i="4"/>
  <c r="T722" i="4"/>
  <c r="N722" i="4"/>
  <c r="M722" i="4"/>
  <c r="I722" i="4"/>
  <c r="T721" i="4"/>
  <c r="N721" i="4"/>
  <c r="M721" i="4"/>
  <c r="I721" i="4"/>
  <c r="T720" i="4"/>
  <c r="N720" i="4"/>
  <c r="M720" i="4"/>
  <c r="I720" i="4"/>
  <c r="T719" i="4"/>
  <c r="N719" i="4"/>
  <c r="M719" i="4"/>
  <c r="I719" i="4"/>
  <c r="T718" i="4"/>
  <c r="N718" i="4"/>
  <c r="M718" i="4"/>
  <c r="I718" i="4"/>
  <c r="T717" i="4"/>
  <c r="N717" i="4"/>
  <c r="M717" i="4"/>
  <c r="I717" i="4"/>
  <c r="T716" i="4"/>
  <c r="N716" i="4"/>
  <c r="M716" i="4"/>
  <c r="I716" i="4"/>
  <c r="T715" i="4"/>
  <c r="N715" i="4"/>
  <c r="M715" i="4"/>
  <c r="I715" i="4"/>
  <c r="T714" i="4"/>
  <c r="N714" i="4"/>
  <c r="M714" i="4"/>
  <c r="I714" i="4"/>
  <c r="T713" i="4"/>
  <c r="N713" i="4"/>
  <c r="M713" i="4"/>
  <c r="I713" i="4"/>
  <c r="T712" i="4"/>
  <c r="N712" i="4"/>
  <c r="M712" i="4"/>
  <c r="I712" i="4"/>
  <c r="T711" i="4"/>
  <c r="N711" i="4"/>
  <c r="M711" i="4"/>
  <c r="I711" i="4"/>
  <c r="T710" i="4"/>
  <c r="N710" i="4"/>
  <c r="M710" i="4"/>
  <c r="I710" i="4"/>
  <c r="T709" i="4"/>
  <c r="N709" i="4"/>
  <c r="M709" i="4"/>
  <c r="I709" i="4"/>
  <c r="T708" i="4"/>
  <c r="N708" i="4"/>
  <c r="M708" i="4"/>
  <c r="I708" i="4"/>
  <c r="T707" i="4"/>
  <c r="N707" i="4"/>
  <c r="M707" i="4"/>
  <c r="I707" i="4"/>
  <c r="T706" i="4"/>
  <c r="N706" i="4"/>
  <c r="M706" i="4"/>
  <c r="I706" i="4"/>
  <c r="T705" i="4"/>
  <c r="N705" i="4"/>
  <c r="M705" i="4"/>
  <c r="I705" i="4"/>
  <c r="T704" i="4"/>
  <c r="N704" i="4"/>
  <c r="M704" i="4"/>
  <c r="I704" i="4"/>
  <c r="T703" i="4"/>
  <c r="N703" i="4"/>
  <c r="M703" i="4"/>
  <c r="I703" i="4"/>
  <c r="T702" i="4"/>
  <c r="N702" i="4"/>
  <c r="M702" i="4"/>
  <c r="I702" i="4"/>
  <c r="T701" i="4"/>
  <c r="N701" i="4"/>
  <c r="M701" i="4"/>
  <c r="I701" i="4"/>
  <c r="T700" i="4"/>
  <c r="N700" i="4"/>
  <c r="M700" i="4"/>
  <c r="I700" i="4"/>
  <c r="T699" i="4"/>
  <c r="N699" i="4"/>
  <c r="M699" i="4"/>
  <c r="I699" i="4"/>
  <c r="T698" i="4"/>
  <c r="N698" i="4"/>
  <c r="M698" i="4"/>
  <c r="I698" i="4"/>
  <c r="T697" i="4"/>
  <c r="N697" i="4"/>
  <c r="M697" i="4"/>
  <c r="I697" i="4"/>
  <c r="T696" i="4"/>
  <c r="N696" i="4"/>
  <c r="M696" i="4"/>
  <c r="I696" i="4"/>
  <c r="T695" i="4"/>
  <c r="N695" i="4"/>
  <c r="M695" i="4"/>
  <c r="I695" i="4"/>
  <c r="T694" i="4"/>
  <c r="N694" i="4"/>
  <c r="M694" i="4"/>
  <c r="I694" i="4"/>
  <c r="T693" i="4"/>
  <c r="N693" i="4"/>
  <c r="M693" i="4"/>
  <c r="I693" i="4"/>
  <c r="T692" i="4"/>
  <c r="N692" i="4"/>
  <c r="M692" i="4"/>
  <c r="I692" i="4"/>
  <c r="T691" i="4"/>
  <c r="N691" i="4"/>
  <c r="M691" i="4"/>
  <c r="I691" i="4"/>
  <c r="T690" i="4"/>
  <c r="N690" i="4"/>
  <c r="M690" i="4"/>
  <c r="I690" i="4"/>
  <c r="T689" i="4"/>
  <c r="N689" i="4"/>
  <c r="M689" i="4"/>
  <c r="I689" i="4"/>
  <c r="T688" i="4"/>
  <c r="N688" i="4"/>
  <c r="M688" i="4"/>
  <c r="I688" i="4"/>
  <c r="T687" i="4"/>
  <c r="N687" i="4"/>
  <c r="M687" i="4"/>
  <c r="I687" i="4"/>
  <c r="T686" i="4"/>
  <c r="N686" i="4"/>
  <c r="M686" i="4"/>
  <c r="I686" i="4"/>
  <c r="T685" i="4"/>
  <c r="N685" i="4"/>
  <c r="M685" i="4"/>
  <c r="I685" i="4"/>
  <c r="T684" i="4"/>
  <c r="N684" i="4"/>
  <c r="M684" i="4"/>
  <c r="I684" i="4"/>
  <c r="T683" i="4"/>
  <c r="N683" i="4"/>
  <c r="M683" i="4"/>
  <c r="I683" i="4"/>
  <c r="T682" i="4"/>
  <c r="N682" i="4"/>
  <c r="M682" i="4"/>
  <c r="I682" i="4"/>
  <c r="T681" i="4"/>
  <c r="N681" i="4"/>
  <c r="M681" i="4"/>
  <c r="I681" i="4"/>
  <c r="T680" i="4"/>
  <c r="N680" i="4"/>
  <c r="M680" i="4"/>
  <c r="I680" i="4"/>
  <c r="T679" i="4"/>
  <c r="N679" i="4"/>
  <c r="M679" i="4"/>
  <c r="I679" i="4"/>
  <c r="T678" i="4"/>
  <c r="N678" i="4"/>
  <c r="M678" i="4"/>
  <c r="I678" i="4"/>
  <c r="T677" i="4"/>
  <c r="N677" i="4"/>
  <c r="M677" i="4"/>
  <c r="I677" i="4"/>
  <c r="T676" i="4"/>
  <c r="N676" i="4"/>
  <c r="M676" i="4"/>
  <c r="I676" i="4"/>
  <c r="T675" i="4"/>
  <c r="N675" i="4"/>
  <c r="M675" i="4"/>
  <c r="I675" i="4"/>
  <c r="T674" i="4"/>
  <c r="N674" i="4"/>
  <c r="M674" i="4"/>
  <c r="I674" i="4"/>
  <c r="T673" i="4"/>
  <c r="N673" i="4"/>
  <c r="M673" i="4"/>
  <c r="I673" i="4"/>
  <c r="T672" i="4"/>
  <c r="N672" i="4"/>
  <c r="M672" i="4"/>
  <c r="I672" i="4"/>
  <c r="T671" i="4"/>
  <c r="N671" i="4"/>
  <c r="M671" i="4"/>
  <c r="I671" i="4"/>
  <c r="T670" i="4"/>
  <c r="N670" i="4"/>
  <c r="M670" i="4"/>
  <c r="I670" i="4"/>
  <c r="T669" i="4"/>
  <c r="N669" i="4"/>
  <c r="M669" i="4"/>
  <c r="I669" i="4"/>
  <c r="T668" i="4"/>
  <c r="N668" i="4"/>
  <c r="M668" i="4"/>
  <c r="I668" i="4"/>
  <c r="T667" i="4"/>
  <c r="N667" i="4"/>
  <c r="M667" i="4"/>
  <c r="I667" i="4"/>
  <c r="T666" i="4"/>
  <c r="N666" i="4"/>
  <c r="M666" i="4"/>
  <c r="I666" i="4"/>
  <c r="T665" i="4"/>
  <c r="N665" i="4"/>
  <c r="M665" i="4"/>
  <c r="I665" i="4"/>
  <c r="T664" i="4"/>
  <c r="N664" i="4"/>
  <c r="M664" i="4"/>
  <c r="I664" i="4"/>
  <c r="T663" i="4"/>
  <c r="N663" i="4"/>
  <c r="M663" i="4"/>
  <c r="I663" i="4"/>
  <c r="T662" i="4"/>
  <c r="N662" i="4"/>
  <c r="M662" i="4"/>
  <c r="I662" i="4"/>
  <c r="T661" i="4"/>
  <c r="N661" i="4"/>
  <c r="M661" i="4"/>
  <c r="I661" i="4"/>
  <c r="T660" i="4"/>
  <c r="N660" i="4"/>
  <c r="M660" i="4"/>
  <c r="I660" i="4"/>
  <c r="T659" i="4"/>
  <c r="N659" i="4"/>
  <c r="M659" i="4"/>
  <c r="I659" i="4"/>
  <c r="T658" i="4"/>
  <c r="N658" i="4"/>
  <c r="M658" i="4"/>
  <c r="I658" i="4"/>
  <c r="T657" i="4"/>
  <c r="N657" i="4"/>
  <c r="M657" i="4"/>
  <c r="I657" i="4"/>
  <c r="T656" i="4"/>
  <c r="N656" i="4"/>
  <c r="M656" i="4"/>
  <c r="I656" i="4"/>
  <c r="T655" i="4"/>
  <c r="N655" i="4"/>
  <c r="M655" i="4"/>
  <c r="I655" i="4"/>
  <c r="T654" i="4"/>
  <c r="N654" i="4"/>
  <c r="M654" i="4"/>
  <c r="I654" i="4"/>
  <c r="T653" i="4"/>
  <c r="N653" i="4"/>
  <c r="M653" i="4"/>
  <c r="I653" i="4"/>
  <c r="T652" i="4"/>
  <c r="N652" i="4"/>
  <c r="M652" i="4"/>
  <c r="I652" i="4"/>
  <c r="T651" i="4"/>
  <c r="N651" i="4"/>
  <c r="M651" i="4"/>
  <c r="I651" i="4"/>
  <c r="T650" i="4"/>
  <c r="N650" i="4"/>
  <c r="M650" i="4"/>
  <c r="I650" i="4"/>
  <c r="T649" i="4"/>
  <c r="N649" i="4"/>
  <c r="M649" i="4"/>
  <c r="I649" i="4"/>
  <c r="T648" i="4"/>
  <c r="N648" i="4"/>
  <c r="M648" i="4"/>
  <c r="I648" i="4"/>
  <c r="T647" i="4"/>
  <c r="N647" i="4"/>
  <c r="M647" i="4"/>
  <c r="I647" i="4"/>
  <c r="T646" i="4"/>
  <c r="N646" i="4"/>
  <c r="M646" i="4"/>
  <c r="I646" i="4"/>
  <c r="T645" i="4"/>
  <c r="N645" i="4"/>
  <c r="M645" i="4"/>
  <c r="I645" i="4"/>
  <c r="T644" i="4"/>
  <c r="N644" i="4"/>
  <c r="M644" i="4"/>
  <c r="I644" i="4"/>
  <c r="T643" i="4"/>
  <c r="N643" i="4"/>
  <c r="M643" i="4"/>
  <c r="I643" i="4"/>
  <c r="T642" i="4"/>
  <c r="N642" i="4"/>
  <c r="M642" i="4"/>
  <c r="I642" i="4"/>
  <c r="T641" i="4"/>
  <c r="N641" i="4"/>
  <c r="M641" i="4"/>
  <c r="I641" i="4"/>
  <c r="T640" i="4"/>
  <c r="N640" i="4"/>
  <c r="M640" i="4"/>
  <c r="I640" i="4"/>
  <c r="T639" i="4"/>
  <c r="N639" i="4"/>
  <c r="M639" i="4"/>
  <c r="I639" i="4"/>
  <c r="T638" i="4"/>
  <c r="N638" i="4"/>
  <c r="M638" i="4"/>
  <c r="I638" i="4"/>
  <c r="T637" i="4"/>
  <c r="N637" i="4"/>
  <c r="M637" i="4"/>
  <c r="I637" i="4"/>
  <c r="T636" i="4"/>
  <c r="N636" i="4"/>
  <c r="M636" i="4"/>
  <c r="I636" i="4"/>
  <c r="T635" i="4"/>
  <c r="N635" i="4"/>
  <c r="M635" i="4"/>
  <c r="I635" i="4"/>
  <c r="T634" i="4"/>
  <c r="N634" i="4"/>
  <c r="M634" i="4"/>
  <c r="I634" i="4"/>
  <c r="T633" i="4"/>
  <c r="N633" i="4"/>
  <c r="M633" i="4"/>
  <c r="I633" i="4"/>
  <c r="T632" i="4"/>
  <c r="N632" i="4"/>
  <c r="M632" i="4"/>
  <c r="I632" i="4"/>
  <c r="T631" i="4"/>
  <c r="N631" i="4"/>
  <c r="M631" i="4"/>
  <c r="I631" i="4"/>
  <c r="T630" i="4"/>
  <c r="N630" i="4"/>
  <c r="M630" i="4"/>
  <c r="I630" i="4"/>
  <c r="T629" i="4"/>
  <c r="N629" i="4"/>
  <c r="M629" i="4"/>
  <c r="I629" i="4"/>
  <c r="T628" i="4"/>
  <c r="N628" i="4"/>
  <c r="M628" i="4"/>
  <c r="I628" i="4"/>
  <c r="T627" i="4"/>
  <c r="N627" i="4"/>
  <c r="M627" i="4"/>
  <c r="I627" i="4"/>
  <c r="T626" i="4"/>
  <c r="N626" i="4"/>
  <c r="M626" i="4"/>
  <c r="I626" i="4"/>
  <c r="T625" i="4"/>
  <c r="N625" i="4"/>
  <c r="M625" i="4"/>
  <c r="I625" i="4"/>
  <c r="T624" i="4"/>
  <c r="N624" i="4"/>
  <c r="M624" i="4"/>
  <c r="I624" i="4"/>
  <c r="T623" i="4"/>
  <c r="N623" i="4"/>
  <c r="M623" i="4"/>
  <c r="I623" i="4"/>
  <c r="T622" i="4"/>
  <c r="N622" i="4"/>
  <c r="M622" i="4"/>
  <c r="I622" i="4"/>
  <c r="T621" i="4"/>
  <c r="N621" i="4"/>
  <c r="M621" i="4"/>
  <c r="I621" i="4"/>
  <c r="T620" i="4"/>
  <c r="N620" i="4"/>
  <c r="M620" i="4"/>
  <c r="I620" i="4"/>
  <c r="T619" i="4"/>
  <c r="N619" i="4"/>
  <c r="M619" i="4"/>
  <c r="I619" i="4"/>
  <c r="T618" i="4"/>
  <c r="N618" i="4"/>
  <c r="M618" i="4"/>
  <c r="I618" i="4"/>
  <c r="T617" i="4"/>
  <c r="N617" i="4"/>
  <c r="M617" i="4"/>
  <c r="I617" i="4"/>
  <c r="T616" i="4"/>
  <c r="N616" i="4"/>
  <c r="M616" i="4"/>
  <c r="I616" i="4"/>
  <c r="T615" i="4"/>
  <c r="N615" i="4"/>
  <c r="M615" i="4"/>
  <c r="I615" i="4"/>
  <c r="T614" i="4"/>
  <c r="N614" i="4"/>
  <c r="M614" i="4"/>
  <c r="I614" i="4"/>
  <c r="T613" i="4"/>
  <c r="N613" i="4"/>
  <c r="M613" i="4"/>
  <c r="I613" i="4"/>
  <c r="T612" i="4"/>
  <c r="N612" i="4"/>
  <c r="M612" i="4"/>
  <c r="I612" i="4"/>
  <c r="T611" i="4"/>
  <c r="N611" i="4"/>
  <c r="M611" i="4"/>
  <c r="I611" i="4"/>
  <c r="T610" i="4"/>
  <c r="N610" i="4"/>
  <c r="M610" i="4"/>
  <c r="I610" i="4"/>
  <c r="T609" i="4"/>
  <c r="N609" i="4"/>
  <c r="M609" i="4"/>
  <c r="I609" i="4"/>
  <c r="T608" i="4"/>
  <c r="N608" i="4"/>
  <c r="M608" i="4"/>
  <c r="I608" i="4"/>
  <c r="T607" i="4"/>
  <c r="N607" i="4"/>
  <c r="M607" i="4"/>
  <c r="I607" i="4"/>
  <c r="T606" i="4"/>
  <c r="N606" i="4"/>
  <c r="M606" i="4"/>
  <c r="I606" i="4"/>
  <c r="T605" i="4"/>
  <c r="N605" i="4"/>
  <c r="M605" i="4"/>
  <c r="I605" i="4"/>
  <c r="T604" i="4"/>
  <c r="N604" i="4"/>
  <c r="M604" i="4"/>
  <c r="I604" i="4"/>
  <c r="T603" i="4"/>
  <c r="N603" i="4"/>
  <c r="M603" i="4"/>
  <c r="I603" i="4"/>
  <c r="T602" i="4"/>
  <c r="N602" i="4"/>
  <c r="M602" i="4"/>
  <c r="I602" i="4"/>
  <c r="T601" i="4"/>
  <c r="N601" i="4"/>
  <c r="M601" i="4"/>
  <c r="I601" i="4"/>
  <c r="T600" i="4"/>
  <c r="N600" i="4"/>
  <c r="M600" i="4"/>
  <c r="I600" i="4"/>
  <c r="T599" i="4"/>
  <c r="N599" i="4"/>
  <c r="M599" i="4"/>
  <c r="I599" i="4"/>
  <c r="T598" i="4"/>
  <c r="N598" i="4"/>
  <c r="M598" i="4"/>
  <c r="I598" i="4"/>
  <c r="T597" i="4"/>
  <c r="N597" i="4"/>
  <c r="M597" i="4"/>
  <c r="I597" i="4"/>
  <c r="T596" i="4"/>
  <c r="N596" i="4"/>
  <c r="M596" i="4"/>
  <c r="I596" i="4"/>
  <c r="T595" i="4"/>
  <c r="N595" i="4"/>
  <c r="M595" i="4"/>
  <c r="I595" i="4"/>
  <c r="T594" i="4"/>
  <c r="N594" i="4"/>
  <c r="M594" i="4"/>
  <c r="I594" i="4"/>
  <c r="T593" i="4"/>
  <c r="N593" i="4"/>
  <c r="M593" i="4"/>
  <c r="I593" i="4"/>
  <c r="T592" i="4"/>
  <c r="N592" i="4"/>
  <c r="M592" i="4"/>
  <c r="I592" i="4"/>
  <c r="T591" i="4"/>
  <c r="N591" i="4"/>
  <c r="M591" i="4"/>
  <c r="I591" i="4"/>
  <c r="T590" i="4"/>
  <c r="N590" i="4"/>
  <c r="M590" i="4"/>
  <c r="I590" i="4"/>
  <c r="T589" i="4"/>
  <c r="N589" i="4"/>
  <c r="M589" i="4"/>
  <c r="I589" i="4"/>
  <c r="T588" i="4"/>
  <c r="N588" i="4"/>
  <c r="M588" i="4"/>
  <c r="I588" i="4"/>
  <c r="T587" i="4"/>
  <c r="N587" i="4"/>
  <c r="M587" i="4"/>
  <c r="I587" i="4"/>
  <c r="T586" i="4"/>
  <c r="N586" i="4"/>
  <c r="M586" i="4"/>
  <c r="I586" i="4"/>
  <c r="T585" i="4"/>
  <c r="N585" i="4"/>
  <c r="M585" i="4"/>
  <c r="I585" i="4"/>
  <c r="T584" i="4"/>
  <c r="N584" i="4"/>
  <c r="M584" i="4"/>
  <c r="I584" i="4"/>
  <c r="T583" i="4"/>
  <c r="N583" i="4"/>
  <c r="M583" i="4"/>
  <c r="I583" i="4"/>
  <c r="T582" i="4"/>
  <c r="N582" i="4"/>
  <c r="M582" i="4"/>
  <c r="I582" i="4"/>
  <c r="T581" i="4"/>
  <c r="N581" i="4"/>
  <c r="M581" i="4"/>
  <c r="I581" i="4"/>
  <c r="T580" i="4"/>
  <c r="N580" i="4"/>
  <c r="M580" i="4"/>
  <c r="I580" i="4"/>
  <c r="T579" i="4"/>
  <c r="N579" i="4"/>
  <c r="M579" i="4"/>
  <c r="I579" i="4"/>
  <c r="T578" i="4"/>
  <c r="N578" i="4"/>
  <c r="M578" i="4"/>
  <c r="I578" i="4"/>
  <c r="T577" i="4"/>
  <c r="N577" i="4"/>
  <c r="M577" i="4"/>
  <c r="I577" i="4"/>
  <c r="T576" i="4"/>
  <c r="N576" i="4"/>
  <c r="M576" i="4"/>
  <c r="I576" i="4"/>
  <c r="T575" i="4"/>
  <c r="N575" i="4"/>
  <c r="M575" i="4"/>
  <c r="I575" i="4"/>
  <c r="T574" i="4"/>
  <c r="N574" i="4"/>
  <c r="M574" i="4"/>
  <c r="I574" i="4"/>
  <c r="T573" i="4"/>
  <c r="N573" i="4"/>
  <c r="M573" i="4"/>
  <c r="I573" i="4"/>
  <c r="T572" i="4"/>
  <c r="N572" i="4"/>
  <c r="M572" i="4"/>
  <c r="I572" i="4"/>
  <c r="T571" i="4"/>
  <c r="N571" i="4"/>
  <c r="M571" i="4"/>
  <c r="I571" i="4"/>
  <c r="T570" i="4"/>
  <c r="N570" i="4"/>
  <c r="M570" i="4"/>
  <c r="I570" i="4"/>
  <c r="T569" i="4"/>
  <c r="N569" i="4"/>
  <c r="M569" i="4"/>
  <c r="I569" i="4"/>
  <c r="T568" i="4"/>
  <c r="N568" i="4"/>
  <c r="M568" i="4"/>
  <c r="I568" i="4"/>
  <c r="T567" i="4"/>
  <c r="N567" i="4"/>
  <c r="M567" i="4"/>
  <c r="I567" i="4"/>
  <c r="T566" i="4"/>
  <c r="N566" i="4"/>
  <c r="M566" i="4"/>
  <c r="I566" i="4"/>
  <c r="T565" i="4"/>
  <c r="N565" i="4"/>
  <c r="M565" i="4"/>
  <c r="I565" i="4"/>
  <c r="T564" i="4"/>
  <c r="N564" i="4"/>
  <c r="M564" i="4"/>
  <c r="I564" i="4"/>
  <c r="T563" i="4"/>
  <c r="N563" i="4"/>
  <c r="M563" i="4"/>
  <c r="I563" i="4"/>
  <c r="T562" i="4"/>
  <c r="N562" i="4"/>
  <c r="M562" i="4"/>
  <c r="I562" i="4"/>
  <c r="T561" i="4"/>
  <c r="N561" i="4"/>
  <c r="M561" i="4"/>
  <c r="I561" i="4"/>
  <c r="T560" i="4"/>
  <c r="N560" i="4"/>
  <c r="M560" i="4"/>
  <c r="I560" i="4"/>
  <c r="T559" i="4"/>
  <c r="N559" i="4"/>
  <c r="M559" i="4"/>
  <c r="I559" i="4"/>
  <c r="T558" i="4"/>
  <c r="N558" i="4"/>
  <c r="M558" i="4"/>
  <c r="I558" i="4"/>
  <c r="T557" i="4"/>
  <c r="N557" i="4"/>
  <c r="M557" i="4"/>
  <c r="I557" i="4"/>
  <c r="T556" i="4"/>
  <c r="N556" i="4"/>
  <c r="M556" i="4"/>
  <c r="I556" i="4"/>
  <c r="T555" i="4"/>
  <c r="N555" i="4"/>
  <c r="M555" i="4"/>
  <c r="I555" i="4"/>
  <c r="T554" i="4"/>
  <c r="N554" i="4"/>
  <c r="M554" i="4"/>
  <c r="I554" i="4"/>
  <c r="T553" i="4"/>
  <c r="N553" i="4"/>
  <c r="M553" i="4"/>
  <c r="I553" i="4"/>
  <c r="T552" i="4"/>
  <c r="N552" i="4"/>
  <c r="M552" i="4"/>
  <c r="I552" i="4"/>
  <c r="T551" i="4"/>
  <c r="N551" i="4"/>
  <c r="M551" i="4"/>
  <c r="I551" i="4"/>
  <c r="T550" i="4"/>
  <c r="N550" i="4"/>
  <c r="M550" i="4"/>
  <c r="I550" i="4"/>
  <c r="T549" i="4"/>
  <c r="N549" i="4"/>
  <c r="M549" i="4"/>
  <c r="I549" i="4"/>
  <c r="T548" i="4"/>
  <c r="N548" i="4"/>
  <c r="M548" i="4"/>
  <c r="I548" i="4"/>
  <c r="T547" i="4"/>
  <c r="N547" i="4"/>
  <c r="M547" i="4"/>
  <c r="I547" i="4"/>
  <c r="T546" i="4"/>
  <c r="N546" i="4"/>
  <c r="M546" i="4"/>
  <c r="I546" i="4"/>
  <c r="T545" i="4"/>
  <c r="N545" i="4"/>
  <c r="M545" i="4"/>
  <c r="I545" i="4"/>
  <c r="T544" i="4"/>
  <c r="N544" i="4"/>
  <c r="M544" i="4"/>
  <c r="I544" i="4"/>
  <c r="T543" i="4"/>
  <c r="N543" i="4"/>
  <c r="M543" i="4"/>
  <c r="I543" i="4"/>
  <c r="T542" i="4"/>
  <c r="N542" i="4"/>
  <c r="M542" i="4"/>
  <c r="I542" i="4"/>
  <c r="T541" i="4"/>
  <c r="N541" i="4"/>
  <c r="M541" i="4"/>
  <c r="I541" i="4"/>
  <c r="T540" i="4"/>
  <c r="N540" i="4"/>
  <c r="M540" i="4"/>
  <c r="I540" i="4"/>
  <c r="T539" i="4"/>
  <c r="N539" i="4"/>
  <c r="M539" i="4"/>
  <c r="I539" i="4"/>
  <c r="T538" i="4"/>
  <c r="N538" i="4"/>
  <c r="M538" i="4"/>
  <c r="I538" i="4"/>
  <c r="T535" i="4"/>
  <c r="N535" i="4"/>
  <c r="M535" i="4"/>
  <c r="I535" i="4"/>
  <c r="T534" i="4"/>
  <c r="N534" i="4"/>
  <c r="M534" i="4"/>
  <c r="I534" i="4"/>
  <c r="T533" i="4"/>
  <c r="N533" i="4"/>
  <c r="M533" i="4"/>
  <c r="I533" i="4"/>
  <c r="T532" i="4"/>
  <c r="N532" i="4"/>
  <c r="M532" i="4"/>
  <c r="I532" i="4"/>
  <c r="T531" i="4"/>
  <c r="N531" i="4"/>
  <c r="M531" i="4"/>
  <c r="I531" i="4"/>
  <c r="T530" i="4"/>
  <c r="N530" i="4"/>
  <c r="M530" i="4"/>
  <c r="I530" i="4"/>
  <c r="T529" i="4"/>
  <c r="N529" i="4"/>
  <c r="M529" i="4"/>
  <c r="I529" i="4"/>
  <c r="T528" i="4"/>
  <c r="N528" i="4"/>
  <c r="M528" i="4"/>
  <c r="I528" i="4"/>
  <c r="T527" i="4"/>
  <c r="N527" i="4"/>
  <c r="M527" i="4"/>
  <c r="I527" i="4"/>
  <c r="T526" i="4"/>
  <c r="N526" i="4"/>
  <c r="M526" i="4"/>
  <c r="I526" i="4"/>
  <c r="T525" i="4"/>
  <c r="N525" i="4"/>
  <c r="M525" i="4"/>
  <c r="I525" i="4"/>
  <c r="T524" i="4"/>
  <c r="N524" i="4"/>
  <c r="M524" i="4"/>
  <c r="I524" i="4"/>
  <c r="T523" i="4"/>
  <c r="N523" i="4"/>
  <c r="M523" i="4"/>
  <c r="I523" i="4"/>
  <c r="T522" i="4"/>
  <c r="N522" i="4"/>
  <c r="M522" i="4"/>
  <c r="I522" i="4"/>
  <c r="T521" i="4"/>
  <c r="N521" i="4"/>
  <c r="M521" i="4"/>
  <c r="I521" i="4"/>
  <c r="T520" i="4"/>
  <c r="N520" i="4"/>
  <c r="M520" i="4"/>
  <c r="I520" i="4"/>
  <c r="T519" i="4"/>
  <c r="N519" i="4"/>
  <c r="M519" i="4"/>
  <c r="I519" i="4"/>
  <c r="T518" i="4"/>
  <c r="N518" i="4"/>
  <c r="M518" i="4"/>
  <c r="I518" i="4"/>
  <c r="T517" i="4"/>
  <c r="N517" i="4"/>
  <c r="M517" i="4"/>
  <c r="I517" i="4"/>
  <c r="T516" i="4"/>
  <c r="N516" i="4"/>
  <c r="M516" i="4"/>
  <c r="I516" i="4"/>
  <c r="T515" i="4"/>
  <c r="N515" i="4"/>
  <c r="M515" i="4"/>
  <c r="I515" i="4"/>
  <c r="T514" i="4"/>
  <c r="N514" i="4"/>
  <c r="M514" i="4"/>
  <c r="I514" i="4"/>
  <c r="T513" i="4"/>
  <c r="N513" i="4"/>
  <c r="M513" i="4"/>
  <c r="I513" i="4"/>
  <c r="T512" i="4"/>
  <c r="N512" i="4"/>
  <c r="M512" i="4"/>
  <c r="I512" i="4"/>
  <c r="T511" i="4"/>
  <c r="N511" i="4"/>
  <c r="M511" i="4"/>
  <c r="I511" i="4"/>
  <c r="T510" i="4"/>
  <c r="N510" i="4"/>
  <c r="M510" i="4"/>
  <c r="I510" i="4"/>
  <c r="T509" i="4"/>
  <c r="N509" i="4"/>
  <c r="M509" i="4"/>
  <c r="I509" i="4"/>
  <c r="T508" i="4"/>
  <c r="N508" i="4"/>
  <c r="M508" i="4"/>
  <c r="I508" i="4"/>
  <c r="T507" i="4"/>
  <c r="N507" i="4"/>
  <c r="M507" i="4"/>
  <c r="I507" i="4"/>
  <c r="X504" i="4"/>
  <c r="Y504" i="4" s="1"/>
  <c r="S504" i="4"/>
  <c r="T504" i="4" s="1"/>
  <c r="M504" i="4"/>
  <c r="N504" i="4" s="1"/>
  <c r="H504" i="4"/>
  <c r="I504" i="4" s="1"/>
  <c r="X503" i="4"/>
  <c r="Y503" i="4" s="1"/>
  <c r="S503" i="4"/>
  <c r="T503" i="4" s="1"/>
  <c r="M503" i="4"/>
  <c r="N503" i="4" s="1"/>
  <c r="H503" i="4"/>
  <c r="I503" i="4" s="1"/>
  <c r="X502" i="4"/>
  <c r="Y502" i="4" s="1"/>
  <c r="S502" i="4"/>
  <c r="T502" i="4" s="1"/>
  <c r="M502" i="4"/>
  <c r="N502" i="4" s="1"/>
  <c r="H502" i="4"/>
  <c r="I502" i="4" s="1"/>
  <c r="X501" i="4"/>
  <c r="Y501" i="4" s="1"/>
  <c r="S501" i="4"/>
  <c r="T501" i="4" s="1"/>
  <c r="M501" i="4"/>
  <c r="N501" i="4" s="1"/>
  <c r="H501" i="4"/>
  <c r="I501" i="4" s="1"/>
  <c r="X500" i="4"/>
  <c r="Y500" i="4" s="1"/>
  <c r="S500" i="4"/>
  <c r="T500" i="4" s="1"/>
  <c r="M500" i="4"/>
  <c r="N500" i="4" s="1"/>
  <c r="H500" i="4"/>
  <c r="I500" i="4" s="1"/>
  <c r="X499" i="4"/>
  <c r="Y499" i="4" s="1"/>
  <c r="S499" i="4"/>
  <c r="T499" i="4" s="1"/>
  <c r="M499" i="4"/>
  <c r="N499" i="4" s="1"/>
  <c r="H499" i="4"/>
  <c r="I499" i="4" s="1"/>
  <c r="X498" i="4"/>
  <c r="Y498" i="4" s="1"/>
  <c r="S498" i="4"/>
  <c r="T498" i="4" s="1"/>
  <c r="M498" i="4"/>
  <c r="N498" i="4" s="1"/>
  <c r="H498" i="4"/>
  <c r="I498" i="4" s="1"/>
  <c r="X497" i="4"/>
  <c r="Y497" i="4" s="1"/>
  <c r="S497" i="4"/>
  <c r="T497" i="4" s="1"/>
  <c r="M497" i="4"/>
  <c r="N497" i="4" s="1"/>
  <c r="H497" i="4"/>
  <c r="I497" i="4" s="1"/>
  <c r="Y496" i="4"/>
  <c r="X496" i="4"/>
  <c r="T496" i="4"/>
  <c r="S496" i="4"/>
  <c r="N496" i="4"/>
  <c r="M496" i="4"/>
  <c r="I496" i="4"/>
  <c r="H496" i="4"/>
  <c r="Y495" i="4"/>
  <c r="X495" i="4"/>
  <c r="T495" i="4"/>
  <c r="S495" i="4"/>
  <c r="N495" i="4"/>
  <c r="M495" i="4"/>
  <c r="I495" i="4"/>
  <c r="H495" i="4"/>
  <c r="X494" i="4"/>
  <c r="Y494" i="4" s="1"/>
  <c r="S494" i="4"/>
  <c r="T494" i="4" s="1"/>
  <c r="M494" i="4"/>
  <c r="N494" i="4" s="1"/>
  <c r="H494" i="4"/>
  <c r="I494" i="4" s="1"/>
  <c r="X493" i="4"/>
  <c r="Y493" i="4" s="1"/>
  <c r="S493" i="4"/>
  <c r="T493" i="4" s="1"/>
  <c r="M493" i="4"/>
  <c r="N493" i="4" s="1"/>
  <c r="H493" i="4"/>
  <c r="I493" i="4" s="1"/>
  <c r="X492" i="4"/>
  <c r="Y492" i="4" s="1"/>
  <c r="S492" i="4"/>
  <c r="T492" i="4" s="1"/>
  <c r="M492" i="4"/>
  <c r="N492" i="4" s="1"/>
  <c r="H492" i="4"/>
  <c r="I492" i="4" s="1"/>
  <c r="X491" i="4"/>
  <c r="Y491" i="4" s="1"/>
  <c r="S491" i="4"/>
  <c r="T491" i="4" s="1"/>
  <c r="M491" i="4"/>
  <c r="N491" i="4" s="1"/>
  <c r="H491" i="4"/>
  <c r="I491" i="4" s="1"/>
  <c r="X490" i="4"/>
  <c r="Y490" i="4" s="1"/>
  <c r="S490" i="4"/>
  <c r="T490" i="4" s="1"/>
  <c r="M490" i="4"/>
  <c r="N490" i="4" s="1"/>
  <c r="H490" i="4"/>
  <c r="I490" i="4" s="1"/>
  <c r="X489" i="4"/>
  <c r="Y489" i="4" s="1"/>
  <c r="S489" i="4"/>
  <c r="T489" i="4" s="1"/>
  <c r="M489" i="4"/>
  <c r="N489" i="4" s="1"/>
  <c r="H489" i="4"/>
  <c r="I489" i="4" s="1"/>
  <c r="X488" i="4"/>
  <c r="Y488" i="4" s="1"/>
  <c r="S488" i="4"/>
  <c r="T488" i="4" s="1"/>
  <c r="M488" i="4"/>
  <c r="N488" i="4" s="1"/>
  <c r="H488" i="4"/>
  <c r="I488" i="4" s="1"/>
  <c r="X487" i="4"/>
  <c r="Y487" i="4" s="1"/>
  <c r="S487" i="4"/>
  <c r="T487" i="4" s="1"/>
  <c r="M487" i="4"/>
  <c r="N487" i="4" s="1"/>
  <c r="H487" i="4"/>
  <c r="I487" i="4" s="1"/>
  <c r="X486" i="4"/>
  <c r="Y486" i="4" s="1"/>
  <c r="S486" i="4"/>
  <c r="T486" i="4" s="1"/>
  <c r="M486" i="4"/>
  <c r="N486" i="4" s="1"/>
  <c r="H486" i="4"/>
  <c r="I486" i="4" s="1"/>
  <c r="X485" i="4"/>
  <c r="Y485" i="4" s="1"/>
  <c r="S485" i="4"/>
  <c r="T485" i="4" s="1"/>
  <c r="M485" i="4"/>
  <c r="N485" i="4" s="1"/>
  <c r="H485" i="4"/>
  <c r="I485" i="4" s="1"/>
  <c r="X484" i="4"/>
  <c r="Y484" i="4" s="1"/>
  <c r="S484" i="4"/>
  <c r="T484" i="4" s="1"/>
  <c r="M484" i="4"/>
  <c r="N484" i="4" s="1"/>
  <c r="H484" i="4"/>
  <c r="I484" i="4" s="1"/>
  <c r="X483" i="4"/>
  <c r="Y483" i="4" s="1"/>
  <c r="S483" i="4"/>
  <c r="T483" i="4" s="1"/>
  <c r="M483" i="4"/>
  <c r="N483" i="4" s="1"/>
  <c r="H483" i="4"/>
  <c r="I483" i="4" s="1"/>
  <c r="X482" i="4"/>
  <c r="Y482" i="4" s="1"/>
  <c r="S482" i="4"/>
  <c r="T482" i="4" s="1"/>
  <c r="N482" i="4"/>
  <c r="M482" i="4"/>
  <c r="H482" i="4"/>
  <c r="I482" i="4" s="1"/>
  <c r="X481" i="4"/>
  <c r="Y481" i="4" s="1"/>
  <c r="S481" i="4"/>
  <c r="T481" i="4" s="1"/>
  <c r="M481" i="4"/>
  <c r="N481" i="4" s="1"/>
  <c r="H481" i="4"/>
  <c r="I481" i="4" s="1"/>
  <c r="X480" i="4"/>
  <c r="Y480" i="4" s="1"/>
  <c r="S480" i="4"/>
  <c r="T480" i="4" s="1"/>
  <c r="M480" i="4"/>
  <c r="N480" i="4" s="1"/>
  <c r="H480" i="4"/>
  <c r="I480" i="4" s="1"/>
  <c r="X479" i="4"/>
  <c r="Y479" i="4" s="1"/>
  <c r="S479" i="4"/>
  <c r="T479" i="4" s="1"/>
  <c r="M479" i="4"/>
  <c r="N479" i="4" s="1"/>
  <c r="H479" i="4"/>
  <c r="I479" i="4" s="1"/>
  <c r="X478" i="4"/>
  <c r="Y478" i="4" s="1"/>
  <c r="S478" i="4"/>
  <c r="T478" i="4" s="1"/>
  <c r="M478" i="4"/>
  <c r="N478" i="4" s="1"/>
  <c r="H478" i="4"/>
  <c r="I478" i="4" s="1"/>
  <c r="X477" i="4"/>
  <c r="Y477" i="4" s="1"/>
  <c r="S477" i="4"/>
  <c r="T477" i="4" s="1"/>
  <c r="M477" i="4"/>
  <c r="N477" i="4" s="1"/>
  <c r="H477" i="4"/>
  <c r="I477" i="4" s="1"/>
  <c r="X476" i="4"/>
  <c r="Y476" i="4" s="1"/>
  <c r="S476" i="4"/>
  <c r="T476" i="4" s="1"/>
  <c r="M476" i="4"/>
  <c r="N476" i="4" s="1"/>
  <c r="H476" i="4"/>
  <c r="I476" i="4" s="1"/>
  <c r="X475" i="4"/>
  <c r="Y475" i="4" s="1"/>
  <c r="S475" i="4"/>
  <c r="T475" i="4" s="1"/>
  <c r="M475" i="4"/>
  <c r="N475" i="4" s="1"/>
  <c r="H475" i="4"/>
  <c r="I475" i="4" s="1"/>
  <c r="X474" i="4"/>
  <c r="Y474" i="4" s="1"/>
  <c r="S474" i="4"/>
  <c r="T474" i="4" s="1"/>
  <c r="M474" i="4"/>
  <c r="N474" i="4" s="1"/>
  <c r="H474" i="4"/>
  <c r="I474" i="4" s="1"/>
  <c r="X473" i="4"/>
  <c r="Y473" i="4" s="1"/>
  <c r="S473" i="4"/>
  <c r="T473" i="4" s="1"/>
  <c r="M473" i="4"/>
  <c r="N473" i="4" s="1"/>
  <c r="H473" i="4"/>
  <c r="I473" i="4" s="1"/>
  <c r="Y472" i="4"/>
  <c r="X472" i="4"/>
  <c r="T472" i="4"/>
  <c r="S472" i="4"/>
  <c r="N472" i="4"/>
  <c r="M472" i="4"/>
  <c r="I472" i="4"/>
  <c r="H472" i="4"/>
  <c r="Y471" i="4"/>
  <c r="X471" i="4"/>
  <c r="T471" i="4"/>
  <c r="S471" i="4"/>
  <c r="N471" i="4"/>
  <c r="M471" i="4"/>
  <c r="I471" i="4"/>
  <c r="H471" i="4"/>
  <c r="X470" i="4"/>
  <c r="Y470" i="4" s="1"/>
  <c r="S470" i="4"/>
  <c r="T470" i="4" s="1"/>
  <c r="M470" i="4"/>
  <c r="N470" i="4" s="1"/>
  <c r="H470" i="4"/>
  <c r="I470" i="4" s="1"/>
  <c r="X469" i="4"/>
  <c r="Y469" i="4" s="1"/>
  <c r="S469" i="4"/>
  <c r="T469" i="4" s="1"/>
  <c r="M469" i="4"/>
  <c r="N469" i="4" s="1"/>
  <c r="H469" i="4"/>
  <c r="I469" i="4" s="1"/>
  <c r="X468" i="4"/>
  <c r="Y468" i="4" s="1"/>
  <c r="S468" i="4"/>
  <c r="T468" i="4" s="1"/>
  <c r="M468" i="4"/>
  <c r="N468" i="4" s="1"/>
  <c r="H468" i="4"/>
  <c r="I468" i="4" s="1"/>
  <c r="X467" i="4"/>
  <c r="Y467" i="4" s="1"/>
  <c r="S467" i="4"/>
  <c r="T467" i="4" s="1"/>
  <c r="M467" i="4"/>
  <c r="N467" i="4" s="1"/>
  <c r="H467" i="4"/>
  <c r="I467" i="4" s="1"/>
  <c r="X466" i="4"/>
  <c r="Y466" i="4" s="1"/>
  <c r="S466" i="4"/>
  <c r="T466" i="4" s="1"/>
  <c r="M466" i="4"/>
  <c r="N466" i="4" s="1"/>
  <c r="H466" i="4"/>
  <c r="I466" i="4" s="1"/>
  <c r="X465" i="4"/>
  <c r="Y465" i="4" s="1"/>
  <c r="S465" i="4"/>
  <c r="T465" i="4" s="1"/>
  <c r="M465" i="4"/>
  <c r="N465" i="4" s="1"/>
  <c r="H465" i="4"/>
  <c r="I465" i="4" s="1"/>
  <c r="X464" i="4"/>
  <c r="Y464" i="4" s="1"/>
  <c r="S464" i="4"/>
  <c r="T464" i="4" s="1"/>
  <c r="M464" i="4"/>
  <c r="N464" i="4" s="1"/>
  <c r="H464" i="4"/>
  <c r="I464" i="4" s="1"/>
  <c r="X463" i="4"/>
  <c r="Y463" i="4" s="1"/>
  <c r="S463" i="4"/>
  <c r="T463" i="4" s="1"/>
  <c r="M463" i="4"/>
  <c r="N463" i="4" s="1"/>
  <c r="H463" i="4"/>
  <c r="I463" i="4" s="1"/>
  <c r="X462" i="4"/>
  <c r="Y462" i="4" s="1"/>
  <c r="S462" i="4"/>
  <c r="T462" i="4" s="1"/>
  <c r="M462" i="4"/>
  <c r="N462" i="4" s="1"/>
  <c r="H462" i="4"/>
  <c r="I462" i="4" s="1"/>
  <c r="X461" i="4"/>
  <c r="Y461" i="4" s="1"/>
  <c r="S461" i="4"/>
  <c r="T461" i="4" s="1"/>
  <c r="M461" i="4"/>
  <c r="N461" i="4" s="1"/>
  <c r="H461" i="4"/>
  <c r="I461" i="4" s="1"/>
  <c r="X460" i="4"/>
  <c r="Y460" i="4" s="1"/>
  <c r="S460" i="4"/>
  <c r="T460" i="4" s="1"/>
  <c r="M460" i="4"/>
  <c r="N460" i="4" s="1"/>
  <c r="H460" i="4"/>
  <c r="I460" i="4" s="1"/>
  <c r="X459" i="4"/>
  <c r="Y459" i="4" s="1"/>
  <c r="S459" i="4"/>
  <c r="T459" i="4" s="1"/>
  <c r="M459" i="4"/>
  <c r="N459" i="4" s="1"/>
  <c r="H459" i="4"/>
  <c r="I459" i="4" s="1"/>
  <c r="X458" i="4"/>
  <c r="Y458" i="4" s="1"/>
  <c r="S458" i="4"/>
  <c r="T458" i="4" s="1"/>
  <c r="M458" i="4"/>
  <c r="N458" i="4" s="1"/>
  <c r="H458" i="4"/>
  <c r="I458" i="4" s="1"/>
  <c r="X457" i="4"/>
  <c r="Y457" i="4" s="1"/>
  <c r="S457" i="4"/>
  <c r="T457" i="4" s="1"/>
  <c r="N457" i="4"/>
  <c r="M457" i="4"/>
  <c r="H457" i="4"/>
  <c r="I457" i="4" s="1"/>
  <c r="X456" i="4"/>
  <c r="Y456" i="4" s="1"/>
  <c r="S456" i="4"/>
  <c r="T456" i="4" s="1"/>
  <c r="M456" i="4"/>
  <c r="N456" i="4" s="1"/>
  <c r="H456" i="4"/>
  <c r="I456" i="4" s="1"/>
  <c r="F454" i="4"/>
  <c r="X449" i="4"/>
  <c r="Y449" i="4" s="1"/>
  <c r="S449" i="4"/>
  <c r="T449" i="4" s="1"/>
  <c r="M449" i="4"/>
  <c r="N449" i="4" s="1"/>
  <c r="H449" i="4"/>
  <c r="I449" i="4" s="1"/>
  <c r="X448" i="4"/>
  <c r="Y448" i="4" s="1"/>
  <c r="S448" i="4"/>
  <c r="T448" i="4" s="1"/>
  <c r="M448" i="4"/>
  <c r="N448" i="4" s="1"/>
  <c r="H448" i="4"/>
  <c r="I448" i="4" s="1"/>
  <c r="X447" i="4"/>
  <c r="Y447" i="4" s="1"/>
  <c r="S447" i="4"/>
  <c r="T447" i="4" s="1"/>
  <c r="M447" i="4"/>
  <c r="N447" i="4" s="1"/>
  <c r="H447" i="4"/>
  <c r="I447" i="4" s="1"/>
  <c r="Y446" i="4"/>
  <c r="X446" i="4"/>
  <c r="T446" i="4"/>
  <c r="S446" i="4"/>
  <c r="N446" i="4"/>
  <c r="M446" i="4"/>
  <c r="I446" i="4"/>
  <c r="H446" i="4"/>
  <c r="Y445" i="4"/>
  <c r="X445" i="4"/>
  <c r="T445" i="4"/>
  <c r="S445" i="4"/>
  <c r="N445" i="4"/>
  <c r="M445" i="4"/>
  <c r="I445" i="4"/>
  <c r="H445" i="4"/>
  <c r="Y444" i="4"/>
  <c r="X444" i="4"/>
  <c r="T444" i="4"/>
  <c r="S444" i="4"/>
  <c r="N444" i="4"/>
  <c r="M444" i="4"/>
  <c r="I444" i="4"/>
  <c r="H444" i="4"/>
  <c r="Y443" i="4"/>
  <c r="X443" i="4"/>
  <c r="T443" i="4"/>
  <c r="S443" i="4"/>
  <c r="N443" i="4"/>
  <c r="M443" i="4"/>
  <c r="I443" i="4"/>
  <c r="H443" i="4"/>
  <c r="Y442" i="4"/>
  <c r="X442" i="4"/>
  <c r="T442" i="4"/>
  <c r="S442" i="4"/>
  <c r="N442" i="4"/>
  <c r="M442" i="4"/>
  <c r="I442" i="4"/>
  <c r="H442" i="4"/>
  <c r="Y441" i="4"/>
  <c r="X441" i="4"/>
  <c r="T441" i="4"/>
  <c r="S441" i="4"/>
  <c r="N441" i="4"/>
  <c r="M441" i="4"/>
  <c r="I441" i="4"/>
  <c r="H441" i="4"/>
  <c r="X439" i="4"/>
  <c r="Y439" i="4" s="1"/>
  <c r="S439" i="4"/>
  <c r="T439" i="4" s="1"/>
  <c r="M439" i="4"/>
  <c r="N439" i="4" s="1"/>
  <c r="H439" i="4"/>
  <c r="I439" i="4" s="1"/>
  <c r="X438" i="4"/>
  <c r="Y438" i="4" s="1"/>
  <c r="S438" i="4"/>
  <c r="T438" i="4" s="1"/>
  <c r="M438" i="4"/>
  <c r="N438" i="4" s="1"/>
  <c r="H438" i="4"/>
  <c r="I438" i="4" s="1"/>
  <c r="X437" i="4"/>
  <c r="Y437" i="4" s="1"/>
  <c r="S437" i="4"/>
  <c r="T437" i="4" s="1"/>
  <c r="M437" i="4"/>
  <c r="N437" i="4" s="1"/>
  <c r="H437" i="4"/>
  <c r="I437" i="4" s="1"/>
  <c r="Y436" i="4"/>
  <c r="X436" i="4"/>
  <c r="T436" i="4"/>
  <c r="S436" i="4"/>
  <c r="N436" i="4"/>
  <c r="M436" i="4"/>
  <c r="I436" i="4"/>
  <c r="H436" i="4"/>
  <c r="X435" i="4"/>
  <c r="Y435" i="4" s="1"/>
  <c r="S435" i="4"/>
  <c r="T435" i="4" s="1"/>
  <c r="M435" i="4"/>
  <c r="N435" i="4" s="1"/>
  <c r="H435" i="4"/>
  <c r="I435" i="4" s="1"/>
  <c r="X434" i="4"/>
  <c r="Y434" i="4" s="1"/>
  <c r="S434" i="4"/>
  <c r="T434" i="4" s="1"/>
  <c r="M434" i="4"/>
  <c r="N434" i="4" s="1"/>
  <c r="H434" i="4"/>
  <c r="I434" i="4" s="1"/>
  <c r="X433" i="4"/>
  <c r="Y433" i="4" s="1"/>
  <c r="S433" i="4"/>
  <c r="T433" i="4" s="1"/>
  <c r="M433" i="4"/>
  <c r="N433" i="4" s="1"/>
  <c r="H433" i="4"/>
  <c r="I433" i="4" s="1"/>
  <c r="Y432" i="4"/>
  <c r="X432" i="4"/>
  <c r="T432" i="4"/>
  <c r="S432" i="4"/>
  <c r="N432" i="4"/>
  <c r="M432" i="4"/>
  <c r="I432" i="4"/>
  <c r="H432" i="4"/>
  <c r="Y431" i="4"/>
  <c r="X431" i="4"/>
  <c r="T431" i="4"/>
  <c r="S431" i="4"/>
  <c r="N431" i="4"/>
  <c r="M431" i="4"/>
  <c r="I431" i="4"/>
  <c r="H431" i="4"/>
  <c r="Y430" i="4"/>
  <c r="X430" i="4"/>
  <c r="T430" i="4"/>
  <c r="S430" i="4"/>
  <c r="N430" i="4"/>
  <c r="M430" i="4"/>
  <c r="I430" i="4"/>
  <c r="H430" i="4"/>
  <c r="Y429" i="4"/>
  <c r="X429" i="4"/>
  <c r="T429" i="4"/>
  <c r="S429" i="4"/>
  <c r="N429" i="4"/>
  <c r="M429" i="4"/>
  <c r="I429" i="4"/>
  <c r="H429" i="4"/>
  <c r="Y428" i="4"/>
  <c r="X428" i="4"/>
  <c r="T428" i="4"/>
  <c r="S428" i="4"/>
  <c r="N428" i="4"/>
  <c r="M428" i="4"/>
  <c r="I428" i="4"/>
  <c r="H428" i="4"/>
  <c r="Y427" i="4"/>
  <c r="X427" i="4"/>
  <c r="T427" i="4"/>
  <c r="S427" i="4"/>
  <c r="N427" i="4"/>
  <c r="M427" i="4"/>
  <c r="I427" i="4"/>
  <c r="H427" i="4"/>
  <c r="X424" i="4"/>
  <c r="Y424" i="4" s="1"/>
  <c r="S424" i="4"/>
  <c r="T424" i="4" s="1"/>
  <c r="M424" i="4"/>
  <c r="N424" i="4" s="1"/>
  <c r="H424" i="4"/>
  <c r="I424" i="4" s="1"/>
  <c r="X423" i="4"/>
  <c r="Y423" i="4" s="1"/>
  <c r="S423" i="4"/>
  <c r="T423" i="4" s="1"/>
  <c r="M423" i="4"/>
  <c r="N423" i="4" s="1"/>
  <c r="H423" i="4"/>
  <c r="I423" i="4" s="1"/>
  <c r="X422" i="4"/>
  <c r="Y422" i="4" s="1"/>
  <c r="S422" i="4"/>
  <c r="T422" i="4" s="1"/>
  <c r="M422" i="4"/>
  <c r="N422" i="4" s="1"/>
  <c r="H422" i="4"/>
  <c r="I422" i="4" s="1"/>
  <c r="X421" i="4"/>
  <c r="Y421" i="4" s="1"/>
  <c r="S421" i="4"/>
  <c r="T421" i="4" s="1"/>
  <c r="M421" i="4"/>
  <c r="N421" i="4" s="1"/>
  <c r="H421" i="4"/>
  <c r="I421" i="4" s="1"/>
  <c r="X420" i="4"/>
  <c r="Y420" i="4" s="1"/>
  <c r="S420" i="4"/>
  <c r="T420" i="4" s="1"/>
  <c r="M420" i="4"/>
  <c r="N420" i="4" s="1"/>
  <c r="H420" i="4"/>
  <c r="I420" i="4" s="1"/>
  <c r="X419" i="4"/>
  <c r="Y419" i="4" s="1"/>
  <c r="S419" i="4"/>
  <c r="T419" i="4" s="1"/>
  <c r="M419" i="4"/>
  <c r="N419" i="4" s="1"/>
  <c r="H419" i="4"/>
  <c r="I419" i="4" s="1"/>
  <c r="X418" i="4"/>
  <c r="Y418" i="4" s="1"/>
  <c r="S418" i="4"/>
  <c r="T418" i="4" s="1"/>
  <c r="M418" i="4"/>
  <c r="N418" i="4" s="1"/>
  <c r="H418" i="4"/>
  <c r="I418" i="4" s="1"/>
  <c r="X417" i="4"/>
  <c r="Y417" i="4" s="1"/>
  <c r="S417" i="4"/>
  <c r="T417" i="4" s="1"/>
  <c r="M417" i="4"/>
  <c r="N417" i="4" s="1"/>
  <c r="H417" i="4"/>
  <c r="I417" i="4" s="1"/>
  <c r="X416" i="4"/>
  <c r="Y416" i="4" s="1"/>
  <c r="S416" i="4"/>
  <c r="T416" i="4" s="1"/>
  <c r="M416" i="4"/>
  <c r="N416" i="4" s="1"/>
  <c r="H416" i="4"/>
  <c r="I416" i="4" s="1"/>
  <c r="X415" i="4"/>
  <c r="Y415" i="4" s="1"/>
  <c r="S415" i="4"/>
  <c r="T415" i="4" s="1"/>
  <c r="M415" i="4"/>
  <c r="N415" i="4" s="1"/>
  <c r="H415" i="4"/>
  <c r="I415" i="4" s="1"/>
  <c r="Y414" i="4"/>
  <c r="X414" i="4"/>
  <c r="T414" i="4"/>
  <c r="S414" i="4"/>
  <c r="N414" i="4"/>
  <c r="M414" i="4"/>
  <c r="I414" i="4"/>
  <c r="H414" i="4"/>
  <c r="Y413" i="4"/>
  <c r="X413" i="4"/>
  <c r="T413" i="4"/>
  <c r="S413" i="4"/>
  <c r="N413" i="4"/>
  <c r="M413" i="4"/>
  <c r="I413" i="4"/>
  <c r="H413" i="4"/>
  <c r="X412" i="4"/>
  <c r="Y412" i="4" s="1"/>
  <c r="S412" i="4"/>
  <c r="T412" i="4" s="1"/>
  <c r="M412" i="4"/>
  <c r="N412" i="4" s="1"/>
  <c r="H412" i="4"/>
  <c r="I412" i="4" s="1"/>
  <c r="Y411" i="4"/>
  <c r="X411" i="4"/>
  <c r="T411" i="4"/>
  <c r="S411" i="4"/>
  <c r="N411" i="4"/>
  <c r="M411" i="4"/>
  <c r="I411" i="4"/>
  <c r="H411" i="4"/>
  <c r="X410" i="4"/>
  <c r="Y410" i="4" s="1"/>
  <c r="S410" i="4"/>
  <c r="T410" i="4" s="1"/>
  <c r="M410" i="4"/>
  <c r="N410" i="4" s="1"/>
  <c r="H410" i="4"/>
  <c r="I410" i="4" s="1"/>
  <c r="X409" i="4"/>
  <c r="Y409" i="4" s="1"/>
  <c r="S409" i="4"/>
  <c r="T409" i="4" s="1"/>
  <c r="M409" i="4"/>
  <c r="N409" i="4" s="1"/>
  <c r="H409" i="4"/>
  <c r="I409" i="4" s="1"/>
  <c r="X408" i="4"/>
  <c r="Y408" i="4" s="1"/>
  <c r="S408" i="4"/>
  <c r="T408" i="4" s="1"/>
  <c r="M408" i="4"/>
  <c r="N408" i="4" s="1"/>
  <c r="H408" i="4"/>
  <c r="I408" i="4" s="1"/>
  <c r="X407" i="4"/>
  <c r="Y407" i="4" s="1"/>
  <c r="S407" i="4"/>
  <c r="T407" i="4" s="1"/>
  <c r="M407" i="4"/>
  <c r="N407" i="4" s="1"/>
  <c r="H407" i="4"/>
  <c r="I407" i="4" s="1"/>
  <c r="X406" i="4"/>
  <c r="Y406" i="4" s="1"/>
  <c r="S406" i="4"/>
  <c r="T406" i="4" s="1"/>
  <c r="M406" i="4"/>
  <c r="N406" i="4" s="1"/>
  <c r="H406" i="4"/>
  <c r="I406" i="4" s="1"/>
  <c r="X405" i="4"/>
  <c r="Y405" i="4" s="1"/>
  <c r="S405" i="4"/>
  <c r="T405" i="4" s="1"/>
  <c r="M405" i="4"/>
  <c r="N405" i="4" s="1"/>
  <c r="H405" i="4"/>
  <c r="I405" i="4" s="1"/>
  <c r="X404" i="4"/>
  <c r="Y404" i="4" s="1"/>
  <c r="S404" i="4"/>
  <c r="T404" i="4" s="1"/>
  <c r="M404" i="4"/>
  <c r="N404" i="4" s="1"/>
  <c r="H404" i="4"/>
  <c r="I404" i="4" s="1"/>
  <c r="X403" i="4"/>
  <c r="Y403" i="4" s="1"/>
  <c r="S403" i="4"/>
  <c r="T403" i="4" s="1"/>
  <c r="M403" i="4"/>
  <c r="N403" i="4" s="1"/>
  <c r="H403" i="4"/>
  <c r="I403" i="4" s="1"/>
  <c r="Y402" i="4"/>
  <c r="X402" i="4"/>
  <c r="T402" i="4"/>
  <c r="S402" i="4"/>
  <c r="N402" i="4"/>
  <c r="M402" i="4"/>
  <c r="I402" i="4"/>
  <c r="H402" i="4"/>
  <c r="X401" i="4"/>
  <c r="Y401" i="4" s="1"/>
  <c r="S401" i="4"/>
  <c r="T401" i="4" s="1"/>
  <c r="M401" i="4"/>
  <c r="N401" i="4" s="1"/>
  <c r="H401" i="4"/>
  <c r="I401" i="4" s="1"/>
  <c r="Y400" i="4"/>
  <c r="X400" i="4"/>
  <c r="T400" i="4"/>
  <c r="S400" i="4"/>
  <c r="N400" i="4"/>
  <c r="M400" i="4"/>
  <c r="I400" i="4"/>
  <c r="H400" i="4"/>
  <c r="X399" i="4"/>
  <c r="Y399" i="4" s="1"/>
  <c r="S399" i="4"/>
  <c r="T399" i="4" s="1"/>
  <c r="M399" i="4"/>
  <c r="N399" i="4" s="1"/>
  <c r="H399" i="4"/>
  <c r="I399" i="4" s="1"/>
  <c r="X398" i="4"/>
  <c r="Y398" i="4" s="1"/>
  <c r="S398" i="4"/>
  <c r="T398" i="4" s="1"/>
  <c r="M398" i="4"/>
  <c r="N398" i="4" s="1"/>
  <c r="H398" i="4"/>
  <c r="I398" i="4" s="1"/>
  <c r="X397" i="4"/>
  <c r="Y397" i="4" s="1"/>
  <c r="S397" i="4"/>
  <c r="T397" i="4" s="1"/>
  <c r="M397" i="4"/>
  <c r="N397" i="4" s="1"/>
  <c r="H397" i="4"/>
  <c r="I397" i="4" s="1"/>
  <c r="X396" i="4"/>
  <c r="Y396" i="4" s="1"/>
  <c r="S396" i="4"/>
  <c r="T396" i="4" s="1"/>
  <c r="M396" i="4"/>
  <c r="N396" i="4" s="1"/>
  <c r="H396" i="4"/>
  <c r="I396" i="4" s="1"/>
  <c r="Y395" i="4"/>
  <c r="X395" i="4"/>
  <c r="T395" i="4"/>
  <c r="S395" i="4"/>
  <c r="N395" i="4"/>
  <c r="M395" i="4"/>
  <c r="I395" i="4"/>
  <c r="H395" i="4"/>
  <c r="X394" i="4"/>
  <c r="Y394" i="4" s="1"/>
  <c r="S394" i="4"/>
  <c r="T394" i="4" s="1"/>
  <c r="M394" i="4"/>
  <c r="N394" i="4" s="1"/>
  <c r="H394" i="4"/>
  <c r="I394" i="4" s="1"/>
  <c r="Y393" i="4"/>
  <c r="X393" i="4"/>
  <c r="T393" i="4"/>
  <c r="S393" i="4"/>
  <c r="N393" i="4"/>
  <c r="M393" i="4"/>
  <c r="I393" i="4"/>
  <c r="H393" i="4"/>
  <c r="Y392" i="4"/>
  <c r="X392" i="4"/>
  <c r="T392" i="4"/>
  <c r="S392" i="4"/>
  <c r="N392" i="4"/>
  <c r="M392" i="4"/>
  <c r="I392" i="4"/>
  <c r="H392" i="4"/>
  <c r="Y391" i="4"/>
  <c r="X391" i="4"/>
  <c r="T391" i="4"/>
  <c r="S391" i="4"/>
  <c r="N391" i="4"/>
  <c r="M391" i="4"/>
  <c r="I391" i="4"/>
  <c r="H391" i="4"/>
  <c r="X390" i="4"/>
  <c r="Y390" i="4" s="1"/>
  <c r="S390" i="4"/>
  <c r="T390" i="4" s="1"/>
  <c r="M390" i="4"/>
  <c r="N390" i="4" s="1"/>
  <c r="H390" i="4"/>
  <c r="I390" i="4" s="1"/>
  <c r="X389" i="4"/>
  <c r="Y389" i="4" s="1"/>
  <c r="S389" i="4"/>
  <c r="T389" i="4" s="1"/>
  <c r="M389" i="4"/>
  <c r="N389" i="4" s="1"/>
  <c r="H389" i="4"/>
  <c r="I389" i="4" s="1"/>
  <c r="Y388" i="4"/>
  <c r="X388" i="4"/>
  <c r="T388" i="4"/>
  <c r="S388" i="4"/>
  <c r="N388" i="4"/>
  <c r="M388" i="4"/>
  <c r="I388" i="4"/>
  <c r="H388" i="4"/>
  <c r="X387" i="4"/>
  <c r="Y387" i="4" s="1"/>
  <c r="S387" i="4"/>
  <c r="T387" i="4" s="1"/>
  <c r="M387" i="4"/>
  <c r="N387" i="4" s="1"/>
  <c r="H387" i="4"/>
  <c r="I387" i="4" s="1"/>
  <c r="X386" i="4"/>
  <c r="Y386" i="4" s="1"/>
  <c r="S386" i="4"/>
  <c r="T386" i="4" s="1"/>
  <c r="M386" i="4"/>
  <c r="N386" i="4" s="1"/>
  <c r="H386" i="4"/>
  <c r="I386" i="4" s="1"/>
  <c r="X385" i="4"/>
  <c r="Y385" i="4" s="1"/>
  <c r="S385" i="4"/>
  <c r="T385" i="4" s="1"/>
  <c r="M385" i="4"/>
  <c r="N385" i="4" s="1"/>
  <c r="H385" i="4"/>
  <c r="I385" i="4" s="1"/>
  <c r="X384" i="4"/>
  <c r="Y384" i="4" s="1"/>
  <c r="S384" i="4"/>
  <c r="T384" i="4" s="1"/>
  <c r="M384" i="4"/>
  <c r="N384" i="4" s="1"/>
  <c r="H384" i="4"/>
  <c r="I384" i="4" s="1"/>
  <c r="X383" i="4"/>
  <c r="Y383" i="4" s="1"/>
  <c r="S383" i="4"/>
  <c r="T383" i="4" s="1"/>
  <c r="M383" i="4"/>
  <c r="N383" i="4" s="1"/>
  <c r="H383" i="4"/>
  <c r="I383" i="4" s="1"/>
  <c r="X382" i="4"/>
  <c r="Y382" i="4" s="1"/>
  <c r="S382" i="4"/>
  <c r="T382" i="4" s="1"/>
  <c r="M382" i="4"/>
  <c r="N382" i="4" s="1"/>
  <c r="H382" i="4"/>
  <c r="I382" i="4" s="1"/>
  <c r="X381" i="4"/>
  <c r="Y381" i="4" s="1"/>
  <c r="S381" i="4"/>
  <c r="T381" i="4" s="1"/>
  <c r="M381" i="4"/>
  <c r="N381" i="4" s="1"/>
  <c r="H381" i="4"/>
  <c r="I381" i="4" s="1"/>
  <c r="X380" i="4"/>
  <c r="Y380" i="4" s="1"/>
  <c r="S380" i="4"/>
  <c r="T380" i="4" s="1"/>
  <c r="M380" i="4"/>
  <c r="N380" i="4" s="1"/>
  <c r="H380" i="4"/>
  <c r="I380" i="4" s="1"/>
  <c r="X379" i="4"/>
  <c r="Y379" i="4" s="1"/>
  <c r="S379" i="4"/>
  <c r="T379" i="4" s="1"/>
  <c r="M379" i="4"/>
  <c r="N379" i="4" s="1"/>
  <c r="H379" i="4"/>
  <c r="I379" i="4" s="1"/>
  <c r="X378" i="4"/>
  <c r="Y378" i="4" s="1"/>
  <c r="S378" i="4"/>
  <c r="T378" i="4" s="1"/>
  <c r="M378" i="4"/>
  <c r="N378" i="4" s="1"/>
  <c r="H378" i="4"/>
  <c r="I378" i="4" s="1"/>
  <c r="X377" i="4"/>
  <c r="Y377" i="4" s="1"/>
  <c r="S377" i="4"/>
  <c r="T377" i="4" s="1"/>
  <c r="M377" i="4"/>
  <c r="N377" i="4" s="1"/>
  <c r="H377" i="4"/>
  <c r="I377" i="4" s="1"/>
  <c r="X376" i="4"/>
  <c r="Y376" i="4" s="1"/>
  <c r="S376" i="4"/>
  <c r="T376" i="4" s="1"/>
  <c r="M376" i="4"/>
  <c r="N376" i="4" s="1"/>
  <c r="H376" i="4"/>
  <c r="I376" i="4" s="1"/>
  <c r="Y375" i="4"/>
  <c r="X375" i="4"/>
  <c r="T375" i="4"/>
  <c r="S375" i="4"/>
  <c r="N375" i="4"/>
  <c r="M375" i="4"/>
  <c r="I375" i="4"/>
  <c r="H375" i="4"/>
  <c r="X374" i="4"/>
  <c r="Y374" i="4" s="1"/>
  <c r="S374" i="4"/>
  <c r="T374" i="4" s="1"/>
  <c r="M374" i="4"/>
  <c r="N374" i="4" s="1"/>
  <c r="H374" i="4"/>
  <c r="I374" i="4" s="1"/>
  <c r="X373" i="4"/>
  <c r="Y373" i="4" s="1"/>
  <c r="S373" i="4"/>
  <c r="T373" i="4" s="1"/>
  <c r="M373" i="4"/>
  <c r="N373" i="4" s="1"/>
  <c r="H373" i="4"/>
  <c r="I373" i="4" s="1"/>
  <c r="X372" i="4"/>
  <c r="Y372" i="4" s="1"/>
  <c r="S372" i="4"/>
  <c r="T372" i="4" s="1"/>
  <c r="M372" i="4"/>
  <c r="N372" i="4" s="1"/>
  <c r="H372" i="4"/>
  <c r="I372" i="4" s="1"/>
  <c r="X371" i="4"/>
  <c r="Y371" i="4" s="1"/>
  <c r="S371" i="4"/>
  <c r="T371" i="4" s="1"/>
  <c r="M371" i="4"/>
  <c r="N371" i="4" s="1"/>
  <c r="H371" i="4"/>
  <c r="I371" i="4" s="1"/>
  <c r="X370" i="4"/>
  <c r="Y370" i="4" s="1"/>
  <c r="S370" i="4"/>
  <c r="T370" i="4" s="1"/>
  <c r="M370" i="4"/>
  <c r="N370" i="4" s="1"/>
  <c r="H370" i="4"/>
  <c r="I370" i="4" s="1"/>
  <c r="X369" i="4"/>
  <c r="Y369" i="4" s="1"/>
  <c r="S369" i="4"/>
  <c r="T369" i="4" s="1"/>
  <c r="M369" i="4"/>
  <c r="N369" i="4" s="1"/>
  <c r="H369" i="4"/>
  <c r="I369" i="4" s="1"/>
  <c r="X368" i="4"/>
  <c r="Y368" i="4" s="1"/>
  <c r="S368" i="4"/>
  <c r="T368" i="4" s="1"/>
  <c r="M368" i="4"/>
  <c r="N368" i="4" s="1"/>
  <c r="H368" i="4"/>
  <c r="I368" i="4" s="1"/>
  <c r="X367" i="4"/>
  <c r="Y367" i="4" s="1"/>
  <c r="S367" i="4"/>
  <c r="T367" i="4" s="1"/>
  <c r="M367" i="4"/>
  <c r="N367" i="4" s="1"/>
  <c r="H367" i="4"/>
  <c r="I367" i="4" s="1"/>
  <c r="Y366" i="4"/>
  <c r="X366" i="4"/>
  <c r="T366" i="4"/>
  <c r="S366" i="4"/>
  <c r="N366" i="4"/>
  <c r="M366" i="4"/>
  <c r="I366" i="4"/>
  <c r="H366" i="4"/>
  <c r="X365" i="4"/>
  <c r="Y365" i="4" s="1"/>
  <c r="S365" i="4"/>
  <c r="T365" i="4" s="1"/>
  <c r="M365" i="4"/>
  <c r="N365" i="4" s="1"/>
  <c r="H365" i="4"/>
  <c r="I365" i="4" s="1"/>
  <c r="X364" i="4"/>
  <c r="Y364" i="4" s="1"/>
  <c r="S364" i="4"/>
  <c r="T364" i="4" s="1"/>
  <c r="M364" i="4"/>
  <c r="N364" i="4" s="1"/>
  <c r="H364" i="4"/>
  <c r="I364" i="4" s="1"/>
  <c r="X363" i="4"/>
  <c r="Y363" i="4" s="1"/>
  <c r="S363" i="4"/>
  <c r="T363" i="4" s="1"/>
  <c r="M363" i="4"/>
  <c r="N363" i="4" s="1"/>
  <c r="H363" i="4"/>
  <c r="I363" i="4" s="1"/>
  <c r="X362" i="4"/>
  <c r="Y362" i="4" s="1"/>
  <c r="S362" i="4"/>
  <c r="T362" i="4" s="1"/>
  <c r="M362" i="4"/>
  <c r="N362" i="4" s="1"/>
  <c r="H362" i="4"/>
  <c r="I362" i="4" s="1"/>
  <c r="X361" i="4"/>
  <c r="Y361" i="4" s="1"/>
  <c r="S361" i="4"/>
  <c r="T361" i="4" s="1"/>
  <c r="M361" i="4"/>
  <c r="N361" i="4" s="1"/>
  <c r="H361" i="4"/>
  <c r="I361" i="4" s="1"/>
  <c r="X360" i="4"/>
  <c r="Y360" i="4" s="1"/>
  <c r="S360" i="4"/>
  <c r="T360" i="4" s="1"/>
  <c r="M360" i="4"/>
  <c r="N360" i="4" s="1"/>
  <c r="H360" i="4"/>
  <c r="I360" i="4" s="1"/>
  <c r="X359" i="4"/>
  <c r="Y359" i="4" s="1"/>
  <c r="S359" i="4"/>
  <c r="T359" i="4" s="1"/>
  <c r="M359" i="4"/>
  <c r="N359" i="4" s="1"/>
  <c r="H359" i="4"/>
  <c r="I359" i="4" s="1"/>
  <c r="X358" i="4"/>
  <c r="Y358" i="4" s="1"/>
  <c r="S358" i="4"/>
  <c r="T358" i="4" s="1"/>
  <c r="M358" i="4"/>
  <c r="N358" i="4" s="1"/>
  <c r="H358" i="4"/>
  <c r="I358" i="4" s="1"/>
  <c r="X357" i="4"/>
  <c r="Y357" i="4" s="1"/>
  <c r="S357" i="4"/>
  <c r="T357" i="4" s="1"/>
  <c r="M357" i="4"/>
  <c r="N357" i="4" s="1"/>
  <c r="H357" i="4"/>
  <c r="I357" i="4" s="1"/>
  <c r="X356" i="4"/>
  <c r="Y356" i="4" s="1"/>
  <c r="S356" i="4"/>
  <c r="T356" i="4" s="1"/>
  <c r="M356" i="4"/>
  <c r="N356" i="4" s="1"/>
  <c r="H356" i="4"/>
  <c r="I356" i="4" s="1"/>
  <c r="X354" i="4"/>
  <c r="Y354" i="4" s="1"/>
  <c r="S354" i="4"/>
  <c r="T354" i="4" s="1"/>
  <c r="M354" i="4"/>
  <c r="N354" i="4" s="1"/>
  <c r="H354" i="4"/>
  <c r="I354" i="4" s="1"/>
  <c r="Y353" i="4"/>
  <c r="X353" i="4"/>
  <c r="T353" i="4"/>
  <c r="S353" i="4"/>
  <c r="N353" i="4"/>
  <c r="M353" i="4"/>
  <c r="I353" i="4"/>
  <c r="H353" i="4"/>
  <c r="Y352" i="4"/>
  <c r="X352" i="4"/>
  <c r="T352" i="4"/>
  <c r="S352" i="4"/>
  <c r="N352" i="4"/>
  <c r="M352" i="4"/>
  <c r="I352" i="4"/>
  <c r="H352" i="4"/>
  <c r="X351" i="4"/>
  <c r="Y351" i="4" s="1"/>
  <c r="S351" i="4"/>
  <c r="T351" i="4" s="1"/>
  <c r="M351" i="4"/>
  <c r="N351" i="4" s="1"/>
  <c r="H351" i="4"/>
  <c r="I351" i="4" s="1"/>
  <c r="Y350" i="4"/>
  <c r="X350" i="4"/>
  <c r="T350" i="4"/>
  <c r="S350" i="4"/>
  <c r="N350" i="4"/>
  <c r="M350" i="4"/>
  <c r="I350" i="4"/>
  <c r="H350" i="4"/>
  <c r="X349" i="4"/>
  <c r="Y349" i="4" s="1"/>
  <c r="S349" i="4"/>
  <c r="T349" i="4" s="1"/>
  <c r="M349" i="4"/>
  <c r="N349" i="4" s="1"/>
  <c r="H349" i="4"/>
  <c r="I349" i="4" s="1"/>
  <c r="X348" i="4"/>
  <c r="Y348" i="4" s="1"/>
  <c r="S348" i="4"/>
  <c r="T348" i="4" s="1"/>
  <c r="M348" i="4"/>
  <c r="N348" i="4" s="1"/>
  <c r="H348" i="4"/>
  <c r="I348" i="4" s="1"/>
  <c r="X347" i="4"/>
  <c r="Y347" i="4" s="1"/>
  <c r="S347" i="4"/>
  <c r="T347" i="4" s="1"/>
  <c r="M347" i="4"/>
  <c r="N347" i="4" s="1"/>
  <c r="H347" i="4"/>
  <c r="I347" i="4" s="1"/>
  <c r="X346" i="4"/>
  <c r="Y346" i="4" s="1"/>
  <c r="S346" i="4"/>
  <c r="T346" i="4" s="1"/>
  <c r="M346" i="4"/>
  <c r="N346" i="4" s="1"/>
  <c r="H346" i="4"/>
  <c r="I346" i="4" s="1"/>
  <c r="X345" i="4"/>
  <c r="Y345" i="4" s="1"/>
  <c r="S345" i="4"/>
  <c r="T345" i="4" s="1"/>
  <c r="M345" i="4"/>
  <c r="N345" i="4" s="1"/>
  <c r="H345" i="4"/>
  <c r="I345" i="4" s="1"/>
  <c r="X344" i="4"/>
  <c r="Y344" i="4" s="1"/>
  <c r="S344" i="4"/>
  <c r="T344" i="4" s="1"/>
  <c r="M344" i="4"/>
  <c r="N344" i="4" s="1"/>
  <c r="H344" i="4"/>
  <c r="I344" i="4" s="1"/>
  <c r="X343" i="4"/>
  <c r="Y343" i="4" s="1"/>
  <c r="S343" i="4"/>
  <c r="T343" i="4" s="1"/>
  <c r="M343" i="4"/>
  <c r="N343" i="4" s="1"/>
  <c r="H343" i="4"/>
  <c r="I343" i="4" s="1"/>
  <c r="X342" i="4"/>
  <c r="Y342" i="4" s="1"/>
  <c r="S342" i="4"/>
  <c r="T342" i="4" s="1"/>
  <c r="M342" i="4"/>
  <c r="N342" i="4" s="1"/>
  <c r="H342" i="4"/>
  <c r="I342" i="4" s="1"/>
  <c r="Y341" i="4"/>
  <c r="X341" i="4"/>
  <c r="T341" i="4"/>
  <c r="S341" i="4"/>
  <c r="N341" i="4"/>
  <c r="M341" i="4"/>
  <c r="I341" i="4"/>
  <c r="H341" i="4"/>
  <c r="X340" i="4"/>
  <c r="Y340" i="4" s="1"/>
  <c r="S340" i="4"/>
  <c r="T340" i="4" s="1"/>
  <c r="M340" i="4"/>
  <c r="N340" i="4" s="1"/>
  <c r="H340" i="4"/>
  <c r="I340" i="4" s="1"/>
  <c r="Y339" i="4"/>
  <c r="X339" i="4"/>
  <c r="T339" i="4"/>
  <c r="S339" i="4"/>
  <c r="N339" i="4"/>
  <c r="M339" i="4"/>
  <c r="I339" i="4"/>
  <c r="H339" i="4"/>
  <c r="X338" i="4"/>
  <c r="Y338" i="4" s="1"/>
  <c r="S338" i="4"/>
  <c r="T338" i="4" s="1"/>
  <c r="M338" i="4"/>
  <c r="N338" i="4" s="1"/>
  <c r="H338" i="4"/>
  <c r="I338" i="4" s="1"/>
  <c r="X337" i="4"/>
  <c r="Y337" i="4" s="1"/>
  <c r="S337" i="4"/>
  <c r="T337" i="4" s="1"/>
  <c r="M337" i="4"/>
  <c r="N337" i="4" s="1"/>
  <c r="H337" i="4"/>
  <c r="I337" i="4" s="1"/>
  <c r="X336" i="4"/>
  <c r="Y336" i="4" s="1"/>
  <c r="S336" i="4"/>
  <c r="T336" i="4" s="1"/>
  <c r="M336" i="4"/>
  <c r="N336" i="4" s="1"/>
  <c r="H336" i="4"/>
  <c r="I336" i="4" s="1"/>
  <c r="X335" i="4"/>
  <c r="Y335" i="4" s="1"/>
  <c r="S335" i="4"/>
  <c r="T335" i="4" s="1"/>
  <c r="M335" i="4"/>
  <c r="N335" i="4" s="1"/>
  <c r="H335" i="4"/>
  <c r="I335" i="4" s="1"/>
  <c r="Y334" i="4"/>
  <c r="X334" i="4"/>
  <c r="T334" i="4"/>
  <c r="S334" i="4"/>
  <c r="N334" i="4"/>
  <c r="M334" i="4"/>
  <c r="I334" i="4"/>
  <c r="H334" i="4"/>
  <c r="X333" i="4"/>
  <c r="Y333" i="4" s="1"/>
  <c r="S333" i="4"/>
  <c r="T333" i="4" s="1"/>
  <c r="M333" i="4"/>
  <c r="N333" i="4" s="1"/>
  <c r="H333" i="4"/>
  <c r="I333" i="4" s="1"/>
  <c r="Y332" i="4"/>
  <c r="X332" i="4"/>
  <c r="T332" i="4"/>
  <c r="S332" i="4"/>
  <c r="N332" i="4"/>
  <c r="M332" i="4"/>
  <c r="I332" i="4"/>
  <c r="H332" i="4"/>
  <c r="Y331" i="4"/>
  <c r="X331" i="4"/>
  <c r="T331" i="4"/>
  <c r="S331" i="4"/>
  <c r="N331" i="4"/>
  <c r="M331" i="4"/>
  <c r="I331" i="4"/>
  <c r="H331" i="4"/>
  <c r="Y330" i="4"/>
  <c r="X330" i="4"/>
  <c r="T330" i="4"/>
  <c r="S330" i="4"/>
  <c r="N330" i="4"/>
  <c r="M330" i="4"/>
  <c r="I330" i="4"/>
  <c r="H330" i="4"/>
  <c r="X329" i="4"/>
  <c r="Y329" i="4" s="1"/>
  <c r="S329" i="4"/>
  <c r="T329" i="4" s="1"/>
  <c r="M329" i="4"/>
  <c r="N329" i="4" s="1"/>
  <c r="H329" i="4"/>
  <c r="I329" i="4" s="1"/>
  <c r="X328" i="4"/>
  <c r="Y328" i="4" s="1"/>
  <c r="S328" i="4"/>
  <c r="T328" i="4" s="1"/>
  <c r="M328" i="4"/>
  <c r="N328" i="4" s="1"/>
  <c r="H328" i="4"/>
  <c r="I328" i="4" s="1"/>
  <c r="Y327" i="4"/>
  <c r="X327" i="4"/>
  <c r="T327" i="4"/>
  <c r="S327" i="4"/>
  <c r="N327" i="4"/>
  <c r="M327" i="4"/>
  <c r="I327" i="4"/>
  <c r="H327" i="4"/>
  <c r="X326" i="4"/>
  <c r="Y326" i="4" s="1"/>
  <c r="S326" i="4"/>
  <c r="T326" i="4" s="1"/>
  <c r="M326" i="4"/>
  <c r="N326" i="4" s="1"/>
  <c r="H326" i="4"/>
  <c r="I326" i="4" s="1"/>
  <c r="X325" i="4"/>
  <c r="Y325" i="4" s="1"/>
  <c r="S325" i="4"/>
  <c r="T325" i="4" s="1"/>
  <c r="M325" i="4"/>
  <c r="N325" i="4" s="1"/>
  <c r="H325" i="4"/>
  <c r="I325" i="4" s="1"/>
  <c r="Y324" i="4"/>
  <c r="X324" i="4"/>
  <c r="T324" i="4"/>
  <c r="S324" i="4"/>
  <c r="N324" i="4"/>
  <c r="M324" i="4"/>
  <c r="I324" i="4"/>
  <c r="H324" i="4"/>
  <c r="Y323" i="4"/>
  <c r="X323" i="4"/>
  <c r="T323" i="4"/>
  <c r="S323" i="4"/>
  <c r="N323" i="4"/>
  <c r="M323" i="4"/>
  <c r="I323" i="4"/>
  <c r="H323" i="4"/>
  <c r="Y322" i="4"/>
  <c r="X322" i="4"/>
  <c r="T322" i="4"/>
  <c r="S322" i="4"/>
  <c r="N322" i="4"/>
  <c r="M322" i="4"/>
  <c r="I322" i="4"/>
  <c r="H322" i="4"/>
  <c r="Y321" i="4"/>
  <c r="X321" i="4"/>
  <c r="T321" i="4"/>
  <c r="S321" i="4"/>
  <c r="N321" i="4"/>
  <c r="M321" i="4"/>
  <c r="I321" i="4"/>
  <c r="H321" i="4"/>
  <c r="X320" i="4"/>
  <c r="Y320" i="4" s="1"/>
  <c r="S320" i="4"/>
  <c r="T320" i="4" s="1"/>
  <c r="M320" i="4"/>
  <c r="N320" i="4" s="1"/>
  <c r="H320" i="4"/>
  <c r="I320" i="4" s="1"/>
  <c r="X319" i="4"/>
  <c r="Y319" i="4" s="1"/>
  <c r="S319" i="4"/>
  <c r="T319" i="4" s="1"/>
  <c r="M319" i="4"/>
  <c r="N319" i="4" s="1"/>
  <c r="H319" i="4"/>
  <c r="I319" i="4" s="1"/>
  <c r="Y318" i="4"/>
  <c r="X318" i="4"/>
  <c r="T318" i="4"/>
  <c r="S318" i="4"/>
  <c r="N318" i="4"/>
  <c r="M318" i="4"/>
  <c r="I318" i="4"/>
  <c r="H318" i="4"/>
  <c r="X317" i="4"/>
  <c r="Y317" i="4" s="1"/>
  <c r="S317" i="4"/>
  <c r="T317" i="4" s="1"/>
  <c r="M317" i="4"/>
  <c r="N317" i="4" s="1"/>
  <c r="H317" i="4"/>
  <c r="I317" i="4" s="1"/>
  <c r="X316" i="4"/>
  <c r="Y316" i="4" s="1"/>
  <c r="S316" i="4"/>
  <c r="T316" i="4" s="1"/>
  <c r="M316" i="4"/>
  <c r="N316" i="4" s="1"/>
  <c r="H316" i="4"/>
  <c r="I316" i="4" s="1"/>
  <c r="X315" i="4"/>
  <c r="Y315" i="4" s="1"/>
  <c r="S315" i="4"/>
  <c r="T315" i="4" s="1"/>
  <c r="M315" i="4"/>
  <c r="N315" i="4" s="1"/>
  <c r="H315" i="4"/>
  <c r="I315" i="4" s="1"/>
  <c r="X314" i="4"/>
  <c r="Y314" i="4" s="1"/>
  <c r="S314" i="4"/>
  <c r="T314" i="4" s="1"/>
  <c r="M314" i="4"/>
  <c r="N314" i="4" s="1"/>
  <c r="H314" i="4"/>
  <c r="I314" i="4" s="1"/>
  <c r="X313" i="4"/>
  <c r="Y313" i="4" s="1"/>
  <c r="S313" i="4"/>
  <c r="T313" i="4" s="1"/>
  <c r="M313" i="4"/>
  <c r="N313" i="4" s="1"/>
  <c r="H313" i="4"/>
  <c r="I313" i="4" s="1"/>
  <c r="X312" i="4"/>
  <c r="Y312" i="4" s="1"/>
  <c r="S312" i="4"/>
  <c r="T312" i="4" s="1"/>
  <c r="M312" i="4"/>
  <c r="N312" i="4" s="1"/>
  <c r="H312" i="4"/>
  <c r="I312" i="4" s="1"/>
  <c r="X311" i="4"/>
  <c r="Y311" i="4" s="1"/>
  <c r="S311" i="4"/>
  <c r="T311" i="4" s="1"/>
  <c r="M311" i="4"/>
  <c r="N311" i="4" s="1"/>
  <c r="H311" i="4"/>
  <c r="I311" i="4" s="1"/>
  <c r="X310" i="4"/>
  <c r="Y310" i="4" s="1"/>
  <c r="S310" i="4"/>
  <c r="T310" i="4" s="1"/>
  <c r="M310" i="4"/>
  <c r="N310" i="4" s="1"/>
  <c r="H310" i="4"/>
  <c r="I310" i="4" s="1"/>
  <c r="X309" i="4"/>
  <c r="Y309" i="4" s="1"/>
  <c r="S309" i="4"/>
  <c r="T309" i="4" s="1"/>
  <c r="M309" i="4"/>
  <c r="N309" i="4" s="1"/>
  <c r="H309" i="4"/>
  <c r="I309" i="4" s="1"/>
  <c r="Y308" i="4"/>
  <c r="X308" i="4"/>
  <c r="T308" i="4"/>
  <c r="S308" i="4"/>
  <c r="N308" i="4"/>
  <c r="M308" i="4"/>
  <c r="I308" i="4"/>
  <c r="H308" i="4"/>
  <c r="X307" i="4"/>
  <c r="Y307" i="4" s="1"/>
  <c r="S307" i="4"/>
  <c r="T307" i="4" s="1"/>
  <c r="M307" i="4"/>
  <c r="N307" i="4" s="1"/>
  <c r="H307" i="4"/>
  <c r="I307" i="4" s="1"/>
  <c r="Y306" i="4"/>
  <c r="X306" i="4"/>
  <c r="T306" i="4"/>
  <c r="S306" i="4"/>
  <c r="N306" i="4"/>
  <c r="M306" i="4"/>
  <c r="I306" i="4"/>
  <c r="H306" i="4"/>
  <c r="Y305" i="4"/>
  <c r="X305" i="4"/>
  <c r="T305" i="4"/>
  <c r="S305" i="4"/>
  <c r="N305" i="4"/>
  <c r="M305" i="4"/>
  <c r="I305" i="4"/>
  <c r="H305" i="4"/>
  <c r="X304" i="4"/>
  <c r="Y304" i="4" s="1"/>
  <c r="S304" i="4"/>
  <c r="T304" i="4" s="1"/>
  <c r="M304" i="4"/>
  <c r="N304" i="4" s="1"/>
  <c r="H304" i="4"/>
  <c r="I304" i="4" s="1"/>
  <c r="X303" i="4"/>
  <c r="Y303" i="4" s="1"/>
  <c r="S303" i="4"/>
  <c r="T303" i="4" s="1"/>
  <c r="M303" i="4"/>
  <c r="N303" i="4" s="1"/>
  <c r="H303" i="4"/>
  <c r="I303" i="4" s="1"/>
  <c r="X302" i="4"/>
  <c r="Y302" i="4" s="1"/>
  <c r="S302" i="4"/>
  <c r="T302" i="4" s="1"/>
  <c r="M302" i="4"/>
  <c r="N302" i="4" s="1"/>
  <c r="H302" i="4"/>
  <c r="I302" i="4" s="1"/>
  <c r="X301" i="4"/>
  <c r="Y301" i="4" s="1"/>
  <c r="S301" i="4"/>
  <c r="T301" i="4" s="1"/>
  <c r="M301" i="4"/>
  <c r="N301" i="4" s="1"/>
  <c r="H301" i="4"/>
  <c r="I301" i="4" s="1"/>
  <c r="X300" i="4"/>
  <c r="Y300" i="4" s="1"/>
  <c r="S300" i="4"/>
  <c r="T300" i="4" s="1"/>
  <c r="M300" i="4"/>
  <c r="N300" i="4" s="1"/>
  <c r="H300" i="4"/>
  <c r="I300" i="4" s="1"/>
  <c r="X299" i="4"/>
  <c r="Y299" i="4" s="1"/>
  <c r="S299" i="4"/>
  <c r="T299" i="4" s="1"/>
  <c r="M299" i="4"/>
  <c r="N299" i="4" s="1"/>
  <c r="H299" i="4"/>
  <c r="I299" i="4" s="1"/>
  <c r="X298" i="4"/>
  <c r="Y298" i="4" s="1"/>
  <c r="S298" i="4"/>
  <c r="T298" i="4" s="1"/>
  <c r="M298" i="4"/>
  <c r="N298" i="4" s="1"/>
  <c r="H298" i="4"/>
  <c r="I298" i="4" s="1"/>
  <c r="Y297" i="4"/>
  <c r="X297" i="4"/>
  <c r="T297" i="4"/>
  <c r="S297" i="4"/>
  <c r="N297" i="4"/>
  <c r="M297" i="4"/>
  <c r="I297" i="4"/>
  <c r="H297" i="4"/>
  <c r="Y296" i="4"/>
  <c r="X296" i="4"/>
  <c r="T296" i="4"/>
  <c r="S296" i="4"/>
  <c r="N296" i="4"/>
  <c r="M296" i="4"/>
  <c r="I296" i="4"/>
  <c r="H296" i="4"/>
  <c r="Y295" i="4"/>
  <c r="X295" i="4"/>
  <c r="T295" i="4"/>
  <c r="S295" i="4"/>
  <c r="N295" i="4"/>
  <c r="M295" i="4"/>
  <c r="I295" i="4"/>
  <c r="H295" i="4"/>
  <c r="X294" i="4"/>
  <c r="Y294" i="4" s="1"/>
  <c r="S294" i="4"/>
  <c r="T294" i="4" s="1"/>
  <c r="M294" i="4"/>
  <c r="N294" i="4" s="1"/>
  <c r="H294" i="4"/>
  <c r="I294" i="4" s="1"/>
  <c r="X293" i="4"/>
  <c r="Y293" i="4" s="1"/>
  <c r="S293" i="4"/>
  <c r="T293" i="4" s="1"/>
  <c r="M293" i="4"/>
  <c r="N293" i="4" s="1"/>
  <c r="H293" i="4"/>
  <c r="I293" i="4" s="1"/>
  <c r="X292" i="4"/>
  <c r="Y292" i="4" s="1"/>
  <c r="S292" i="4"/>
  <c r="T292" i="4" s="1"/>
  <c r="M292" i="4"/>
  <c r="N292" i="4" s="1"/>
  <c r="H292" i="4"/>
  <c r="I292" i="4" s="1"/>
  <c r="Y291" i="4"/>
  <c r="X291" i="4"/>
  <c r="T291" i="4"/>
  <c r="S291" i="4"/>
  <c r="N291" i="4"/>
  <c r="M291" i="4"/>
  <c r="I291" i="4"/>
  <c r="H291" i="4"/>
  <c r="Y290" i="4"/>
  <c r="X290" i="4"/>
  <c r="T290" i="4"/>
  <c r="S290" i="4"/>
  <c r="N290" i="4"/>
  <c r="M290" i="4"/>
  <c r="I290" i="4"/>
  <c r="H290" i="4"/>
  <c r="Y289" i="4"/>
  <c r="X289" i="4"/>
  <c r="T289" i="4"/>
  <c r="S289" i="4"/>
  <c r="N289" i="4"/>
  <c r="M289" i="4"/>
  <c r="I289" i="4"/>
  <c r="H289" i="4"/>
  <c r="X288" i="4"/>
  <c r="Y288" i="4" s="1"/>
  <c r="S288" i="4"/>
  <c r="T288" i="4" s="1"/>
  <c r="M288" i="4"/>
  <c r="N288" i="4" s="1"/>
  <c r="H288" i="4"/>
  <c r="I288" i="4" s="1"/>
  <c r="X287" i="4"/>
  <c r="Y287" i="4" s="1"/>
  <c r="S287" i="4"/>
  <c r="T287" i="4" s="1"/>
  <c r="M287" i="4"/>
  <c r="N287" i="4" s="1"/>
  <c r="H287" i="4"/>
  <c r="I287" i="4" s="1"/>
  <c r="Y286" i="4"/>
  <c r="X286" i="4"/>
  <c r="T286" i="4"/>
  <c r="S286" i="4"/>
  <c r="N286" i="4"/>
  <c r="M286" i="4"/>
  <c r="I286" i="4"/>
  <c r="H286" i="4"/>
  <c r="Y285" i="4"/>
  <c r="X285" i="4"/>
  <c r="T285" i="4"/>
  <c r="S285" i="4"/>
  <c r="N285" i="4"/>
  <c r="M285" i="4"/>
  <c r="I285" i="4"/>
  <c r="H285" i="4"/>
  <c r="X284" i="4"/>
  <c r="Y284" i="4" s="1"/>
  <c r="S284" i="4"/>
  <c r="T284" i="4" s="1"/>
  <c r="M284" i="4"/>
  <c r="N284" i="4" s="1"/>
  <c r="H284" i="4"/>
  <c r="I284" i="4" s="1"/>
  <c r="X283" i="4"/>
  <c r="Y283" i="4" s="1"/>
  <c r="S283" i="4"/>
  <c r="T283" i="4" s="1"/>
  <c r="M283" i="4"/>
  <c r="N283" i="4" s="1"/>
  <c r="H283" i="4"/>
  <c r="I283" i="4" s="1"/>
  <c r="Y282" i="4"/>
  <c r="X282" i="4"/>
  <c r="T282" i="4"/>
  <c r="S282" i="4"/>
  <c r="N282" i="4"/>
  <c r="M282" i="4"/>
  <c r="I282" i="4"/>
  <c r="H282" i="4"/>
  <c r="Y281" i="4"/>
  <c r="X281" i="4"/>
  <c r="T281" i="4"/>
  <c r="S281" i="4"/>
  <c r="N281" i="4"/>
  <c r="M281" i="4"/>
  <c r="I281" i="4"/>
  <c r="H281" i="4"/>
  <c r="X280" i="4"/>
  <c r="Y280" i="4" s="1"/>
  <c r="S280" i="4"/>
  <c r="T280" i="4" s="1"/>
  <c r="M280" i="4"/>
  <c r="N280" i="4" s="1"/>
  <c r="H280" i="4"/>
  <c r="I280" i="4" s="1"/>
  <c r="X279" i="4"/>
  <c r="Y279" i="4" s="1"/>
  <c r="S279" i="4"/>
  <c r="T279" i="4" s="1"/>
  <c r="M279" i="4"/>
  <c r="N279" i="4" s="1"/>
  <c r="H279" i="4"/>
  <c r="I279" i="4" s="1"/>
  <c r="Y278" i="4"/>
  <c r="X278" i="4"/>
  <c r="T278" i="4"/>
  <c r="S278" i="4"/>
  <c r="N278" i="4"/>
  <c r="M278" i="4"/>
  <c r="I278" i="4"/>
  <c r="H278" i="4"/>
  <c r="Y277" i="4"/>
  <c r="X277" i="4"/>
  <c r="T277" i="4"/>
  <c r="S277" i="4"/>
  <c r="N277" i="4"/>
  <c r="M277" i="4"/>
  <c r="I277" i="4"/>
  <c r="H277" i="4"/>
  <c r="X276" i="4"/>
  <c r="Y276" i="4" s="1"/>
  <c r="S276" i="4"/>
  <c r="T276" i="4" s="1"/>
  <c r="M276" i="4"/>
  <c r="N276" i="4" s="1"/>
  <c r="H276" i="4"/>
  <c r="I276" i="4" s="1"/>
  <c r="Y275" i="4"/>
  <c r="X275" i="4"/>
  <c r="T275" i="4"/>
  <c r="S275" i="4"/>
  <c r="N275" i="4"/>
  <c r="M275" i="4"/>
  <c r="I275" i="4"/>
  <c r="H275" i="4"/>
  <c r="Y274" i="4"/>
  <c r="X274" i="4"/>
  <c r="T274" i="4"/>
  <c r="S274" i="4"/>
  <c r="N274" i="4"/>
  <c r="M274" i="4"/>
  <c r="I274" i="4"/>
  <c r="H274" i="4"/>
  <c r="Y273" i="4"/>
  <c r="X273" i="4"/>
  <c r="T273" i="4"/>
  <c r="S273" i="4"/>
  <c r="N273" i="4"/>
  <c r="M273" i="4"/>
  <c r="I273" i="4"/>
  <c r="H273" i="4"/>
  <c r="Y272" i="4"/>
  <c r="X272" i="4"/>
  <c r="T272" i="4"/>
  <c r="S272" i="4"/>
  <c r="N272" i="4"/>
  <c r="M272" i="4"/>
  <c r="I272" i="4"/>
  <c r="H272" i="4"/>
  <c r="Y271" i="4"/>
  <c r="X271" i="4"/>
  <c r="T271" i="4"/>
  <c r="S271" i="4"/>
  <c r="N271" i="4"/>
  <c r="M271" i="4"/>
  <c r="I271" i="4"/>
  <c r="H271" i="4"/>
  <c r="Y270" i="4"/>
  <c r="X270" i="4"/>
  <c r="T270" i="4"/>
  <c r="S270" i="4"/>
  <c r="N270" i="4"/>
  <c r="M270" i="4"/>
  <c r="I270" i="4"/>
  <c r="H270" i="4"/>
  <c r="Y269" i="4"/>
  <c r="X269" i="4"/>
  <c r="T269" i="4"/>
  <c r="S269" i="4"/>
  <c r="N269" i="4"/>
  <c r="M269" i="4"/>
  <c r="I269" i="4"/>
  <c r="H269" i="4"/>
  <c r="Y268" i="4"/>
  <c r="X268" i="4"/>
  <c r="T268" i="4"/>
  <c r="S268" i="4"/>
  <c r="N268" i="4"/>
  <c r="M268" i="4"/>
  <c r="I268" i="4"/>
  <c r="H268" i="4"/>
  <c r="Y267" i="4"/>
  <c r="X267" i="4"/>
  <c r="T267" i="4"/>
  <c r="S267" i="4"/>
  <c r="N267" i="4"/>
  <c r="M267" i="4"/>
  <c r="I267" i="4"/>
  <c r="H267" i="4"/>
  <c r="Y266" i="4"/>
  <c r="X266" i="4"/>
  <c r="T266" i="4"/>
  <c r="S266" i="4"/>
  <c r="N266" i="4"/>
  <c r="M266" i="4"/>
  <c r="I266" i="4"/>
  <c r="H266" i="4"/>
  <c r="Y265" i="4"/>
  <c r="X265" i="4"/>
  <c r="T265" i="4"/>
  <c r="S265" i="4"/>
  <c r="N265" i="4"/>
  <c r="M265" i="4"/>
  <c r="I265" i="4"/>
  <c r="H265" i="4"/>
  <c r="X264" i="4"/>
  <c r="Y264" i="4" s="1"/>
  <c r="T264" i="4"/>
  <c r="S264" i="4"/>
  <c r="M264" i="4"/>
  <c r="N264" i="4" s="1"/>
  <c r="I264" i="4"/>
  <c r="H264" i="4"/>
  <c r="X263" i="4"/>
  <c r="Y263" i="4" s="1"/>
  <c r="S263" i="4"/>
  <c r="T263" i="4" s="1"/>
  <c r="M263" i="4"/>
  <c r="N263" i="4" s="1"/>
  <c r="H263" i="4"/>
  <c r="I263" i="4" s="1"/>
  <c r="X262" i="4"/>
  <c r="Y262" i="4" s="1"/>
  <c r="S262" i="4"/>
  <c r="T262" i="4" s="1"/>
  <c r="M262" i="4"/>
  <c r="N262" i="4" s="1"/>
  <c r="H262" i="4"/>
  <c r="I262" i="4" s="1"/>
  <c r="X261" i="4"/>
  <c r="Y261" i="4" s="1"/>
  <c r="S261" i="4"/>
  <c r="T261" i="4" s="1"/>
  <c r="M261" i="4"/>
  <c r="N261" i="4" s="1"/>
  <c r="H261" i="4"/>
  <c r="I261" i="4" s="1"/>
  <c r="X260" i="4"/>
  <c r="Y260" i="4" s="1"/>
  <c r="S260" i="4"/>
  <c r="T260" i="4" s="1"/>
  <c r="M260" i="4"/>
  <c r="N260" i="4" s="1"/>
  <c r="H260" i="4"/>
  <c r="I260" i="4" s="1"/>
  <c r="X259" i="4"/>
  <c r="Y259" i="4" s="1"/>
  <c r="S259" i="4"/>
  <c r="T259" i="4" s="1"/>
  <c r="M259" i="4"/>
  <c r="N259" i="4" s="1"/>
  <c r="H259" i="4"/>
  <c r="I259" i="4" s="1"/>
  <c r="Y258" i="4"/>
  <c r="X258" i="4"/>
  <c r="T258" i="4"/>
  <c r="S258" i="4"/>
  <c r="N258" i="4"/>
  <c r="M258" i="4"/>
  <c r="I258" i="4"/>
  <c r="H258" i="4"/>
  <c r="Y257" i="4"/>
  <c r="X257" i="4"/>
  <c r="T257" i="4"/>
  <c r="S257" i="4"/>
  <c r="N257" i="4"/>
  <c r="M257" i="4"/>
  <c r="I257" i="4"/>
  <c r="H257" i="4"/>
  <c r="X256" i="4"/>
  <c r="Y256" i="4" s="1"/>
  <c r="S256" i="4"/>
  <c r="T256" i="4" s="1"/>
  <c r="M256" i="4"/>
  <c r="N256" i="4" s="1"/>
  <c r="H256" i="4"/>
  <c r="I256" i="4" s="1"/>
  <c r="X255" i="4"/>
  <c r="Y255" i="4" s="1"/>
  <c r="S255" i="4"/>
  <c r="T255" i="4" s="1"/>
  <c r="M255" i="4"/>
  <c r="N255" i="4" s="1"/>
  <c r="H255" i="4"/>
  <c r="I255" i="4" s="1"/>
  <c r="X254" i="4"/>
  <c r="Y254" i="4" s="1"/>
  <c r="S254" i="4"/>
  <c r="T254" i="4" s="1"/>
  <c r="M254" i="4"/>
  <c r="N254" i="4" s="1"/>
  <c r="H254" i="4"/>
  <c r="I254" i="4" s="1"/>
  <c r="X253" i="4"/>
  <c r="Y253" i="4" s="1"/>
  <c r="S253" i="4"/>
  <c r="T253" i="4" s="1"/>
  <c r="M253" i="4"/>
  <c r="N253" i="4" s="1"/>
  <c r="H253" i="4"/>
  <c r="I253" i="4" s="1"/>
  <c r="Y252" i="4"/>
  <c r="X252" i="4"/>
  <c r="T252" i="4"/>
  <c r="S252" i="4"/>
  <c r="N252" i="4"/>
  <c r="M252" i="4"/>
  <c r="I252" i="4"/>
  <c r="H252" i="4"/>
  <c r="X251" i="4"/>
  <c r="Y251" i="4" s="1"/>
  <c r="S251" i="4"/>
  <c r="T251" i="4" s="1"/>
  <c r="M251" i="4"/>
  <c r="N251" i="4" s="1"/>
  <c r="H251" i="4"/>
  <c r="I251" i="4" s="1"/>
  <c r="X250" i="4"/>
  <c r="Y250" i="4" s="1"/>
  <c r="S250" i="4"/>
  <c r="T250" i="4" s="1"/>
  <c r="M250" i="4"/>
  <c r="N250" i="4" s="1"/>
  <c r="H250" i="4"/>
  <c r="I250" i="4" s="1"/>
  <c r="X249" i="4"/>
  <c r="Y249" i="4" s="1"/>
  <c r="S249" i="4"/>
  <c r="T249" i="4" s="1"/>
  <c r="M249" i="4"/>
  <c r="N249" i="4" s="1"/>
  <c r="H249" i="4"/>
  <c r="I249" i="4" s="1"/>
  <c r="X248" i="4"/>
  <c r="Y248" i="4" s="1"/>
  <c r="S248" i="4"/>
  <c r="T248" i="4" s="1"/>
  <c r="M248" i="4"/>
  <c r="N248" i="4" s="1"/>
  <c r="H248" i="4"/>
  <c r="I248" i="4" s="1"/>
  <c r="X247" i="4"/>
  <c r="Y247" i="4" s="1"/>
  <c r="S247" i="4"/>
  <c r="T247" i="4" s="1"/>
  <c r="M247" i="4"/>
  <c r="N247" i="4" s="1"/>
  <c r="H247" i="4"/>
  <c r="I247" i="4" s="1"/>
  <c r="X246" i="4"/>
  <c r="Y246" i="4" s="1"/>
  <c r="S246" i="4"/>
  <c r="T246" i="4" s="1"/>
  <c r="M246" i="4"/>
  <c r="N246" i="4" s="1"/>
  <c r="H246" i="4"/>
  <c r="I246" i="4" s="1"/>
  <c r="X245" i="4"/>
  <c r="Y245" i="4" s="1"/>
  <c r="S245" i="4"/>
  <c r="T245" i="4" s="1"/>
  <c r="M245" i="4"/>
  <c r="N245" i="4" s="1"/>
  <c r="H245" i="4"/>
  <c r="I245" i="4" s="1"/>
  <c r="X244" i="4"/>
  <c r="Y244" i="4" s="1"/>
  <c r="S244" i="4"/>
  <c r="T244" i="4" s="1"/>
  <c r="M244" i="4"/>
  <c r="N244" i="4" s="1"/>
  <c r="H244" i="4"/>
  <c r="I244" i="4" s="1"/>
  <c r="X243" i="4"/>
  <c r="Y243" i="4" s="1"/>
  <c r="S243" i="4"/>
  <c r="T243" i="4" s="1"/>
  <c r="M243" i="4"/>
  <c r="N243" i="4" s="1"/>
  <c r="H243" i="4"/>
  <c r="I243" i="4" s="1"/>
  <c r="X242" i="4"/>
  <c r="Y242" i="4" s="1"/>
  <c r="S242" i="4"/>
  <c r="T242" i="4" s="1"/>
  <c r="M242" i="4"/>
  <c r="N242" i="4" s="1"/>
  <c r="H242" i="4"/>
  <c r="I242" i="4" s="1"/>
  <c r="Y241" i="4"/>
  <c r="X241" i="4"/>
  <c r="T241" i="4"/>
  <c r="S241" i="4"/>
  <c r="N241" i="4"/>
  <c r="M241" i="4"/>
  <c r="I241" i="4"/>
  <c r="H241" i="4"/>
  <c r="X240" i="4"/>
  <c r="Y240" i="4" s="1"/>
  <c r="S240" i="4"/>
  <c r="T240" i="4" s="1"/>
  <c r="M240" i="4"/>
  <c r="N240" i="4" s="1"/>
  <c r="H240" i="4"/>
  <c r="I240" i="4" s="1"/>
  <c r="Y239" i="4"/>
  <c r="X239" i="4"/>
  <c r="T239" i="4"/>
  <c r="S239" i="4"/>
  <c r="N239" i="4"/>
  <c r="M239" i="4"/>
  <c r="I239" i="4"/>
  <c r="H239" i="4"/>
  <c r="X238" i="4"/>
  <c r="Y238" i="4" s="1"/>
  <c r="S238" i="4"/>
  <c r="T238" i="4" s="1"/>
  <c r="M238" i="4"/>
  <c r="N238" i="4" s="1"/>
  <c r="H238" i="4"/>
  <c r="I238" i="4" s="1"/>
  <c r="Y237" i="4"/>
  <c r="X237" i="4"/>
  <c r="T237" i="4"/>
  <c r="S237" i="4"/>
  <c r="N237" i="4"/>
  <c r="M237" i="4"/>
  <c r="I237" i="4"/>
  <c r="H237" i="4"/>
  <c r="Y236" i="4"/>
  <c r="X236" i="4"/>
  <c r="T236" i="4"/>
  <c r="S236" i="4"/>
  <c r="N236" i="4"/>
  <c r="M236" i="4"/>
  <c r="I236" i="4"/>
  <c r="H236" i="4"/>
  <c r="Y235" i="4"/>
  <c r="X235" i="4"/>
  <c r="T235" i="4"/>
  <c r="S235" i="4"/>
  <c r="N235" i="4"/>
  <c r="M235" i="4"/>
  <c r="I235" i="4"/>
  <c r="H235" i="4"/>
  <c r="X234" i="4"/>
  <c r="Y234" i="4" s="1"/>
  <c r="S234" i="4"/>
  <c r="T234" i="4" s="1"/>
  <c r="M234" i="4"/>
  <c r="N234" i="4" s="1"/>
  <c r="H234" i="4"/>
  <c r="I234" i="4" s="1"/>
  <c r="Y233" i="4"/>
  <c r="X233" i="4"/>
  <c r="T233" i="4"/>
  <c r="S233" i="4"/>
  <c r="N233" i="4"/>
  <c r="M233" i="4"/>
  <c r="I233" i="4"/>
  <c r="H233" i="4"/>
  <c r="Y232" i="4"/>
  <c r="X232" i="4"/>
  <c r="T232" i="4"/>
  <c r="S232" i="4"/>
  <c r="N232" i="4"/>
  <c r="M232" i="4"/>
  <c r="I232" i="4"/>
  <c r="H232" i="4"/>
  <c r="X231" i="4"/>
  <c r="Y231" i="4" s="1"/>
  <c r="S231" i="4"/>
  <c r="T231" i="4" s="1"/>
  <c r="M231" i="4"/>
  <c r="N231" i="4" s="1"/>
  <c r="H231" i="4"/>
  <c r="I231" i="4" s="1"/>
  <c r="X230" i="4"/>
  <c r="Y230" i="4" s="1"/>
  <c r="S230" i="4"/>
  <c r="T230" i="4" s="1"/>
  <c r="M230" i="4"/>
  <c r="N230" i="4" s="1"/>
  <c r="H230" i="4"/>
  <c r="I230" i="4" s="1"/>
  <c r="X229" i="4"/>
  <c r="Y229" i="4" s="1"/>
  <c r="S229" i="4"/>
  <c r="T229" i="4" s="1"/>
  <c r="M229" i="4"/>
  <c r="N229" i="4" s="1"/>
  <c r="H229" i="4"/>
  <c r="I229" i="4" s="1"/>
  <c r="Y228" i="4"/>
  <c r="X228" i="4"/>
  <c r="T228" i="4"/>
  <c r="S228" i="4"/>
  <c r="N228" i="4"/>
  <c r="M228" i="4"/>
  <c r="I228" i="4"/>
  <c r="H228" i="4"/>
  <c r="X227" i="4"/>
  <c r="Y227" i="4" s="1"/>
  <c r="S227" i="4"/>
  <c r="T227" i="4" s="1"/>
  <c r="M227" i="4"/>
  <c r="N227" i="4" s="1"/>
  <c r="H227" i="4"/>
  <c r="I227" i="4" s="1"/>
  <c r="X226" i="4"/>
  <c r="Y226" i="4" s="1"/>
  <c r="S226" i="4"/>
  <c r="T226" i="4" s="1"/>
  <c r="M226" i="4"/>
  <c r="N226" i="4" s="1"/>
  <c r="H226" i="4"/>
  <c r="I226" i="4" s="1"/>
  <c r="X225" i="4"/>
  <c r="Y225" i="4" s="1"/>
  <c r="S225" i="4"/>
  <c r="T225" i="4" s="1"/>
  <c r="M225" i="4"/>
  <c r="N225" i="4" s="1"/>
  <c r="H225" i="4"/>
  <c r="I225" i="4" s="1"/>
  <c r="X224" i="4"/>
  <c r="Y224" i="4" s="1"/>
  <c r="S224" i="4"/>
  <c r="T224" i="4" s="1"/>
  <c r="M224" i="4"/>
  <c r="N224" i="4" s="1"/>
  <c r="H224" i="4"/>
  <c r="I224" i="4" s="1"/>
  <c r="Y223" i="4"/>
  <c r="X223" i="4"/>
  <c r="T223" i="4"/>
  <c r="S223" i="4"/>
  <c r="N223" i="4"/>
  <c r="M223" i="4"/>
  <c r="I223" i="4"/>
  <c r="H223" i="4"/>
  <c r="X222" i="4"/>
  <c r="Y222" i="4" s="1"/>
  <c r="S222" i="4"/>
  <c r="T222" i="4" s="1"/>
  <c r="M222" i="4"/>
  <c r="N222" i="4" s="1"/>
  <c r="H222" i="4"/>
  <c r="I222" i="4" s="1"/>
  <c r="Y221" i="4"/>
  <c r="X221" i="4"/>
  <c r="T221" i="4"/>
  <c r="S221" i="4"/>
  <c r="N221" i="4"/>
  <c r="M221" i="4"/>
  <c r="I221" i="4"/>
  <c r="H221" i="4"/>
  <c r="Y220" i="4"/>
  <c r="X220" i="4"/>
  <c r="T220" i="4"/>
  <c r="S220" i="4"/>
  <c r="N220" i="4"/>
  <c r="M220" i="4"/>
  <c r="I220" i="4"/>
  <c r="H220" i="4"/>
  <c r="Y219" i="4"/>
  <c r="X219" i="4"/>
  <c r="T219" i="4"/>
  <c r="S219" i="4"/>
  <c r="N219" i="4"/>
  <c r="M219" i="4"/>
  <c r="I219" i="4"/>
  <c r="H219" i="4"/>
  <c r="Y218" i="4"/>
  <c r="X218" i="4"/>
  <c r="T218" i="4"/>
  <c r="S218" i="4"/>
  <c r="N218" i="4"/>
  <c r="M218" i="4"/>
  <c r="I218" i="4"/>
  <c r="H218" i="4"/>
  <c r="X217" i="4"/>
  <c r="Y217" i="4" s="1"/>
  <c r="S217" i="4"/>
  <c r="T217" i="4" s="1"/>
  <c r="M217" i="4"/>
  <c r="N217" i="4" s="1"/>
  <c r="H217" i="4"/>
  <c r="I217" i="4" s="1"/>
  <c r="X216" i="4"/>
  <c r="Y216" i="4" s="1"/>
  <c r="S216" i="4"/>
  <c r="T216" i="4" s="1"/>
  <c r="M216" i="4"/>
  <c r="N216" i="4" s="1"/>
  <c r="H216" i="4"/>
  <c r="I216" i="4" s="1"/>
  <c r="X215" i="4"/>
  <c r="Y215" i="4" s="1"/>
  <c r="S215" i="4"/>
  <c r="T215" i="4" s="1"/>
  <c r="M215" i="4"/>
  <c r="N215" i="4" s="1"/>
  <c r="H215" i="4"/>
  <c r="I215" i="4" s="1"/>
  <c r="Y214" i="4"/>
  <c r="X214" i="4"/>
  <c r="T214" i="4"/>
  <c r="S214" i="4"/>
  <c r="N214" i="4"/>
  <c r="M214" i="4"/>
  <c r="I214" i="4"/>
  <c r="H214" i="4"/>
  <c r="X213" i="4"/>
  <c r="Y213" i="4" s="1"/>
  <c r="S213" i="4"/>
  <c r="T213" i="4" s="1"/>
  <c r="M213" i="4"/>
  <c r="N213" i="4" s="1"/>
  <c r="H213" i="4"/>
  <c r="I213" i="4" s="1"/>
  <c r="Y212" i="4"/>
  <c r="X212" i="4"/>
  <c r="T212" i="4"/>
  <c r="S212" i="4"/>
  <c r="N212" i="4"/>
  <c r="M212" i="4"/>
  <c r="I212" i="4"/>
  <c r="H212" i="4"/>
  <c r="X211" i="4"/>
  <c r="Y211" i="4" s="1"/>
  <c r="S211" i="4"/>
  <c r="T211" i="4" s="1"/>
  <c r="M211" i="4"/>
  <c r="N211" i="4" s="1"/>
  <c r="H211" i="4"/>
  <c r="I211" i="4" s="1"/>
  <c r="X210" i="4"/>
  <c r="Y210" i="4" s="1"/>
  <c r="S210" i="4"/>
  <c r="T210" i="4" s="1"/>
  <c r="M210" i="4"/>
  <c r="N210" i="4" s="1"/>
  <c r="H210" i="4"/>
  <c r="I210" i="4" s="1"/>
  <c r="X209" i="4"/>
  <c r="Y209" i="4" s="1"/>
  <c r="S209" i="4"/>
  <c r="T209" i="4" s="1"/>
  <c r="M209" i="4"/>
  <c r="N209" i="4" s="1"/>
  <c r="H209" i="4"/>
  <c r="I209" i="4" s="1"/>
  <c r="X208" i="4"/>
  <c r="Y208" i="4" s="1"/>
  <c r="S208" i="4"/>
  <c r="T208" i="4" s="1"/>
  <c r="M208" i="4"/>
  <c r="N208" i="4" s="1"/>
  <c r="H208" i="4"/>
  <c r="I208" i="4" s="1"/>
  <c r="X207" i="4"/>
  <c r="Y207" i="4" s="1"/>
  <c r="S207" i="4"/>
  <c r="T207" i="4" s="1"/>
  <c r="M207" i="4"/>
  <c r="N207" i="4" s="1"/>
  <c r="H207" i="4"/>
  <c r="I207" i="4" s="1"/>
  <c r="X206" i="4"/>
  <c r="Y206" i="4" s="1"/>
  <c r="S206" i="4"/>
  <c r="T206" i="4" s="1"/>
  <c r="M206" i="4"/>
  <c r="N206" i="4" s="1"/>
  <c r="H206" i="4"/>
  <c r="I206" i="4" s="1"/>
  <c r="X205" i="4"/>
  <c r="Y205" i="4" s="1"/>
  <c r="S205" i="4"/>
  <c r="T205" i="4" s="1"/>
  <c r="M205" i="4"/>
  <c r="N205" i="4" s="1"/>
  <c r="H205" i="4"/>
  <c r="I205" i="4" s="1"/>
  <c r="X204" i="4"/>
  <c r="Y204" i="4" s="1"/>
  <c r="S204" i="4"/>
  <c r="T204" i="4" s="1"/>
  <c r="M204" i="4"/>
  <c r="N204" i="4" s="1"/>
  <c r="H204" i="4"/>
  <c r="I204" i="4" s="1"/>
  <c r="X203" i="4"/>
  <c r="Y203" i="4" s="1"/>
  <c r="S203" i="4"/>
  <c r="T203" i="4" s="1"/>
  <c r="M203" i="4"/>
  <c r="N203" i="4" s="1"/>
  <c r="H203" i="4"/>
  <c r="I203" i="4" s="1"/>
  <c r="X202" i="4"/>
  <c r="Y202" i="4" s="1"/>
  <c r="S202" i="4"/>
  <c r="T202" i="4" s="1"/>
  <c r="M202" i="4"/>
  <c r="N202" i="4" s="1"/>
  <c r="I202" i="4"/>
  <c r="H202" i="4"/>
  <c r="X201" i="4"/>
  <c r="Y201" i="4" s="1"/>
  <c r="S201" i="4"/>
  <c r="T201" i="4" s="1"/>
  <c r="M201" i="4"/>
  <c r="N201" i="4" s="1"/>
  <c r="H201" i="4"/>
  <c r="I201" i="4" s="1"/>
  <c r="X200" i="4"/>
  <c r="Y200" i="4" s="1"/>
  <c r="S200" i="4"/>
  <c r="T200" i="4" s="1"/>
  <c r="M200" i="4"/>
  <c r="N200" i="4" s="1"/>
  <c r="H200" i="4"/>
  <c r="I200" i="4" s="1"/>
  <c r="X199" i="4"/>
  <c r="Y199" i="4" s="1"/>
  <c r="S199" i="4"/>
  <c r="T199" i="4" s="1"/>
  <c r="M199" i="4"/>
  <c r="N199" i="4" s="1"/>
  <c r="H199" i="4"/>
  <c r="I199" i="4" s="1"/>
  <c r="X198" i="4"/>
  <c r="Y198" i="4" s="1"/>
  <c r="S198" i="4"/>
  <c r="T198" i="4" s="1"/>
  <c r="M198" i="4"/>
  <c r="N198" i="4" s="1"/>
  <c r="H198" i="4"/>
  <c r="I198" i="4" s="1"/>
  <c r="X197" i="4"/>
  <c r="Y197" i="4" s="1"/>
  <c r="S197" i="4"/>
  <c r="T197" i="4" s="1"/>
  <c r="M197" i="4"/>
  <c r="N197" i="4" s="1"/>
  <c r="H197" i="4"/>
  <c r="I197" i="4" s="1"/>
  <c r="Y196" i="4"/>
  <c r="X196" i="4"/>
  <c r="T196" i="4"/>
  <c r="S196" i="4"/>
  <c r="N196" i="4"/>
  <c r="M196" i="4"/>
  <c r="I196" i="4"/>
  <c r="H196" i="4"/>
  <c r="X195" i="4"/>
  <c r="Y195" i="4" s="1"/>
  <c r="S195" i="4"/>
  <c r="T195" i="4" s="1"/>
  <c r="M195" i="4"/>
  <c r="N195" i="4" s="1"/>
  <c r="H195" i="4"/>
  <c r="I195" i="4" s="1"/>
  <c r="X194" i="4"/>
  <c r="Y194" i="4" s="1"/>
  <c r="S194" i="4"/>
  <c r="T194" i="4" s="1"/>
  <c r="M194" i="4"/>
  <c r="N194" i="4" s="1"/>
  <c r="H194" i="4"/>
  <c r="I194" i="4" s="1"/>
  <c r="Y193" i="4"/>
  <c r="X193" i="4"/>
  <c r="T193" i="4"/>
  <c r="S193" i="4"/>
  <c r="N193" i="4"/>
  <c r="M193" i="4"/>
  <c r="I193" i="4"/>
  <c r="H193" i="4"/>
  <c r="Y192" i="4"/>
  <c r="X192" i="4"/>
  <c r="T192" i="4"/>
  <c r="S192" i="4"/>
  <c r="N192" i="4"/>
  <c r="M192" i="4"/>
  <c r="I192" i="4"/>
  <c r="H192" i="4"/>
  <c r="Y191" i="4"/>
  <c r="X191" i="4"/>
  <c r="T191" i="4"/>
  <c r="S191" i="4"/>
  <c r="N191" i="4"/>
  <c r="M191" i="4"/>
  <c r="I191" i="4"/>
  <c r="H191" i="4"/>
  <c r="X190" i="4"/>
  <c r="Y190" i="4" s="1"/>
  <c r="T190" i="4"/>
  <c r="S190" i="4"/>
  <c r="M190" i="4"/>
  <c r="N190" i="4" s="1"/>
  <c r="I190" i="4"/>
  <c r="H190" i="4"/>
  <c r="X189" i="4"/>
  <c r="Y189" i="4" s="1"/>
  <c r="S189" i="4"/>
  <c r="T189" i="4" s="1"/>
  <c r="M189" i="4"/>
  <c r="N189" i="4" s="1"/>
  <c r="H189" i="4"/>
  <c r="I189" i="4" s="1"/>
  <c r="X188" i="4"/>
  <c r="Y188" i="4" s="1"/>
  <c r="S188" i="4"/>
  <c r="T188" i="4" s="1"/>
  <c r="M188" i="4"/>
  <c r="N188" i="4" s="1"/>
  <c r="H188" i="4"/>
  <c r="I188" i="4" s="1"/>
  <c r="X187" i="4"/>
  <c r="Y187" i="4" s="1"/>
  <c r="S187" i="4"/>
  <c r="T187" i="4" s="1"/>
  <c r="M187" i="4"/>
  <c r="N187" i="4" s="1"/>
  <c r="H187" i="4"/>
  <c r="I187" i="4" s="1"/>
  <c r="X186" i="4"/>
  <c r="Y186" i="4" s="1"/>
  <c r="S186" i="4"/>
  <c r="T186" i="4" s="1"/>
  <c r="M186" i="4"/>
  <c r="N186" i="4" s="1"/>
  <c r="H186" i="4"/>
  <c r="I186" i="4" s="1"/>
  <c r="X185" i="4"/>
  <c r="Y185" i="4" s="1"/>
  <c r="S185" i="4"/>
  <c r="T185" i="4" s="1"/>
  <c r="M185" i="4"/>
  <c r="N185" i="4" s="1"/>
  <c r="H185" i="4"/>
  <c r="I185" i="4" s="1"/>
  <c r="Y184" i="4"/>
  <c r="X184" i="4"/>
  <c r="T184" i="4"/>
  <c r="S184" i="4"/>
  <c r="N184" i="4"/>
  <c r="M184" i="4"/>
  <c r="I184" i="4"/>
  <c r="H184" i="4"/>
  <c r="Y183" i="4"/>
  <c r="X183" i="4"/>
  <c r="T183" i="4"/>
  <c r="S183" i="4"/>
  <c r="N183" i="4"/>
  <c r="M183" i="4"/>
  <c r="I183" i="4"/>
  <c r="H183" i="4"/>
  <c r="X182" i="4"/>
  <c r="Y182" i="4" s="1"/>
  <c r="S182" i="4"/>
  <c r="T182" i="4" s="1"/>
  <c r="M182" i="4"/>
  <c r="N182" i="4" s="1"/>
  <c r="H182" i="4"/>
  <c r="I182" i="4" s="1"/>
  <c r="X181" i="4"/>
  <c r="Y181" i="4" s="1"/>
  <c r="S181" i="4"/>
  <c r="T181" i="4" s="1"/>
  <c r="M181" i="4"/>
  <c r="N181" i="4" s="1"/>
  <c r="H181" i="4"/>
  <c r="I181" i="4" s="1"/>
  <c r="X180" i="4"/>
  <c r="Y180" i="4" s="1"/>
  <c r="S180" i="4"/>
  <c r="T180" i="4" s="1"/>
  <c r="M180" i="4"/>
  <c r="N180" i="4" s="1"/>
  <c r="H180" i="4"/>
  <c r="I180" i="4" s="1"/>
  <c r="X179" i="4"/>
  <c r="Y179" i="4" s="1"/>
  <c r="S179" i="4"/>
  <c r="T179" i="4" s="1"/>
  <c r="M179" i="4"/>
  <c r="N179" i="4" s="1"/>
  <c r="H179" i="4"/>
  <c r="I179" i="4" s="1"/>
  <c r="Y178" i="4"/>
  <c r="X178" i="4"/>
  <c r="T178" i="4"/>
  <c r="S178" i="4"/>
  <c r="N178" i="4"/>
  <c r="M178" i="4"/>
  <c r="I178" i="4"/>
  <c r="H178" i="4"/>
  <c r="X177" i="4"/>
  <c r="Y177" i="4" s="1"/>
  <c r="S177" i="4"/>
  <c r="T177" i="4" s="1"/>
  <c r="M177" i="4"/>
  <c r="N177" i="4" s="1"/>
  <c r="H177" i="4"/>
  <c r="I177" i="4" s="1"/>
  <c r="X176" i="4"/>
  <c r="Y176" i="4" s="1"/>
  <c r="S176" i="4"/>
  <c r="T176" i="4" s="1"/>
  <c r="M176" i="4"/>
  <c r="N176" i="4" s="1"/>
  <c r="H176" i="4"/>
  <c r="I176" i="4" s="1"/>
  <c r="X175" i="4"/>
  <c r="Y175" i="4" s="1"/>
  <c r="S175" i="4"/>
  <c r="T175" i="4" s="1"/>
  <c r="M175" i="4"/>
  <c r="N175" i="4" s="1"/>
  <c r="H175" i="4"/>
  <c r="I175" i="4" s="1"/>
  <c r="X174" i="4"/>
  <c r="Y174" i="4" s="1"/>
  <c r="S174" i="4"/>
  <c r="T174" i="4" s="1"/>
  <c r="M174" i="4"/>
  <c r="N174" i="4" s="1"/>
  <c r="H174" i="4"/>
  <c r="I174" i="4" s="1"/>
  <c r="X173" i="4"/>
  <c r="Y173" i="4" s="1"/>
  <c r="S173" i="4"/>
  <c r="T173" i="4" s="1"/>
  <c r="M173" i="4"/>
  <c r="N173" i="4" s="1"/>
  <c r="H173" i="4"/>
  <c r="I173" i="4" s="1"/>
  <c r="X172" i="4"/>
  <c r="Y172" i="4" s="1"/>
  <c r="S172" i="4"/>
  <c r="T172" i="4" s="1"/>
  <c r="M172" i="4"/>
  <c r="N172" i="4" s="1"/>
  <c r="H172" i="4"/>
  <c r="I172" i="4" s="1"/>
  <c r="X171" i="4"/>
  <c r="Y171" i="4" s="1"/>
  <c r="S171" i="4"/>
  <c r="T171" i="4" s="1"/>
  <c r="M171" i="4"/>
  <c r="N171" i="4" s="1"/>
  <c r="H171" i="4"/>
  <c r="I171" i="4" s="1"/>
  <c r="X170" i="4"/>
  <c r="Y170" i="4" s="1"/>
  <c r="S170" i="4"/>
  <c r="T170" i="4" s="1"/>
  <c r="M170" i="4"/>
  <c r="N170" i="4" s="1"/>
  <c r="H170" i="4"/>
  <c r="I170" i="4" s="1"/>
  <c r="X169" i="4"/>
  <c r="Y169" i="4" s="1"/>
  <c r="S169" i="4"/>
  <c r="T169" i="4" s="1"/>
  <c r="M169" i="4"/>
  <c r="N169" i="4" s="1"/>
  <c r="H169" i="4"/>
  <c r="I169" i="4" s="1"/>
  <c r="X168" i="4"/>
  <c r="Y168" i="4" s="1"/>
  <c r="S168" i="4"/>
  <c r="T168" i="4" s="1"/>
  <c r="M168" i="4"/>
  <c r="N168" i="4" s="1"/>
  <c r="H168" i="4"/>
  <c r="I168" i="4" s="1"/>
  <c r="Y167" i="4"/>
  <c r="X167" i="4"/>
  <c r="T167" i="4"/>
  <c r="S167" i="4"/>
  <c r="N167" i="4"/>
  <c r="M167" i="4"/>
  <c r="I167" i="4"/>
  <c r="H167" i="4"/>
  <c r="X166" i="4"/>
  <c r="Y166" i="4" s="1"/>
  <c r="S166" i="4"/>
  <c r="T166" i="4" s="1"/>
  <c r="M166" i="4"/>
  <c r="N166" i="4" s="1"/>
  <c r="H166" i="4"/>
  <c r="I166" i="4" s="1"/>
  <c r="Y165" i="4"/>
  <c r="X165" i="4"/>
  <c r="T165" i="4"/>
  <c r="S165" i="4"/>
  <c r="N165" i="4"/>
  <c r="M165" i="4"/>
  <c r="I165" i="4"/>
  <c r="H165" i="4"/>
  <c r="X164" i="4"/>
  <c r="Y164" i="4" s="1"/>
  <c r="S164" i="4"/>
  <c r="T164" i="4" s="1"/>
  <c r="M164" i="4"/>
  <c r="N164" i="4" s="1"/>
  <c r="H164" i="4"/>
  <c r="I164" i="4" s="1"/>
  <c r="X163" i="4"/>
  <c r="Y163" i="4" s="1"/>
  <c r="S163" i="4"/>
  <c r="T163" i="4" s="1"/>
  <c r="M163" i="4"/>
  <c r="N163" i="4" s="1"/>
  <c r="H163" i="4"/>
  <c r="I163" i="4" s="1"/>
  <c r="Y162" i="4"/>
  <c r="X162" i="4"/>
  <c r="T162" i="4"/>
  <c r="S162" i="4"/>
  <c r="N162" i="4"/>
  <c r="M162" i="4"/>
  <c r="I162" i="4"/>
  <c r="H162" i="4"/>
  <c r="Y161" i="4"/>
  <c r="X161" i="4"/>
  <c r="T161" i="4"/>
  <c r="S161" i="4"/>
  <c r="N161" i="4"/>
  <c r="M161" i="4"/>
  <c r="I161" i="4"/>
  <c r="H161" i="4"/>
  <c r="Y160" i="4"/>
  <c r="X160" i="4"/>
  <c r="T160" i="4"/>
  <c r="S160" i="4"/>
  <c r="N160" i="4"/>
  <c r="M160" i="4"/>
  <c r="I160" i="4"/>
  <c r="H160" i="4"/>
  <c r="X159" i="4"/>
  <c r="Y159" i="4" s="1"/>
  <c r="T159" i="4"/>
  <c r="S159" i="4"/>
  <c r="M159" i="4"/>
  <c r="N159" i="4" s="1"/>
  <c r="I159" i="4"/>
  <c r="H159" i="4"/>
  <c r="X158" i="4"/>
  <c r="Y158" i="4" s="1"/>
  <c r="S158" i="4"/>
  <c r="T158" i="4" s="1"/>
  <c r="M158" i="4"/>
  <c r="N158" i="4" s="1"/>
  <c r="H158" i="4"/>
  <c r="I158" i="4" s="1"/>
  <c r="X157" i="4"/>
  <c r="Y157" i="4" s="1"/>
  <c r="S157" i="4"/>
  <c r="T157" i="4" s="1"/>
  <c r="M157" i="4"/>
  <c r="N157" i="4" s="1"/>
  <c r="H157" i="4"/>
  <c r="I157" i="4" s="1"/>
  <c r="X156" i="4"/>
  <c r="Y156" i="4" s="1"/>
  <c r="S156" i="4"/>
  <c r="T156" i="4" s="1"/>
  <c r="M156" i="4"/>
  <c r="N156" i="4" s="1"/>
  <c r="H156" i="4"/>
  <c r="I156" i="4" s="1"/>
  <c r="X152" i="4"/>
  <c r="Y152" i="4" s="1"/>
  <c r="S152" i="4"/>
  <c r="T152" i="4" s="1"/>
  <c r="M152" i="4"/>
  <c r="N152" i="4" s="1"/>
  <c r="H152" i="4"/>
  <c r="I152" i="4" s="1"/>
  <c r="X151" i="4"/>
  <c r="Y151" i="4" s="1"/>
  <c r="S151" i="4"/>
  <c r="T151" i="4" s="1"/>
  <c r="M151" i="4"/>
  <c r="N151" i="4" s="1"/>
  <c r="H151" i="4"/>
  <c r="I151" i="4" s="1"/>
  <c r="X150" i="4"/>
  <c r="Y150" i="4" s="1"/>
  <c r="S150" i="4"/>
  <c r="T150" i="4" s="1"/>
  <c r="M150" i="4"/>
  <c r="N150" i="4" s="1"/>
  <c r="H150" i="4"/>
  <c r="I150" i="4" s="1"/>
  <c r="X149" i="4"/>
  <c r="Y149" i="4" s="1"/>
  <c r="S149" i="4"/>
  <c r="T149" i="4" s="1"/>
  <c r="M149" i="4"/>
  <c r="N149" i="4" s="1"/>
  <c r="H149" i="4"/>
  <c r="I149" i="4" s="1"/>
  <c r="Y148" i="4"/>
  <c r="X148" i="4"/>
  <c r="T148" i="4"/>
  <c r="S148" i="4"/>
  <c r="N148" i="4"/>
  <c r="M148" i="4"/>
  <c r="I148" i="4"/>
  <c r="H148" i="4"/>
  <c r="Y147" i="4"/>
  <c r="X147" i="4"/>
  <c r="T147" i="4"/>
  <c r="S147" i="4"/>
  <c r="N147" i="4"/>
  <c r="M147" i="4"/>
  <c r="I147" i="4"/>
  <c r="H147" i="4"/>
  <c r="X146" i="4"/>
  <c r="Y146" i="4" s="1"/>
  <c r="S146" i="4"/>
  <c r="T146" i="4" s="1"/>
  <c r="M146" i="4"/>
  <c r="N146" i="4" s="1"/>
  <c r="H146" i="4"/>
  <c r="I146" i="4" s="1"/>
  <c r="X145" i="4"/>
  <c r="Y145" i="4" s="1"/>
  <c r="S145" i="4"/>
  <c r="T145" i="4" s="1"/>
  <c r="M145" i="4"/>
  <c r="N145" i="4" s="1"/>
  <c r="H145" i="4"/>
  <c r="I145" i="4" s="1"/>
  <c r="X144" i="4"/>
  <c r="Y144" i="4" s="1"/>
  <c r="S144" i="4"/>
  <c r="T144" i="4" s="1"/>
  <c r="M144" i="4"/>
  <c r="N144" i="4" s="1"/>
  <c r="H144" i="4"/>
  <c r="I144" i="4" s="1"/>
  <c r="X143" i="4"/>
  <c r="Y143" i="4" s="1"/>
  <c r="S143" i="4"/>
  <c r="T143" i="4" s="1"/>
  <c r="M143" i="4"/>
  <c r="N143" i="4" s="1"/>
  <c r="H143" i="4"/>
  <c r="I143" i="4" s="1"/>
  <c r="Y142" i="4"/>
  <c r="X142" i="4"/>
  <c r="T142" i="4"/>
  <c r="S142" i="4"/>
  <c r="N142" i="4"/>
  <c r="M142" i="4"/>
  <c r="I142" i="4"/>
  <c r="H142" i="4"/>
  <c r="X141" i="4"/>
  <c r="Y141" i="4" s="1"/>
  <c r="S141" i="4"/>
  <c r="T141" i="4" s="1"/>
  <c r="M141" i="4"/>
  <c r="N141" i="4" s="1"/>
  <c r="H141" i="4"/>
  <c r="I141" i="4" s="1"/>
  <c r="X140" i="4"/>
  <c r="Y140" i="4" s="1"/>
  <c r="S140" i="4"/>
  <c r="T140" i="4" s="1"/>
  <c r="M140" i="4"/>
  <c r="N140" i="4" s="1"/>
  <c r="H140" i="4"/>
  <c r="I140" i="4" s="1"/>
  <c r="X139" i="4"/>
  <c r="Y139" i="4" s="1"/>
  <c r="S139" i="4"/>
  <c r="T139" i="4" s="1"/>
  <c r="M139" i="4"/>
  <c r="N139" i="4" s="1"/>
  <c r="H139" i="4"/>
  <c r="I139" i="4" s="1"/>
  <c r="X138" i="4"/>
  <c r="Y138" i="4" s="1"/>
  <c r="S138" i="4"/>
  <c r="T138" i="4" s="1"/>
  <c r="M138" i="4"/>
  <c r="N138" i="4" s="1"/>
  <c r="H138" i="4"/>
  <c r="I138" i="4" s="1"/>
  <c r="X137" i="4"/>
  <c r="Y137" i="4" s="1"/>
  <c r="S137" i="4"/>
  <c r="T137" i="4" s="1"/>
  <c r="M137" i="4"/>
  <c r="N137" i="4" s="1"/>
  <c r="H137" i="4"/>
  <c r="I137" i="4" s="1"/>
  <c r="X136" i="4"/>
  <c r="Y136" i="4" s="1"/>
  <c r="S136" i="4"/>
  <c r="T136" i="4" s="1"/>
  <c r="M136" i="4"/>
  <c r="N136" i="4" s="1"/>
  <c r="H136" i="4"/>
  <c r="I136" i="4" s="1"/>
  <c r="X135" i="4"/>
  <c r="Y135" i="4" s="1"/>
  <c r="S135" i="4"/>
  <c r="T135" i="4" s="1"/>
  <c r="M135" i="4"/>
  <c r="N135" i="4" s="1"/>
  <c r="H135" i="4"/>
  <c r="I135" i="4" s="1"/>
  <c r="X134" i="4"/>
  <c r="Y134" i="4" s="1"/>
  <c r="S134" i="4"/>
  <c r="T134" i="4" s="1"/>
  <c r="M134" i="4"/>
  <c r="N134" i="4" s="1"/>
  <c r="H134" i="4"/>
  <c r="I134" i="4" s="1"/>
  <c r="X133" i="4"/>
  <c r="Y133" i="4" s="1"/>
  <c r="S133" i="4"/>
  <c r="T133" i="4" s="1"/>
  <c r="M133" i="4"/>
  <c r="N133" i="4" s="1"/>
  <c r="H133" i="4"/>
  <c r="I133" i="4" s="1"/>
  <c r="X132" i="4"/>
  <c r="Y132" i="4" s="1"/>
  <c r="S132" i="4"/>
  <c r="T132" i="4" s="1"/>
  <c r="M132" i="4"/>
  <c r="N132" i="4" s="1"/>
  <c r="H132" i="4"/>
  <c r="I132" i="4" s="1"/>
  <c r="Y131" i="4"/>
  <c r="X131" i="4"/>
  <c r="T131" i="4"/>
  <c r="S131" i="4"/>
  <c r="N131" i="4"/>
  <c r="M131" i="4"/>
  <c r="I131" i="4"/>
  <c r="H131" i="4"/>
  <c r="X130" i="4"/>
  <c r="Y130" i="4" s="1"/>
  <c r="S130" i="4"/>
  <c r="T130" i="4" s="1"/>
  <c r="M130" i="4"/>
  <c r="N130" i="4" s="1"/>
  <c r="H130" i="4"/>
  <c r="I130" i="4" s="1"/>
  <c r="Y129" i="4"/>
  <c r="X129" i="4"/>
  <c r="T129" i="4"/>
  <c r="S129" i="4"/>
  <c r="N129" i="4"/>
  <c r="M129" i="4"/>
  <c r="I129" i="4"/>
  <c r="H129" i="4"/>
  <c r="X128" i="4"/>
  <c r="Y128" i="4" s="1"/>
  <c r="S128" i="4"/>
  <c r="T128" i="4" s="1"/>
  <c r="M128" i="4"/>
  <c r="N128" i="4" s="1"/>
  <c r="H128" i="4"/>
  <c r="I128" i="4" s="1"/>
  <c r="Y127" i="4"/>
  <c r="X127" i="4"/>
  <c r="T127" i="4"/>
  <c r="S127" i="4"/>
  <c r="N127" i="4"/>
  <c r="M127" i="4"/>
  <c r="I127" i="4"/>
  <c r="H127" i="4"/>
  <c r="Y126" i="4"/>
  <c r="X126" i="4"/>
  <c r="T126" i="4"/>
  <c r="S126" i="4"/>
  <c r="N126" i="4"/>
  <c r="M126" i="4"/>
  <c r="I126" i="4"/>
  <c r="H126" i="4"/>
  <c r="Y125" i="4"/>
  <c r="X125" i="4"/>
  <c r="T125" i="4"/>
  <c r="S125" i="4"/>
  <c r="N125" i="4"/>
  <c r="M125" i="4"/>
  <c r="I125" i="4"/>
  <c r="H125" i="4"/>
  <c r="Y124" i="4"/>
  <c r="X124" i="4"/>
  <c r="T124" i="4"/>
  <c r="S124" i="4"/>
  <c r="N124" i="4"/>
  <c r="M124" i="4"/>
  <c r="I124" i="4"/>
  <c r="H124" i="4"/>
  <c r="Y123" i="4"/>
  <c r="X123" i="4"/>
  <c r="T123" i="4"/>
  <c r="S123" i="4"/>
  <c r="N123" i="4"/>
  <c r="M123" i="4"/>
  <c r="I123" i="4"/>
  <c r="H123" i="4"/>
  <c r="Y122" i="4"/>
  <c r="X122" i="4"/>
  <c r="T122" i="4"/>
  <c r="S122" i="4"/>
  <c r="N122" i="4"/>
  <c r="M122" i="4"/>
  <c r="I122" i="4"/>
  <c r="H122" i="4"/>
  <c r="Y121" i="4"/>
  <c r="X121" i="4"/>
  <c r="T121" i="4"/>
  <c r="S121" i="4"/>
  <c r="N121" i="4"/>
  <c r="M121" i="4"/>
  <c r="I121" i="4"/>
  <c r="H121" i="4"/>
  <c r="Y120" i="4"/>
  <c r="X120" i="4"/>
  <c r="T120" i="4"/>
  <c r="S120" i="4"/>
  <c r="N120" i="4"/>
  <c r="M120" i="4"/>
  <c r="I120" i="4"/>
  <c r="H120" i="4"/>
  <c r="F119" i="4"/>
  <c r="F116" i="4"/>
  <c r="F109" i="4"/>
  <c r="Y103" i="4"/>
  <c r="X103" i="4"/>
  <c r="T103" i="4"/>
  <c r="S103" i="4"/>
  <c r="N103" i="4"/>
  <c r="M103" i="4"/>
  <c r="I103" i="4"/>
  <c r="H103" i="4"/>
  <c r="Y102" i="4"/>
  <c r="X102" i="4"/>
  <c r="T102" i="4"/>
  <c r="S102" i="4"/>
  <c r="N102" i="4"/>
  <c r="M102" i="4"/>
  <c r="I102" i="4"/>
  <c r="H102" i="4"/>
  <c r="Y101" i="4"/>
  <c r="X101" i="4"/>
  <c r="T101" i="4"/>
  <c r="S101" i="4"/>
  <c r="N101" i="4"/>
  <c r="M101" i="4"/>
  <c r="I101" i="4"/>
  <c r="H101" i="4"/>
  <c r="Y100" i="4"/>
  <c r="X100" i="4"/>
  <c r="T100" i="4"/>
  <c r="S100" i="4"/>
  <c r="N100" i="4"/>
  <c r="M100" i="4"/>
  <c r="I100" i="4"/>
  <c r="H100" i="4"/>
  <c r="Y99" i="4"/>
  <c r="X99" i="4"/>
  <c r="T99" i="4"/>
  <c r="S99" i="4"/>
  <c r="N99" i="4"/>
  <c r="M99" i="4"/>
  <c r="I99" i="4"/>
  <c r="H99" i="4"/>
  <c r="Y98" i="4"/>
  <c r="X98" i="4"/>
  <c r="T98" i="4"/>
  <c r="S98" i="4"/>
  <c r="N98" i="4"/>
  <c r="M98" i="4"/>
  <c r="I98" i="4"/>
  <c r="H98" i="4"/>
  <c r="Y97" i="4"/>
  <c r="X97" i="4"/>
  <c r="T97" i="4"/>
  <c r="S97" i="4"/>
  <c r="N97" i="4"/>
  <c r="M97" i="4"/>
  <c r="I97" i="4"/>
  <c r="H97" i="4"/>
  <c r="Y96" i="4"/>
  <c r="X96" i="4"/>
  <c r="T96" i="4"/>
  <c r="S96" i="4"/>
  <c r="N96" i="4"/>
  <c r="M96" i="4"/>
  <c r="I96" i="4"/>
  <c r="H96" i="4"/>
  <c r="X95" i="4"/>
  <c r="Y95" i="4" s="1"/>
  <c r="S95" i="4"/>
  <c r="T95" i="4" s="1"/>
  <c r="M95" i="4"/>
  <c r="N95" i="4" s="1"/>
  <c r="H95" i="4"/>
  <c r="I95" i="4" s="1"/>
  <c r="Y94" i="4"/>
  <c r="X94" i="4"/>
  <c r="T94" i="4"/>
  <c r="S94" i="4"/>
  <c r="N94" i="4"/>
  <c r="M94" i="4"/>
  <c r="I94" i="4"/>
  <c r="H94" i="4"/>
  <c r="X93" i="4"/>
  <c r="Y93" i="4" s="1"/>
  <c r="S93" i="4"/>
  <c r="T93" i="4" s="1"/>
  <c r="M93" i="4"/>
  <c r="N93" i="4" s="1"/>
  <c r="H93" i="4"/>
  <c r="I93" i="4" s="1"/>
  <c r="Y92" i="4"/>
  <c r="X92" i="4"/>
  <c r="T92" i="4"/>
  <c r="S92" i="4"/>
  <c r="N92" i="4"/>
  <c r="M92" i="4"/>
  <c r="I92" i="4"/>
  <c r="H92" i="4"/>
  <c r="Y91" i="4"/>
  <c r="X91" i="4"/>
  <c r="T91" i="4"/>
  <c r="S91" i="4"/>
  <c r="N91" i="4"/>
  <c r="M91" i="4"/>
  <c r="I91" i="4"/>
  <c r="H91" i="4"/>
  <c r="X90" i="4"/>
  <c r="Y90" i="4" s="1"/>
  <c r="S90" i="4"/>
  <c r="T90" i="4" s="1"/>
  <c r="M90" i="4"/>
  <c r="N90" i="4" s="1"/>
  <c r="H90" i="4"/>
  <c r="I90" i="4" s="1"/>
  <c r="X89" i="4"/>
  <c r="Y89" i="4" s="1"/>
  <c r="S89" i="4"/>
  <c r="T89" i="4" s="1"/>
  <c r="M89" i="4"/>
  <c r="N89" i="4" s="1"/>
  <c r="H89" i="4"/>
  <c r="I89" i="4" s="1"/>
  <c r="X88" i="4"/>
  <c r="Y88" i="4" s="1"/>
  <c r="S88" i="4"/>
  <c r="T88" i="4" s="1"/>
  <c r="M88" i="4"/>
  <c r="N88" i="4" s="1"/>
  <c r="H88" i="4"/>
  <c r="I88" i="4" s="1"/>
  <c r="Y87" i="4"/>
  <c r="X87" i="4"/>
  <c r="T87" i="4"/>
  <c r="S87" i="4"/>
  <c r="N87" i="4"/>
  <c r="M87" i="4"/>
  <c r="I87" i="4"/>
  <c r="H87" i="4"/>
  <c r="X86" i="4"/>
  <c r="Y86" i="4" s="1"/>
  <c r="S86" i="4"/>
  <c r="T86" i="4" s="1"/>
  <c r="M86" i="4"/>
  <c r="N86" i="4" s="1"/>
  <c r="H86" i="4"/>
  <c r="I86" i="4" s="1"/>
  <c r="X85" i="4"/>
  <c r="Y85" i="4" s="1"/>
  <c r="S85" i="4"/>
  <c r="T85" i="4" s="1"/>
  <c r="M85" i="4"/>
  <c r="N85" i="4" s="1"/>
  <c r="H85" i="4"/>
  <c r="I85" i="4" s="1"/>
  <c r="X84" i="4"/>
  <c r="Y84" i="4" s="1"/>
  <c r="S84" i="4"/>
  <c r="T84" i="4" s="1"/>
  <c r="M84" i="4"/>
  <c r="N84" i="4" s="1"/>
  <c r="H84" i="4"/>
  <c r="I84" i="4" s="1"/>
  <c r="X83" i="4"/>
  <c r="Y83" i="4" s="1"/>
  <c r="S83" i="4"/>
  <c r="T83" i="4" s="1"/>
  <c r="M83" i="4"/>
  <c r="N83" i="4" s="1"/>
  <c r="H83" i="4"/>
  <c r="I83" i="4" s="1"/>
  <c r="Y82" i="4"/>
  <c r="X82" i="4"/>
  <c r="T82" i="4"/>
  <c r="S82" i="4"/>
  <c r="N82" i="4"/>
  <c r="M82" i="4"/>
  <c r="I82" i="4"/>
  <c r="H82" i="4"/>
  <c r="X81" i="4"/>
  <c r="Y81" i="4" s="1"/>
  <c r="S81" i="4"/>
  <c r="T81" i="4" s="1"/>
  <c r="M81" i="4"/>
  <c r="N81" i="4" s="1"/>
  <c r="H81" i="4"/>
  <c r="I81" i="4" s="1"/>
  <c r="Y80" i="4"/>
  <c r="X80" i="4"/>
  <c r="T80" i="4"/>
  <c r="S80" i="4"/>
  <c r="N80" i="4"/>
  <c r="M80" i="4"/>
  <c r="I80" i="4"/>
  <c r="H80" i="4"/>
  <c r="Y79" i="4"/>
  <c r="X79" i="4"/>
  <c r="T79" i="4"/>
  <c r="S79" i="4"/>
  <c r="N79" i="4"/>
  <c r="M79" i="4"/>
  <c r="I79" i="4"/>
  <c r="H79" i="4"/>
  <c r="Y78" i="4"/>
  <c r="X78" i="4"/>
  <c r="T78" i="4"/>
  <c r="S78" i="4"/>
  <c r="N78" i="4"/>
  <c r="M78" i="4"/>
  <c r="I78" i="4"/>
  <c r="H78" i="4"/>
  <c r="Y77" i="4"/>
  <c r="X77" i="4"/>
  <c r="T77" i="4"/>
  <c r="S77" i="4"/>
  <c r="N77" i="4"/>
  <c r="M77" i="4"/>
  <c r="I77" i="4"/>
  <c r="H77" i="4"/>
  <c r="X76" i="4"/>
  <c r="Y76" i="4" s="1"/>
  <c r="S76" i="4"/>
  <c r="T76" i="4" s="1"/>
  <c r="M76" i="4"/>
  <c r="N76" i="4" s="1"/>
  <c r="H76" i="4"/>
  <c r="I76" i="4" s="1"/>
  <c r="X75" i="4"/>
  <c r="Y75" i="4" s="1"/>
  <c r="S75" i="4"/>
  <c r="T75" i="4" s="1"/>
  <c r="M75" i="4"/>
  <c r="N75" i="4" s="1"/>
  <c r="H75" i="4"/>
  <c r="I75" i="4" s="1"/>
  <c r="X74" i="4"/>
  <c r="Y74" i="4" s="1"/>
  <c r="S74" i="4"/>
  <c r="T74" i="4" s="1"/>
  <c r="M74" i="4"/>
  <c r="N74" i="4" s="1"/>
  <c r="H74" i="4"/>
  <c r="I74" i="4" s="1"/>
  <c r="Y73" i="4"/>
  <c r="X73" i="4"/>
  <c r="T73" i="4"/>
  <c r="S73" i="4"/>
  <c r="N73" i="4"/>
  <c r="M73" i="4"/>
  <c r="I73" i="4"/>
  <c r="H73" i="4"/>
  <c r="X72" i="4"/>
  <c r="Y72" i="4" s="1"/>
  <c r="S72" i="4"/>
  <c r="T72" i="4" s="1"/>
  <c r="M72" i="4"/>
  <c r="N72" i="4" s="1"/>
  <c r="H72" i="4"/>
  <c r="I72" i="4" s="1"/>
  <c r="Y71" i="4"/>
  <c r="X71" i="4"/>
  <c r="T71" i="4"/>
  <c r="S71" i="4"/>
  <c r="N71" i="4"/>
  <c r="M71" i="4"/>
  <c r="I71" i="4"/>
  <c r="H71" i="4"/>
  <c r="X70" i="4"/>
  <c r="Y70" i="4" s="1"/>
  <c r="S70" i="4"/>
  <c r="T70" i="4" s="1"/>
  <c r="M70" i="4"/>
  <c r="N70" i="4" s="1"/>
  <c r="H70" i="4"/>
  <c r="I70" i="4" s="1"/>
  <c r="X69" i="4"/>
  <c r="Y69" i="4" s="1"/>
  <c r="S69" i="4"/>
  <c r="T69" i="4" s="1"/>
  <c r="M69" i="4"/>
  <c r="N69" i="4" s="1"/>
  <c r="H69" i="4"/>
  <c r="I69" i="4" s="1"/>
  <c r="X68" i="4"/>
  <c r="Y68" i="4" s="1"/>
  <c r="S68" i="4"/>
  <c r="T68" i="4" s="1"/>
  <c r="M68" i="4"/>
  <c r="N68" i="4" s="1"/>
  <c r="H68" i="4"/>
  <c r="I68" i="4" s="1"/>
  <c r="X67" i="4"/>
  <c r="Y67" i="4" s="1"/>
  <c r="S67" i="4"/>
  <c r="T67" i="4" s="1"/>
  <c r="M67" i="4"/>
  <c r="N67" i="4" s="1"/>
  <c r="H67" i="4"/>
  <c r="I67" i="4" s="1"/>
  <c r="X66" i="4"/>
  <c r="Y66" i="4" s="1"/>
  <c r="S66" i="4"/>
  <c r="T66" i="4" s="1"/>
  <c r="M66" i="4"/>
  <c r="N66" i="4" s="1"/>
  <c r="H66" i="4"/>
  <c r="I66" i="4" s="1"/>
  <c r="X65" i="4"/>
  <c r="Y65" i="4" s="1"/>
  <c r="S65" i="4"/>
  <c r="T65" i="4" s="1"/>
  <c r="M65" i="4"/>
  <c r="N65" i="4" s="1"/>
  <c r="H65" i="4"/>
  <c r="I65" i="4" s="1"/>
  <c r="X64" i="4"/>
  <c r="Y64" i="4" s="1"/>
  <c r="S64" i="4"/>
  <c r="T64" i="4" s="1"/>
  <c r="M64" i="4"/>
  <c r="N64" i="4" s="1"/>
  <c r="H64" i="4"/>
  <c r="I64" i="4" s="1"/>
  <c r="X63" i="4"/>
  <c r="Y63" i="4" s="1"/>
  <c r="S63" i="4"/>
  <c r="T63" i="4" s="1"/>
  <c r="M63" i="4"/>
  <c r="N63" i="4" s="1"/>
  <c r="H63" i="4"/>
  <c r="I63" i="4" s="1"/>
  <c r="X62" i="4"/>
  <c r="Y62" i="4" s="1"/>
  <c r="S62" i="4"/>
  <c r="T62" i="4" s="1"/>
  <c r="M62" i="4"/>
  <c r="N62" i="4" s="1"/>
  <c r="H62" i="4"/>
  <c r="I62" i="4" s="1"/>
  <c r="X61" i="4"/>
  <c r="Y61" i="4" s="1"/>
  <c r="S61" i="4"/>
  <c r="T61" i="4" s="1"/>
  <c r="M61" i="4"/>
  <c r="N61" i="4" s="1"/>
  <c r="I61" i="4"/>
  <c r="H61" i="4"/>
  <c r="X60" i="4"/>
  <c r="Y60" i="4" s="1"/>
  <c r="S60" i="4"/>
  <c r="T60" i="4" s="1"/>
  <c r="M60" i="4"/>
  <c r="N60" i="4" s="1"/>
  <c r="H60" i="4"/>
  <c r="I60" i="4" s="1"/>
  <c r="X59" i="4"/>
  <c r="Y59" i="4" s="1"/>
  <c r="S59" i="4"/>
  <c r="T59" i="4" s="1"/>
  <c r="M59" i="4"/>
  <c r="N59" i="4" s="1"/>
  <c r="H59" i="4"/>
  <c r="I59" i="4" s="1"/>
  <c r="X58" i="4"/>
  <c r="Y58" i="4" s="1"/>
  <c r="S58" i="4"/>
  <c r="T58" i="4" s="1"/>
  <c r="M58" i="4"/>
  <c r="N58" i="4" s="1"/>
  <c r="H58" i="4"/>
  <c r="I58" i="4" s="1"/>
  <c r="X57" i="4"/>
  <c r="Y57" i="4" s="1"/>
  <c r="S57" i="4"/>
  <c r="T57" i="4" s="1"/>
  <c r="M57" i="4"/>
  <c r="N57" i="4" s="1"/>
  <c r="H57" i="4"/>
  <c r="I57" i="4" s="1"/>
  <c r="X56" i="4"/>
  <c r="Y56" i="4" s="1"/>
  <c r="S56" i="4"/>
  <c r="T56" i="4" s="1"/>
  <c r="M56" i="4"/>
  <c r="N56" i="4" s="1"/>
  <c r="H56" i="4"/>
  <c r="I56" i="4" s="1"/>
  <c r="Y55" i="4"/>
  <c r="X55" i="4"/>
  <c r="T55" i="4"/>
  <c r="S55" i="4"/>
  <c r="N55" i="4"/>
  <c r="M55" i="4"/>
  <c r="I55" i="4"/>
  <c r="H55" i="4"/>
  <c r="X54" i="4"/>
  <c r="Y54" i="4" s="1"/>
  <c r="S54" i="4"/>
  <c r="T54" i="4" s="1"/>
  <c r="M54" i="4"/>
  <c r="N54" i="4" s="1"/>
  <c r="H54" i="4"/>
  <c r="I54" i="4" s="1"/>
  <c r="X53" i="4"/>
  <c r="Y53" i="4" s="1"/>
  <c r="S53" i="4"/>
  <c r="T53" i="4" s="1"/>
  <c r="M53" i="4"/>
  <c r="N53" i="4" s="1"/>
  <c r="H53" i="4"/>
  <c r="I53" i="4" s="1"/>
  <c r="Y52" i="4"/>
  <c r="X52" i="4"/>
  <c r="T52" i="4"/>
  <c r="S52" i="4"/>
  <c r="N52" i="4"/>
  <c r="M52" i="4"/>
  <c r="I52" i="4"/>
  <c r="H52" i="4"/>
  <c r="X51" i="4"/>
  <c r="Y51" i="4" s="1"/>
  <c r="S51" i="4"/>
  <c r="T51" i="4" s="1"/>
  <c r="M51" i="4"/>
  <c r="N51" i="4" s="1"/>
  <c r="H51" i="4"/>
  <c r="I51" i="4" s="1"/>
  <c r="Y50" i="4"/>
  <c r="X50" i="4"/>
  <c r="T50" i="4"/>
  <c r="S50" i="4"/>
  <c r="N50" i="4"/>
  <c r="M50" i="4"/>
  <c r="I50" i="4"/>
  <c r="H50" i="4"/>
  <c r="Y49" i="4"/>
  <c r="X49" i="4"/>
  <c r="T49" i="4"/>
  <c r="S49" i="4"/>
  <c r="N49" i="4"/>
  <c r="M49" i="4"/>
  <c r="I49" i="4"/>
  <c r="H49" i="4"/>
  <c r="X48" i="4"/>
  <c r="Y48" i="4" s="1"/>
  <c r="S48" i="4"/>
  <c r="T48" i="4" s="1"/>
  <c r="M48" i="4"/>
  <c r="N48" i="4" s="1"/>
  <c r="H48" i="4"/>
  <c r="I48" i="4" s="1"/>
  <c r="X47" i="4"/>
  <c r="Y47" i="4" s="1"/>
  <c r="S47" i="4"/>
  <c r="T47" i="4" s="1"/>
  <c r="M47" i="4"/>
  <c r="N47" i="4" s="1"/>
  <c r="H47" i="4"/>
  <c r="I47" i="4" s="1"/>
  <c r="X46" i="4"/>
  <c r="Y46" i="4" s="1"/>
  <c r="S46" i="4"/>
  <c r="T46" i="4" s="1"/>
  <c r="M46" i="4"/>
  <c r="N46" i="4" s="1"/>
  <c r="H46" i="4"/>
  <c r="I46" i="4" s="1"/>
  <c r="Y45" i="4"/>
  <c r="X45" i="4"/>
  <c r="T45" i="4"/>
  <c r="S45" i="4"/>
  <c r="N45" i="4"/>
  <c r="M45" i="4"/>
  <c r="I45" i="4"/>
  <c r="H45" i="4"/>
  <c r="X44" i="4"/>
  <c r="Y44" i="4" s="1"/>
  <c r="S44" i="4"/>
  <c r="T44" i="4" s="1"/>
  <c r="M44" i="4"/>
  <c r="N44" i="4" s="1"/>
  <c r="H44" i="4"/>
  <c r="I44" i="4" s="1"/>
  <c r="X43" i="4"/>
  <c r="Y43" i="4" s="1"/>
  <c r="S43" i="4"/>
  <c r="T43" i="4" s="1"/>
  <c r="M43" i="4"/>
  <c r="N43" i="4" s="1"/>
  <c r="H43" i="4"/>
  <c r="I43" i="4" s="1"/>
  <c r="X42" i="4"/>
  <c r="Y42" i="4" s="1"/>
  <c r="S42" i="4"/>
  <c r="T42" i="4" s="1"/>
  <c r="M42" i="4"/>
  <c r="N42" i="4" s="1"/>
  <c r="H42" i="4"/>
  <c r="I42" i="4" s="1"/>
  <c r="X41" i="4"/>
  <c r="Y41" i="4" s="1"/>
  <c r="S41" i="4"/>
  <c r="T41" i="4" s="1"/>
  <c r="M41" i="4"/>
  <c r="N41" i="4" s="1"/>
  <c r="H41" i="4"/>
  <c r="I41" i="4" s="1"/>
  <c r="X40" i="4"/>
  <c r="Y40" i="4" s="1"/>
  <c r="S40" i="4"/>
  <c r="T40" i="4" s="1"/>
  <c r="M40" i="4"/>
  <c r="N40" i="4" s="1"/>
  <c r="H40" i="4"/>
  <c r="I40" i="4" s="1"/>
  <c r="Y39" i="4"/>
  <c r="X39" i="4"/>
  <c r="T39" i="4"/>
  <c r="S39" i="4"/>
  <c r="N39" i="4"/>
  <c r="M39" i="4"/>
  <c r="I39" i="4"/>
  <c r="H39" i="4"/>
  <c r="X38" i="4"/>
  <c r="Y38" i="4" s="1"/>
  <c r="S38" i="4"/>
  <c r="T38" i="4" s="1"/>
  <c r="M38" i="4"/>
  <c r="N38" i="4" s="1"/>
  <c r="H38" i="4"/>
  <c r="I38" i="4" s="1"/>
  <c r="Y37" i="4"/>
  <c r="X37" i="4"/>
  <c r="T37" i="4"/>
  <c r="S37" i="4"/>
  <c r="N37" i="4"/>
  <c r="M37" i="4"/>
  <c r="I37" i="4"/>
  <c r="H37" i="4"/>
  <c r="Y36" i="4"/>
  <c r="X36" i="4"/>
  <c r="T36" i="4"/>
  <c r="S36" i="4"/>
  <c r="N36" i="4"/>
  <c r="M36" i="4"/>
  <c r="I36" i="4"/>
  <c r="H36" i="4"/>
  <c r="Y35" i="4"/>
  <c r="X35" i="4"/>
  <c r="T35" i="4"/>
  <c r="S35" i="4"/>
  <c r="N35" i="4"/>
  <c r="M35" i="4"/>
  <c r="I35" i="4"/>
  <c r="H35" i="4"/>
  <c r="Y34" i="4"/>
  <c r="X34" i="4"/>
  <c r="T34" i="4"/>
  <c r="S34" i="4"/>
  <c r="N34" i="4"/>
  <c r="M34" i="4"/>
  <c r="I34" i="4"/>
  <c r="H34" i="4"/>
  <c r="X33" i="4"/>
  <c r="Y33" i="4" s="1"/>
  <c r="S33" i="4"/>
  <c r="T33" i="4" s="1"/>
  <c r="M33" i="4"/>
  <c r="N33" i="4" s="1"/>
  <c r="H33" i="4"/>
  <c r="I33" i="4" s="1"/>
  <c r="X32" i="4"/>
  <c r="Y32" i="4" s="1"/>
  <c r="S32" i="4"/>
  <c r="T32" i="4" s="1"/>
  <c r="M32" i="4"/>
  <c r="N32" i="4" s="1"/>
  <c r="H32" i="4"/>
  <c r="I32" i="4" s="1"/>
  <c r="X31" i="4"/>
  <c r="Y31" i="4" s="1"/>
  <c r="S31" i="4"/>
  <c r="T31" i="4" s="1"/>
  <c r="M31" i="4"/>
  <c r="N31" i="4" s="1"/>
  <c r="H31" i="4"/>
  <c r="I31" i="4" s="1"/>
  <c r="Y30" i="4"/>
  <c r="X30" i="4"/>
  <c r="T30" i="4"/>
  <c r="S30" i="4"/>
  <c r="N30" i="4"/>
  <c r="M30" i="4"/>
  <c r="I30" i="4"/>
  <c r="H30" i="4"/>
  <c r="X29" i="4"/>
  <c r="Y29" i="4" s="1"/>
  <c r="S29" i="4"/>
  <c r="T29" i="4" s="1"/>
  <c r="M29" i="4"/>
  <c r="N29" i="4" s="1"/>
  <c r="H29" i="4"/>
  <c r="I29" i="4" s="1"/>
  <c r="Y28" i="4"/>
  <c r="X28" i="4"/>
  <c r="T28" i="4"/>
  <c r="S28" i="4"/>
  <c r="N28" i="4"/>
  <c r="M28" i="4"/>
  <c r="I28" i="4"/>
  <c r="H28" i="4"/>
  <c r="X27" i="4"/>
  <c r="Y27" i="4" s="1"/>
  <c r="S27" i="4"/>
  <c r="T27" i="4" s="1"/>
  <c r="M27" i="4"/>
  <c r="N27" i="4" s="1"/>
  <c r="H27" i="4"/>
  <c r="I27" i="4" s="1"/>
  <c r="X26" i="4"/>
  <c r="Y26" i="4" s="1"/>
  <c r="S26" i="4"/>
  <c r="T26" i="4" s="1"/>
  <c r="M26" i="4"/>
  <c r="N26" i="4" s="1"/>
  <c r="H26" i="4"/>
  <c r="I26" i="4" s="1"/>
  <c r="X25" i="4"/>
  <c r="Y25" i="4" s="1"/>
  <c r="S25" i="4"/>
  <c r="T25" i="4" s="1"/>
  <c r="M25" i="4"/>
  <c r="N25" i="4" s="1"/>
  <c r="H25" i="4"/>
  <c r="I25" i="4" s="1"/>
  <c r="X24" i="4"/>
  <c r="Y24" i="4" s="1"/>
  <c r="S24" i="4"/>
  <c r="T24" i="4" s="1"/>
  <c r="M24" i="4"/>
  <c r="N24" i="4" s="1"/>
  <c r="H24" i="4"/>
  <c r="I24" i="4" s="1"/>
  <c r="X23" i="4"/>
  <c r="Y23" i="4" s="1"/>
  <c r="S23" i="4"/>
  <c r="T23" i="4" s="1"/>
  <c r="M23" i="4"/>
  <c r="N23" i="4" s="1"/>
  <c r="H23" i="4"/>
  <c r="I23" i="4" s="1"/>
  <c r="X22" i="4"/>
  <c r="Y22" i="4" s="1"/>
  <c r="S22" i="4"/>
  <c r="T22" i="4" s="1"/>
  <c r="M22" i="4"/>
  <c r="N22" i="4" s="1"/>
  <c r="H22" i="4"/>
  <c r="I22" i="4" s="1"/>
  <c r="X21" i="4"/>
  <c r="Y21" i="4" s="1"/>
  <c r="S21" i="4"/>
  <c r="T21" i="4" s="1"/>
  <c r="M21" i="4"/>
  <c r="N21" i="4" s="1"/>
  <c r="H21" i="4"/>
  <c r="I21" i="4" s="1"/>
  <c r="X20" i="4"/>
  <c r="Y20" i="4" s="1"/>
  <c r="S20" i="4"/>
  <c r="T20" i="4" s="1"/>
  <c r="M20" i="4"/>
  <c r="N20" i="4" s="1"/>
  <c r="H20" i="4"/>
  <c r="I20" i="4" s="1"/>
  <c r="X19" i="4"/>
  <c r="Y19" i="4" s="1"/>
  <c r="S19" i="4"/>
  <c r="T19" i="4" s="1"/>
  <c r="M19" i="4"/>
  <c r="N19" i="4" s="1"/>
  <c r="H19" i="4"/>
  <c r="I19" i="4" s="1"/>
  <c r="X18" i="4"/>
  <c r="Y18" i="4" s="1"/>
  <c r="S18" i="4"/>
  <c r="T18" i="4" s="1"/>
  <c r="M18" i="4"/>
  <c r="N18" i="4" s="1"/>
  <c r="I18" i="4"/>
  <c r="H18" i="4"/>
  <c r="X17" i="4"/>
  <c r="Y17" i="4" s="1"/>
  <c r="S17" i="4"/>
  <c r="T17" i="4" s="1"/>
  <c r="M17" i="4"/>
  <c r="N17" i="4" s="1"/>
  <c r="H17" i="4"/>
  <c r="I17" i="4" s="1"/>
  <c r="X16" i="4"/>
  <c r="Y16" i="4" s="1"/>
  <c r="S16" i="4"/>
  <c r="T16" i="4" s="1"/>
  <c r="M16" i="4"/>
  <c r="N16" i="4" s="1"/>
  <c r="H16" i="4"/>
  <c r="I16" i="4" s="1"/>
  <c r="X15" i="4"/>
  <c r="Y15" i="4" s="1"/>
  <c r="S15" i="4"/>
  <c r="T15" i="4" s="1"/>
  <c r="M15" i="4"/>
  <c r="N15" i="4" s="1"/>
  <c r="H15" i="4"/>
  <c r="I15" i="4" s="1"/>
  <c r="X14" i="4"/>
  <c r="Y14" i="4" s="1"/>
  <c r="S14" i="4"/>
  <c r="T14" i="4" s="1"/>
  <c r="M14" i="4"/>
  <c r="N14" i="4" s="1"/>
  <c r="H14" i="4"/>
  <c r="I14" i="4" s="1"/>
  <c r="X13" i="4"/>
  <c r="Y13" i="4" s="1"/>
  <c r="S13" i="4"/>
  <c r="T13" i="4" s="1"/>
  <c r="M13" i="4"/>
  <c r="N13" i="4" s="1"/>
  <c r="H13" i="4"/>
  <c r="I13" i="4" s="1"/>
  <c r="Y12" i="4"/>
  <c r="X12" i="4"/>
  <c r="T12" i="4"/>
  <c r="S12" i="4"/>
  <c r="N12" i="4"/>
  <c r="M12" i="4"/>
  <c r="I12" i="4"/>
  <c r="H12" i="4"/>
  <c r="X11" i="4"/>
  <c r="Y11" i="4" s="1"/>
  <c r="S11" i="4"/>
  <c r="T11" i="4" s="1"/>
  <c r="M11" i="4"/>
  <c r="N11" i="4" s="1"/>
  <c r="H11" i="4"/>
  <c r="I11" i="4" s="1"/>
  <c r="X1690" i="3"/>
  <c r="Y1690" i="3" s="1"/>
  <c r="S1690" i="3"/>
  <c r="T1690" i="3" s="1"/>
  <c r="M1690" i="3"/>
  <c r="N1690" i="3" s="1"/>
  <c r="H1690" i="3"/>
  <c r="I1690" i="3" s="1"/>
  <c r="X1689" i="3"/>
  <c r="Y1689" i="3" s="1"/>
  <c r="S1689" i="3"/>
  <c r="T1689" i="3" s="1"/>
  <c r="M1689" i="3"/>
  <c r="N1689" i="3" s="1"/>
  <c r="H1689" i="3"/>
  <c r="I1689" i="3" s="1"/>
  <c r="X1688" i="3"/>
  <c r="Y1688" i="3" s="1"/>
  <c r="S1688" i="3"/>
  <c r="T1688" i="3" s="1"/>
  <c r="M1688" i="3"/>
  <c r="N1688" i="3" s="1"/>
  <c r="H1688" i="3"/>
  <c r="I1688" i="3" s="1"/>
  <c r="X1687" i="3"/>
  <c r="Y1687" i="3" s="1"/>
  <c r="S1687" i="3"/>
  <c r="T1687" i="3" s="1"/>
  <c r="M1687" i="3"/>
  <c r="N1687" i="3" s="1"/>
  <c r="H1687" i="3"/>
  <c r="I1687" i="3" s="1"/>
  <c r="X1686" i="3"/>
  <c r="Y1686" i="3" s="1"/>
  <c r="S1686" i="3"/>
  <c r="T1686" i="3" s="1"/>
  <c r="M1686" i="3"/>
  <c r="N1686" i="3" s="1"/>
  <c r="H1686" i="3"/>
  <c r="I1686" i="3" s="1"/>
  <c r="X1685" i="3"/>
  <c r="Y1685" i="3" s="1"/>
  <c r="S1685" i="3"/>
  <c r="T1685" i="3" s="1"/>
  <c r="M1685" i="3"/>
  <c r="N1685" i="3" s="1"/>
  <c r="H1685" i="3"/>
  <c r="I1685" i="3" s="1"/>
  <c r="X1684" i="3"/>
  <c r="Y1684" i="3" s="1"/>
  <c r="S1684" i="3"/>
  <c r="T1684" i="3" s="1"/>
  <c r="M1684" i="3"/>
  <c r="N1684" i="3" s="1"/>
  <c r="H1684" i="3"/>
  <c r="I1684" i="3" s="1"/>
  <c r="X1683" i="3"/>
  <c r="Y1683" i="3" s="1"/>
  <c r="S1683" i="3"/>
  <c r="T1683" i="3" s="1"/>
  <c r="M1683" i="3"/>
  <c r="N1683" i="3" s="1"/>
  <c r="H1683" i="3"/>
  <c r="I1683" i="3" s="1"/>
  <c r="X1682" i="3"/>
  <c r="Y1682" i="3" s="1"/>
  <c r="S1682" i="3"/>
  <c r="T1682" i="3" s="1"/>
  <c r="M1682" i="3"/>
  <c r="N1682" i="3" s="1"/>
  <c r="H1682" i="3"/>
  <c r="I1682" i="3" s="1"/>
  <c r="X1681" i="3"/>
  <c r="Y1681" i="3" s="1"/>
  <c r="S1681" i="3"/>
  <c r="T1681" i="3" s="1"/>
  <c r="M1681" i="3"/>
  <c r="N1681" i="3" s="1"/>
  <c r="H1681" i="3"/>
  <c r="I1681" i="3" s="1"/>
  <c r="X1680" i="3"/>
  <c r="Y1680" i="3" s="1"/>
  <c r="S1680" i="3"/>
  <c r="T1680" i="3" s="1"/>
  <c r="M1680" i="3"/>
  <c r="N1680" i="3" s="1"/>
  <c r="H1680" i="3"/>
  <c r="I1680" i="3" s="1"/>
  <c r="X1679" i="3"/>
  <c r="Y1679" i="3" s="1"/>
  <c r="S1679" i="3"/>
  <c r="T1679" i="3" s="1"/>
  <c r="M1679" i="3"/>
  <c r="N1679" i="3" s="1"/>
  <c r="H1679" i="3"/>
  <c r="I1679" i="3" s="1"/>
  <c r="X1678" i="3"/>
  <c r="Y1678" i="3" s="1"/>
  <c r="S1678" i="3"/>
  <c r="T1678" i="3" s="1"/>
  <c r="M1678" i="3"/>
  <c r="N1678" i="3" s="1"/>
  <c r="H1678" i="3"/>
  <c r="I1678" i="3" s="1"/>
  <c r="X1677" i="3"/>
  <c r="Y1677" i="3" s="1"/>
  <c r="S1677" i="3"/>
  <c r="T1677" i="3" s="1"/>
  <c r="M1677" i="3"/>
  <c r="N1677" i="3" s="1"/>
  <c r="H1677" i="3"/>
  <c r="I1677" i="3" s="1"/>
  <c r="X1676" i="3"/>
  <c r="Y1676" i="3" s="1"/>
  <c r="S1676" i="3"/>
  <c r="T1676" i="3" s="1"/>
  <c r="M1676" i="3"/>
  <c r="N1676" i="3" s="1"/>
  <c r="H1676" i="3"/>
  <c r="I1676" i="3" s="1"/>
  <c r="X1675" i="3"/>
  <c r="Y1675" i="3" s="1"/>
  <c r="S1675" i="3"/>
  <c r="T1675" i="3" s="1"/>
  <c r="M1675" i="3"/>
  <c r="N1675" i="3" s="1"/>
  <c r="H1675" i="3"/>
  <c r="I1675" i="3" s="1"/>
  <c r="X1674" i="3"/>
  <c r="Y1674" i="3" s="1"/>
  <c r="S1674" i="3"/>
  <c r="T1674" i="3" s="1"/>
  <c r="M1674" i="3"/>
  <c r="N1674" i="3" s="1"/>
  <c r="H1674" i="3"/>
  <c r="I1674" i="3" s="1"/>
  <c r="X1673" i="3"/>
  <c r="Y1673" i="3" s="1"/>
  <c r="S1673" i="3"/>
  <c r="T1673" i="3" s="1"/>
  <c r="M1673" i="3"/>
  <c r="N1673" i="3" s="1"/>
  <c r="H1673" i="3"/>
  <c r="I1673" i="3" s="1"/>
  <c r="X1672" i="3"/>
  <c r="Y1672" i="3" s="1"/>
  <c r="S1672" i="3"/>
  <c r="T1672" i="3" s="1"/>
  <c r="M1672" i="3"/>
  <c r="N1672" i="3" s="1"/>
  <c r="H1672" i="3"/>
  <c r="I1672" i="3" s="1"/>
  <c r="X1671" i="3"/>
  <c r="Y1671" i="3" s="1"/>
  <c r="S1671" i="3"/>
  <c r="T1671" i="3" s="1"/>
  <c r="M1671" i="3"/>
  <c r="N1671" i="3" s="1"/>
  <c r="H1671" i="3"/>
  <c r="I1671" i="3" s="1"/>
  <c r="X1670" i="3"/>
  <c r="Y1670" i="3" s="1"/>
  <c r="S1670" i="3"/>
  <c r="T1670" i="3" s="1"/>
  <c r="M1670" i="3"/>
  <c r="N1670" i="3" s="1"/>
  <c r="H1670" i="3"/>
  <c r="I1670" i="3" s="1"/>
  <c r="X1669" i="3"/>
  <c r="Y1669" i="3" s="1"/>
  <c r="S1669" i="3"/>
  <c r="T1669" i="3" s="1"/>
  <c r="M1669" i="3"/>
  <c r="N1669" i="3" s="1"/>
  <c r="H1669" i="3"/>
  <c r="I1669" i="3" s="1"/>
  <c r="X1668" i="3"/>
  <c r="Y1668" i="3" s="1"/>
  <c r="S1668" i="3"/>
  <c r="T1668" i="3" s="1"/>
  <c r="M1668" i="3"/>
  <c r="N1668" i="3" s="1"/>
  <c r="H1668" i="3"/>
  <c r="I1668" i="3" s="1"/>
  <c r="X1667" i="3"/>
  <c r="Y1667" i="3" s="1"/>
  <c r="S1667" i="3"/>
  <c r="T1667" i="3" s="1"/>
  <c r="M1667" i="3"/>
  <c r="N1667" i="3" s="1"/>
  <c r="H1667" i="3"/>
  <c r="I1667" i="3" s="1"/>
  <c r="X1666" i="3"/>
  <c r="Y1666" i="3" s="1"/>
  <c r="S1666" i="3"/>
  <c r="T1666" i="3" s="1"/>
  <c r="M1666" i="3"/>
  <c r="N1666" i="3" s="1"/>
  <c r="H1666" i="3"/>
  <c r="I1666" i="3" s="1"/>
  <c r="X1665" i="3"/>
  <c r="Y1665" i="3" s="1"/>
  <c r="S1665" i="3"/>
  <c r="T1665" i="3" s="1"/>
  <c r="M1665" i="3"/>
  <c r="N1665" i="3" s="1"/>
  <c r="H1665" i="3"/>
  <c r="I1665" i="3" s="1"/>
  <c r="X1664" i="3"/>
  <c r="Y1664" i="3" s="1"/>
  <c r="S1664" i="3"/>
  <c r="T1664" i="3" s="1"/>
  <c r="M1664" i="3"/>
  <c r="N1664" i="3" s="1"/>
  <c r="H1664" i="3"/>
  <c r="I1664" i="3" s="1"/>
  <c r="X1663" i="3"/>
  <c r="Y1663" i="3" s="1"/>
  <c r="S1663" i="3"/>
  <c r="T1663" i="3" s="1"/>
  <c r="M1663" i="3"/>
  <c r="N1663" i="3" s="1"/>
  <c r="H1663" i="3"/>
  <c r="I1663" i="3" s="1"/>
  <c r="X1662" i="3"/>
  <c r="Y1662" i="3" s="1"/>
  <c r="S1662" i="3"/>
  <c r="T1662" i="3" s="1"/>
  <c r="M1662" i="3"/>
  <c r="N1662" i="3" s="1"/>
  <c r="H1662" i="3"/>
  <c r="I1662" i="3" s="1"/>
  <c r="X1661" i="3"/>
  <c r="Y1661" i="3" s="1"/>
  <c r="S1661" i="3"/>
  <c r="T1661" i="3" s="1"/>
  <c r="M1661" i="3"/>
  <c r="N1661" i="3" s="1"/>
  <c r="H1661" i="3"/>
  <c r="I1661" i="3" s="1"/>
  <c r="X1660" i="3"/>
  <c r="Y1660" i="3" s="1"/>
  <c r="S1660" i="3"/>
  <c r="T1660" i="3" s="1"/>
  <c r="M1660" i="3"/>
  <c r="N1660" i="3" s="1"/>
  <c r="H1660" i="3"/>
  <c r="I1660" i="3" s="1"/>
  <c r="X1659" i="3"/>
  <c r="Y1659" i="3" s="1"/>
  <c r="S1659" i="3"/>
  <c r="T1659" i="3" s="1"/>
  <c r="M1659" i="3"/>
  <c r="N1659" i="3" s="1"/>
  <c r="H1659" i="3"/>
  <c r="I1659" i="3" s="1"/>
  <c r="X1658" i="3"/>
  <c r="Y1658" i="3" s="1"/>
  <c r="S1658" i="3"/>
  <c r="T1658" i="3" s="1"/>
  <c r="M1658" i="3"/>
  <c r="N1658" i="3" s="1"/>
  <c r="H1658" i="3"/>
  <c r="I1658" i="3" s="1"/>
  <c r="X1657" i="3"/>
  <c r="Y1657" i="3" s="1"/>
  <c r="S1657" i="3"/>
  <c r="T1657" i="3" s="1"/>
  <c r="M1657" i="3"/>
  <c r="N1657" i="3" s="1"/>
  <c r="H1657" i="3"/>
  <c r="I1657" i="3" s="1"/>
  <c r="X1656" i="3"/>
  <c r="Y1656" i="3" s="1"/>
  <c r="S1656" i="3"/>
  <c r="T1656" i="3" s="1"/>
  <c r="M1656" i="3"/>
  <c r="N1656" i="3" s="1"/>
  <c r="H1656" i="3"/>
  <c r="I1656" i="3" s="1"/>
  <c r="X1655" i="3"/>
  <c r="Y1655" i="3" s="1"/>
  <c r="S1655" i="3"/>
  <c r="T1655" i="3" s="1"/>
  <c r="M1655" i="3"/>
  <c r="N1655" i="3" s="1"/>
  <c r="H1655" i="3"/>
  <c r="I1655" i="3" s="1"/>
  <c r="X1654" i="3"/>
  <c r="Y1654" i="3" s="1"/>
  <c r="S1654" i="3"/>
  <c r="T1654" i="3" s="1"/>
  <c r="M1654" i="3"/>
  <c r="N1654" i="3" s="1"/>
  <c r="H1654" i="3"/>
  <c r="I1654" i="3" s="1"/>
  <c r="X1653" i="3"/>
  <c r="Y1653" i="3" s="1"/>
  <c r="S1653" i="3"/>
  <c r="T1653" i="3" s="1"/>
  <c r="M1653" i="3"/>
  <c r="N1653" i="3" s="1"/>
  <c r="H1653" i="3"/>
  <c r="I1653" i="3" s="1"/>
  <c r="X1652" i="3"/>
  <c r="Y1652" i="3" s="1"/>
  <c r="S1652" i="3"/>
  <c r="T1652" i="3" s="1"/>
  <c r="M1652" i="3"/>
  <c r="N1652" i="3" s="1"/>
  <c r="H1652" i="3"/>
  <c r="I1652" i="3" s="1"/>
  <c r="X1651" i="3"/>
  <c r="Y1651" i="3" s="1"/>
  <c r="S1651" i="3"/>
  <c r="T1651" i="3" s="1"/>
  <c r="M1651" i="3"/>
  <c r="N1651" i="3" s="1"/>
  <c r="H1651" i="3"/>
  <c r="I1651" i="3" s="1"/>
  <c r="X1650" i="3"/>
  <c r="Y1650" i="3" s="1"/>
  <c r="S1650" i="3"/>
  <c r="T1650" i="3" s="1"/>
  <c r="M1650" i="3"/>
  <c r="N1650" i="3" s="1"/>
  <c r="H1650" i="3"/>
  <c r="I1650" i="3" s="1"/>
  <c r="X1649" i="3"/>
  <c r="Y1649" i="3" s="1"/>
  <c r="S1649" i="3"/>
  <c r="T1649" i="3" s="1"/>
  <c r="M1649" i="3"/>
  <c r="N1649" i="3" s="1"/>
  <c r="H1649" i="3"/>
  <c r="I1649" i="3" s="1"/>
  <c r="X1648" i="3"/>
  <c r="Y1648" i="3" s="1"/>
  <c r="S1648" i="3"/>
  <c r="T1648" i="3" s="1"/>
  <c r="M1648" i="3"/>
  <c r="N1648" i="3" s="1"/>
  <c r="H1648" i="3"/>
  <c r="I1648" i="3" s="1"/>
  <c r="X1647" i="3"/>
  <c r="Y1647" i="3" s="1"/>
  <c r="S1647" i="3"/>
  <c r="T1647" i="3" s="1"/>
  <c r="M1647" i="3"/>
  <c r="N1647" i="3" s="1"/>
  <c r="H1647" i="3"/>
  <c r="I1647" i="3" s="1"/>
  <c r="X1646" i="3"/>
  <c r="Y1646" i="3" s="1"/>
  <c r="S1646" i="3"/>
  <c r="T1646" i="3" s="1"/>
  <c r="M1646" i="3"/>
  <c r="N1646" i="3" s="1"/>
  <c r="H1646" i="3"/>
  <c r="I1646" i="3" s="1"/>
  <c r="X1645" i="3"/>
  <c r="Y1645" i="3" s="1"/>
  <c r="S1645" i="3"/>
  <c r="T1645" i="3" s="1"/>
  <c r="M1645" i="3"/>
  <c r="N1645" i="3" s="1"/>
  <c r="H1645" i="3"/>
  <c r="I1645" i="3" s="1"/>
  <c r="X1644" i="3"/>
  <c r="Y1644" i="3" s="1"/>
  <c r="S1644" i="3"/>
  <c r="T1644" i="3" s="1"/>
  <c r="M1644" i="3"/>
  <c r="N1644" i="3" s="1"/>
  <c r="H1644" i="3"/>
  <c r="I1644" i="3" s="1"/>
  <c r="X1643" i="3"/>
  <c r="Y1643" i="3" s="1"/>
  <c r="S1643" i="3"/>
  <c r="T1643" i="3" s="1"/>
  <c r="M1643" i="3"/>
  <c r="N1643" i="3" s="1"/>
  <c r="H1643" i="3"/>
  <c r="I1643" i="3" s="1"/>
  <c r="X1642" i="3"/>
  <c r="Y1642" i="3" s="1"/>
  <c r="S1642" i="3"/>
  <c r="T1642" i="3" s="1"/>
  <c r="M1642" i="3"/>
  <c r="N1642" i="3" s="1"/>
  <c r="H1642" i="3"/>
  <c r="I1642" i="3" s="1"/>
  <c r="X1641" i="3"/>
  <c r="Y1641" i="3" s="1"/>
  <c r="S1641" i="3"/>
  <c r="T1641" i="3" s="1"/>
  <c r="M1641" i="3"/>
  <c r="N1641" i="3" s="1"/>
  <c r="H1641" i="3"/>
  <c r="I1641" i="3" s="1"/>
  <c r="X1640" i="3"/>
  <c r="Y1640" i="3" s="1"/>
  <c r="S1640" i="3"/>
  <c r="T1640" i="3" s="1"/>
  <c r="M1640" i="3"/>
  <c r="N1640" i="3" s="1"/>
  <c r="H1640" i="3"/>
  <c r="I1640" i="3" s="1"/>
  <c r="X1639" i="3"/>
  <c r="Y1639" i="3" s="1"/>
  <c r="S1639" i="3"/>
  <c r="T1639" i="3" s="1"/>
  <c r="M1639" i="3"/>
  <c r="N1639" i="3" s="1"/>
  <c r="H1639" i="3"/>
  <c r="I1639" i="3" s="1"/>
  <c r="X1638" i="3"/>
  <c r="Y1638" i="3" s="1"/>
  <c r="S1638" i="3"/>
  <c r="T1638" i="3" s="1"/>
  <c r="M1638" i="3"/>
  <c r="N1638" i="3" s="1"/>
  <c r="H1638" i="3"/>
  <c r="I1638" i="3" s="1"/>
  <c r="X1637" i="3"/>
  <c r="Y1637" i="3" s="1"/>
  <c r="S1637" i="3"/>
  <c r="T1637" i="3" s="1"/>
  <c r="M1637" i="3"/>
  <c r="N1637" i="3" s="1"/>
  <c r="H1637" i="3"/>
  <c r="I1637" i="3" s="1"/>
  <c r="X1636" i="3"/>
  <c r="Y1636" i="3" s="1"/>
  <c r="S1636" i="3"/>
  <c r="T1636" i="3" s="1"/>
  <c r="M1636" i="3"/>
  <c r="N1636" i="3" s="1"/>
  <c r="H1636" i="3"/>
  <c r="I1636" i="3" s="1"/>
  <c r="X1635" i="3"/>
  <c r="Y1635" i="3" s="1"/>
  <c r="S1635" i="3"/>
  <c r="T1635" i="3" s="1"/>
  <c r="M1635" i="3"/>
  <c r="N1635" i="3" s="1"/>
  <c r="H1635" i="3"/>
  <c r="I1635" i="3" s="1"/>
  <c r="X1634" i="3"/>
  <c r="Y1634" i="3" s="1"/>
  <c r="S1634" i="3"/>
  <c r="T1634" i="3" s="1"/>
  <c r="M1634" i="3"/>
  <c r="N1634" i="3" s="1"/>
  <c r="H1634" i="3"/>
  <c r="I1634" i="3" s="1"/>
  <c r="X1633" i="3"/>
  <c r="Y1633" i="3" s="1"/>
  <c r="S1633" i="3"/>
  <c r="T1633" i="3" s="1"/>
  <c r="M1633" i="3"/>
  <c r="N1633" i="3" s="1"/>
  <c r="H1633" i="3"/>
  <c r="I1633" i="3" s="1"/>
  <c r="X1632" i="3"/>
  <c r="Y1632" i="3" s="1"/>
  <c r="S1632" i="3"/>
  <c r="T1632" i="3" s="1"/>
  <c r="M1632" i="3"/>
  <c r="N1632" i="3" s="1"/>
  <c r="H1632" i="3"/>
  <c r="I1632" i="3" s="1"/>
  <c r="X1631" i="3"/>
  <c r="Y1631" i="3" s="1"/>
  <c r="S1631" i="3"/>
  <c r="T1631" i="3" s="1"/>
  <c r="M1631" i="3"/>
  <c r="N1631" i="3" s="1"/>
  <c r="H1631" i="3"/>
  <c r="I1631" i="3" s="1"/>
  <c r="X1630" i="3"/>
  <c r="Y1630" i="3" s="1"/>
  <c r="S1630" i="3"/>
  <c r="T1630" i="3" s="1"/>
  <c r="M1630" i="3"/>
  <c r="N1630" i="3" s="1"/>
  <c r="H1630" i="3"/>
  <c r="I1630" i="3" s="1"/>
  <c r="X1629" i="3"/>
  <c r="Y1629" i="3" s="1"/>
  <c r="S1629" i="3"/>
  <c r="T1629" i="3" s="1"/>
  <c r="M1629" i="3"/>
  <c r="N1629" i="3" s="1"/>
  <c r="H1629" i="3"/>
  <c r="I1629" i="3" s="1"/>
  <c r="X1628" i="3"/>
  <c r="Y1628" i="3" s="1"/>
  <c r="S1628" i="3"/>
  <c r="T1628" i="3" s="1"/>
  <c r="M1628" i="3"/>
  <c r="N1628" i="3" s="1"/>
  <c r="H1628" i="3"/>
  <c r="I1628" i="3" s="1"/>
  <c r="X1627" i="3"/>
  <c r="Y1627" i="3" s="1"/>
  <c r="S1627" i="3"/>
  <c r="T1627" i="3" s="1"/>
  <c r="M1627" i="3"/>
  <c r="N1627" i="3" s="1"/>
  <c r="H1627" i="3"/>
  <c r="I1627" i="3" s="1"/>
  <c r="X1626" i="3"/>
  <c r="Y1626" i="3" s="1"/>
  <c r="S1626" i="3"/>
  <c r="T1626" i="3" s="1"/>
  <c r="M1626" i="3"/>
  <c r="N1626" i="3" s="1"/>
  <c r="H1626" i="3"/>
  <c r="I1626" i="3" s="1"/>
  <c r="X1625" i="3"/>
  <c r="Y1625" i="3" s="1"/>
  <c r="S1625" i="3"/>
  <c r="T1625" i="3" s="1"/>
  <c r="M1625" i="3"/>
  <c r="N1625" i="3" s="1"/>
  <c r="H1625" i="3"/>
  <c r="I1625" i="3" s="1"/>
  <c r="X1624" i="3"/>
  <c r="Y1624" i="3" s="1"/>
  <c r="S1624" i="3"/>
  <c r="T1624" i="3" s="1"/>
  <c r="M1624" i="3"/>
  <c r="N1624" i="3" s="1"/>
  <c r="H1624" i="3"/>
  <c r="I1624" i="3" s="1"/>
  <c r="X1623" i="3"/>
  <c r="Y1623" i="3" s="1"/>
  <c r="S1623" i="3"/>
  <c r="T1623" i="3" s="1"/>
  <c r="M1623" i="3"/>
  <c r="N1623" i="3" s="1"/>
  <c r="H1623" i="3"/>
  <c r="I1623" i="3" s="1"/>
  <c r="X1622" i="3"/>
  <c r="Y1622" i="3" s="1"/>
  <c r="S1622" i="3"/>
  <c r="T1622" i="3" s="1"/>
  <c r="M1622" i="3"/>
  <c r="N1622" i="3" s="1"/>
  <c r="H1622" i="3"/>
  <c r="I1622" i="3" s="1"/>
  <c r="X1621" i="3"/>
  <c r="Y1621" i="3" s="1"/>
  <c r="S1621" i="3"/>
  <c r="T1621" i="3" s="1"/>
  <c r="M1621" i="3"/>
  <c r="N1621" i="3" s="1"/>
  <c r="H1621" i="3"/>
  <c r="I1621" i="3" s="1"/>
  <c r="X1620" i="3"/>
  <c r="Y1620" i="3" s="1"/>
  <c r="S1620" i="3"/>
  <c r="T1620" i="3" s="1"/>
  <c r="M1620" i="3"/>
  <c r="N1620" i="3" s="1"/>
  <c r="H1620" i="3"/>
  <c r="I1620" i="3" s="1"/>
  <c r="X1619" i="3"/>
  <c r="Y1619" i="3" s="1"/>
  <c r="S1619" i="3"/>
  <c r="T1619" i="3" s="1"/>
  <c r="M1619" i="3"/>
  <c r="N1619" i="3" s="1"/>
  <c r="H1619" i="3"/>
  <c r="I1619" i="3" s="1"/>
  <c r="X1618" i="3"/>
  <c r="Y1618" i="3" s="1"/>
  <c r="S1618" i="3"/>
  <c r="T1618" i="3" s="1"/>
  <c r="M1618" i="3"/>
  <c r="N1618" i="3" s="1"/>
  <c r="H1618" i="3"/>
  <c r="I1618" i="3" s="1"/>
  <c r="X1617" i="3"/>
  <c r="Y1617" i="3" s="1"/>
  <c r="S1617" i="3"/>
  <c r="T1617" i="3" s="1"/>
  <c r="M1617" i="3"/>
  <c r="N1617" i="3" s="1"/>
  <c r="H1617" i="3"/>
  <c r="I1617" i="3" s="1"/>
  <c r="X1616" i="3"/>
  <c r="Y1616" i="3" s="1"/>
  <c r="S1616" i="3"/>
  <c r="T1616" i="3" s="1"/>
  <c r="M1616" i="3"/>
  <c r="N1616" i="3" s="1"/>
  <c r="H1616" i="3"/>
  <c r="I1616" i="3" s="1"/>
  <c r="X1615" i="3"/>
  <c r="Y1615" i="3" s="1"/>
  <c r="S1615" i="3"/>
  <c r="T1615" i="3" s="1"/>
  <c r="M1615" i="3"/>
  <c r="N1615" i="3" s="1"/>
  <c r="H1615" i="3"/>
  <c r="I1615" i="3" s="1"/>
  <c r="X1614" i="3"/>
  <c r="Y1614" i="3" s="1"/>
  <c r="S1614" i="3"/>
  <c r="T1614" i="3" s="1"/>
  <c r="M1614" i="3"/>
  <c r="N1614" i="3" s="1"/>
  <c r="H1614" i="3"/>
  <c r="I1614" i="3" s="1"/>
  <c r="X1613" i="3"/>
  <c r="Y1613" i="3" s="1"/>
  <c r="S1613" i="3"/>
  <c r="T1613" i="3" s="1"/>
  <c r="M1613" i="3"/>
  <c r="N1613" i="3" s="1"/>
  <c r="H1613" i="3"/>
  <c r="I1613" i="3" s="1"/>
  <c r="X1612" i="3"/>
  <c r="Y1612" i="3" s="1"/>
  <c r="S1612" i="3"/>
  <c r="T1612" i="3" s="1"/>
  <c r="M1612" i="3"/>
  <c r="N1612" i="3" s="1"/>
  <c r="H1612" i="3"/>
  <c r="I1612" i="3" s="1"/>
  <c r="X1611" i="3"/>
  <c r="Y1611" i="3" s="1"/>
  <c r="S1611" i="3"/>
  <c r="T1611" i="3" s="1"/>
  <c r="M1611" i="3"/>
  <c r="N1611" i="3" s="1"/>
  <c r="H1611" i="3"/>
  <c r="I1611" i="3" s="1"/>
  <c r="X1610" i="3"/>
  <c r="Y1610" i="3" s="1"/>
  <c r="S1610" i="3"/>
  <c r="T1610" i="3" s="1"/>
  <c r="M1610" i="3"/>
  <c r="N1610" i="3" s="1"/>
  <c r="H1610" i="3"/>
  <c r="I1610" i="3" s="1"/>
  <c r="X1609" i="3"/>
  <c r="Y1609" i="3" s="1"/>
  <c r="S1609" i="3"/>
  <c r="T1609" i="3" s="1"/>
  <c r="M1609" i="3"/>
  <c r="N1609" i="3" s="1"/>
  <c r="H1609" i="3"/>
  <c r="I1609" i="3" s="1"/>
  <c r="X1608" i="3"/>
  <c r="Y1608" i="3" s="1"/>
  <c r="S1608" i="3"/>
  <c r="T1608" i="3" s="1"/>
  <c r="M1608" i="3"/>
  <c r="N1608" i="3" s="1"/>
  <c r="H1608" i="3"/>
  <c r="I1608" i="3" s="1"/>
  <c r="X1607" i="3"/>
  <c r="Y1607" i="3" s="1"/>
  <c r="S1607" i="3"/>
  <c r="T1607" i="3" s="1"/>
  <c r="M1607" i="3"/>
  <c r="N1607" i="3" s="1"/>
  <c r="H1607" i="3"/>
  <c r="I1607" i="3" s="1"/>
  <c r="X1606" i="3"/>
  <c r="Y1606" i="3" s="1"/>
  <c r="S1606" i="3"/>
  <c r="T1606" i="3" s="1"/>
  <c r="M1606" i="3"/>
  <c r="N1606" i="3" s="1"/>
  <c r="H1606" i="3"/>
  <c r="I1606" i="3" s="1"/>
  <c r="X1605" i="3"/>
  <c r="Y1605" i="3" s="1"/>
  <c r="S1605" i="3"/>
  <c r="T1605" i="3" s="1"/>
  <c r="M1605" i="3"/>
  <c r="N1605" i="3" s="1"/>
  <c r="H1605" i="3"/>
  <c r="I1605" i="3" s="1"/>
  <c r="X1604" i="3"/>
  <c r="Y1604" i="3" s="1"/>
  <c r="S1604" i="3"/>
  <c r="T1604" i="3" s="1"/>
  <c r="M1604" i="3"/>
  <c r="N1604" i="3" s="1"/>
  <c r="H1604" i="3"/>
  <c r="I1604" i="3" s="1"/>
  <c r="X1603" i="3"/>
  <c r="Y1603" i="3" s="1"/>
  <c r="S1603" i="3"/>
  <c r="T1603" i="3" s="1"/>
  <c r="M1603" i="3"/>
  <c r="N1603" i="3" s="1"/>
  <c r="H1603" i="3"/>
  <c r="I1603" i="3" s="1"/>
  <c r="X1602" i="3"/>
  <c r="Y1602" i="3" s="1"/>
  <c r="S1602" i="3"/>
  <c r="T1602" i="3" s="1"/>
  <c r="M1602" i="3"/>
  <c r="N1602" i="3" s="1"/>
  <c r="H1602" i="3"/>
  <c r="I1602" i="3" s="1"/>
  <c r="X1601" i="3"/>
  <c r="Y1601" i="3" s="1"/>
  <c r="S1601" i="3"/>
  <c r="T1601" i="3" s="1"/>
  <c r="M1601" i="3"/>
  <c r="N1601" i="3" s="1"/>
  <c r="H1601" i="3"/>
  <c r="I1601" i="3" s="1"/>
  <c r="X1600" i="3"/>
  <c r="Y1600" i="3" s="1"/>
  <c r="S1600" i="3"/>
  <c r="T1600" i="3" s="1"/>
  <c r="M1600" i="3"/>
  <c r="N1600" i="3" s="1"/>
  <c r="H1600" i="3"/>
  <c r="I1600" i="3" s="1"/>
  <c r="X1599" i="3"/>
  <c r="Y1599" i="3" s="1"/>
  <c r="S1599" i="3"/>
  <c r="T1599" i="3" s="1"/>
  <c r="M1599" i="3"/>
  <c r="N1599" i="3" s="1"/>
  <c r="H1599" i="3"/>
  <c r="I1599" i="3" s="1"/>
  <c r="X1598" i="3"/>
  <c r="Y1598" i="3" s="1"/>
  <c r="S1598" i="3"/>
  <c r="T1598" i="3" s="1"/>
  <c r="M1598" i="3"/>
  <c r="N1598" i="3" s="1"/>
  <c r="H1598" i="3"/>
  <c r="I1598" i="3" s="1"/>
  <c r="X1597" i="3"/>
  <c r="Y1597" i="3" s="1"/>
  <c r="S1597" i="3"/>
  <c r="T1597" i="3" s="1"/>
  <c r="M1597" i="3"/>
  <c r="N1597" i="3" s="1"/>
  <c r="H1597" i="3"/>
  <c r="I1597" i="3" s="1"/>
  <c r="X1596" i="3"/>
  <c r="Y1596" i="3" s="1"/>
  <c r="S1596" i="3"/>
  <c r="T1596" i="3" s="1"/>
  <c r="M1596" i="3"/>
  <c r="N1596" i="3" s="1"/>
  <c r="H1596" i="3"/>
  <c r="I1596" i="3" s="1"/>
  <c r="X1595" i="3"/>
  <c r="Y1595" i="3" s="1"/>
  <c r="S1595" i="3"/>
  <c r="T1595" i="3" s="1"/>
  <c r="M1595" i="3"/>
  <c r="N1595" i="3" s="1"/>
  <c r="H1595" i="3"/>
  <c r="I1595" i="3" s="1"/>
  <c r="X1594" i="3"/>
  <c r="Y1594" i="3" s="1"/>
  <c r="S1594" i="3"/>
  <c r="T1594" i="3" s="1"/>
  <c r="M1594" i="3"/>
  <c r="N1594" i="3" s="1"/>
  <c r="H1594" i="3"/>
  <c r="I1594" i="3" s="1"/>
  <c r="X1593" i="3"/>
  <c r="Y1593" i="3" s="1"/>
  <c r="S1593" i="3"/>
  <c r="T1593" i="3" s="1"/>
  <c r="M1593" i="3"/>
  <c r="N1593" i="3" s="1"/>
  <c r="H1593" i="3"/>
  <c r="I1593" i="3" s="1"/>
  <c r="X1592" i="3"/>
  <c r="Y1592" i="3" s="1"/>
  <c r="S1592" i="3"/>
  <c r="T1592" i="3" s="1"/>
  <c r="M1592" i="3"/>
  <c r="N1592" i="3" s="1"/>
  <c r="H1592" i="3"/>
  <c r="I1592" i="3" s="1"/>
  <c r="X1591" i="3"/>
  <c r="Y1591" i="3" s="1"/>
  <c r="S1591" i="3"/>
  <c r="T1591" i="3" s="1"/>
  <c r="M1591" i="3"/>
  <c r="N1591" i="3" s="1"/>
  <c r="H1591" i="3"/>
  <c r="I1591" i="3" s="1"/>
  <c r="X1590" i="3"/>
  <c r="Y1590" i="3" s="1"/>
  <c r="S1590" i="3"/>
  <c r="T1590" i="3" s="1"/>
  <c r="M1590" i="3"/>
  <c r="N1590" i="3" s="1"/>
  <c r="H1590" i="3"/>
  <c r="I1590" i="3" s="1"/>
  <c r="X1589" i="3"/>
  <c r="Y1589" i="3" s="1"/>
  <c r="S1589" i="3"/>
  <c r="T1589" i="3" s="1"/>
  <c r="M1589" i="3"/>
  <c r="N1589" i="3" s="1"/>
  <c r="H1589" i="3"/>
  <c r="I1589" i="3" s="1"/>
  <c r="X1588" i="3"/>
  <c r="Y1588" i="3" s="1"/>
  <c r="S1588" i="3"/>
  <c r="T1588" i="3" s="1"/>
  <c r="M1588" i="3"/>
  <c r="N1588" i="3" s="1"/>
  <c r="H1588" i="3"/>
  <c r="I1588" i="3" s="1"/>
  <c r="X1587" i="3"/>
  <c r="Y1587" i="3" s="1"/>
  <c r="S1587" i="3"/>
  <c r="T1587" i="3" s="1"/>
  <c r="M1587" i="3"/>
  <c r="N1587" i="3" s="1"/>
  <c r="H1587" i="3"/>
  <c r="I1587" i="3" s="1"/>
  <c r="X1586" i="3"/>
  <c r="Y1586" i="3" s="1"/>
  <c r="S1586" i="3"/>
  <c r="T1586" i="3" s="1"/>
  <c r="M1586" i="3"/>
  <c r="N1586" i="3" s="1"/>
  <c r="H1586" i="3"/>
  <c r="I1586" i="3" s="1"/>
  <c r="X1585" i="3"/>
  <c r="Y1585" i="3" s="1"/>
  <c r="S1585" i="3"/>
  <c r="T1585" i="3" s="1"/>
  <c r="M1585" i="3"/>
  <c r="N1585" i="3" s="1"/>
  <c r="H1585" i="3"/>
  <c r="I1585" i="3" s="1"/>
  <c r="X1584" i="3"/>
  <c r="Y1584" i="3" s="1"/>
  <c r="S1584" i="3"/>
  <c r="T1584" i="3" s="1"/>
  <c r="M1584" i="3"/>
  <c r="N1584" i="3" s="1"/>
  <c r="H1584" i="3"/>
  <c r="I1584" i="3" s="1"/>
  <c r="X1583" i="3"/>
  <c r="Y1583" i="3" s="1"/>
  <c r="S1583" i="3"/>
  <c r="T1583" i="3" s="1"/>
  <c r="M1583" i="3"/>
  <c r="N1583" i="3" s="1"/>
  <c r="H1583" i="3"/>
  <c r="I1583" i="3" s="1"/>
  <c r="X1582" i="3"/>
  <c r="Y1582" i="3" s="1"/>
  <c r="S1582" i="3"/>
  <c r="T1582" i="3" s="1"/>
  <c r="M1582" i="3"/>
  <c r="N1582" i="3" s="1"/>
  <c r="H1582" i="3"/>
  <c r="I1582" i="3" s="1"/>
  <c r="X1581" i="3"/>
  <c r="Y1581" i="3" s="1"/>
  <c r="S1581" i="3"/>
  <c r="T1581" i="3" s="1"/>
  <c r="M1581" i="3"/>
  <c r="N1581" i="3" s="1"/>
  <c r="H1581" i="3"/>
  <c r="I1581" i="3" s="1"/>
  <c r="X1580" i="3"/>
  <c r="Y1580" i="3" s="1"/>
  <c r="S1580" i="3"/>
  <c r="T1580" i="3" s="1"/>
  <c r="M1580" i="3"/>
  <c r="N1580" i="3" s="1"/>
  <c r="H1580" i="3"/>
  <c r="I1580" i="3" s="1"/>
  <c r="X1579" i="3"/>
  <c r="Y1579" i="3" s="1"/>
  <c r="S1579" i="3"/>
  <c r="T1579" i="3" s="1"/>
  <c r="M1579" i="3"/>
  <c r="N1579" i="3" s="1"/>
  <c r="H1579" i="3"/>
  <c r="I1579" i="3" s="1"/>
  <c r="X1578" i="3"/>
  <c r="Y1578" i="3" s="1"/>
  <c r="S1578" i="3"/>
  <c r="T1578" i="3" s="1"/>
  <c r="M1578" i="3"/>
  <c r="N1578" i="3" s="1"/>
  <c r="H1578" i="3"/>
  <c r="I1578" i="3" s="1"/>
  <c r="X1577" i="3"/>
  <c r="Y1577" i="3" s="1"/>
  <c r="S1577" i="3"/>
  <c r="T1577" i="3" s="1"/>
  <c r="M1577" i="3"/>
  <c r="N1577" i="3" s="1"/>
  <c r="H1577" i="3"/>
  <c r="I1577" i="3" s="1"/>
  <c r="X1576" i="3"/>
  <c r="Y1576" i="3" s="1"/>
  <c r="S1576" i="3"/>
  <c r="T1576" i="3" s="1"/>
  <c r="M1576" i="3"/>
  <c r="N1576" i="3" s="1"/>
  <c r="H1576" i="3"/>
  <c r="I1576" i="3" s="1"/>
  <c r="X1575" i="3"/>
  <c r="Y1575" i="3" s="1"/>
  <c r="S1575" i="3"/>
  <c r="T1575" i="3" s="1"/>
  <c r="M1575" i="3"/>
  <c r="N1575" i="3" s="1"/>
  <c r="H1575" i="3"/>
  <c r="I1575" i="3" s="1"/>
  <c r="X1574" i="3"/>
  <c r="Y1574" i="3" s="1"/>
  <c r="S1574" i="3"/>
  <c r="T1574" i="3" s="1"/>
  <c r="M1574" i="3"/>
  <c r="N1574" i="3" s="1"/>
  <c r="H1574" i="3"/>
  <c r="I1574" i="3" s="1"/>
  <c r="X1573" i="3"/>
  <c r="Y1573" i="3" s="1"/>
  <c r="S1573" i="3"/>
  <c r="T1573" i="3" s="1"/>
  <c r="M1573" i="3"/>
  <c r="N1573" i="3" s="1"/>
  <c r="H1573" i="3"/>
  <c r="I1573" i="3" s="1"/>
  <c r="X1572" i="3"/>
  <c r="Y1572" i="3" s="1"/>
  <c r="S1572" i="3"/>
  <c r="T1572" i="3" s="1"/>
  <c r="M1572" i="3"/>
  <c r="N1572" i="3" s="1"/>
  <c r="H1572" i="3"/>
  <c r="I1572" i="3" s="1"/>
  <c r="X1571" i="3"/>
  <c r="Y1571" i="3" s="1"/>
  <c r="S1571" i="3"/>
  <c r="T1571" i="3" s="1"/>
  <c r="M1571" i="3"/>
  <c r="N1571" i="3" s="1"/>
  <c r="H1571" i="3"/>
  <c r="I1571" i="3" s="1"/>
  <c r="X1570" i="3"/>
  <c r="Y1570" i="3" s="1"/>
  <c r="S1570" i="3"/>
  <c r="T1570" i="3" s="1"/>
  <c r="M1570" i="3"/>
  <c r="N1570" i="3" s="1"/>
  <c r="H1570" i="3"/>
  <c r="I1570" i="3" s="1"/>
  <c r="X1569" i="3"/>
  <c r="Y1569" i="3" s="1"/>
  <c r="S1569" i="3"/>
  <c r="T1569" i="3" s="1"/>
  <c r="M1569" i="3"/>
  <c r="N1569" i="3" s="1"/>
  <c r="H1569" i="3"/>
  <c r="I1569" i="3" s="1"/>
  <c r="X1568" i="3"/>
  <c r="Y1568" i="3" s="1"/>
  <c r="S1568" i="3"/>
  <c r="T1568" i="3" s="1"/>
  <c r="M1568" i="3"/>
  <c r="N1568" i="3" s="1"/>
  <c r="H1568" i="3"/>
  <c r="I1568" i="3" s="1"/>
  <c r="X1567" i="3"/>
  <c r="Y1567" i="3" s="1"/>
  <c r="S1567" i="3"/>
  <c r="T1567" i="3" s="1"/>
  <c r="M1567" i="3"/>
  <c r="N1567" i="3" s="1"/>
  <c r="H1567" i="3"/>
  <c r="I1567" i="3" s="1"/>
  <c r="X1566" i="3"/>
  <c r="Y1566" i="3" s="1"/>
  <c r="S1566" i="3"/>
  <c r="T1566" i="3" s="1"/>
  <c r="M1566" i="3"/>
  <c r="N1566" i="3" s="1"/>
  <c r="H1566" i="3"/>
  <c r="I1566" i="3" s="1"/>
  <c r="X1565" i="3"/>
  <c r="Y1565" i="3" s="1"/>
  <c r="S1565" i="3"/>
  <c r="T1565" i="3" s="1"/>
  <c r="M1565" i="3"/>
  <c r="N1565" i="3" s="1"/>
  <c r="H1565" i="3"/>
  <c r="I1565" i="3" s="1"/>
  <c r="X1564" i="3"/>
  <c r="Y1564" i="3" s="1"/>
  <c r="S1564" i="3"/>
  <c r="T1564" i="3" s="1"/>
  <c r="M1564" i="3"/>
  <c r="N1564" i="3" s="1"/>
  <c r="H1564" i="3"/>
  <c r="I1564" i="3" s="1"/>
  <c r="X1563" i="3"/>
  <c r="Y1563" i="3" s="1"/>
  <c r="S1563" i="3"/>
  <c r="T1563" i="3" s="1"/>
  <c r="M1563" i="3"/>
  <c r="N1563" i="3" s="1"/>
  <c r="H1563" i="3"/>
  <c r="I1563" i="3" s="1"/>
  <c r="X1562" i="3"/>
  <c r="Y1562" i="3" s="1"/>
  <c r="S1562" i="3"/>
  <c r="T1562" i="3" s="1"/>
  <c r="M1562" i="3"/>
  <c r="N1562" i="3" s="1"/>
  <c r="H1562" i="3"/>
  <c r="I1562" i="3" s="1"/>
  <c r="X1561" i="3"/>
  <c r="Y1561" i="3" s="1"/>
  <c r="S1561" i="3"/>
  <c r="T1561" i="3" s="1"/>
  <c r="M1561" i="3"/>
  <c r="N1561" i="3" s="1"/>
  <c r="H1561" i="3"/>
  <c r="I1561" i="3" s="1"/>
  <c r="X1560" i="3"/>
  <c r="Y1560" i="3" s="1"/>
  <c r="S1560" i="3"/>
  <c r="T1560" i="3" s="1"/>
  <c r="M1560" i="3"/>
  <c r="N1560" i="3" s="1"/>
  <c r="H1560" i="3"/>
  <c r="I1560" i="3" s="1"/>
  <c r="X1559" i="3"/>
  <c r="Y1559" i="3" s="1"/>
  <c r="S1559" i="3"/>
  <c r="T1559" i="3" s="1"/>
  <c r="M1559" i="3"/>
  <c r="N1559" i="3" s="1"/>
  <c r="H1559" i="3"/>
  <c r="I1559" i="3" s="1"/>
  <c r="X1558" i="3"/>
  <c r="Y1558" i="3" s="1"/>
  <c r="S1558" i="3"/>
  <c r="T1558" i="3" s="1"/>
  <c r="M1558" i="3"/>
  <c r="N1558" i="3" s="1"/>
  <c r="H1558" i="3"/>
  <c r="I1558" i="3" s="1"/>
  <c r="X1557" i="3"/>
  <c r="Y1557" i="3" s="1"/>
  <c r="S1557" i="3"/>
  <c r="T1557" i="3" s="1"/>
  <c r="M1557" i="3"/>
  <c r="N1557" i="3" s="1"/>
  <c r="H1557" i="3"/>
  <c r="I1557" i="3" s="1"/>
  <c r="X1556" i="3"/>
  <c r="Y1556" i="3" s="1"/>
  <c r="S1556" i="3"/>
  <c r="T1556" i="3" s="1"/>
  <c r="M1556" i="3"/>
  <c r="N1556" i="3" s="1"/>
  <c r="H1556" i="3"/>
  <c r="I1556" i="3" s="1"/>
  <c r="X1555" i="3"/>
  <c r="Y1555" i="3" s="1"/>
  <c r="S1555" i="3"/>
  <c r="T1555" i="3" s="1"/>
  <c r="M1555" i="3"/>
  <c r="N1555" i="3" s="1"/>
  <c r="H1555" i="3"/>
  <c r="I1555" i="3" s="1"/>
  <c r="X1554" i="3"/>
  <c r="Y1554" i="3" s="1"/>
  <c r="S1554" i="3"/>
  <c r="T1554" i="3" s="1"/>
  <c r="M1554" i="3"/>
  <c r="N1554" i="3" s="1"/>
  <c r="H1554" i="3"/>
  <c r="I1554" i="3" s="1"/>
  <c r="X1553" i="3"/>
  <c r="Y1553" i="3" s="1"/>
  <c r="S1553" i="3"/>
  <c r="T1553" i="3" s="1"/>
  <c r="M1553" i="3"/>
  <c r="N1553" i="3" s="1"/>
  <c r="H1553" i="3"/>
  <c r="I1553" i="3" s="1"/>
  <c r="X1552" i="3"/>
  <c r="Y1552" i="3" s="1"/>
  <c r="S1552" i="3"/>
  <c r="T1552" i="3" s="1"/>
  <c r="M1552" i="3"/>
  <c r="N1552" i="3" s="1"/>
  <c r="H1552" i="3"/>
  <c r="I1552" i="3" s="1"/>
  <c r="X1551" i="3"/>
  <c r="Y1551" i="3" s="1"/>
  <c r="S1551" i="3"/>
  <c r="T1551" i="3" s="1"/>
  <c r="M1551" i="3"/>
  <c r="N1551" i="3" s="1"/>
  <c r="H1551" i="3"/>
  <c r="I1551" i="3" s="1"/>
  <c r="X1550" i="3"/>
  <c r="Y1550" i="3" s="1"/>
  <c r="S1550" i="3"/>
  <c r="T1550" i="3" s="1"/>
  <c r="M1550" i="3"/>
  <c r="N1550" i="3" s="1"/>
  <c r="H1550" i="3"/>
  <c r="I1550" i="3" s="1"/>
  <c r="X1549" i="3"/>
  <c r="Y1549" i="3" s="1"/>
  <c r="S1549" i="3"/>
  <c r="T1549" i="3" s="1"/>
  <c r="M1549" i="3"/>
  <c r="N1549" i="3" s="1"/>
  <c r="H1549" i="3"/>
  <c r="I1549" i="3" s="1"/>
  <c r="X1548" i="3"/>
  <c r="Y1548" i="3" s="1"/>
  <c r="S1548" i="3"/>
  <c r="T1548" i="3" s="1"/>
  <c r="M1548" i="3"/>
  <c r="N1548" i="3" s="1"/>
  <c r="H1548" i="3"/>
  <c r="I1548" i="3" s="1"/>
  <c r="X1547" i="3"/>
  <c r="Y1547" i="3" s="1"/>
  <c r="S1547" i="3"/>
  <c r="T1547" i="3" s="1"/>
  <c r="M1547" i="3"/>
  <c r="N1547" i="3" s="1"/>
  <c r="H1547" i="3"/>
  <c r="I1547" i="3" s="1"/>
  <c r="X1546" i="3"/>
  <c r="Y1546" i="3" s="1"/>
  <c r="S1546" i="3"/>
  <c r="T1546" i="3" s="1"/>
  <c r="M1546" i="3"/>
  <c r="N1546" i="3" s="1"/>
  <c r="H1546" i="3"/>
  <c r="I1546" i="3" s="1"/>
  <c r="X1545" i="3"/>
  <c r="Y1545" i="3" s="1"/>
  <c r="S1545" i="3"/>
  <c r="T1545" i="3" s="1"/>
  <c r="M1545" i="3"/>
  <c r="N1545" i="3" s="1"/>
  <c r="H1545" i="3"/>
  <c r="I1545" i="3" s="1"/>
  <c r="X1544" i="3"/>
  <c r="Y1544" i="3" s="1"/>
  <c r="S1544" i="3"/>
  <c r="T1544" i="3" s="1"/>
  <c r="M1544" i="3"/>
  <c r="N1544" i="3" s="1"/>
  <c r="H1544" i="3"/>
  <c r="I1544" i="3" s="1"/>
  <c r="X1543" i="3"/>
  <c r="Y1543" i="3" s="1"/>
  <c r="S1543" i="3"/>
  <c r="T1543" i="3" s="1"/>
  <c r="M1543" i="3"/>
  <c r="N1543" i="3" s="1"/>
  <c r="H1543" i="3"/>
  <c r="I1543" i="3" s="1"/>
  <c r="X1542" i="3"/>
  <c r="Y1542" i="3" s="1"/>
  <c r="S1542" i="3"/>
  <c r="T1542" i="3" s="1"/>
  <c r="M1542" i="3"/>
  <c r="N1542" i="3" s="1"/>
  <c r="H1542" i="3"/>
  <c r="I1542" i="3" s="1"/>
  <c r="X1541" i="3"/>
  <c r="Y1541" i="3" s="1"/>
  <c r="S1541" i="3"/>
  <c r="T1541" i="3" s="1"/>
  <c r="M1541" i="3"/>
  <c r="N1541" i="3" s="1"/>
  <c r="H1541" i="3"/>
  <c r="I1541" i="3" s="1"/>
  <c r="X1540" i="3"/>
  <c r="Y1540" i="3" s="1"/>
  <c r="S1540" i="3"/>
  <c r="T1540" i="3" s="1"/>
  <c r="M1540" i="3"/>
  <c r="N1540" i="3" s="1"/>
  <c r="H1540" i="3"/>
  <c r="I1540" i="3" s="1"/>
  <c r="X1539" i="3"/>
  <c r="Y1539" i="3" s="1"/>
  <c r="S1539" i="3"/>
  <c r="T1539" i="3" s="1"/>
  <c r="M1539" i="3"/>
  <c r="N1539" i="3" s="1"/>
  <c r="H1539" i="3"/>
  <c r="I1539" i="3" s="1"/>
  <c r="X1538" i="3"/>
  <c r="Y1538" i="3" s="1"/>
  <c r="S1538" i="3"/>
  <c r="T1538" i="3" s="1"/>
  <c r="M1538" i="3"/>
  <c r="N1538" i="3" s="1"/>
  <c r="H1538" i="3"/>
  <c r="I1538" i="3" s="1"/>
  <c r="X1537" i="3"/>
  <c r="Y1537" i="3" s="1"/>
  <c r="S1537" i="3"/>
  <c r="T1537" i="3" s="1"/>
  <c r="M1537" i="3"/>
  <c r="N1537" i="3" s="1"/>
  <c r="H1537" i="3"/>
  <c r="I1537" i="3" s="1"/>
  <c r="X1536" i="3"/>
  <c r="Y1536" i="3" s="1"/>
  <c r="S1536" i="3"/>
  <c r="T1536" i="3" s="1"/>
  <c r="M1536" i="3"/>
  <c r="N1536" i="3" s="1"/>
  <c r="H1536" i="3"/>
  <c r="I1536" i="3" s="1"/>
  <c r="X1535" i="3"/>
  <c r="Y1535" i="3" s="1"/>
  <c r="S1535" i="3"/>
  <c r="T1535" i="3" s="1"/>
  <c r="M1535" i="3"/>
  <c r="N1535" i="3" s="1"/>
  <c r="H1535" i="3"/>
  <c r="I1535" i="3" s="1"/>
  <c r="X1534" i="3"/>
  <c r="Y1534" i="3" s="1"/>
  <c r="S1534" i="3"/>
  <c r="T1534" i="3" s="1"/>
  <c r="M1534" i="3"/>
  <c r="N1534" i="3" s="1"/>
  <c r="H1534" i="3"/>
  <c r="I1534" i="3" s="1"/>
  <c r="X1533" i="3"/>
  <c r="Y1533" i="3" s="1"/>
  <c r="S1533" i="3"/>
  <c r="T1533" i="3" s="1"/>
  <c r="M1533" i="3"/>
  <c r="N1533" i="3" s="1"/>
  <c r="H1533" i="3"/>
  <c r="I1533" i="3" s="1"/>
  <c r="X1532" i="3"/>
  <c r="Y1532" i="3" s="1"/>
  <c r="S1532" i="3"/>
  <c r="T1532" i="3" s="1"/>
  <c r="M1532" i="3"/>
  <c r="N1532" i="3" s="1"/>
  <c r="H1532" i="3"/>
  <c r="I1532" i="3" s="1"/>
  <c r="X1531" i="3"/>
  <c r="Y1531" i="3" s="1"/>
  <c r="S1531" i="3"/>
  <c r="T1531" i="3" s="1"/>
  <c r="M1531" i="3"/>
  <c r="N1531" i="3" s="1"/>
  <c r="H1531" i="3"/>
  <c r="I1531" i="3" s="1"/>
  <c r="X1530" i="3"/>
  <c r="Y1530" i="3" s="1"/>
  <c r="S1530" i="3"/>
  <c r="T1530" i="3" s="1"/>
  <c r="M1530" i="3"/>
  <c r="N1530" i="3" s="1"/>
  <c r="H1530" i="3"/>
  <c r="I1530" i="3" s="1"/>
  <c r="X1529" i="3"/>
  <c r="Y1529" i="3" s="1"/>
  <c r="S1529" i="3"/>
  <c r="T1529" i="3" s="1"/>
  <c r="M1529" i="3"/>
  <c r="N1529" i="3" s="1"/>
  <c r="H1529" i="3"/>
  <c r="I1529" i="3" s="1"/>
  <c r="X1528" i="3"/>
  <c r="Y1528" i="3" s="1"/>
  <c r="S1528" i="3"/>
  <c r="T1528" i="3" s="1"/>
  <c r="M1528" i="3"/>
  <c r="N1528" i="3" s="1"/>
  <c r="H1528" i="3"/>
  <c r="I1528" i="3" s="1"/>
  <c r="X1527" i="3"/>
  <c r="Y1527" i="3" s="1"/>
  <c r="S1527" i="3"/>
  <c r="T1527" i="3" s="1"/>
  <c r="M1527" i="3"/>
  <c r="N1527" i="3" s="1"/>
  <c r="H1527" i="3"/>
  <c r="I1527" i="3" s="1"/>
  <c r="X1526" i="3"/>
  <c r="Y1526" i="3" s="1"/>
  <c r="S1526" i="3"/>
  <c r="T1526" i="3" s="1"/>
  <c r="M1526" i="3"/>
  <c r="N1526" i="3" s="1"/>
  <c r="H1526" i="3"/>
  <c r="I1526" i="3" s="1"/>
  <c r="X1525" i="3"/>
  <c r="Y1525" i="3" s="1"/>
  <c r="S1525" i="3"/>
  <c r="T1525" i="3" s="1"/>
  <c r="M1525" i="3"/>
  <c r="N1525" i="3" s="1"/>
  <c r="H1525" i="3"/>
  <c r="I1525" i="3" s="1"/>
  <c r="X1524" i="3"/>
  <c r="Y1524" i="3" s="1"/>
  <c r="S1524" i="3"/>
  <c r="T1524" i="3" s="1"/>
  <c r="M1524" i="3"/>
  <c r="N1524" i="3" s="1"/>
  <c r="H1524" i="3"/>
  <c r="I1524" i="3" s="1"/>
  <c r="X1523" i="3"/>
  <c r="Y1523" i="3" s="1"/>
  <c r="S1523" i="3"/>
  <c r="T1523" i="3" s="1"/>
  <c r="M1523" i="3"/>
  <c r="N1523" i="3" s="1"/>
  <c r="H1523" i="3"/>
  <c r="I1523" i="3" s="1"/>
  <c r="X1522" i="3"/>
  <c r="Y1522" i="3" s="1"/>
  <c r="S1522" i="3"/>
  <c r="T1522" i="3" s="1"/>
  <c r="M1522" i="3"/>
  <c r="N1522" i="3" s="1"/>
  <c r="H1522" i="3"/>
  <c r="I1522" i="3" s="1"/>
  <c r="X1521" i="3"/>
  <c r="Y1521" i="3" s="1"/>
  <c r="S1521" i="3"/>
  <c r="T1521" i="3" s="1"/>
  <c r="M1521" i="3"/>
  <c r="N1521" i="3" s="1"/>
  <c r="H1521" i="3"/>
  <c r="I1521" i="3" s="1"/>
  <c r="X1520" i="3"/>
  <c r="Y1520" i="3" s="1"/>
  <c r="S1520" i="3"/>
  <c r="T1520" i="3" s="1"/>
  <c r="M1520" i="3"/>
  <c r="N1520" i="3" s="1"/>
  <c r="H1520" i="3"/>
  <c r="I1520" i="3" s="1"/>
  <c r="X1519" i="3"/>
  <c r="Y1519" i="3" s="1"/>
  <c r="S1519" i="3"/>
  <c r="T1519" i="3" s="1"/>
  <c r="M1519" i="3"/>
  <c r="N1519" i="3" s="1"/>
  <c r="H1519" i="3"/>
  <c r="I1519" i="3" s="1"/>
  <c r="X1518" i="3"/>
  <c r="Y1518" i="3" s="1"/>
  <c r="S1518" i="3"/>
  <c r="T1518" i="3" s="1"/>
  <c r="M1518" i="3"/>
  <c r="N1518" i="3" s="1"/>
  <c r="H1518" i="3"/>
  <c r="I1518" i="3" s="1"/>
  <c r="X1517" i="3"/>
  <c r="Y1517" i="3" s="1"/>
  <c r="S1517" i="3"/>
  <c r="T1517" i="3" s="1"/>
  <c r="M1517" i="3"/>
  <c r="N1517" i="3" s="1"/>
  <c r="H1517" i="3"/>
  <c r="I1517" i="3" s="1"/>
  <c r="X1516" i="3"/>
  <c r="Y1516" i="3" s="1"/>
  <c r="S1516" i="3"/>
  <c r="T1516" i="3" s="1"/>
  <c r="M1516" i="3"/>
  <c r="N1516" i="3" s="1"/>
  <c r="H1516" i="3"/>
  <c r="I1516" i="3" s="1"/>
  <c r="X1515" i="3"/>
  <c r="Y1515" i="3" s="1"/>
  <c r="S1515" i="3"/>
  <c r="T1515" i="3" s="1"/>
  <c r="M1515" i="3"/>
  <c r="N1515" i="3" s="1"/>
  <c r="H1515" i="3"/>
  <c r="I1515" i="3" s="1"/>
  <c r="X1514" i="3"/>
  <c r="Y1514" i="3" s="1"/>
  <c r="S1514" i="3"/>
  <c r="T1514" i="3" s="1"/>
  <c r="M1514" i="3"/>
  <c r="N1514" i="3" s="1"/>
  <c r="H1514" i="3"/>
  <c r="I1514" i="3" s="1"/>
  <c r="X1513" i="3"/>
  <c r="Y1513" i="3" s="1"/>
  <c r="S1513" i="3"/>
  <c r="T1513" i="3" s="1"/>
  <c r="M1513" i="3"/>
  <c r="N1513" i="3" s="1"/>
  <c r="H1513" i="3"/>
  <c r="I1513" i="3" s="1"/>
  <c r="X1512" i="3"/>
  <c r="Y1512" i="3" s="1"/>
  <c r="S1512" i="3"/>
  <c r="T1512" i="3" s="1"/>
  <c r="M1512" i="3"/>
  <c r="N1512" i="3" s="1"/>
  <c r="H1512" i="3"/>
  <c r="I1512" i="3" s="1"/>
  <c r="X1511" i="3"/>
  <c r="Y1511" i="3" s="1"/>
  <c r="S1511" i="3"/>
  <c r="T1511" i="3" s="1"/>
  <c r="M1511" i="3"/>
  <c r="N1511" i="3" s="1"/>
  <c r="H1511" i="3"/>
  <c r="I1511" i="3" s="1"/>
  <c r="X1510" i="3"/>
  <c r="Y1510" i="3" s="1"/>
  <c r="S1510" i="3"/>
  <c r="T1510" i="3" s="1"/>
  <c r="M1510" i="3"/>
  <c r="N1510" i="3" s="1"/>
  <c r="H1510" i="3"/>
  <c r="I1510" i="3" s="1"/>
  <c r="X1509" i="3"/>
  <c r="Y1509" i="3" s="1"/>
  <c r="S1509" i="3"/>
  <c r="T1509" i="3" s="1"/>
  <c r="M1509" i="3"/>
  <c r="N1509" i="3" s="1"/>
  <c r="H1509" i="3"/>
  <c r="I1509" i="3" s="1"/>
  <c r="X1508" i="3"/>
  <c r="Y1508" i="3" s="1"/>
  <c r="S1508" i="3"/>
  <c r="T1508" i="3" s="1"/>
  <c r="M1508" i="3"/>
  <c r="N1508" i="3" s="1"/>
  <c r="H1508" i="3"/>
  <c r="I1508" i="3" s="1"/>
  <c r="X1507" i="3"/>
  <c r="Y1507" i="3" s="1"/>
  <c r="S1507" i="3"/>
  <c r="T1507" i="3" s="1"/>
  <c r="M1507" i="3"/>
  <c r="N1507" i="3" s="1"/>
  <c r="H1507" i="3"/>
  <c r="I1507" i="3" s="1"/>
  <c r="X1506" i="3"/>
  <c r="Y1506" i="3" s="1"/>
  <c r="S1506" i="3"/>
  <c r="T1506" i="3" s="1"/>
  <c r="M1506" i="3"/>
  <c r="N1506" i="3" s="1"/>
  <c r="H1506" i="3"/>
  <c r="I1506" i="3" s="1"/>
  <c r="X1505" i="3"/>
  <c r="Y1505" i="3" s="1"/>
  <c r="S1505" i="3"/>
  <c r="T1505" i="3" s="1"/>
  <c r="M1505" i="3"/>
  <c r="N1505" i="3" s="1"/>
  <c r="H1505" i="3"/>
  <c r="I1505" i="3" s="1"/>
  <c r="X1504" i="3"/>
  <c r="Y1504" i="3" s="1"/>
  <c r="S1504" i="3"/>
  <c r="T1504" i="3" s="1"/>
  <c r="M1504" i="3"/>
  <c r="N1504" i="3" s="1"/>
  <c r="H1504" i="3"/>
  <c r="I1504" i="3" s="1"/>
  <c r="X1503" i="3"/>
  <c r="Y1503" i="3" s="1"/>
  <c r="S1503" i="3"/>
  <c r="T1503" i="3" s="1"/>
  <c r="M1503" i="3"/>
  <c r="N1503" i="3" s="1"/>
  <c r="H1503" i="3"/>
  <c r="I1503" i="3" s="1"/>
  <c r="X1502" i="3"/>
  <c r="Y1502" i="3" s="1"/>
  <c r="S1502" i="3"/>
  <c r="T1502" i="3" s="1"/>
  <c r="M1502" i="3"/>
  <c r="N1502" i="3" s="1"/>
  <c r="H1502" i="3"/>
  <c r="I1502" i="3" s="1"/>
  <c r="X1501" i="3"/>
  <c r="Y1501" i="3" s="1"/>
  <c r="S1501" i="3"/>
  <c r="T1501" i="3" s="1"/>
  <c r="M1501" i="3"/>
  <c r="N1501" i="3" s="1"/>
  <c r="H1501" i="3"/>
  <c r="I1501" i="3" s="1"/>
  <c r="X1500" i="3"/>
  <c r="Y1500" i="3" s="1"/>
  <c r="S1500" i="3"/>
  <c r="T1500" i="3" s="1"/>
  <c r="M1500" i="3"/>
  <c r="N1500" i="3" s="1"/>
  <c r="H1500" i="3"/>
  <c r="I1500" i="3" s="1"/>
  <c r="X1499" i="3"/>
  <c r="Y1499" i="3" s="1"/>
  <c r="S1499" i="3"/>
  <c r="T1499" i="3" s="1"/>
  <c r="M1499" i="3"/>
  <c r="N1499" i="3" s="1"/>
  <c r="H1499" i="3"/>
  <c r="I1499" i="3" s="1"/>
  <c r="X1498" i="3"/>
  <c r="Y1498" i="3" s="1"/>
  <c r="S1498" i="3"/>
  <c r="T1498" i="3" s="1"/>
  <c r="M1498" i="3"/>
  <c r="N1498" i="3" s="1"/>
  <c r="H1498" i="3"/>
  <c r="I1498" i="3" s="1"/>
  <c r="X1497" i="3"/>
  <c r="Y1497" i="3" s="1"/>
  <c r="S1497" i="3"/>
  <c r="T1497" i="3" s="1"/>
  <c r="M1497" i="3"/>
  <c r="N1497" i="3" s="1"/>
  <c r="H1497" i="3"/>
  <c r="I1497" i="3" s="1"/>
  <c r="X1496" i="3"/>
  <c r="Y1496" i="3" s="1"/>
  <c r="S1496" i="3"/>
  <c r="T1496" i="3" s="1"/>
  <c r="M1496" i="3"/>
  <c r="N1496" i="3" s="1"/>
  <c r="H1496" i="3"/>
  <c r="I1496" i="3" s="1"/>
  <c r="X1495" i="3"/>
  <c r="Y1495" i="3" s="1"/>
  <c r="S1495" i="3"/>
  <c r="T1495" i="3" s="1"/>
  <c r="M1495" i="3"/>
  <c r="N1495" i="3" s="1"/>
  <c r="H1495" i="3"/>
  <c r="I1495" i="3" s="1"/>
  <c r="X1494" i="3"/>
  <c r="Y1494" i="3" s="1"/>
  <c r="S1494" i="3"/>
  <c r="T1494" i="3" s="1"/>
  <c r="M1494" i="3"/>
  <c r="N1494" i="3" s="1"/>
  <c r="H1494" i="3"/>
  <c r="I1494" i="3" s="1"/>
  <c r="X1493" i="3"/>
  <c r="Y1493" i="3" s="1"/>
  <c r="S1493" i="3"/>
  <c r="T1493" i="3" s="1"/>
  <c r="M1493" i="3"/>
  <c r="N1493" i="3" s="1"/>
  <c r="H1493" i="3"/>
  <c r="I1493" i="3" s="1"/>
  <c r="X1492" i="3"/>
  <c r="Y1492" i="3" s="1"/>
  <c r="S1492" i="3"/>
  <c r="T1492" i="3" s="1"/>
  <c r="M1492" i="3"/>
  <c r="N1492" i="3" s="1"/>
  <c r="H1492" i="3"/>
  <c r="I1492" i="3" s="1"/>
  <c r="X1491" i="3"/>
  <c r="Y1491" i="3" s="1"/>
  <c r="S1491" i="3"/>
  <c r="T1491" i="3" s="1"/>
  <c r="M1491" i="3"/>
  <c r="N1491" i="3" s="1"/>
  <c r="H1491" i="3"/>
  <c r="I1491" i="3" s="1"/>
  <c r="X1490" i="3"/>
  <c r="Y1490" i="3" s="1"/>
  <c r="S1490" i="3"/>
  <c r="T1490" i="3" s="1"/>
  <c r="M1490" i="3"/>
  <c r="N1490" i="3" s="1"/>
  <c r="H1490" i="3"/>
  <c r="I1490" i="3" s="1"/>
  <c r="X1489" i="3"/>
  <c r="Y1489" i="3" s="1"/>
  <c r="S1489" i="3"/>
  <c r="T1489" i="3" s="1"/>
  <c r="M1489" i="3"/>
  <c r="N1489" i="3" s="1"/>
  <c r="H1489" i="3"/>
  <c r="I1489" i="3" s="1"/>
  <c r="X1488" i="3"/>
  <c r="Y1488" i="3" s="1"/>
  <c r="S1488" i="3"/>
  <c r="T1488" i="3" s="1"/>
  <c r="M1488" i="3"/>
  <c r="N1488" i="3" s="1"/>
  <c r="H1488" i="3"/>
  <c r="I1488" i="3" s="1"/>
  <c r="X1487" i="3"/>
  <c r="Y1487" i="3" s="1"/>
  <c r="S1487" i="3"/>
  <c r="T1487" i="3" s="1"/>
  <c r="M1487" i="3"/>
  <c r="N1487" i="3" s="1"/>
  <c r="H1487" i="3"/>
  <c r="I1487" i="3" s="1"/>
  <c r="X1486" i="3"/>
  <c r="Y1486" i="3" s="1"/>
  <c r="S1486" i="3"/>
  <c r="T1486" i="3" s="1"/>
  <c r="M1486" i="3"/>
  <c r="N1486" i="3" s="1"/>
  <c r="H1486" i="3"/>
  <c r="I1486" i="3" s="1"/>
  <c r="X1485" i="3"/>
  <c r="Y1485" i="3" s="1"/>
  <c r="S1485" i="3"/>
  <c r="T1485" i="3" s="1"/>
  <c r="M1485" i="3"/>
  <c r="N1485" i="3" s="1"/>
  <c r="H1485" i="3"/>
  <c r="I1485" i="3" s="1"/>
  <c r="X1484" i="3"/>
  <c r="Y1484" i="3" s="1"/>
  <c r="S1484" i="3"/>
  <c r="T1484" i="3" s="1"/>
  <c r="M1484" i="3"/>
  <c r="N1484" i="3" s="1"/>
  <c r="H1484" i="3"/>
  <c r="I1484" i="3" s="1"/>
  <c r="X1483" i="3"/>
  <c r="Y1483" i="3" s="1"/>
  <c r="S1483" i="3"/>
  <c r="T1483" i="3" s="1"/>
  <c r="M1483" i="3"/>
  <c r="N1483" i="3" s="1"/>
  <c r="H1483" i="3"/>
  <c r="I1483" i="3" s="1"/>
  <c r="X1482" i="3"/>
  <c r="Y1482" i="3" s="1"/>
  <c r="S1482" i="3"/>
  <c r="T1482" i="3" s="1"/>
  <c r="M1482" i="3"/>
  <c r="N1482" i="3" s="1"/>
  <c r="H1482" i="3"/>
  <c r="I1482" i="3" s="1"/>
  <c r="X1481" i="3"/>
  <c r="Y1481" i="3" s="1"/>
  <c r="S1481" i="3"/>
  <c r="T1481" i="3" s="1"/>
  <c r="M1481" i="3"/>
  <c r="N1481" i="3" s="1"/>
  <c r="H1481" i="3"/>
  <c r="I1481" i="3" s="1"/>
  <c r="X1480" i="3"/>
  <c r="Y1480" i="3" s="1"/>
  <c r="S1480" i="3"/>
  <c r="T1480" i="3" s="1"/>
  <c r="M1480" i="3"/>
  <c r="N1480" i="3" s="1"/>
  <c r="H1480" i="3"/>
  <c r="I1480" i="3" s="1"/>
  <c r="X1479" i="3"/>
  <c r="Y1479" i="3" s="1"/>
  <c r="S1479" i="3"/>
  <c r="T1479" i="3" s="1"/>
  <c r="M1479" i="3"/>
  <c r="N1479" i="3" s="1"/>
  <c r="H1479" i="3"/>
  <c r="I1479" i="3" s="1"/>
  <c r="X1478" i="3"/>
  <c r="Y1478" i="3" s="1"/>
  <c r="S1478" i="3"/>
  <c r="T1478" i="3" s="1"/>
  <c r="M1478" i="3"/>
  <c r="N1478" i="3" s="1"/>
  <c r="H1478" i="3"/>
  <c r="I1478" i="3" s="1"/>
  <c r="X1477" i="3"/>
  <c r="Y1477" i="3" s="1"/>
  <c r="S1477" i="3"/>
  <c r="T1477" i="3" s="1"/>
  <c r="M1477" i="3"/>
  <c r="N1477" i="3" s="1"/>
  <c r="H1477" i="3"/>
  <c r="I1477" i="3" s="1"/>
  <c r="X1476" i="3"/>
  <c r="Y1476" i="3" s="1"/>
  <c r="S1476" i="3"/>
  <c r="T1476" i="3" s="1"/>
  <c r="M1476" i="3"/>
  <c r="N1476" i="3" s="1"/>
  <c r="H1476" i="3"/>
  <c r="I1476" i="3" s="1"/>
  <c r="X1475" i="3"/>
  <c r="Y1475" i="3" s="1"/>
  <c r="S1475" i="3"/>
  <c r="T1475" i="3" s="1"/>
  <c r="M1475" i="3"/>
  <c r="N1475" i="3" s="1"/>
  <c r="H1475" i="3"/>
  <c r="I1475" i="3" s="1"/>
  <c r="X1474" i="3"/>
  <c r="Y1474" i="3" s="1"/>
  <c r="S1474" i="3"/>
  <c r="T1474" i="3" s="1"/>
  <c r="M1474" i="3"/>
  <c r="N1474" i="3" s="1"/>
  <c r="H1474" i="3"/>
  <c r="I1474" i="3" s="1"/>
  <c r="X1473" i="3"/>
  <c r="Y1473" i="3" s="1"/>
  <c r="S1473" i="3"/>
  <c r="T1473" i="3" s="1"/>
  <c r="M1473" i="3"/>
  <c r="N1473" i="3" s="1"/>
  <c r="H1473" i="3"/>
  <c r="I1473" i="3" s="1"/>
  <c r="X1472" i="3"/>
  <c r="Y1472" i="3" s="1"/>
  <c r="S1472" i="3"/>
  <c r="T1472" i="3" s="1"/>
  <c r="M1472" i="3"/>
  <c r="N1472" i="3" s="1"/>
  <c r="H1472" i="3"/>
  <c r="I1472" i="3" s="1"/>
  <c r="X1471" i="3"/>
  <c r="Y1471" i="3" s="1"/>
  <c r="S1471" i="3"/>
  <c r="T1471" i="3" s="1"/>
  <c r="M1471" i="3"/>
  <c r="N1471" i="3" s="1"/>
  <c r="H1471" i="3"/>
  <c r="I1471" i="3" s="1"/>
  <c r="X1470" i="3"/>
  <c r="Y1470" i="3" s="1"/>
  <c r="S1470" i="3"/>
  <c r="T1470" i="3" s="1"/>
  <c r="M1470" i="3"/>
  <c r="N1470" i="3" s="1"/>
  <c r="H1470" i="3"/>
  <c r="I1470" i="3" s="1"/>
  <c r="X1469" i="3"/>
  <c r="Y1469" i="3" s="1"/>
  <c r="S1469" i="3"/>
  <c r="T1469" i="3" s="1"/>
  <c r="M1469" i="3"/>
  <c r="N1469" i="3" s="1"/>
  <c r="H1469" i="3"/>
  <c r="I1469" i="3" s="1"/>
  <c r="X1468" i="3"/>
  <c r="Y1468" i="3" s="1"/>
  <c r="S1468" i="3"/>
  <c r="T1468" i="3" s="1"/>
  <c r="M1468" i="3"/>
  <c r="N1468" i="3" s="1"/>
  <c r="H1468" i="3"/>
  <c r="I1468" i="3" s="1"/>
  <c r="X1467" i="3"/>
  <c r="Y1467" i="3" s="1"/>
  <c r="S1467" i="3"/>
  <c r="T1467" i="3" s="1"/>
  <c r="M1467" i="3"/>
  <c r="N1467" i="3" s="1"/>
  <c r="H1467" i="3"/>
  <c r="I1467" i="3" s="1"/>
  <c r="X1466" i="3"/>
  <c r="Y1466" i="3" s="1"/>
  <c r="S1466" i="3"/>
  <c r="T1466" i="3" s="1"/>
  <c r="M1466" i="3"/>
  <c r="N1466" i="3" s="1"/>
  <c r="H1466" i="3"/>
  <c r="I1466" i="3" s="1"/>
  <c r="X1465" i="3"/>
  <c r="Y1465" i="3" s="1"/>
  <c r="S1465" i="3"/>
  <c r="T1465" i="3" s="1"/>
  <c r="M1465" i="3"/>
  <c r="N1465" i="3" s="1"/>
  <c r="H1465" i="3"/>
  <c r="I1465" i="3" s="1"/>
  <c r="X1464" i="3"/>
  <c r="Y1464" i="3" s="1"/>
  <c r="S1464" i="3"/>
  <c r="T1464" i="3" s="1"/>
  <c r="M1464" i="3"/>
  <c r="N1464" i="3" s="1"/>
  <c r="H1464" i="3"/>
  <c r="I1464" i="3" s="1"/>
  <c r="X1463" i="3"/>
  <c r="Y1463" i="3" s="1"/>
  <c r="S1463" i="3"/>
  <c r="T1463" i="3" s="1"/>
  <c r="M1463" i="3"/>
  <c r="N1463" i="3" s="1"/>
  <c r="H1463" i="3"/>
  <c r="I1463" i="3" s="1"/>
  <c r="X1462" i="3"/>
  <c r="Y1462" i="3" s="1"/>
  <c r="S1462" i="3"/>
  <c r="T1462" i="3" s="1"/>
  <c r="M1462" i="3"/>
  <c r="N1462" i="3" s="1"/>
  <c r="H1462" i="3"/>
  <c r="I1462" i="3" s="1"/>
  <c r="X1461" i="3"/>
  <c r="Y1461" i="3" s="1"/>
  <c r="S1461" i="3"/>
  <c r="T1461" i="3" s="1"/>
  <c r="M1461" i="3"/>
  <c r="N1461" i="3" s="1"/>
  <c r="H1461" i="3"/>
  <c r="I1461" i="3" s="1"/>
  <c r="X1460" i="3"/>
  <c r="Y1460" i="3" s="1"/>
  <c r="S1460" i="3"/>
  <c r="T1460" i="3" s="1"/>
  <c r="M1460" i="3"/>
  <c r="N1460" i="3" s="1"/>
  <c r="H1460" i="3"/>
  <c r="I1460" i="3" s="1"/>
  <c r="X1459" i="3"/>
  <c r="Y1459" i="3" s="1"/>
  <c r="S1459" i="3"/>
  <c r="T1459" i="3" s="1"/>
  <c r="M1459" i="3"/>
  <c r="N1459" i="3" s="1"/>
  <c r="H1459" i="3"/>
  <c r="I1459" i="3" s="1"/>
  <c r="X1458" i="3"/>
  <c r="Y1458" i="3" s="1"/>
  <c r="S1458" i="3"/>
  <c r="T1458" i="3" s="1"/>
  <c r="M1458" i="3"/>
  <c r="N1458" i="3" s="1"/>
  <c r="H1458" i="3"/>
  <c r="I1458" i="3" s="1"/>
  <c r="X1457" i="3"/>
  <c r="Y1457" i="3" s="1"/>
  <c r="S1457" i="3"/>
  <c r="T1457" i="3" s="1"/>
  <c r="M1457" i="3"/>
  <c r="N1457" i="3" s="1"/>
  <c r="H1457" i="3"/>
  <c r="I1457" i="3" s="1"/>
  <c r="X1456" i="3"/>
  <c r="Y1456" i="3" s="1"/>
  <c r="S1456" i="3"/>
  <c r="T1456" i="3" s="1"/>
  <c r="M1456" i="3"/>
  <c r="N1456" i="3" s="1"/>
  <c r="H1456" i="3"/>
  <c r="I1456" i="3" s="1"/>
  <c r="X1455" i="3"/>
  <c r="Y1455" i="3" s="1"/>
  <c r="S1455" i="3"/>
  <c r="T1455" i="3" s="1"/>
  <c r="M1455" i="3"/>
  <c r="N1455" i="3" s="1"/>
  <c r="H1455" i="3"/>
  <c r="I1455" i="3" s="1"/>
  <c r="X1454" i="3"/>
  <c r="Y1454" i="3" s="1"/>
  <c r="S1454" i="3"/>
  <c r="T1454" i="3" s="1"/>
  <c r="M1454" i="3"/>
  <c r="N1454" i="3" s="1"/>
  <c r="H1454" i="3"/>
  <c r="I1454" i="3" s="1"/>
  <c r="X1453" i="3"/>
  <c r="Y1453" i="3" s="1"/>
  <c r="S1453" i="3"/>
  <c r="T1453" i="3" s="1"/>
  <c r="M1453" i="3"/>
  <c r="N1453" i="3" s="1"/>
  <c r="H1453" i="3"/>
  <c r="I1453" i="3" s="1"/>
  <c r="X1452" i="3"/>
  <c r="Y1452" i="3" s="1"/>
  <c r="S1452" i="3"/>
  <c r="T1452" i="3" s="1"/>
  <c r="M1452" i="3"/>
  <c r="N1452" i="3" s="1"/>
  <c r="H1452" i="3"/>
  <c r="I1452" i="3" s="1"/>
  <c r="X1451" i="3"/>
  <c r="Y1451" i="3" s="1"/>
  <c r="S1451" i="3"/>
  <c r="T1451" i="3" s="1"/>
  <c r="M1451" i="3"/>
  <c r="N1451" i="3" s="1"/>
  <c r="H1451" i="3"/>
  <c r="I1451" i="3" s="1"/>
  <c r="X1450" i="3"/>
  <c r="Y1450" i="3" s="1"/>
  <c r="S1450" i="3"/>
  <c r="T1450" i="3" s="1"/>
  <c r="M1450" i="3"/>
  <c r="N1450" i="3" s="1"/>
  <c r="H1450" i="3"/>
  <c r="I1450" i="3" s="1"/>
  <c r="X1449" i="3"/>
  <c r="Y1449" i="3" s="1"/>
  <c r="S1449" i="3"/>
  <c r="T1449" i="3" s="1"/>
  <c r="M1449" i="3"/>
  <c r="N1449" i="3" s="1"/>
  <c r="H1449" i="3"/>
  <c r="I1449" i="3" s="1"/>
  <c r="X1448" i="3"/>
  <c r="Y1448" i="3" s="1"/>
  <c r="S1448" i="3"/>
  <c r="T1448" i="3" s="1"/>
  <c r="M1448" i="3"/>
  <c r="N1448" i="3" s="1"/>
  <c r="H1448" i="3"/>
  <c r="I1448" i="3" s="1"/>
  <c r="X1447" i="3"/>
  <c r="Y1447" i="3" s="1"/>
  <c r="S1447" i="3"/>
  <c r="T1447" i="3" s="1"/>
  <c r="M1447" i="3"/>
  <c r="N1447" i="3" s="1"/>
  <c r="H1447" i="3"/>
  <c r="I1447" i="3" s="1"/>
  <c r="X1446" i="3"/>
  <c r="Y1446" i="3" s="1"/>
  <c r="S1446" i="3"/>
  <c r="T1446" i="3" s="1"/>
  <c r="M1446" i="3"/>
  <c r="N1446" i="3" s="1"/>
  <c r="H1446" i="3"/>
  <c r="I1446" i="3" s="1"/>
  <c r="X1445" i="3"/>
  <c r="Y1445" i="3" s="1"/>
  <c r="S1445" i="3"/>
  <c r="T1445" i="3" s="1"/>
  <c r="M1445" i="3"/>
  <c r="N1445" i="3" s="1"/>
  <c r="H1445" i="3"/>
  <c r="I1445" i="3" s="1"/>
  <c r="X1444" i="3"/>
  <c r="Y1444" i="3" s="1"/>
  <c r="S1444" i="3"/>
  <c r="T1444" i="3" s="1"/>
  <c r="M1444" i="3"/>
  <c r="N1444" i="3" s="1"/>
  <c r="H1444" i="3"/>
  <c r="I1444" i="3" s="1"/>
  <c r="X1443" i="3"/>
  <c r="Y1443" i="3" s="1"/>
  <c r="S1443" i="3"/>
  <c r="T1443" i="3" s="1"/>
  <c r="M1443" i="3"/>
  <c r="N1443" i="3" s="1"/>
  <c r="H1443" i="3"/>
  <c r="I1443" i="3" s="1"/>
  <c r="X1442" i="3"/>
  <c r="Y1442" i="3" s="1"/>
  <c r="S1442" i="3"/>
  <c r="T1442" i="3" s="1"/>
  <c r="M1442" i="3"/>
  <c r="N1442" i="3" s="1"/>
  <c r="H1442" i="3"/>
  <c r="I1442" i="3" s="1"/>
  <c r="X1441" i="3"/>
  <c r="Y1441" i="3" s="1"/>
  <c r="S1441" i="3"/>
  <c r="T1441" i="3" s="1"/>
  <c r="M1441" i="3"/>
  <c r="N1441" i="3" s="1"/>
  <c r="H1441" i="3"/>
  <c r="I1441" i="3" s="1"/>
  <c r="X1440" i="3"/>
  <c r="Y1440" i="3" s="1"/>
  <c r="S1440" i="3"/>
  <c r="T1440" i="3" s="1"/>
  <c r="M1440" i="3"/>
  <c r="N1440" i="3" s="1"/>
  <c r="H1440" i="3"/>
  <c r="I1440" i="3" s="1"/>
  <c r="X1439" i="3"/>
  <c r="Y1439" i="3" s="1"/>
  <c r="S1439" i="3"/>
  <c r="T1439" i="3" s="1"/>
  <c r="M1439" i="3"/>
  <c r="N1439" i="3" s="1"/>
  <c r="H1439" i="3"/>
  <c r="I1439" i="3" s="1"/>
  <c r="X1438" i="3"/>
  <c r="Y1438" i="3" s="1"/>
  <c r="S1438" i="3"/>
  <c r="T1438" i="3" s="1"/>
  <c r="M1438" i="3"/>
  <c r="N1438" i="3" s="1"/>
  <c r="H1438" i="3"/>
  <c r="I1438" i="3" s="1"/>
  <c r="X1437" i="3"/>
  <c r="Y1437" i="3" s="1"/>
  <c r="S1437" i="3"/>
  <c r="T1437" i="3" s="1"/>
  <c r="M1437" i="3"/>
  <c r="N1437" i="3" s="1"/>
  <c r="H1437" i="3"/>
  <c r="I1437" i="3" s="1"/>
  <c r="X1436" i="3"/>
  <c r="Y1436" i="3" s="1"/>
  <c r="S1436" i="3"/>
  <c r="T1436" i="3" s="1"/>
  <c r="M1436" i="3"/>
  <c r="N1436" i="3" s="1"/>
  <c r="H1436" i="3"/>
  <c r="I1436" i="3" s="1"/>
  <c r="X1435" i="3"/>
  <c r="Y1435" i="3" s="1"/>
  <c r="S1435" i="3"/>
  <c r="T1435" i="3" s="1"/>
  <c r="M1435" i="3"/>
  <c r="N1435" i="3" s="1"/>
  <c r="H1435" i="3"/>
  <c r="I1435" i="3" s="1"/>
  <c r="X1434" i="3"/>
  <c r="Y1434" i="3" s="1"/>
  <c r="S1434" i="3"/>
  <c r="T1434" i="3" s="1"/>
  <c r="M1434" i="3"/>
  <c r="N1434" i="3" s="1"/>
  <c r="H1434" i="3"/>
  <c r="I1434" i="3" s="1"/>
  <c r="X1433" i="3"/>
  <c r="Y1433" i="3" s="1"/>
  <c r="S1433" i="3"/>
  <c r="T1433" i="3" s="1"/>
  <c r="M1433" i="3"/>
  <c r="N1433" i="3" s="1"/>
  <c r="H1433" i="3"/>
  <c r="I1433" i="3" s="1"/>
  <c r="X1432" i="3"/>
  <c r="Y1432" i="3" s="1"/>
  <c r="S1432" i="3"/>
  <c r="T1432" i="3" s="1"/>
  <c r="M1432" i="3"/>
  <c r="N1432" i="3" s="1"/>
  <c r="H1432" i="3"/>
  <c r="I1432" i="3" s="1"/>
  <c r="X1431" i="3"/>
  <c r="Y1431" i="3" s="1"/>
  <c r="S1431" i="3"/>
  <c r="T1431" i="3" s="1"/>
  <c r="M1431" i="3"/>
  <c r="N1431" i="3" s="1"/>
  <c r="H1431" i="3"/>
  <c r="I1431" i="3" s="1"/>
  <c r="X1430" i="3"/>
  <c r="Y1430" i="3" s="1"/>
  <c r="S1430" i="3"/>
  <c r="T1430" i="3" s="1"/>
  <c r="M1430" i="3"/>
  <c r="N1430" i="3" s="1"/>
  <c r="H1430" i="3"/>
  <c r="I1430" i="3" s="1"/>
  <c r="X1429" i="3"/>
  <c r="Y1429" i="3" s="1"/>
  <c r="S1429" i="3"/>
  <c r="T1429" i="3" s="1"/>
  <c r="M1429" i="3"/>
  <c r="N1429" i="3" s="1"/>
  <c r="H1429" i="3"/>
  <c r="I1429" i="3" s="1"/>
  <c r="X1428" i="3"/>
  <c r="Y1428" i="3" s="1"/>
  <c r="S1428" i="3"/>
  <c r="T1428" i="3" s="1"/>
  <c r="M1428" i="3"/>
  <c r="N1428" i="3" s="1"/>
  <c r="H1428" i="3"/>
  <c r="I1428" i="3" s="1"/>
  <c r="X1427" i="3"/>
  <c r="Y1427" i="3" s="1"/>
  <c r="S1427" i="3"/>
  <c r="T1427" i="3" s="1"/>
  <c r="M1427" i="3"/>
  <c r="N1427" i="3" s="1"/>
  <c r="H1427" i="3"/>
  <c r="I1427" i="3" s="1"/>
  <c r="X1426" i="3"/>
  <c r="Y1426" i="3" s="1"/>
  <c r="S1426" i="3"/>
  <c r="T1426" i="3" s="1"/>
  <c r="M1426" i="3"/>
  <c r="N1426" i="3" s="1"/>
  <c r="H1426" i="3"/>
  <c r="I1426" i="3" s="1"/>
  <c r="X1425" i="3"/>
  <c r="Y1425" i="3" s="1"/>
  <c r="S1425" i="3"/>
  <c r="T1425" i="3" s="1"/>
  <c r="M1425" i="3"/>
  <c r="N1425" i="3" s="1"/>
  <c r="H1425" i="3"/>
  <c r="I1425" i="3" s="1"/>
  <c r="X1424" i="3"/>
  <c r="Y1424" i="3" s="1"/>
  <c r="S1424" i="3"/>
  <c r="T1424" i="3" s="1"/>
  <c r="M1424" i="3"/>
  <c r="N1424" i="3" s="1"/>
  <c r="H1424" i="3"/>
  <c r="I1424" i="3" s="1"/>
  <c r="X1423" i="3"/>
  <c r="Y1423" i="3" s="1"/>
  <c r="S1423" i="3"/>
  <c r="T1423" i="3" s="1"/>
  <c r="M1423" i="3"/>
  <c r="N1423" i="3" s="1"/>
  <c r="H1423" i="3"/>
  <c r="I1423" i="3" s="1"/>
  <c r="X1422" i="3"/>
  <c r="Y1422" i="3" s="1"/>
  <c r="S1422" i="3"/>
  <c r="T1422" i="3" s="1"/>
  <c r="M1422" i="3"/>
  <c r="N1422" i="3" s="1"/>
  <c r="H1422" i="3"/>
  <c r="I1422" i="3" s="1"/>
  <c r="X1421" i="3"/>
  <c r="Y1421" i="3" s="1"/>
  <c r="S1421" i="3"/>
  <c r="T1421" i="3" s="1"/>
  <c r="M1421" i="3"/>
  <c r="N1421" i="3" s="1"/>
  <c r="H1421" i="3"/>
  <c r="I1421" i="3" s="1"/>
  <c r="X1420" i="3"/>
  <c r="Y1420" i="3" s="1"/>
  <c r="S1420" i="3"/>
  <c r="T1420" i="3" s="1"/>
  <c r="M1420" i="3"/>
  <c r="N1420" i="3" s="1"/>
  <c r="H1420" i="3"/>
  <c r="I1420" i="3" s="1"/>
  <c r="X1419" i="3"/>
  <c r="Y1419" i="3" s="1"/>
  <c r="S1419" i="3"/>
  <c r="T1419" i="3" s="1"/>
  <c r="M1419" i="3"/>
  <c r="N1419" i="3" s="1"/>
  <c r="H1419" i="3"/>
  <c r="I1419" i="3" s="1"/>
  <c r="X1418" i="3"/>
  <c r="Y1418" i="3" s="1"/>
  <c r="S1418" i="3"/>
  <c r="T1418" i="3" s="1"/>
  <c r="M1418" i="3"/>
  <c r="N1418" i="3" s="1"/>
  <c r="H1418" i="3"/>
  <c r="I1418" i="3" s="1"/>
  <c r="X1417" i="3"/>
  <c r="Y1417" i="3" s="1"/>
  <c r="S1417" i="3"/>
  <c r="T1417" i="3" s="1"/>
  <c r="M1417" i="3"/>
  <c r="N1417" i="3" s="1"/>
  <c r="H1417" i="3"/>
  <c r="I1417" i="3" s="1"/>
  <c r="X1416" i="3"/>
  <c r="Y1416" i="3" s="1"/>
  <c r="S1416" i="3"/>
  <c r="T1416" i="3" s="1"/>
  <c r="M1416" i="3"/>
  <c r="N1416" i="3" s="1"/>
  <c r="H1416" i="3"/>
  <c r="I1416" i="3" s="1"/>
  <c r="X1415" i="3"/>
  <c r="Y1415" i="3" s="1"/>
  <c r="S1415" i="3"/>
  <c r="T1415" i="3" s="1"/>
  <c r="M1415" i="3"/>
  <c r="N1415" i="3" s="1"/>
  <c r="H1415" i="3"/>
  <c r="I1415" i="3" s="1"/>
  <c r="X1414" i="3"/>
  <c r="Y1414" i="3" s="1"/>
  <c r="S1414" i="3"/>
  <c r="T1414" i="3" s="1"/>
  <c r="M1414" i="3"/>
  <c r="N1414" i="3" s="1"/>
  <c r="H1414" i="3"/>
  <c r="I1414" i="3" s="1"/>
  <c r="X1413" i="3"/>
  <c r="Y1413" i="3" s="1"/>
  <c r="S1413" i="3"/>
  <c r="T1413" i="3" s="1"/>
  <c r="M1413" i="3"/>
  <c r="N1413" i="3" s="1"/>
  <c r="H1413" i="3"/>
  <c r="I1413" i="3" s="1"/>
  <c r="X1412" i="3"/>
  <c r="Y1412" i="3" s="1"/>
  <c r="S1412" i="3"/>
  <c r="T1412" i="3" s="1"/>
  <c r="M1412" i="3"/>
  <c r="N1412" i="3" s="1"/>
  <c r="H1412" i="3"/>
  <c r="I1412" i="3" s="1"/>
  <c r="X1411" i="3"/>
  <c r="Y1411" i="3" s="1"/>
  <c r="S1411" i="3"/>
  <c r="T1411" i="3" s="1"/>
  <c r="M1411" i="3"/>
  <c r="N1411" i="3" s="1"/>
  <c r="H1411" i="3"/>
  <c r="I1411" i="3" s="1"/>
  <c r="X1410" i="3"/>
  <c r="Y1410" i="3" s="1"/>
  <c r="S1410" i="3"/>
  <c r="T1410" i="3" s="1"/>
  <c r="M1410" i="3"/>
  <c r="N1410" i="3" s="1"/>
  <c r="H1410" i="3"/>
  <c r="I1410" i="3" s="1"/>
  <c r="X1409" i="3"/>
  <c r="Y1409" i="3" s="1"/>
  <c r="S1409" i="3"/>
  <c r="T1409" i="3" s="1"/>
  <c r="M1409" i="3"/>
  <c r="N1409" i="3" s="1"/>
  <c r="H1409" i="3"/>
  <c r="I1409" i="3" s="1"/>
  <c r="X1408" i="3"/>
  <c r="Y1408" i="3" s="1"/>
  <c r="S1408" i="3"/>
  <c r="T1408" i="3" s="1"/>
  <c r="M1408" i="3"/>
  <c r="N1408" i="3" s="1"/>
  <c r="H1408" i="3"/>
  <c r="I1408" i="3" s="1"/>
  <c r="X1407" i="3"/>
  <c r="Y1407" i="3" s="1"/>
  <c r="S1407" i="3"/>
  <c r="T1407" i="3" s="1"/>
  <c r="M1407" i="3"/>
  <c r="N1407" i="3" s="1"/>
  <c r="H1407" i="3"/>
  <c r="I1407" i="3" s="1"/>
  <c r="X1406" i="3"/>
  <c r="Y1406" i="3" s="1"/>
  <c r="S1406" i="3"/>
  <c r="T1406" i="3" s="1"/>
  <c r="M1406" i="3"/>
  <c r="N1406" i="3" s="1"/>
  <c r="H1406" i="3"/>
  <c r="I1406" i="3" s="1"/>
  <c r="X1405" i="3"/>
  <c r="Y1405" i="3" s="1"/>
  <c r="S1405" i="3"/>
  <c r="T1405" i="3" s="1"/>
  <c r="M1405" i="3"/>
  <c r="N1405" i="3" s="1"/>
  <c r="H1405" i="3"/>
  <c r="I1405" i="3" s="1"/>
  <c r="X1404" i="3"/>
  <c r="Y1404" i="3" s="1"/>
  <c r="S1404" i="3"/>
  <c r="T1404" i="3" s="1"/>
  <c r="M1404" i="3"/>
  <c r="N1404" i="3" s="1"/>
  <c r="H1404" i="3"/>
  <c r="I1404" i="3" s="1"/>
  <c r="X1403" i="3"/>
  <c r="Y1403" i="3" s="1"/>
  <c r="S1403" i="3"/>
  <c r="T1403" i="3" s="1"/>
  <c r="M1403" i="3"/>
  <c r="N1403" i="3" s="1"/>
  <c r="H1403" i="3"/>
  <c r="I1403" i="3" s="1"/>
  <c r="X1402" i="3"/>
  <c r="Y1402" i="3" s="1"/>
  <c r="S1402" i="3"/>
  <c r="T1402" i="3" s="1"/>
  <c r="M1402" i="3"/>
  <c r="N1402" i="3" s="1"/>
  <c r="H1402" i="3"/>
  <c r="I1402" i="3" s="1"/>
  <c r="X1401" i="3"/>
  <c r="Y1401" i="3" s="1"/>
  <c r="S1401" i="3"/>
  <c r="T1401" i="3" s="1"/>
  <c r="M1401" i="3"/>
  <c r="N1401" i="3" s="1"/>
  <c r="H1401" i="3"/>
  <c r="I1401" i="3" s="1"/>
  <c r="X1400" i="3"/>
  <c r="Y1400" i="3" s="1"/>
  <c r="S1400" i="3"/>
  <c r="T1400" i="3" s="1"/>
  <c r="M1400" i="3"/>
  <c r="N1400" i="3" s="1"/>
  <c r="H1400" i="3"/>
  <c r="I1400" i="3" s="1"/>
  <c r="X1399" i="3"/>
  <c r="Y1399" i="3" s="1"/>
  <c r="S1399" i="3"/>
  <c r="T1399" i="3" s="1"/>
  <c r="M1399" i="3"/>
  <c r="N1399" i="3" s="1"/>
  <c r="H1399" i="3"/>
  <c r="I1399" i="3" s="1"/>
  <c r="X1398" i="3"/>
  <c r="Y1398" i="3" s="1"/>
  <c r="S1398" i="3"/>
  <c r="T1398" i="3" s="1"/>
  <c r="M1398" i="3"/>
  <c r="N1398" i="3" s="1"/>
  <c r="H1398" i="3"/>
  <c r="I1398" i="3" s="1"/>
  <c r="X1397" i="3"/>
  <c r="Y1397" i="3" s="1"/>
  <c r="S1397" i="3"/>
  <c r="T1397" i="3" s="1"/>
  <c r="M1397" i="3"/>
  <c r="N1397" i="3" s="1"/>
  <c r="H1397" i="3"/>
  <c r="I1397" i="3" s="1"/>
  <c r="X1396" i="3"/>
  <c r="Y1396" i="3" s="1"/>
  <c r="S1396" i="3"/>
  <c r="T1396" i="3" s="1"/>
  <c r="M1396" i="3"/>
  <c r="N1396" i="3" s="1"/>
  <c r="H1396" i="3"/>
  <c r="I1396" i="3" s="1"/>
  <c r="X1395" i="3"/>
  <c r="Y1395" i="3" s="1"/>
  <c r="S1395" i="3"/>
  <c r="T1395" i="3" s="1"/>
  <c r="M1395" i="3"/>
  <c r="N1395" i="3" s="1"/>
  <c r="H1395" i="3"/>
  <c r="I1395" i="3" s="1"/>
  <c r="X1394" i="3"/>
  <c r="Y1394" i="3" s="1"/>
  <c r="S1394" i="3"/>
  <c r="T1394" i="3" s="1"/>
  <c r="M1394" i="3"/>
  <c r="N1394" i="3" s="1"/>
  <c r="H1394" i="3"/>
  <c r="I1394" i="3" s="1"/>
  <c r="X1393" i="3"/>
  <c r="Y1393" i="3" s="1"/>
  <c r="S1393" i="3"/>
  <c r="T1393" i="3" s="1"/>
  <c r="M1393" i="3"/>
  <c r="N1393" i="3" s="1"/>
  <c r="H1393" i="3"/>
  <c r="I1393" i="3" s="1"/>
  <c r="X1392" i="3"/>
  <c r="Y1392" i="3" s="1"/>
  <c r="S1392" i="3"/>
  <c r="T1392" i="3" s="1"/>
  <c r="M1392" i="3"/>
  <c r="N1392" i="3" s="1"/>
  <c r="H1392" i="3"/>
  <c r="I1392" i="3" s="1"/>
  <c r="X1391" i="3"/>
  <c r="Y1391" i="3" s="1"/>
  <c r="S1391" i="3"/>
  <c r="T1391" i="3" s="1"/>
  <c r="M1391" i="3"/>
  <c r="N1391" i="3" s="1"/>
  <c r="H1391" i="3"/>
  <c r="I1391" i="3" s="1"/>
  <c r="X1390" i="3"/>
  <c r="Y1390" i="3" s="1"/>
  <c r="S1390" i="3"/>
  <c r="T1390" i="3" s="1"/>
  <c r="M1390" i="3"/>
  <c r="N1390" i="3" s="1"/>
  <c r="H1390" i="3"/>
  <c r="I1390" i="3" s="1"/>
  <c r="X1389" i="3"/>
  <c r="Y1389" i="3" s="1"/>
  <c r="S1389" i="3"/>
  <c r="T1389" i="3" s="1"/>
  <c r="M1389" i="3"/>
  <c r="N1389" i="3" s="1"/>
  <c r="H1389" i="3"/>
  <c r="I1389" i="3" s="1"/>
  <c r="X1388" i="3"/>
  <c r="Y1388" i="3" s="1"/>
  <c r="S1388" i="3"/>
  <c r="T1388" i="3" s="1"/>
  <c r="M1388" i="3"/>
  <c r="N1388" i="3" s="1"/>
  <c r="H1388" i="3"/>
  <c r="I1388" i="3" s="1"/>
  <c r="X1387" i="3"/>
  <c r="Y1387" i="3" s="1"/>
  <c r="S1387" i="3"/>
  <c r="T1387" i="3" s="1"/>
  <c r="M1387" i="3"/>
  <c r="N1387" i="3" s="1"/>
  <c r="H1387" i="3"/>
  <c r="I1387" i="3" s="1"/>
  <c r="X1386" i="3"/>
  <c r="Y1386" i="3" s="1"/>
  <c r="S1386" i="3"/>
  <c r="T1386" i="3" s="1"/>
  <c r="M1386" i="3"/>
  <c r="N1386" i="3" s="1"/>
  <c r="H1386" i="3"/>
  <c r="I1386" i="3" s="1"/>
  <c r="X1385" i="3"/>
  <c r="Y1385" i="3" s="1"/>
  <c r="S1385" i="3"/>
  <c r="T1385" i="3" s="1"/>
  <c r="M1385" i="3"/>
  <c r="N1385" i="3" s="1"/>
  <c r="H1385" i="3"/>
  <c r="I1385" i="3" s="1"/>
  <c r="X1384" i="3"/>
  <c r="Y1384" i="3" s="1"/>
  <c r="S1384" i="3"/>
  <c r="T1384" i="3" s="1"/>
  <c r="M1384" i="3"/>
  <c r="N1384" i="3" s="1"/>
  <c r="H1384" i="3"/>
  <c r="I1384" i="3" s="1"/>
  <c r="X1383" i="3"/>
  <c r="Y1383" i="3" s="1"/>
  <c r="S1383" i="3"/>
  <c r="T1383" i="3" s="1"/>
  <c r="M1383" i="3"/>
  <c r="N1383" i="3" s="1"/>
  <c r="H1383" i="3"/>
  <c r="I1383" i="3" s="1"/>
  <c r="X1382" i="3"/>
  <c r="Y1382" i="3" s="1"/>
  <c r="S1382" i="3"/>
  <c r="T1382" i="3" s="1"/>
  <c r="M1382" i="3"/>
  <c r="N1382" i="3" s="1"/>
  <c r="H1382" i="3"/>
  <c r="I1382" i="3" s="1"/>
  <c r="X1381" i="3"/>
  <c r="Y1381" i="3" s="1"/>
  <c r="S1381" i="3"/>
  <c r="T1381" i="3" s="1"/>
  <c r="M1381" i="3"/>
  <c r="N1381" i="3" s="1"/>
  <c r="H1381" i="3"/>
  <c r="I1381" i="3" s="1"/>
  <c r="X1380" i="3"/>
  <c r="Y1380" i="3" s="1"/>
  <c r="S1380" i="3"/>
  <c r="T1380" i="3" s="1"/>
  <c r="M1380" i="3"/>
  <c r="N1380" i="3" s="1"/>
  <c r="H1380" i="3"/>
  <c r="I1380" i="3" s="1"/>
  <c r="X1379" i="3"/>
  <c r="Y1379" i="3" s="1"/>
  <c r="S1379" i="3"/>
  <c r="T1379" i="3" s="1"/>
  <c r="M1379" i="3"/>
  <c r="N1379" i="3" s="1"/>
  <c r="H1379" i="3"/>
  <c r="I1379" i="3" s="1"/>
  <c r="X1378" i="3"/>
  <c r="Y1378" i="3" s="1"/>
  <c r="S1378" i="3"/>
  <c r="T1378" i="3" s="1"/>
  <c r="M1378" i="3"/>
  <c r="N1378" i="3" s="1"/>
  <c r="H1378" i="3"/>
  <c r="I1378" i="3" s="1"/>
  <c r="X1377" i="3"/>
  <c r="Y1377" i="3" s="1"/>
  <c r="S1377" i="3"/>
  <c r="T1377" i="3" s="1"/>
  <c r="M1377" i="3"/>
  <c r="N1377" i="3" s="1"/>
  <c r="H1377" i="3"/>
  <c r="I1377" i="3" s="1"/>
  <c r="X1376" i="3"/>
  <c r="Y1376" i="3" s="1"/>
  <c r="S1376" i="3"/>
  <c r="T1376" i="3" s="1"/>
  <c r="M1376" i="3"/>
  <c r="N1376" i="3" s="1"/>
  <c r="H1376" i="3"/>
  <c r="I1376" i="3" s="1"/>
  <c r="X1375" i="3"/>
  <c r="Y1375" i="3" s="1"/>
  <c r="S1375" i="3"/>
  <c r="T1375" i="3" s="1"/>
  <c r="M1375" i="3"/>
  <c r="N1375" i="3" s="1"/>
  <c r="H1375" i="3"/>
  <c r="I1375" i="3" s="1"/>
  <c r="X1374" i="3"/>
  <c r="Y1374" i="3" s="1"/>
  <c r="S1374" i="3"/>
  <c r="T1374" i="3" s="1"/>
  <c r="M1374" i="3"/>
  <c r="N1374" i="3" s="1"/>
  <c r="H1374" i="3"/>
  <c r="I1374" i="3" s="1"/>
  <c r="X1373" i="3"/>
  <c r="Y1373" i="3" s="1"/>
  <c r="S1373" i="3"/>
  <c r="T1373" i="3" s="1"/>
  <c r="M1373" i="3"/>
  <c r="N1373" i="3" s="1"/>
  <c r="H1373" i="3"/>
  <c r="I1373" i="3" s="1"/>
  <c r="X1372" i="3"/>
  <c r="Y1372" i="3" s="1"/>
  <c r="S1372" i="3"/>
  <c r="T1372" i="3" s="1"/>
  <c r="M1372" i="3"/>
  <c r="N1372" i="3" s="1"/>
  <c r="H1372" i="3"/>
  <c r="I1372" i="3" s="1"/>
  <c r="X1371" i="3"/>
  <c r="Y1371" i="3" s="1"/>
  <c r="S1371" i="3"/>
  <c r="T1371" i="3" s="1"/>
  <c r="M1371" i="3"/>
  <c r="N1371" i="3" s="1"/>
  <c r="H1371" i="3"/>
  <c r="I1371" i="3" s="1"/>
  <c r="X1370" i="3"/>
  <c r="Y1370" i="3" s="1"/>
  <c r="S1370" i="3"/>
  <c r="T1370" i="3" s="1"/>
  <c r="M1370" i="3"/>
  <c r="N1370" i="3" s="1"/>
  <c r="H1370" i="3"/>
  <c r="I1370" i="3" s="1"/>
  <c r="X1369" i="3"/>
  <c r="Y1369" i="3" s="1"/>
  <c r="S1369" i="3"/>
  <c r="T1369" i="3" s="1"/>
  <c r="M1369" i="3"/>
  <c r="N1369" i="3" s="1"/>
  <c r="H1369" i="3"/>
  <c r="I1369" i="3" s="1"/>
  <c r="X1368" i="3"/>
  <c r="Y1368" i="3" s="1"/>
  <c r="S1368" i="3"/>
  <c r="T1368" i="3" s="1"/>
  <c r="M1368" i="3"/>
  <c r="N1368" i="3" s="1"/>
  <c r="H1368" i="3"/>
  <c r="I1368" i="3" s="1"/>
  <c r="X1367" i="3"/>
  <c r="Y1367" i="3" s="1"/>
  <c r="S1367" i="3"/>
  <c r="T1367" i="3" s="1"/>
  <c r="M1367" i="3"/>
  <c r="N1367" i="3" s="1"/>
  <c r="H1367" i="3"/>
  <c r="I1367" i="3" s="1"/>
  <c r="X1366" i="3"/>
  <c r="Y1366" i="3" s="1"/>
  <c r="S1366" i="3"/>
  <c r="T1366" i="3" s="1"/>
  <c r="M1366" i="3"/>
  <c r="N1366" i="3" s="1"/>
  <c r="H1366" i="3"/>
  <c r="I1366" i="3" s="1"/>
  <c r="X1365" i="3"/>
  <c r="Y1365" i="3" s="1"/>
  <c r="S1365" i="3"/>
  <c r="T1365" i="3" s="1"/>
  <c r="M1365" i="3"/>
  <c r="N1365" i="3" s="1"/>
  <c r="H1365" i="3"/>
  <c r="I1365" i="3" s="1"/>
  <c r="X1364" i="3"/>
  <c r="Y1364" i="3" s="1"/>
  <c r="S1364" i="3"/>
  <c r="T1364" i="3" s="1"/>
  <c r="M1364" i="3"/>
  <c r="N1364" i="3" s="1"/>
  <c r="H1364" i="3"/>
  <c r="I1364" i="3" s="1"/>
  <c r="X1363" i="3"/>
  <c r="Y1363" i="3" s="1"/>
  <c r="S1363" i="3"/>
  <c r="T1363" i="3" s="1"/>
  <c r="M1363" i="3"/>
  <c r="N1363" i="3" s="1"/>
  <c r="H1363" i="3"/>
  <c r="I1363" i="3" s="1"/>
  <c r="X1362" i="3"/>
  <c r="Y1362" i="3" s="1"/>
  <c r="S1362" i="3"/>
  <c r="T1362" i="3" s="1"/>
  <c r="M1362" i="3"/>
  <c r="N1362" i="3" s="1"/>
  <c r="H1362" i="3"/>
  <c r="I1362" i="3" s="1"/>
  <c r="X1361" i="3"/>
  <c r="Y1361" i="3" s="1"/>
  <c r="S1361" i="3"/>
  <c r="T1361" i="3" s="1"/>
  <c r="M1361" i="3"/>
  <c r="N1361" i="3" s="1"/>
  <c r="H1361" i="3"/>
  <c r="I1361" i="3" s="1"/>
  <c r="X1360" i="3"/>
  <c r="Y1360" i="3" s="1"/>
  <c r="S1360" i="3"/>
  <c r="T1360" i="3" s="1"/>
  <c r="M1360" i="3"/>
  <c r="N1360" i="3" s="1"/>
  <c r="H1360" i="3"/>
  <c r="I1360" i="3" s="1"/>
  <c r="X1359" i="3"/>
  <c r="Y1359" i="3" s="1"/>
  <c r="S1359" i="3"/>
  <c r="T1359" i="3" s="1"/>
  <c r="M1359" i="3"/>
  <c r="N1359" i="3" s="1"/>
  <c r="H1359" i="3"/>
  <c r="I1359" i="3" s="1"/>
  <c r="X1358" i="3"/>
  <c r="Y1358" i="3" s="1"/>
  <c r="S1358" i="3"/>
  <c r="T1358" i="3" s="1"/>
  <c r="M1358" i="3"/>
  <c r="N1358" i="3" s="1"/>
  <c r="H1358" i="3"/>
  <c r="I1358" i="3" s="1"/>
  <c r="X1357" i="3"/>
  <c r="Y1357" i="3" s="1"/>
  <c r="S1357" i="3"/>
  <c r="T1357" i="3" s="1"/>
  <c r="M1357" i="3"/>
  <c r="N1357" i="3" s="1"/>
  <c r="H1357" i="3"/>
  <c r="I1357" i="3" s="1"/>
  <c r="X1356" i="3"/>
  <c r="Y1356" i="3" s="1"/>
  <c r="S1356" i="3"/>
  <c r="T1356" i="3" s="1"/>
  <c r="M1356" i="3"/>
  <c r="N1356" i="3" s="1"/>
  <c r="H1356" i="3"/>
  <c r="I1356" i="3" s="1"/>
  <c r="X1355" i="3"/>
  <c r="Y1355" i="3" s="1"/>
  <c r="S1355" i="3"/>
  <c r="T1355" i="3" s="1"/>
  <c r="M1355" i="3"/>
  <c r="N1355" i="3" s="1"/>
  <c r="H1355" i="3"/>
  <c r="I1355" i="3" s="1"/>
  <c r="X1354" i="3"/>
  <c r="Y1354" i="3" s="1"/>
  <c r="S1354" i="3"/>
  <c r="T1354" i="3" s="1"/>
  <c r="M1354" i="3"/>
  <c r="N1354" i="3" s="1"/>
  <c r="H1354" i="3"/>
  <c r="I1354" i="3" s="1"/>
  <c r="X1353" i="3"/>
  <c r="Y1353" i="3" s="1"/>
  <c r="S1353" i="3"/>
  <c r="T1353" i="3" s="1"/>
  <c r="M1353" i="3"/>
  <c r="N1353" i="3" s="1"/>
  <c r="H1353" i="3"/>
  <c r="I1353" i="3" s="1"/>
  <c r="X1352" i="3"/>
  <c r="Y1352" i="3" s="1"/>
  <c r="S1352" i="3"/>
  <c r="T1352" i="3" s="1"/>
  <c r="M1352" i="3"/>
  <c r="N1352" i="3" s="1"/>
  <c r="H1352" i="3"/>
  <c r="I1352" i="3" s="1"/>
  <c r="X1351" i="3"/>
  <c r="Y1351" i="3" s="1"/>
  <c r="S1351" i="3"/>
  <c r="T1351" i="3" s="1"/>
  <c r="M1351" i="3"/>
  <c r="N1351" i="3" s="1"/>
  <c r="H1351" i="3"/>
  <c r="I1351" i="3" s="1"/>
  <c r="X1350" i="3"/>
  <c r="Y1350" i="3" s="1"/>
  <c r="S1350" i="3"/>
  <c r="T1350" i="3" s="1"/>
  <c r="M1350" i="3"/>
  <c r="N1350" i="3" s="1"/>
  <c r="H1350" i="3"/>
  <c r="I1350" i="3" s="1"/>
  <c r="X1349" i="3"/>
  <c r="Y1349" i="3" s="1"/>
  <c r="S1349" i="3"/>
  <c r="T1349" i="3" s="1"/>
  <c r="M1349" i="3"/>
  <c r="N1349" i="3" s="1"/>
  <c r="H1349" i="3"/>
  <c r="I1349" i="3" s="1"/>
  <c r="X1348" i="3"/>
  <c r="Y1348" i="3" s="1"/>
  <c r="S1348" i="3"/>
  <c r="T1348" i="3" s="1"/>
  <c r="M1348" i="3"/>
  <c r="N1348" i="3" s="1"/>
  <c r="H1348" i="3"/>
  <c r="I1348" i="3" s="1"/>
  <c r="X1347" i="3"/>
  <c r="Y1347" i="3" s="1"/>
  <c r="S1347" i="3"/>
  <c r="T1347" i="3" s="1"/>
  <c r="M1347" i="3"/>
  <c r="N1347" i="3" s="1"/>
  <c r="H1347" i="3"/>
  <c r="I1347" i="3" s="1"/>
  <c r="X1346" i="3"/>
  <c r="Y1346" i="3" s="1"/>
  <c r="S1346" i="3"/>
  <c r="T1346" i="3" s="1"/>
  <c r="M1346" i="3"/>
  <c r="N1346" i="3" s="1"/>
  <c r="H1346" i="3"/>
  <c r="I1346" i="3" s="1"/>
  <c r="X1345" i="3"/>
  <c r="Y1345" i="3" s="1"/>
  <c r="S1345" i="3"/>
  <c r="T1345" i="3" s="1"/>
  <c r="M1345" i="3"/>
  <c r="N1345" i="3" s="1"/>
  <c r="H1345" i="3"/>
  <c r="I1345" i="3" s="1"/>
  <c r="X1344" i="3"/>
  <c r="Y1344" i="3" s="1"/>
  <c r="S1344" i="3"/>
  <c r="T1344" i="3" s="1"/>
  <c r="M1344" i="3"/>
  <c r="N1344" i="3" s="1"/>
  <c r="H1344" i="3"/>
  <c r="I1344" i="3" s="1"/>
  <c r="X1343" i="3"/>
  <c r="Y1343" i="3" s="1"/>
  <c r="S1343" i="3"/>
  <c r="T1343" i="3" s="1"/>
  <c r="M1343" i="3"/>
  <c r="N1343" i="3" s="1"/>
  <c r="H1343" i="3"/>
  <c r="I1343" i="3" s="1"/>
  <c r="X1342" i="3"/>
  <c r="Y1342" i="3" s="1"/>
  <c r="S1342" i="3"/>
  <c r="T1342" i="3" s="1"/>
  <c r="M1342" i="3"/>
  <c r="N1342" i="3" s="1"/>
  <c r="H1342" i="3"/>
  <c r="I1342" i="3" s="1"/>
  <c r="X1341" i="3"/>
  <c r="Y1341" i="3" s="1"/>
  <c r="S1341" i="3"/>
  <c r="T1341" i="3" s="1"/>
  <c r="M1341" i="3"/>
  <c r="N1341" i="3" s="1"/>
  <c r="H1341" i="3"/>
  <c r="I1341" i="3" s="1"/>
  <c r="X1340" i="3"/>
  <c r="Y1340" i="3" s="1"/>
  <c r="S1340" i="3"/>
  <c r="T1340" i="3" s="1"/>
  <c r="M1340" i="3"/>
  <c r="N1340" i="3" s="1"/>
  <c r="H1340" i="3"/>
  <c r="I1340" i="3" s="1"/>
  <c r="X1339" i="3"/>
  <c r="Y1339" i="3" s="1"/>
  <c r="S1339" i="3"/>
  <c r="T1339" i="3" s="1"/>
  <c r="M1339" i="3"/>
  <c r="N1339" i="3" s="1"/>
  <c r="H1339" i="3"/>
  <c r="I1339" i="3" s="1"/>
  <c r="X1338" i="3"/>
  <c r="Y1338" i="3" s="1"/>
  <c r="S1338" i="3"/>
  <c r="T1338" i="3" s="1"/>
  <c r="M1338" i="3"/>
  <c r="N1338" i="3" s="1"/>
  <c r="H1338" i="3"/>
  <c r="I1338" i="3" s="1"/>
  <c r="X1337" i="3"/>
  <c r="Y1337" i="3" s="1"/>
  <c r="S1337" i="3"/>
  <c r="T1337" i="3" s="1"/>
  <c r="M1337" i="3"/>
  <c r="N1337" i="3" s="1"/>
  <c r="H1337" i="3"/>
  <c r="I1337" i="3" s="1"/>
  <c r="X1336" i="3"/>
  <c r="Y1336" i="3" s="1"/>
  <c r="S1336" i="3"/>
  <c r="T1336" i="3" s="1"/>
  <c r="M1336" i="3"/>
  <c r="N1336" i="3" s="1"/>
  <c r="H1336" i="3"/>
  <c r="I1336" i="3" s="1"/>
  <c r="X1335" i="3"/>
  <c r="Y1335" i="3" s="1"/>
  <c r="S1335" i="3"/>
  <c r="T1335" i="3" s="1"/>
  <c r="M1335" i="3"/>
  <c r="N1335" i="3" s="1"/>
  <c r="H1335" i="3"/>
  <c r="I1335" i="3" s="1"/>
  <c r="X1334" i="3"/>
  <c r="Y1334" i="3" s="1"/>
  <c r="S1334" i="3"/>
  <c r="T1334" i="3" s="1"/>
  <c r="M1334" i="3"/>
  <c r="N1334" i="3" s="1"/>
  <c r="H1334" i="3"/>
  <c r="I1334" i="3" s="1"/>
  <c r="X1333" i="3"/>
  <c r="Y1333" i="3" s="1"/>
  <c r="S1333" i="3"/>
  <c r="T1333" i="3" s="1"/>
  <c r="M1333" i="3"/>
  <c r="N1333" i="3" s="1"/>
  <c r="H1333" i="3"/>
  <c r="I1333" i="3" s="1"/>
  <c r="X1332" i="3"/>
  <c r="Y1332" i="3" s="1"/>
  <c r="S1332" i="3"/>
  <c r="T1332" i="3" s="1"/>
  <c r="M1332" i="3"/>
  <c r="N1332" i="3" s="1"/>
  <c r="H1332" i="3"/>
  <c r="I1332" i="3" s="1"/>
  <c r="X1331" i="3"/>
  <c r="Y1331" i="3" s="1"/>
  <c r="S1331" i="3"/>
  <c r="T1331" i="3" s="1"/>
  <c r="M1331" i="3"/>
  <c r="N1331" i="3" s="1"/>
  <c r="H1331" i="3"/>
  <c r="I1331" i="3" s="1"/>
  <c r="X1330" i="3"/>
  <c r="Y1330" i="3" s="1"/>
  <c r="S1330" i="3"/>
  <c r="T1330" i="3" s="1"/>
  <c r="M1330" i="3"/>
  <c r="N1330" i="3" s="1"/>
  <c r="H1330" i="3"/>
  <c r="I1330" i="3" s="1"/>
  <c r="X1329" i="3"/>
  <c r="Y1329" i="3" s="1"/>
  <c r="S1329" i="3"/>
  <c r="T1329" i="3" s="1"/>
  <c r="M1329" i="3"/>
  <c r="N1329" i="3" s="1"/>
  <c r="H1329" i="3"/>
  <c r="I1329" i="3" s="1"/>
  <c r="X1328" i="3"/>
  <c r="Y1328" i="3" s="1"/>
  <c r="S1328" i="3"/>
  <c r="T1328" i="3" s="1"/>
  <c r="M1328" i="3"/>
  <c r="N1328" i="3" s="1"/>
  <c r="H1328" i="3"/>
  <c r="I1328" i="3" s="1"/>
  <c r="X1327" i="3"/>
  <c r="Y1327" i="3" s="1"/>
  <c r="S1327" i="3"/>
  <c r="T1327" i="3" s="1"/>
  <c r="M1327" i="3"/>
  <c r="N1327" i="3" s="1"/>
  <c r="H1327" i="3"/>
  <c r="I1327" i="3" s="1"/>
  <c r="X1326" i="3"/>
  <c r="Y1326" i="3" s="1"/>
  <c r="S1326" i="3"/>
  <c r="T1326" i="3" s="1"/>
  <c r="M1326" i="3"/>
  <c r="N1326" i="3" s="1"/>
  <c r="H1326" i="3"/>
  <c r="I1326" i="3" s="1"/>
  <c r="X1325" i="3"/>
  <c r="Y1325" i="3" s="1"/>
  <c r="S1325" i="3"/>
  <c r="T1325" i="3" s="1"/>
  <c r="M1325" i="3"/>
  <c r="N1325" i="3" s="1"/>
  <c r="H1325" i="3"/>
  <c r="I1325" i="3" s="1"/>
  <c r="X1324" i="3"/>
  <c r="Y1324" i="3" s="1"/>
  <c r="S1324" i="3"/>
  <c r="T1324" i="3" s="1"/>
  <c r="M1324" i="3"/>
  <c r="N1324" i="3" s="1"/>
  <c r="H1324" i="3"/>
  <c r="I1324" i="3" s="1"/>
  <c r="X1323" i="3"/>
  <c r="Y1323" i="3" s="1"/>
  <c r="S1323" i="3"/>
  <c r="T1323" i="3" s="1"/>
  <c r="M1323" i="3"/>
  <c r="N1323" i="3" s="1"/>
  <c r="H1323" i="3"/>
  <c r="I1323" i="3" s="1"/>
  <c r="X1322" i="3"/>
  <c r="Y1322" i="3" s="1"/>
  <c r="S1322" i="3"/>
  <c r="T1322" i="3" s="1"/>
  <c r="M1322" i="3"/>
  <c r="N1322" i="3" s="1"/>
  <c r="H1322" i="3"/>
  <c r="I1322" i="3" s="1"/>
  <c r="X1321" i="3"/>
  <c r="Y1321" i="3" s="1"/>
  <c r="S1321" i="3"/>
  <c r="T1321" i="3" s="1"/>
  <c r="M1321" i="3"/>
  <c r="N1321" i="3" s="1"/>
  <c r="H1321" i="3"/>
  <c r="I1321" i="3" s="1"/>
  <c r="X1320" i="3"/>
  <c r="Y1320" i="3" s="1"/>
  <c r="S1320" i="3"/>
  <c r="T1320" i="3" s="1"/>
  <c r="M1320" i="3"/>
  <c r="N1320" i="3" s="1"/>
  <c r="H1320" i="3"/>
  <c r="I1320" i="3" s="1"/>
  <c r="X1319" i="3"/>
  <c r="Y1319" i="3" s="1"/>
  <c r="S1319" i="3"/>
  <c r="T1319" i="3" s="1"/>
  <c r="M1319" i="3"/>
  <c r="N1319" i="3" s="1"/>
  <c r="H1319" i="3"/>
  <c r="I1319" i="3" s="1"/>
  <c r="X1318" i="3"/>
  <c r="Y1318" i="3" s="1"/>
  <c r="S1318" i="3"/>
  <c r="T1318" i="3" s="1"/>
  <c r="M1318" i="3"/>
  <c r="N1318" i="3" s="1"/>
  <c r="H1318" i="3"/>
  <c r="I1318" i="3" s="1"/>
  <c r="X1317" i="3"/>
  <c r="Y1317" i="3" s="1"/>
  <c r="S1317" i="3"/>
  <c r="T1317" i="3" s="1"/>
  <c r="M1317" i="3"/>
  <c r="N1317" i="3" s="1"/>
  <c r="H1317" i="3"/>
  <c r="I1317" i="3" s="1"/>
  <c r="X1316" i="3"/>
  <c r="Y1316" i="3" s="1"/>
  <c r="S1316" i="3"/>
  <c r="T1316" i="3" s="1"/>
  <c r="M1316" i="3"/>
  <c r="N1316" i="3" s="1"/>
  <c r="H1316" i="3"/>
  <c r="I1316" i="3" s="1"/>
  <c r="X1315" i="3"/>
  <c r="Y1315" i="3" s="1"/>
  <c r="S1315" i="3"/>
  <c r="T1315" i="3" s="1"/>
  <c r="M1315" i="3"/>
  <c r="N1315" i="3" s="1"/>
  <c r="H1315" i="3"/>
  <c r="I1315" i="3" s="1"/>
  <c r="X1314" i="3"/>
  <c r="Y1314" i="3" s="1"/>
  <c r="S1314" i="3"/>
  <c r="T1314" i="3" s="1"/>
  <c r="M1314" i="3"/>
  <c r="N1314" i="3" s="1"/>
  <c r="H1314" i="3"/>
  <c r="I1314" i="3" s="1"/>
  <c r="X1313" i="3"/>
  <c r="Y1313" i="3" s="1"/>
  <c r="S1313" i="3"/>
  <c r="T1313" i="3" s="1"/>
  <c r="M1313" i="3"/>
  <c r="N1313" i="3" s="1"/>
  <c r="H1313" i="3"/>
  <c r="I1313" i="3" s="1"/>
  <c r="X1312" i="3"/>
  <c r="Y1312" i="3" s="1"/>
  <c r="S1312" i="3"/>
  <c r="T1312" i="3" s="1"/>
  <c r="M1312" i="3"/>
  <c r="N1312" i="3" s="1"/>
  <c r="H1312" i="3"/>
  <c r="I1312" i="3" s="1"/>
  <c r="X1311" i="3"/>
  <c r="Y1311" i="3" s="1"/>
  <c r="S1311" i="3"/>
  <c r="T1311" i="3" s="1"/>
  <c r="M1311" i="3"/>
  <c r="N1311" i="3" s="1"/>
  <c r="H1311" i="3"/>
  <c r="I1311" i="3" s="1"/>
  <c r="X1310" i="3"/>
  <c r="Y1310" i="3" s="1"/>
  <c r="S1310" i="3"/>
  <c r="T1310" i="3" s="1"/>
  <c r="M1310" i="3"/>
  <c r="N1310" i="3" s="1"/>
  <c r="H1310" i="3"/>
  <c r="I1310" i="3" s="1"/>
  <c r="X1309" i="3"/>
  <c r="Y1309" i="3" s="1"/>
  <c r="S1309" i="3"/>
  <c r="T1309" i="3" s="1"/>
  <c r="M1309" i="3"/>
  <c r="N1309" i="3" s="1"/>
  <c r="H1309" i="3"/>
  <c r="I1309" i="3" s="1"/>
  <c r="X1308" i="3"/>
  <c r="Y1308" i="3" s="1"/>
  <c r="S1308" i="3"/>
  <c r="T1308" i="3" s="1"/>
  <c r="M1308" i="3"/>
  <c r="N1308" i="3" s="1"/>
  <c r="H1308" i="3"/>
  <c r="I1308" i="3" s="1"/>
  <c r="X1307" i="3"/>
  <c r="Y1307" i="3" s="1"/>
  <c r="S1307" i="3"/>
  <c r="T1307" i="3" s="1"/>
  <c r="M1307" i="3"/>
  <c r="N1307" i="3" s="1"/>
  <c r="H1307" i="3"/>
  <c r="I1307" i="3" s="1"/>
  <c r="X1306" i="3"/>
  <c r="Y1306" i="3" s="1"/>
  <c r="S1306" i="3"/>
  <c r="T1306" i="3" s="1"/>
  <c r="M1306" i="3"/>
  <c r="N1306" i="3" s="1"/>
  <c r="H1306" i="3"/>
  <c r="I1306" i="3" s="1"/>
  <c r="X1305" i="3"/>
  <c r="Y1305" i="3" s="1"/>
  <c r="S1305" i="3"/>
  <c r="T1305" i="3" s="1"/>
  <c r="M1305" i="3"/>
  <c r="N1305" i="3" s="1"/>
  <c r="H1305" i="3"/>
  <c r="I1305" i="3" s="1"/>
  <c r="X1304" i="3"/>
  <c r="Y1304" i="3" s="1"/>
  <c r="S1304" i="3"/>
  <c r="T1304" i="3" s="1"/>
  <c r="M1304" i="3"/>
  <c r="N1304" i="3" s="1"/>
  <c r="H1304" i="3"/>
  <c r="I1304" i="3" s="1"/>
  <c r="X1303" i="3"/>
  <c r="Y1303" i="3" s="1"/>
  <c r="S1303" i="3"/>
  <c r="T1303" i="3" s="1"/>
  <c r="M1303" i="3"/>
  <c r="N1303" i="3" s="1"/>
  <c r="H1303" i="3"/>
  <c r="I1303" i="3" s="1"/>
  <c r="X1302" i="3"/>
  <c r="Y1302" i="3" s="1"/>
  <c r="S1302" i="3"/>
  <c r="T1302" i="3" s="1"/>
  <c r="M1302" i="3"/>
  <c r="N1302" i="3" s="1"/>
  <c r="H1302" i="3"/>
  <c r="I1302" i="3" s="1"/>
  <c r="X1301" i="3"/>
  <c r="Y1301" i="3" s="1"/>
  <c r="S1301" i="3"/>
  <c r="T1301" i="3" s="1"/>
  <c r="M1301" i="3"/>
  <c r="N1301" i="3" s="1"/>
  <c r="H1301" i="3"/>
  <c r="I1301" i="3" s="1"/>
  <c r="X1300" i="3"/>
  <c r="Y1300" i="3" s="1"/>
  <c r="S1300" i="3"/>
  <c r="T1300" i="3" s="1"/>
  <c r="M1300" i="3"/>
  <c r="N1300" i="3" s="1"/>
  <c r="H1300" i="3"/>
  <c r="I1300" i="3" s="1"/>
  <c r="X1299" i="3"/>
  <c r="Y1299" i="3" s="1"/>
  <c r="S1299" i="3"/>
  <c r="T1299" i="3" s="1"/>
  <c r="M1299" i="3"/>
  <c r="N1299" i="3" s="1"/>
  <c r="H1299" i="3"/>
  <c r="I1299" i="3" s="1"/>
  <c r="X1298" i="3"/>
  <c r="Y1298" i="3" s="1"/>
  <c r="S1298" i="3"/>
  <c r="T1298" i="3" s="1"/>
  <c r="M1298" i="3"/>
  <c r="N1298" i="3" s="1"/>
  <c r="H1298" i="3"/>
  <c r="I1298" i="3" s="1"/>
  <c r="X1297" i="3"/>
  <c r="Y1297" i="3" s="1"/>
  <c r="S1297" i="3"/>
  <c r="T1297" i="3" s="1"/>
  <c r="M1297" i="3"/>
  <c r="N1297" i="3" s="1"/>
  <c r="H1297" i="3"/>
  <c r="I1297" i="3" s="1"/>
  <c r="X1296" i="3"/>
  <c r="Y1296" i="3" s="1"/>
  <c r="S1296" i="3"/>
  <c r="T1296" i="3" s="1"/>
  <c r="M1296" i="3"/>
  <c r="N1296" i="3" s="1"/>
  <c r="H1296" i="3"/>
  <c r="I1296" i="3" s="1"/>
  <c r="X1295" i="3"/>
  <c r="Y1295" i="3" s="1"/>
  <c r="S1295" i="3"/>
  <c r="T1295" i="3" s="1"/>
  <c r="M1295" i="3"/>
  <c r="N1295" i="3" s="1"/>
  <c r="H1295" i="3"/>
  <c r="I1295" i="3" s="1"/>
  <c r="X1294" i="3"/>
  <c r="Y1294" i="3" s="1"/>
  <c r="S1294" i="3"/>
  <c r="T1294" i="3" s="1"/>
  <c r="M1294" i="3"/>
  <c r="N1294" i="3" s="1"/>
  <c r="H1294" i="3"/>
  <c r="I1294" i="3" s="1"/>
  <c r="X1293" i="3"/>
  <c r="Y1293" i="3" s="1"/>
  <c r="S1293" i="3"/>
  <c r="T1293" i="3" s="1"/>
  <c r="M1293" i="3"/>
  <c r="N1293" i="3" s="1"/>
  <c r="H1293" i="3"/>
  <c r="I1293" i="3" s="1"/>
  <c r="X1292" i="3"/>
  <c r="Y1292" i="3" s="1"/>
  <c r="S1292" i="3"/>
  <c r="T1292" i="3" s="1"/>
  <c r="M1292" i="3"/>
  <c r="N1292" i="3" s="1"/>
  <c r="H1292" i="3"/>
  <c r="I1292" i="3" s="1"/>
  <c r="X1291" i="3"/>
  <c r="Y1291" i="3" s="1"/>
  <c r="S1291" i="3"/>
  <c r="T1291" i="3" s="1"/>
  <c r="M1291" i="3"/>
  <c r="N1291" i="3" s="1"/>
  <c r="H1291" i="3"/>
  <c r="I1291" i="3" s="1"/>
  <c r="X1290" i="3"/>
  <c r="Y1290" i="3" s="1"/>
  <c r="S1290" i="3"/>
  <c r="T1290" i="3" s="1"/>
  <c r="M1290" i="3"/>
  <c r="N1290" i="3" s="1"/>
  <c r="H1290" i="3"/>
  <c r="I1290" i="3" s="1"/>
  <c r="X1289" i="3"/>
  <c r="Y1289" i="3" s="1"/>
  <c r="S1289" i="3"/>
  <c r="T1289" i="3" s="1"/>
  <c r="M1289" i="3"/>
  <c r="N1289" i="3" s="1"/>
  <c r="H1289" i="3"/>
  <c r="I1289" i="3" s="1"/>
  <c r="X1288" i="3"/>
  <c r="Y1288" i="3" s="1"/>
  <c r="S1288" i="3"/>
  <c r="T1288" i="3" s="1"/>
  <c r="M1288" i="3"/>
  <c r="N1288" i="3" s="1"/>
  <c r="H1288" i="3"/>
  <c r="I1288" i="3" s="1"/>
  <c r="X1287" i="3"/>
  <c r="Y1287" i="3" s="1"/>
  <c r="S1287" i="3"/>
  <c r="T1287" i="3" s="1"/>
  <c r="M1287" i="3"/>
  <c r="N1287" i="3" s="1"/>
  <c r="H1287" i="3"/>
  <c r="I1287" i="3" s="1"/>
  <c r="X1286" i="3"/>
  <c r="Y1286" i="3" s="1"/>
  <c r="S1286" i="3"/>
  <c r="T1286" i="3" s="1"/>
  <c r="M1286" i="3"/>
  <c r="N1286" i="3" s="1"/>
  <c r="H1286" i="3"/>
  <c r="I1286" i="3" s="1"/>
  <c r="X1285" i="3"/>
  <c r="Y1285" i="3" s="1"/>
  <c r="S1285" i="3"/>
  <c r="T1285" i="3" s="1"/>
  <c r="M1285" i="3"/>
  <c r="N1285" i="3" s="1"/>
  <c r="H1285" i="3"/>
  <c r="I1285" i="3" s="1"/>
  <c r="X1284" i="3"/>
  <c r="Y1284" i="3" s="1"/>
  <c r="S1284" i="3"/>
  <c r="T1284" i="3" s="1"/>
  <c r="M1284" i="3"/>
  <c r="N1284" i="3" s="1"/>
  <c r="H1284" i="3"/>
  <c r="I1284" i="3" s="1"/>
  <c r="X1283" i="3"/>
  <c r="Y1283" i="3" s="1"/>
  <c r="S1283" i="3"/>
  <c r="T1283" i="3" s="1"/>
  <c r="M1283" i="3"/>
  <c r="N1283" i="3" s="1"/>
  <c r="H1283" i="3"/>
  <c r="I1283" i="3" s="1"/>
  <c r="X1282" i="3"/>
  <c r="Y1282" i="3" s="1"/>
  <c r="S1282" i="3"/>
  <c r="T1282" i="3" s="1"/>
  <c r="M1282" i="3"/>
  <c r="N1282" i="3" s="1"/>
  <c r="H1282" i="3"/>
  <c r="I1282" i="3" s="1"/>
  <c r="X1281" i="3"/>
  <c r="Y1281" i="3" s="1"/>
  <c r="S1281" i="3"/>
  <c r="T1281" i="3" s="1"/>
  <c r="M1281" i="3"/>
  <c r="N1281" i="3" s="1"/>
  <c r="H1281" i="3"/>
  <c r="I1281" i="3" s="1"/>
  <c r="X1280" i="3"/>
  <c r="Y1280" i="3" s="1"/>
  <c r="S1280" i="3"/>
  <c r="T1280" i="3" s="1"/>
  <c r="M1280" i="3"/>
  <c r="N1280" i="3" s="1"/>
  <c r="H1280" i="3"/>
  <c r="I1280" i="3" s="1"/>
  <c r="X1279" i="3"/>
  <c r="Y1279" i="3" s="1"/>
  <c r="S1279" i="3"/>
  <c r="T1279" i="3" s="1"/>
  <c r="M1279" i="3"/>
  <c r="N1279" i="3" s="1"/>
  <c r="H1279" i="3"/>
  <c r="I1279" i="3" s="1"/>
  <c r="X1278" i="3"/>
  <c r="Y1278" i="3" s="1"/>
  <c r="S1278" i="3"/>
  <c r="T1278" i="3" s="1"/>
  <c r="M1278" i="3"/>
  <c r="N1278" i="3" s="1"/>
  <c r="H1278" i="3"/>
  <c r="I1278" i="3" s="1"/>
  <c r="X1277" i="3"/>
  <c r="Y1277" i="3" s="1"/>
  <c r="S1277" i="3"/>
  <c r="T1277" i="3" s="1"/>
  <c r="M1277" i="3"/>
  <c r="N1277" i="3" s="1"/>
  <c r="H1277" i="3"/>
  <c r="I1277" i="3" s="1"/>
  <c r="X1276" i="3"/>
  <c r="Y1276" i="3" s="1"/>
  <c r="S1276" i="3"/>
  <c r="T1276" i="3" s="1"/>
  <c r="M1276" i="3"/>
  <c r="N1276" i="3" s="1"/>
  <c r="H1276" i="3"/>
  <c r="I1276" i="3" s="1"/>
  <c r="X1275" i="3"/>
  <c r="Y1275" i="3" s="1"/>
  <c r="S1275" i="3"/>
  <c r="T1275" i="3" s="1"/>
  <c r="M1275" i="3"/>
  <c r="N1275" i="3" s="1"/>
  <c r="H1275" i="3"/>
  <c r="I1275" i="3" s="1"/>
  <c r="X1274" i="3"/>
  <c r="Y1274" i="3" s="1"/>
  <c r="S1274" i="3"/>
  <c r="T1274" i="3" s="1"/>
  <c r="M1274" i="3"/>
  <c r="N1274" i="3" s="1"/>
  <c r="H1274" i="3"/>
  <c r="I1274" i="3" s="1"/>
  <c r="X1273" i="3"/>
  <c r="Y1273" i="3" s="1"/>
  <c r="S1273" i="3"/>
  <c r="T1273" i="3" s="1"/>
  <c r="M1273" i="3"/>
  <c r="N1273" i="3" s="1"/>
  <c r="H1273" i="3"/>
  <c r="I1273" i="3" s="1"/>
  <c r="X1272" i="3"/>
  <c r="Y1272" i="3" s="1"/>
  <c r="S1272" i="3"/>
  <c r="T1272" i="3" s="1"/>
  <c r="M1272" i="3"/>
  <c r="N1272" i="3" s="1"/>
  <c r="H1272" i="3"/>
  <c r="I1272" i="3" s="1"/>
  <c r="X1271" i="3"/>
  <c r="Y1271" i="3" s="1"/>
  <c r="S1271" i="3"/>
  <c r="T1271" i="3" s="1"/>
  <c r="M1271" i="3"/>
  <c r="N1271" i="3" s="1"/>
  <c r="H1271" i="3"/>
  <c r="I1271" i="3" s="1"/>
  <c r="X1270" i="3"/>
  <c r="Y1270" i="3" s="1"/>
  <c r="S1270" i="3"/>
  <c r="T1270" i="3" s="1"/>
  <c r="M1270" i="3"/>
  <c r="N1270" i="3" s="1"/>
  <c r="H1270" i="3"/>
  <c r="I1270" i="3" s="1"/>
  <c r="X1269" i="3"/>
  <c r="Y1269" i="3" s="1"/>
  <c r="S1269" i="3"/>
  <c r="T1269" i="3" s="1"/>
  <c r="M1269" i="3"/>
  <c r="N1269" i="3" s="1"/>
  <c r="H1269" i="3"/>
  <c r="I1269" i="3" s="1"/>
  <c r="X1268" i="3"/>
  <c r="Y1268" i="3" s="1"/>
  <c r="S1268" i="3"/>
  <c r="T1268" i="3" s="1"/>
  <c r="M1268" i="3"/>
  <c r="N1268" i="3" s="1"/>
  <c r="H1268" i="3"/>
  <c r="I1268" i="3" s="1"/>
  <c r="X1267" i="3"/>
  <c r="Y1267" i="3" s="1"/>
  <c r="S1267" i="3"/>
  <c r="T1267" i="3" s="1"/>
  <c r="M1267" i="3"/>
  <c r="N1267" i="3" s="1"/>
  <c r="H1267" i="3"/>
  <c r="I1267" i="3" s="1"/>
  <c r="X1266" i="3"/>
  <c r="Y1266" i="3" s="1"/>
  <c r="S1266" i="3"/>
  <c r="T1266" i="3" s="1"/>
  <c r="M1266" i="3"/>
  <c r="N1266" i="3" s="1"/>
  <c r="H1266" i="3"/>
  <c r="I1266" i="3" s="1"/>
  <c r="X1265" i="3"/>
  <c r="Y1265" i="3" s="1"/>
  <c r="S1265" i="3"/>
  <c r="T1265" i="3" s="1"/>
  <c r="M1265" i="3"/>
  <c r="N1265" i="3" s="1"/>
  <c r="H1265" i="3"/>
  <c r="I1265" i="3" s="1"/>
  <c r="X1264" i="3"/>
  <c r="Y1264" i="3" s="1"/>
  <c r="S1264" i="3"/>
  <c r="T1264" i="3" s="1"/>
  <c r="M1264" i="3"/>
  <c r="N1264" i="3" s="1"/>
  <c r="H1264" i="3"/>
  <c r="I1264" i="3" s="1"/>
  <c r="X1263" i="3"/>
  <c r="Y1263" i="3" s="1"/>
  <c r="S1263" i="3"/>
  <c r="T1263" i="3" s="1"/>
  <c r="M1263" i="3"/>
  <c r="N1263" i="3" s="1"/>
  <c r="H1263" i="3"/>
  <c r="I1263" i="3" s="1"/>
  <c r="X1262" i="3"/>
  <c r="Y1262" i="3" s="1"/>
  <c r="S1262" i="3"/>
  <c r="T1262" i="3" s="1"/>
  <c r="M1262" i="3"/>
  <c r="N1262" i="3" s="1"/>
  <c r="H1262" i="3"/>
  <c r="I1262" i="3" s="1"/>
  <c r="X1261" i="3"/>
  <c r="Y1261" i="3" s="1"/>
  <c r="S1261" i="3"/>
  <c r="T1261" i="3" s="1"/>
  <c r="M1261" i="3"/>
  <c r="N1261" i="3" s="1"/>
  <c r="H1261" i="3"/>
  <c r="I1261" i="3" s="1"/>
  <c r="X1260" i="3"/>
  <c r="Y1260" i="3" s="1"/>
  <c r="S1260" i="3"/>
  <c r="T1260" i="3" s="1"/>
  <c r="M1260" i="3"/>
  <c r="N1260" i="3" s="1"/>
  <c r="H1260" i="3"/>
  <c r="I1260" i="3" s="1"/>
  <c r="X1259" i="3"/>
  <c r="Y1259" i="3" s="1"/>
  <c r="S1259" i="3"/>
  <c r="T1259" i="3" s="1"/>
  <c r="M1259" i="3"/>
  <c r="N1259" i="3" s="1"/>
  <c r="H1259" i="3"/>
  <c r="I1259" i="3" s="1"/>
  <c r="X1258" i="3"/>
  <c r="Y1258" i="3" s="1"/>
  <c r="S1258" i="3"/>
  <c r="T1258" i="3" s="1"/>
  <c r="M1258" i="3"/>
  <c r="N1258" i="3" s="1"/>
  <c r="H1258" i="3"/>
  <c r="I1258" i="3" s="1"/>
  <c r="X1257" i="3"/>
  <c r="Y1257" i="3" s="1"/>
  <c r="S1257" i="3"/>
  <c r="T1257" i="3" s="1"/>
  <c r="M1257" i="3"/>
  <c r="N1257" i="3" s="1"/>
  <c r="H1257" i="3"/>
  <c r="I1257" i="3" s="1"/>
  <c r="X1256" i="3"/>
  <c r="Y1256" i="3" s="1"/>
  <c r="S1256" i="3"/>
  <c r="T1256" i="3" s="1"/>
  <c r="M1256" i="3"/>
  <c r="N1256" i="3" s="1"/>
  <c r="H1256" i="3"/>
  <c r="I1256" i="3" s="1"/>
  <c r="X1255" i="3"/>
  <c r="Y1255" i="3" s="1"/>
  <c r="S1255" i="3"/>
  <c r="T1255" i="3" s="1"/>
  <c r="M1255" i="3"/>
  <c r="N1255" i="3" s="1"/>
  <c r="H1255" i="3"/>
  <c r="I1255" i="3" s="1"/>
  <c r="X1254" i="3"/>
  <c r="Y1254" i="3" s="1"/>
  <c r="S1254" i="3"/>
  <c r="T1254" i="3" s="1"/>
  <c r="M1254" i="3"/>
  <c r="N1254" i="3" s="1"/>
  <c r="H1254" i="3"/>
  <c r="I1254" i="3" s="1"/>
  <c r="X1253" i="3"/>
  <c r="Y1253" i="3" s="1"/>
  <c r="S1253" i="3"/>
  <c r="T1253" i="3" s="1"/>
  <c r="M1253" i="3"/>
  <c r="N1253" i="3" s="1"/>
  <c r="H1253" i="3"/>
  <c r="I1253" i="3" s="1"/>
  <c r="X1252" i="3"/>
  <c r="Y1252" i="3" s="1"/>
  <c r="S1252" i="3"/>
  <c r="T1252" i="3" s="1"/>
  <c r="M1252" i="3"/>
  <c r="N1252" i="3" s="1"/>
  <c r="H1252" i="3"/>
  <c r="I1252" i="3" s="1"/>
  <c r="X1251" i="3"/>
  <c r="Y1251" i="3" s="1"/>
  <c r="S1251" i="3"/>
  <c r="T1251" i="3" s="1"/>
  <c r="M1251" i="3"/>
  <c r="N1251" i="3" s="1"/>
  <c r="H1251" i="3"/>
  <c r="I1251" i="3" s="1"/>
  <c r="X1250" i="3"/>
  <c r="Y1250" i="3" s="1"/>
  <c r="S1250" i="3"/>
  <c r="T1250" i="3" s="1"/>
  <c r="M1250" i="3"/>
  <c r="N1250" i="3" s="1"/>
  <c r="H1250" i="3"/>
  <c r="I1250" i="3" s="1"/>
  <c r="X1249" i="3"/>
  <c r="Y1249" i="3" s="1"/>
  <c r="S1249" i="3"/>
  <c r="T1249" i="3" s="1"/>
  <c r="M1249" i="3"/>
  <c r="N1249" i="3" s="1"/>
  <c r="H1249" i="3"/>
  <c r="I1249" i="3" s="1"/>
  <c r="X1248" i="3"/>
  <c r="Y1248" i="3" s="1"/>
  <c r="S1248" i="3"/>
  <c r="T1248" i="3" s="1"/>
  <c r="M1248" i="3"/>
  <c r="N1248" i="3" s="1"/>
  <c r="H1248" i="3"/>
  <c r="I1248" i="3" s="1"/>
  <c r="X1247" i="3"/>
  <c r="Y1247" i="3" s="1"/>
  <c r="S1247" i="3"/>
  <c r="T1247" i="3" s="1"/>
  <c r="M1247" i="3"/>
  <c r="N1247" i="3" s="1"/>
  <c r="H1247" i="3"/>
  <c r="I1247" i="3" s="1"/>
  <c r="X1246" i="3"/>
  <c r="Y1246" i="3" s="1"/>
  <c r="S1246" i="3"/>
  <c r="T1246" i="3" s="1"/>
  <c r="M1246" i="3"/>
  <c r="N1246" i="3" s="1"/>
  <c r="H1246" i="3"/>
  <c r="I1246" i="3" s="1"/>
  <c r="X1245" i="3"/>
  <c r="Y1245" i="3" s="1"/>
  <c r="S1245" i="3"/>
  <c r="T1245" i="3" s="1"/>
  <c r="M1245" i="3"/>
  <c r="N1245" i="3" s="1"/>
  <c r="H1245" i="3"/>
  <c r="I1245" i="3" s="1"/>
  <c r="X1244" i="3"/>
  <c r="Y1244" i="3" s="1"/>
  <c r="S1244" i="3"/>
  <c r="T1244" i="3" s="1"/>
  <c r="M1244" i="3"/>
  <c r="N1244" i="3" s="1"/>
  <c r="H1244" i="3"/>
  <c r="I1244" i="3" s="1"/>
  <c r="X1243" i="3"/>
  <c r="Y1243" i="3" s="1"/>
  <c r="S1243" i="3"/>
  <c r="T1243" i="3" s="1"/>
  <c r="M1243" i="3"/>
  <c r="N1243" i="3" s="1"/>
  <c r="H1243" i="3"/>
  <c r="I1243" i="3" s="1"/>
  <c r="X1242" i="3"/>
  <c r="Y1242" i="3" s="1"/>
  <c r="S1242" i="3"/>
  <c r="T1242" i="3" s="1"/>
  <c r="M1242" i="3"/>
  <c r="N1242" i="3" s="1"/>
  <c r="H1242" i="3"/>
  <c r="I1242" i="3" s="1"/>
  <c r="X1241" i="3"/>
  <c r="Y1241" i="3" s="1"/>
  <c r="S1241" i="3"/>
  <c r="T1241" i="3" s="1"/>
  <c r="M1241" i="3"/>
  <c r="N1241" i="3" s="1"/>
  <c r="H1241" i="3"/>
  <c r="I1241" i="3" s="1"/>
  <c r="X1240" i="3"/>
  <c r="Y1240" i="3" s="1"/>
  <c r="S1240" i="3"/>
  <c r="T1240" i="3" s="1"/>
  <c r="M1240" i="3"/>
  <c r="N1240" i="3" s="1"/>
  <c r="H1240" i="3"/>
  <c r="I1240" i="3" s="1"/>
  <c r="X1239" i="3"/>
  <c r="Y1239" i="3" s="1"/>
  <c r="S1239" i="3"/>
  <c r="T1239" i="3" s="1"/>
  <c r="M1239" i="3"/>
  <c r="N1239" i="3" s="1"/>
  <c r="H1239" i="3"/>
  <c r="I1239" i="3" s="1"/>
  <c r="X1238" i="3"/>
  <c r="Y1238" i="3" s="1"/>
  <c r="S1238" i="3"/>
  <c r="T1238" i="3" s="1"/>
  <c r="M1238" i="3"/>
  <c r="N1238" i="3" s="1"/>
  <c r="H1238" i="3"/>
  <c r="I1238" i="3" s="1"/>
  <c r="X1237" i="3"/>
  <c r="Y1237" i="3" s="1"/>
  <c r="S1237" i="3"/>
  <c r="T1237" i="3" s="1"/>
  <c r="M1237" i="3"/>
  <c r="N1237" i="3" s="1"/>
  <c r="H1237" i="3"/>
  <c r="I1237" i="3" s="1"/>
  <c r="X1236" i="3"/>
  <c r="Y1236" i="3" s="1"/>
  <c r="S1236" i="3"/>
  <c r="T1236" i="3" s="1"/>
  <c r="M1236" i="3"/>
  <c r="N1236" i="3" s="1"/>
  <c r="H1236" i="3"/>
  <c r="I1236" i="3" s="1"/>
  <c r="X1235" i="3"/>
  <c r="Y1235" i="3" s="1"/>
  <c r="S1235" i="3"/>
  <c r="T1235" i="3" s="1"/>
  <c r="M1235" i="3"/>
  <c r="N1235" i="3" s="1"/>
  <c r="H1235" i="3"/>
  <c r="I1235" i="3" s="1"/>
  <c r="X1234" i="3"/>
  <c r="Y1234" i="3" s="1"/>
  <c r="S1234" i="3"/>
  <c r="T1234" i="3" s="1"/>
  <c r="M1234" i="3"/>
  <c r="N1234" i="3" s="1"/>
  <c r="H1234" i="3"/>
  <c r="I1234" i="3" s="1"/>
  <c r="X1233" i="3"/>
  <c r="Y1233" i="3" s="1"/>
  <c r="S1233" i="3"/>
  <c r="T1233" i="3" s="1"/>
  <c r="M1233" i="3"/>
  <c r="N1233" i="3" s="1"/>
  <c r="H1233" i="3"/>
  <c r="I1233" i="3" s="1"/>
  <c r="X1232" i="3"/>
  <c r="Y1232" i="3" s="1"/>
  <c r="S1232" i="3"/>
  <c r="T1232" i="3" s="1"/>
  <c r="M1232" i="3"/>
  <c r="N1232" i="3" s="1"/>
  <c r="H1232" i="3"/>
  <c r="I1232" i="3" s="1"/>
  <c r="X1231" i="3"/>
  <c r="Y1231" i="3" s="1"/>
  <c r="S1231" i="3"/>
  <c r="T1231" i="3" s="1"/>
  <c r="M1231" i="3"/>
  <c r="N1231" i="3" s="1"/>
  <c r="H1231" i="3"/>
  <c r="I1231" i="3" s="1"/>
  <c r="X1230" i="3"/>
  <c r="Y1230" i="3" s="1"/>
  <c r="S1230" i="3"/>
  <c r="T1230" i="3" s="1"/>
  <c r="M1230" i="3"/>
  <c r="N1230" i="3" s="1"/>
  <c r="H1230" i="3"/>
  <c r="I1230" i="3" s="1"/>
  <c r="X1229" i="3"/>
  <c r="Y1229" i="3" s="1"/>
  <c r="S1229" i="3"/>
  <c r="T1229" i="3" s="1"/>
  <c r="M1229" i="3"/>
  <c r="N1229" i="3" s="1"/>
  <c r="H1229" i="3"/>
  <c r="I1229" i="3" s="1"/>
  <c r="X1228" i="3"/>
  <c r="Y1228" i="3" s="1"/>
  <c r="S1228" i="3"/>
  <c r="T1228" i="3" s="1"/>
  <c r="M1228" i="3"/>
  <c r="N1228" i="3" s="1"/>
  <c r="H1228" i="3"/>
  <c r="I1228" i="3" s="1"/>
  <c r="X1227" i="3"/>
  <c r="Y1227" i="3" s="1"/>
  <c r="S1227" i="3"/>
  <c r="T1227" i="3" s="1"/>
  <c r="M1227" i="3"/>
  <c r="N1227" i="3" s="1"/>
  <c r="H1227" i="3"/>
  <c r="I1227" i="3" s="1"/>
  <c r="X1226" i="3"/>
  <c r="Y1226" i="3" s="1"/>
  <c r="S1226" i="3"/>
  <c r="T1226" i="3" s="1"/>
  <c r="M1226" i="3"/>
  <c r="N1226" i="3" s="1"/>
  <c r="H1226" i="3"/>
  <c r="I1226" i="3" s="1"/>
  <c r="X1225" i="3"/>
  <c r="Y1225" i="3" s="1"/>
  <c r="S1225" i="3"/>
  <c r="T1225" i="3" s="1"/>
  <c r="M1225" i="3"/>
  <c r="N1225" i="3" s="1"/>
  <c r="H1225" i="3"/>
  <c r="I1225" i="3" s="1"/>
  <c r="X1224" i="3"/>
  <c r="Y1224" i="3" s="1"/>
  <c r="S1224" i="3"/>
  <c r="T1224" i="3" s="1"/>
  <c r="M1224" i="3"/>
  <c r="N1224" i="3" s="1"/>
  <c r="H1224" i="3"/>
  <c r="I1224" i="3" s="1"/>
  <c r="X1223" i="3"/>
  <c r="Y1223" i="3" s="1"/>
  <c r="S1223" i="3"/>
  <c r="T1223" i="3" s="1"/>
  <c r="M1223" i="3"/>
  <c r="N1223" i="3" s="1"/>
  <c r="H1223" i="3"/>
  <c r="I1223" i="3" s="1"/>
  <c r="X1222" i="3"/>
  <c r="Y1222" i="3" s="1"/>
  <c r="S1222" i="3"/>
  <c r="T1222" i="3" s="1"/>
  <c r="M1222" i="3"/>
  <c r="N1222" i="3" s="1"/>
  <c r="H1222" i="3"/>
  <c r="I1222" i="3" s="1"/>
  <c r="X1221" i="3"/>
  <c r="Y1221" i="3" s="1"/>
  <c r="S1221" i="3"/>
  <c r="T1221" i="3" s="1"/>
  <c r="M1221" i="3"/>
  <c r="N1221" i="3" s="1"/>
  <c r="H1221" i="3"/>
  <c r="I1221" i="3" s="1"/>
  <c r="X1220" i="3"/>
  <c r="Y1220" i="3" s="1"/>
  <c r="S1220" i="3"/>
  <c r="T1220" i="3" s="1"/>
  <c r="M1220" i="3"/>
  <c r="N1220" i="3" s="1"/>
  <c r="H1220" i="3"/>
  <c r="I1220" i="3" s="1"/>
  <c r="X1219" i="3"/>
  <c r="Y1219" i="3" s="1"/>
  <c r="S1219" i="3"/>
  <c r="T1219" i="3" s="1"/>
  <c r="M1219" i="3"/>
  <c r="N1219" i="3" s="1"/>
  <c r="H1219" i="3"/>
  <c r="I1219" i="3" s="1"/>
  <c r="X1218" i="3"/>
  <c r="Y1218" i="3" s="1"/>
  <c r="S1218" i="3"/>
  <c r="T1218" i="3" s="1"/>
  <c r="M1218" i="3"/>
  <c r="N1218" i="3" s="1"/>
  <c r="H1218" i="3"/>
  <c r="I1218" i="3" s="1"/>
  <c r="X1217" i="3"/>
  <c r="Y1217" i="3" s="1"/>
  <c r="S1217" i="3"/>
  <c r="T1217" i="3" s="1"/>
  <c r="M1217" i="3"/>
  <c r="N1217" i="3" s="1"/>
  <c r="H1217" i="3"/>
  <c r="I1217" i="3" s="1"/>
  <c r="X1216" i="3"/>
  <c r="Y1216" i="3" s="1"/>
  <c r="S1216" i="3"/>
  <c r="T1216" i="3" s="1"/>
  <c r="M1216" i="3"/>
  <c r="N1216" i="3" s="1"/>
  <c r="H1216" i="3"/>
  <c r="I1216" i="3" s="1"/>
  <c r="X1215" i="3"/>
  <c r="Y1215" i="3" s="1"/>
  <c r="S1215" i="3"/>
  <c r="T1215" i="3" s="1"/>
  <c r="M1215" i="3"/>
  <c r="N1215" i="3" s="1"/>
  <c r="H1215" i="3"/>
  <c r="I1215" i="3" s="1"/>
  <c r="X1214" i="3"/>
  <c r="Y1214" i="3" s="1"/>
  <c r="S1214" i="3"/>
  <c r="T1214" i="3" s="1"/>
  <c r="M1214" i="3"/>
  <c r="N1214" i="3" s="1"/>
  <c r="H1214" i="3"/>
  <c r="I1214" i="3" s="1"/>
  <c r="X1213" i="3"/>
  <c r="Y1213" i="3" s="1"/>
  <c r="S1213" i="3"/>
  <c r="T1213" i="3" s="1"/>
  <c r="M1213" i="3"/>
  <c r="N1213" i="3" s="1"/>
  <c r="H1213" i="3"/>
  <c r="I1213" i="3" s="1"/>
  <c r="X1212" i="3"/>
  <c r="Y1212" i="3" s="1"/>
  <c r="S1212" i="3"/>
  <c r="T1212" i="3" s="1"/>
  <c r="M1212" i="3"/>
  <c r="N1212" i="3" s="1"/>
  <c r="H1212" i="3"/>
  <c r="I1212" i="3" s="1"/>
  <c r="X1211" i="3"/>
  <c r="Y1211" i="3" s="1"/>
  <c r="S1211" i="3"/>
  <c r="T1211" i="3" s="1"/>
  <c r="M1211" i="3"/>
  <c r="N1211" i="3" s="1"/>
  <c r="H1211" i="3"/>
  <c r="I1211" i="3" s="1"/>
  <c r="X1210" i="3"/>
  <c r="Y1210" i="3" s="1"/>
  <c r="S1210" i="3"/>
  <c r="T1210" i="3" s="1"/>
  <c r="M1210" i="3"/>
  <c r="N1210" i="3" s="1"/>
  <c r="H1210" i="3"/>
  <c r="I1210" i="3" s="1"/>
  <c r="X1209" i="3"/>
  <c r="Y1209" i="3" s="1"/>
  <c r="S1209" i="3"/>
  <c r="T1209" i="3" s="1"/>
  <c r="M1209" i="3"/>
  <c r="N1209" i="3" s="1"/>
  <c r="H1209" i="3"/>
  <c r="I1209" i="3" s="1"/>
  <c r="X1208" i="3"/>
  <c r="Y1208" i="3" s="1"/>
  <c r="S1208" i="3"/>
  <c r="T1208" i="3" s="1"/>
  <c r="M1208" i="3"/>
  <c r="N1208" i="3" s="1"/>
  <c r="H1208" i="3"/>
  <c r="I1208" i="3" s="1"/>
  <c r="X1207" i="3"/>
  <c r="Y1207" i="3" s="1"/>
  <c r="S1207" i="3"/>
  <c r="T1207" i="3" s="1"/>
  <c r="M1207" i="3"/>
  <c r="N1207" i="3" s="1"/>
  <c r="H1207" i="3"/>
  <c r="I1207" i="3" s="1"/>
  <c r="X1206" i="3"/>
  <c r="Y1206" i="3" s="1"/>
  <c r="S1206" i="3"/>
  <c r="T1206" i="3" s="1"/>
  <c r="M1206" i="3"/>
  <c r="N1206" i="3" s="1"/>
  <c r="H1206" i="3"/>
  <c r="I1206" i="3" s="1"/>
  <c r="X1205" i="3"/>
  <c r="Y1205" i="3" s="1"/>
  <c r="S1205" i="3"/>
  <c r="T1205" i="3" s="1"/>
  <c r="M1205" i="3"/>
  <c r="N1205" i="3" s="1"/>
  <c r="H1205" i="3"/>
  <c r="I1205" i="3" s="1"/>
  <c r="X1204" i="3"/>
  <c r="Y1204" i="3" s="1"/>
  <c r="S1204" i="3"/>
  <c r="T1204" i="3" s="1"/>
  <c r="M1204" i="3"/>
  <c r="N1204" i="3" s="1"/>
  <c r="H1204" i="3"/>
  <c r="I1204" i="3" s="1"/>
  <c r="X1203" i="3"/>
  <c r="Y1203" i="3" s="1"/>
  <c r="S1203" i="3"/>
  <c r="T1203" i="3" s="1"/>
  <c r="M1203" i="3"/>
  <c r="N1203" i="3" s="1"/>
  <c r="H1203" i="3"/>
  <c r="I1203" i="3" s="1"/>
  <c r="X1202" i="3"/>
  <c r="Y1202" i="3" s="1"/>
  <c r="S1202" i="3"/>
  <c r="T1202" i="3" s="1"/>
  <c r="M1202" i="3"/>
  <c r="N1202" i="3" s="1"/>
  <c r="H1202" i="3"/>
  <c r="I1202" i="3" s="1"/>
  <c r="X1201" i="3"/>
  <c r="Y1201" i="3" s="1"/>
  <c r="S1201" i="3"/>
  <c r="T1201" i="3" s="1"/>
  <c r="M1201" i="3"/>
  <c r="N1201" i="3" s="1"/>
  <c r="H1201" i="3"/>
  <c r="I1201" i="3" s="1"/>
  <c r="X1200" i="3"/>
  <c r="Y1200" i="3" s="1"/>
  <c r="S1200" i="3"/>
  <c r="T1200" i="3" s="1"/>
  <c r="M1200" i="3"/>
  <c r="N1200" i="3" s="1"/>
  <c r="H1200" i="3"/>
  <c r="I1200" i="3" s="1"/>
  <c r="X1199" i="3"/>
  <c r="Y1199" i="3" s="1"/>
  <c r="S1199" i="3"/>
  <c r="T1199" i="3" s="1"/>
  <c r="M1199" i="3"/>
  <c r="N1199" i="3" s="1"/>
  <c r="H1199" i="3"/>
  <c r="I1199" i="3" s="1"/>
  <c r="X1198" i="3"/>
  <c r="Y1198" i="3" s="1"/>
  <c r="S1198" i="3"/>
  <c r="T1198" i="3" s="1"/>
  <c r="M1198" i="3"/>
  <c r="N1198" i="3" s="1"/>
  <c r="H1198" i="3"/>
  <c r="I1198" i="3" s="1"/>
  <c r="X1197" i="3"/>
  <c r="Y1197" i="3" s="1"/>
  <c r="S1197" i="3"/>
  <c r="T1197" i="3" s="1"/>
  <c r="M1197" i="3"/>
  <c r="N1197" i="3" s="1"/>
  <c r="H1197" i="3"/>
  <c r="I1197" i="3" s="1"/>
  <c r="X1196" i="3"/>
  <c r="Y1196" i="3" s="1"/>
  <c r="S1196" i="3"/>
  <c r="T1196" i="3" s="1"/>
  <c r="M1196" i="3"/>
  <c r="N1196" i="3" s="1"/>
  <c r="H1196" i="3"/>
  <c r="I1196" i="3" s="1"/>
  <c r="X1195" i="3"/>
  <c r="Y1195" i="3" s="1"/>
  <c r="S1195" i="3"/>
  <c r="T1195" i="3" s="1"/>
  <c r="M1195" i="3"/>
  <c r="N1195" i="3" s="1"/>
  <c r="H1195" i="3"/>
  <c r="I1195" i="3" s="1"/>
  <c r="X1194" i="3"/>
  <c r="Y1194" i="3" s="1"/>
  <c r="S1194" i="3"/>
  <c r="T1194" i="3" s="1"/>
  <c r="M1194" i="3"/>
  <c r="N1194" i="3" s="1"/>
  <c r="H1194" i="3"/>
  <c r="I1194" i="3" s="1"/>
  <c r="X1193" i="3"/>
  <c r="Y1193" i="3" s="1"/>
  <c r="S1193" i="3"/>
  <c r="T1193" i="3" s="1"/>
  <c r="M1193" i="3"/>
  <c r="N1193" i="3" s="1"/>
  <c r="H1193" i="3"/>
  <c r="I1193" i="3" s="1"/>
  <c r="X1192" i="3"/>
  <c r="Y1192" i="3" s="1"/>
  <c r="S1192" i="3"/>
  <c r="T1192" i="3" s="1"/>
  <c r="M1192" i="3"/>
  <c r="N1192" i="3" s="1"/>
  <c r="H1192" i="3"/>
  <c r="I1192" i="3" s="1"/>
  <c r="X1191" i="3"/>
  <c r="Y1191" i="3" s="1"/>
  <c r="S1191" i="3"/>
  <c r="T1191" i="3" s="1"/>
  <c r="M1191" i="3"/>
  <c r="N1191" i="3" s="1"/>
  <c r="H1191" i="3"/>
  <c r="I1191" i="3" s="1"/>
  <c r="X1190" i="3"/>
  <c r="Y1190" i="3" s="1"/>
  <c r="S1190" i="3"/>
  <c r="T1190" i="3" s="1"/>
  <c r="M1190" i="3"/>
  <c r="N1190" i="3" s="1"/>
  <c r="H1190" i="3"/>
  <c r="I1190" i="3" s="1"/>
  <c r="X1189" i="3"/>
  <c r="Y1189" i="3" s="1"/>
  <c r="S1189" i="3"/>
  <c r="T1189" i="3" s="1"/>
  <c r="M1189" i="3"/>
  <c r="N1189" i="3" s="1"/>
  <c r="H1189" i="3"/>
  <c r="I1189" i="3" s="1"/>
  <c r="X1188" i="3"/>
  <c r="Y1188" i="3" s="1"/>
  <c r="S1188" i="3"/>
  <c r="T1188" i="3" s="1"/>
  <c r="M1188" i="3"/>
  <c r="N1188" i="3" s="1"/>
  <c r="H1188" i="3"/>
  <c r="I1188" i="3" s="1"/>
  <c r="X1187" i="3"/>
  <c r="Y1187" i="3" s="1"/>
  <c r="S1187" i="3"/>
  <c r="T1187" i="3" s="1"/>
  <c r="M1187" i="3"/>
  <c r="N1187" i="3" s="1"/>
  <c r="H1187" i="3"/>
  <c r="I1187" i="3" s="1"/>
  <c r="X1186" i="3"/>
  <c r="Y1186" i="3" s="1"/>
  <c r="S1186" i="3"/>
  <c r="T1186" i="3" s="1"/>
  <c r="M1186" i="3"/>
  <c r="N1186" i="3" s="1"/>
  <c r="H1186" i="3"/>
  <c r="I1186" i="3" s="1"/>
  <c r="X1185" i="3"/>
  <c r="Y1185" i="3" s="1"/>
  <c r="S1185" i="3"/>
  <c r="T1185" i="3" s="1"/>
  <c r="M1185" i="3"/>
  <c r="N1185" i="3" s="1"/>
  <c r="H1185" i="3"/>
  <c r="I1185" i="3" s="1"/>
  <c r="X1184" i="3"/>
  <c r="Y1184" i="3" s="1"/>
  <c r="S1184" i="3"/>
  <c r="T1184" i="3" s="1"/>
  <c r="M1184" i="3"/>
  <c r="N1184" i="3" s="1"/>
  <c r="H1184" i="3"/>
  <c r="I1184" i="3" s="1"/>
  <c r="X1183" i="3"/>
  <c r="Y1183" i="3" s="1"/>
  <c r="S1183" i="3"/>
  <c r="T1183" i="3" s="1"/>
  <c r="M1183" i="3"/>
  <c r="N1183" i="3" s="1"/>
  <c r="H1183" i="3"/>
  <c r="I1183" i="3" s="1"/>
  <c r="X1182" i="3"/>
  <c r="Y1182" i="3" s="1"/>
  <c r="S1182" i="3"/>
  <c r="T1182" i="3" s="1"/>
  <c r="M1182" i="3"/>
  <c r="N1182" i="3" s="1"/>
  <c r="H1182" i="3"/>
  <c r="I1182" i="3" s="1"/>
  <c r="X1181" i="3"/>
  <c r="Y1181" i="3" s="1"/>
  <c r="S1181" i="3"/>
  <c r="T1181" i="3" s="1"/>
  <c r="M1181" i="3"/>
  <c r="N1181" i="3" s="1"/>
  <c r="H1181" i="3"/>
  <c r="I1181" i="3" s="1"/>
  <c r="X1180" i="3"/>
  <c r="Y1180" i="3" s="1"/>
  <c r="S1180" i="3"/>
  <c r="T1180" i="3" s="1"/>
  <c r="M1180" i="3"/>
  <c r="N1180" i="3" s="1"/>
  <c r="H1180" i="3"/>
  <c r="I1180" i="3" s="1"/>
  <c r="X1179" i="3"/>
  <c r="Y1179" i="3" s="1"/>
  <c r="S1179" i="3"/>
  <c r="T1179" i="3" s="1"/>
  <c r="M1179" i="3"/>
  <c r="N1179" i="3" s="1"/>
  <c r="H1179" i="3"/>
  <c r="I1179" i="3" s="1"/>
  <c r="X1178" i="3"/>
  <c r="Y1178" i="3" s="1"/>
  <c r="S1178" i="3"/>
  <c r="T1178" i="3" s="1"/>
  <c r="M1178" i="3"/>
  <c r="N1178" i="3" s="1"/>
  <c r="H1178" i="3"/>
  <c r="I1178" i="3" s="1"/>
  <c r="X1177" i="3"/>
  <c r="Y1177" i="3" s="1"/>
  <c r="S1177" i="3"/>
  <c r="T1177" i="3" s="1"/>
  <c r="M1177" i="3"/>
  <c r="N1177" i="3" s="1"/>
  <c r="H1177" i="3"/>
  <c r="I1177" i="3" s="1"/>
  <c r="X1176" i="3"/>
  <c r="Y1176" i="3" s="1"/>
  <c r="S1176" i="3"/>
  <c r="T1176" i="3" s="1"/>
  <c r="M1176" i="3"/>
  <c r="N1176" i="3" s="1"/>
  <c r="H1176" i="3"/>
  <c r="I1176" i="3" s="1"/>
  <c r="X1175" i="3"/>
  <c r="Y1175" i="3" s="1"/>
  <c r="S1175" i="3"/>
  <c r="T1175" i="3" s="1"/>
  <c r="M1175" i="3"/>
  <c r="N1175" i="3" s="1"/>
  <c r="H1175" i="3"/>
  <c r="I1175" i="3" s="1"/>
  <c r="X1174" i="3"/>
  <c r="Y1174" i="3" s="1"/>
  <c r="S1174" i="3"/>
  <c r="T1174" i="3" s="1"/>
  <c r="M1174" i="3"/>
  <c r="N1174" i="3" s="1"/>
  <c r="H1174" i="3"/>
  <c r="I1174" i="3" s="1"/>
  <c r="X1173" i="3"/>
  <c r="Y1173" i="3" s="1"/>
  <c r="S1173" i="3"/>
  <c r="T1173" i="3" s="1"/>
  <c r="M1173" i="3"/>
  <c r="N1173" i="3" s="1"/>
  <c r="H1173" i="3"/>
  <c r="I1173" i="3" s="1"/>
  <c r="X1172" i="3"/>
  <c r="Y1172" i="3" s="1"/>
  <c r="S1172" i="3"/>
  <c r="T1172" i="3" s="1"/>
  <c r="M1172" i="3"/>
  <c r="N1172" i="3" s="1"/>
  <c r="H1172" i="3"/>
  <c r="I1172" i="3" s="1"/>
  <c r="X1171" i="3"/>
  <c r="Y1171" i="3" s="1"/>
  <c r="S1171" i="3"/>
  <c r="T1171" i="3" s="1"/>
  <c r="M1171" i="3"/>
  <c r="N1171" i="3" s="1"/>
  <c r="H1171" i="3"/>
  <c r="I1171" i="3" s="1"/>
  <c r="X1170" i="3"/>
  <c r="Y1170" i="3" s="1"/>
  <c r="S1170" i="3"/>
  <c r="T1170" i="3" s="1"/>
  <c r="M1170" i="3"/>
  <c r="N1170" i="3" s="1"/>
  <c r="H1170" i="3"/>
  <c r="I1170" i="3" s="1"/>
  <c r="X1169" i="3"/>
  <c r="Y1169" i="3" s="1"/>
  <c r="S1169" i="3"/>
  <c r="T1169" i="3" s="1"/>
  <c r="M1169" i="3"/>
  <c r="N1169" i="3" s="1"/>
  <c r="H1169" i="3"/>
  <c r="I1169" i="3" s="1"/>
  <c r="X1168" i="3"/>
  <c r="Y1168" i="3" s="1"/>
  <c r="S1168" i="3"/>
  <c r="T1168" i="3" s="1"/>
  <c r="M1168" i="3"/>
  <c r="N1168" i="3" s="1"/>
  <c r="H1168" i="3"/>
  <c r="I1168" i="3" s="1"/>
  <c r="X1167" i="3"/>
  <c r="Y1167" i="3" s="1"/>
  <c r="S1167" i="3"/>
  <c r="T1167" i="3" s="1"/>
  <c r="M1167" i="3"/>
  <c r="N1167" i="3" s="1"/>
  <c r="H1167" i="3"/>
  <c r="I1167" i="3" s="1"/>
  <c r="X1166" i="3"/>
  <c r="Y1166" i="3" s="1"/>
  <c r="S1166" i="3"/>
  <c r="T1166" i="3" s="1"/>
  <c r="M1166" i="3"/>
  <c r="N1166" i="3" s="1"/>
  <c r="H1166" i="3"/>
  <c r="I1166" i="3" s="1"/>
  <c r="X1165" i="3"/>
  <c r="Y1165" i="3" s="1"/>
  <c r="S1165" i="3"/>
  <c r="T1165" i="3" s="1"/>
  <c r="M1165" i="3"/>
  <c r="N1165" i="3" s="1"/>
  <c r="H1165" i="3"/>
  <c r="I1165" i="3" s="1"/>
  <c r="X1164" i="3"/>
  <c r="Y1164" i="3" s="1"/>
  <c r="S1164" i="3"/>
  <c r="T1164" i="3" s="1"/>
  <c r="M1164" i="3"/>
  <c r="N1164" i="3" s="1"/>
  <c r="H1164" i="3"/>
  <c r="I1164" i="3" s="1"/>
  <c r="X1163" i="3"/>
  <c r="Y1163" i="3" s="1"/>
  <c r="S1163" i="3"/>
  <c r="T1163" i="3" s="1"/>
  <c r="M1163" i="3"/>
  <c r="N1163" i="3" s="1"/>
  <c r="H1163" i="3"/>
  <c r="I1163" i="3" s="1"/>
  <c r="X1162" i="3"/>
  <c r="Y1162" i="3" s="1"/>
  <c r="S1162" i="3"/>
  <c r="T1162" i="3" s="1"/>
  <c r="M1162" i="3"/>
  <c r="N1162" i="3" s="1"/>
  <c r="H1162" i="3"/>
  <c r="I1162" i="3" s="1"/>
  <c r="X1161" i="3"/>
  <c r="Y1161" i="3" s="1"/>
  <c r="S1161" i="3"/>
  <c r="T1161" i="3" s="1"/>
  <c r="M1161" i="3"/>
  <c r="N1161" i="3" s="1"/>
  <c r="H1161" i="3"/>
  <c r="I1161" i="3" s="1"/>
  <c r="X1160" i="3"/>
  <c r="Y1160" i="3" s="1"/>
  <c r="S1160" i="3"/>
  <c r="T1160" i="3" s="1"/>
  <c r="M1160" i="3"/>
  <c r="N1160" i="3" s="1"/>
  <c r="H1160" i="3"/>
  <c r="I1160" i="3" s="1"/>
  <c r="X1159" i="3"/>
  <c r="Y1159" i="3" s="1"/>
  <c r="S1159" i="3"/>
  <c r="T1159" i="3" s="1"/>
  <c r="M1159" i="3"/>
  <c r="N1159" i="3" s="1"/>
  <c r="H1159" i="3"/>
  <c r="I1159" i="3" s="1"/>
  <c r="X1158" i="3"/>
  <c r="Y1158" i="3" s="1"/>
  <c r="S1158" i="3"/>
  <c r="T1158" i="3" s="1"/>
  <c r="M1158" i="3"/>
  <c r="N1158" i="3" s="1"/>
  <c r="H1158" i="3"/>
  <c r="I1158" i="3" s="1"/>
  <c r="X1157" i="3"/>
  <c r="Y1157" i="3" s="1"/>
  <c r="S1157" i="3"/>
  <c r="T1157" i="3" s="1"/>
  <c r="M1157" i="3"/>
  <c r="N1157" i="3" s="1"/>
  <c r="H1157" i="3"/>
  <c r="I1157" i="3" s="1"/>
  <c r="X1156" i="3"/>
  <c r="Y1156" i="3" s="1"/>
  <c r="S1156" i="3"/>
  <c r="T1156" i="3" s="1"/>
  <c r="M1156" i="3"/>
  <c r="N1156" i="3" s="1"/>
  <c r="H1156" i="3"/>
  <c r="I1156" i="3" s="1"/>
  <c r="X1155" i="3"/>
  <c r="Y1155" i="3" s="1"/>
  <c r="S1155" i="3"/>
  <c r="T1155" i="3" s="1"/>
  <c r="M1155" i="3"/>
  <c r="N1155" i="3" s="1"/>
  <c r="H1155" i="3"/>
  <c r="I1155" i="3" s="1"/>
  <c r="X1154" i="3"/>
  <c r="Y1154" i="3" s="1"/>
  <c r="S1154" i="3"/>
  <c r="T1154" i="3" s="1"/>
  <c r="M1154" i="3"/>
  <c r="N1154" i="3" s="1"/>
  <c r="H1154" i="3"/>
  <c r="I1154" i="3" s="1"/>
  <c r="X1153" i="3"/>
  <c r="Y1153" i="3" s="1"/>
  <c r="S1153" i="3"/>
  <c r="T1153" i="3" s="1"/>
  <c r="M1153" i="3"/>
  <c r="N1153" i="3" s="1"/>
  <c r="H1153" i="3"/>
  <c r="I1153" i="3" s="1"/>
  <c r="X1152" i="3"/>
  <c r="Y1152" i="3" s="1"/>
  <c r="S1152" i="3"/>
  <c r="T1152" i="3" s="1"/>
  <c r="M1152" i="3"/>
  <c r="N1152" i="3" s="1"/>
  <c r="H1152" i="3"/>
  <c r="I1152" i="3" s="1"/>
  <c r="X1151" i="3"/>
  <c r="Y1151" i="3" s="1"/>
  <c r="S1151" i="3"/>
  <c r="T1151" i="3" s="1"/>
  <c r="M1151" i="3"/>
  <c r="N1151" i="3" s="1"/>
  <c r="H1151" i="3"/>
  <c r="I1151" i="3" s="1"/>
  <c r="X1150" i="3"/>
  <c r="Y1150" i="3" s="1"/>
  <c r="S1150" i="3"/>
  <c r="T1150" i="3" s="1"/>
  <c r="M1150" i="3"/>
  <c r="N1150" i="3" s="1"/>
  <c r="H1150" i="3"/>
  <c r="I1150" i="3" s="1"/>
  <c r="X1149" i="3"/>
  <c r="Y1149" i="3" s="1"/>
  <c r="S1149" i="3"/>
  <c r="T1149" i="3" s="1"/>
  <c r="M1149" i="3"/>
  <c r="N1149" i="3" s="1"/>
  <c r="H1149" i="3"/>
  <c r="I1149" i="3" s="1"/>
  <c r="X1148" i="3"/>
  <c r="Y1148" i="3" s="1"/>
  <c r="S1148" i="3"/>
  <c r="T1148" i="3" s="1"/>
  <c r="M1148" i="3"/>
  <c r="N1148" i="3" s="1"/>
  <c r="H1148" i="3"/>
  <c r="I1148" i="3" s="1"/>
  <c r="X1147" i="3"/>
  <c r="Y1147" i="3" s="1"/>
  <c r="S1147" i="3"/>
  <c r="T1147" i="3" s="1"/>
  <c r="M1147" i="3"/>
  <c r="N1147" i="3" s="1"/>
  <c r="H1147" i="3"/>
  <c r="I1147" i="3" s="1"/>
  <c r="X1146" i="3"/>
  <c r="Y1146" i="3" s="1"/>
  <c r="S1146" i="3"/>
  <c r="T1146" i="3" s="1"/>
  <c r="M1146" i="3"/>
  <c r="N1146" i="3" s="1"/>
  <c r="H1146" i="3"/>
  <c r="I1146" i="3" s="1"/>
  <c r="X1145" i="3"/>
  <c r="Y1145" i="3" s="1"/>
  <c r="S1145" i="3"/>
  <c r="T1145" i="3" s="1"/>
  <c r="M1145" i="3"/>
  <c r="N1145" i="3" s="1"/>
  <c r="H1145" i="3"/>
  <c r="I1145" i="3" s="1"/>
  <c r="X1144" i="3"/>
  <c r="Y1144" i="3" s="1"/>
  <c r="S1144" i="3"/>
  <c r="T1144" i="3" s="1"/>
  <c r="M1144" i="3"/>
  <c r="N1144" i="3" s="1"/>
  <c r="H1144" i="3"/>
  <c r="I1144" i="3" s="1"/>
  <c r="X1143" i="3"/>
  <c r="Y1143" i="3" s="1"/>
  <c r="S1143" i="3"/>
  <c r="T1143" i="3" s="1"/>
  <c r="M1143" i="3"/>
  <c r="N1143" i="3" s="1"/>
  <c r="H1143" i="3"/>
  <c r="I1143" i="3" s="1"/>
  <c r="X1142" i="3"/>
  <c r="Y1142" i="3" s="1"/>
  <c r="S1142" i="3"/>
  <c r="T1142" i="3" s="1"/>
  <c r="M1142" i="3"/>
  <c r="N1142" i="3" s="1"/>
  <c r="H1142" i="3"/>
  <c r="I1142" i="3" s="1"/>
  <c r="X1141" i="3"/>
  <c r="Y1141" i="3" s="1"/>
  <c r="S1141" i="3"/>
  <c r="T1141" i="3" s="1"/>
  <c r="M1141" i="3"/>
  <c r="N1141" i="3" s="1"/>
  <c r="H1141" i="3"/>
  <c r="I1141" i="3" s="1"/>
  <c r="X1140" i="3"/>
  <c r="Y1140" i="3" s="1"/>
  <c r="S1140" i="3"/>
  <c r="T1140" i="3" s="1"/>
  <c r="M1140" i="3"/>
  <c r="N1140" i="3" s="1"/>
  <c r="H1140" i="3"/>
  <c r="I1140" i="3" s="1"/>
  <c r="X1139" i="3"/>
  <c r="Y1139" i="3" s="1"/>
  <c r="S1139" i="3"/>
  <c r="T1139" i="3" s="1"/>
  <c r="M1139" i="3"/>
  <c r="N1139" i="3" s="1"/>
  <c r="H1139" i="3"/>
  <c r="I1139" i="3" s="1"/>
  <c r="X1138" i="3"/>
  <c r="Y1138" i="3" s="1"/>
  <c r="S1138" i="3"/>
  <c r="T1138" i="3" s="1"/>
  <c r="M1138" i="3"/>
  <c r="N1138" i="3" s="1"/>
  <c r="H1138" i="3"/>
  <c r="I1138" i="3" s="1"/>
  <c r="X1137" i="3"/>
  <c r="Y1137" i="3" s="1"/>
  <c r="S1137" i="3"/>
  <c r="T1137" i="3" s="1"/>
  <c r="M1137" i="3"/>
  <c r="N1137" i="3" s="1"/>
  <c r="H1137" i="3"/>
  <c r="I1137" i="3" s="1"/>
  <c r="X1136" i="3"/>
  <c r="Y1136" i="3" s="1"/>
  <c r="S1136" i="3"/>
  <c r="T1136" i="3" s="1"/>
  <c r="M1136" i="3"/>
  <c r="N1136" i="3" s="1"/>
  <c r="H1136" i="3"/>
  <c r="I1136" i="3" s="1"/>
  <c r="X1135" i="3"/>
  <c r="Y1135" i="3" s="1"/>
  <c r="S1135" i="3"/>
  <c r="T1135" i="3" s="1"/>
  <c r="M1135" i="3"/>
  <c r="N1135" i="3" s="1"/>
  <c r="H1135" i="3"/>
  <c r="I1135" i="3" s="1"/>
  <c r="X1134" i="3"/>
  <c r="Y1134" i="3" s="1"/>
  <c r="S1134" i="3"/>
  <c r="T1134" i="3" s="1"/>
  <c r="M1134" i="3"/>
  <c r="N1134" i="3" s="1"/>
  <c r="H1134" i="3"/>
  <c r="I1134" i="3" s="1"/>
  <c r="X1133" i="3"/>
  <c r="Y1133" i="3" s="1"/>
  <c r="S1133" i="3"/>
  <c r="T1133" i="3" s="1"/>
  <c r="M1133" i="3"/>
  <c r="N1133" i="3" s="1"/>
  <c r="H1133" i="3"/>
  <c r="I1133" i="3" s="1"/>
  <c r="X1132" i="3"/>
  <c r="Y1132" i="3" s="1"/>
  <c r="S1132" i="3"/>
  <c r="T1132" i="3" s="1"/>
  <c r="M1132" i="3"/>
  <c r="N1132" i="3" s="1"/>
  <c r="H1132" i="3"/>
  <c r="I1132" i="3" s="1"/>
  <c r="X1131" i="3"/>
  <c r="Y1131" i="3" s="1"/>
  <c r="S1131" i="3"/>
  <c r="T1131" i="3" s="1"/>
  <c r="M1131" i="3"/>
  <c r="N1131" i="3" s="1"/>
  <c r="H1131" i="3"/>
  <c r="I1131" i="3" s="1"/>
  <c r="X1130" i="3"/>
  <c r="Y1130" i="3" s="1"/>
  <c r="S1130" i="3"/>
  <c r="T1130" i="3" s="1"/>
  <c r="M1130" i="3"/>
  <c r="N1130" i="3" s="1"/>
  <c r="H1130" i="3"/>
  <c r="I1130" i="3" s="1"/>
  <c r="X1129" i="3"/>
  <c r="Y1129" i="3" s="1"/>
  <c r="S1129" i="3"/>
  <c r="T1129" i="3" s="1"/>
  <c r="M1129" i="3"/>
  <c r="N1129" i="3" s="1"/>
  <c r="H1129" i="3"/>
  <c r="I1129" i="3" s="1"/>
  <c r="X1128" i="3"/>
  <c r="Y1128" i="3" s="1"/>
  <c r="S1128" i="3"/>
  <c r="T1128" i="3" s="1"/>
  <c r="M1128" i="3"/>
  <c r="N1128" i="3" s="1"/>
  <c r="H1128" i="3"/>
  <c r="I1128" i="3" s="1"/>
  <c r="X1127" i="3"/>
  <c r="Y1127" i="3" s="1"/>
  <c r="S1127" i="3"/>
  <c r="T1127" i="3" s="1"/>
  <c r="M1127" i="3"/>
  <c r="N1127" i="3" s="1"/>
  <c r="H1127" i="3"/>
  <c r="I1127" i="3" s="1"/>
  <c r="X1126" i="3"/>
  <c r="Y1126" i="3" s="1"/>
  <c r="S1126" i="3"/>
  <c r="T1126" i="3" s="1"/>
  <c r="M1126" i="3"/>
  <c r="N1126" i="3" s="1"/>
  <c r="H1126" i="3"/>
  <c r="I1126" i="3" s="1"/>
  <c r="X1125" i="3"/>
  <c r="Y1125" i="3" s="1"/>
  <c r="S1125" i="3"/>
  <c r="T1125" i="3" s="1"/>
  <c r="M1125" i="3"/>
  <c r="N1125" i="3" s="1"/>
  <c r="H1125" i="3"/>
  <c r="I1125" i="3" s="1"/>
  <c r="X1124" i="3"/>
  <c r="Y1124" i="3" s="1"/>
  <c r="S1124" i="3"/>
  <c r="T1124" i="3" s="1"/>
  <c r="M1124" i="3"/>
  <c r="N1124" i="3" s="1"/>
  <c r="H1124" i="3"/>
  <c r="I1124" i="3" s="1"/>
  <c r="X1123" i="3"/>
  <c r="Y1123" i="3" s="1"/>
  <c r="S1123" i="3"/>
  <c r="T1123" i="3" s="1"/>
  <c r="M1123" i="3"/>
  <c r="N1123" i="3" s="1"/>
  <c r="H1123" i="3"/>
  <c r="I1123" i="3" s="1"/>
  <c r="X1122" i="3"/>
  <c r="Y1122" i="3" s="1"/>
  <c r="S1122" i="3"/>
  <c r="T1122" i="3" s="1"/>
  <c r="M1122" i="3"/>
  <c r="N1122" i="3" s="1"/>
  <c r="H1122" i="3"/>
  <c r="I1122" i="3" s="1"/>
  <c r="X1121" i="3"/>
  <c r="Y1121" i="3" s="1"/>
  <c r="S1121" i="3"/>
  <c r="T1121" i="3" s="1"/>
  <c r="M1121" i="3"/>
  <c r="N1121" i="3" s="1"/>
  <c r="H1121" i="3"/>
  <c r="I1121" i="3" s="1"/>
  <c r="X1120" i="3"/>
  <c r="Y1120" i="3" s="1"/>
  <c r="S1120" i="3"/>
  <c r="T1120" i="3" s="1"/>
  <c r="M1120" i="3"/>
  <c r="N1120" i="3" s="1"/>
  <c r="H1120" i="3"/>
  <c r="I1120" i="3" s="1"/>
  <c r="X1119" i="3"/>
  <c r="Y1119" i="3" s="1"/>
  <c r="S1119" i="3"/>
  <c r="T1119" i="3" s="1"/>
  <c r="M1119" i="3"/>
  <c r="N1119" i="3" s="1"/>
  <c r="H1119" i="3"/>
  <c r="I1119" i="3" s="1"/>
  <c r="X1118" i="3"/>
  <c r="Y1118" i="3" s="1"/>
  <c r="S1118" i="3"/>
  <c r="T1118" i="3" s="1"/>
  <c r="M1118" i="3"/>
  <c r="N1118" i="3" s="1"/>
  <c r="H1118" i="3"/>
  <c r="I1118" i="3" s="1"/>
  <c r="X1117" i="3"/>
  <c r="Y1117" i="3" s="1"/>
  <c r="S1117" i="3"/>
  <c r="T1117" i="3" s="1"/>
  <c r="M1117" i="3"/>
  <c r="N1117" i="3" s="1"/>
  <c r="H1117" i="3"/>
  <c r="I1117" i="3" s="1"/>
  <c r="X1116" i="3"/>
  <c r="Y1116" i="3" s="1"/>
  <c r="S1116" i="3"/>
  <c r="T1116" i="3" s="1"/>
  <c r="M1116" i="3"/>
  <c r="N1116" i="3" s="1"/>
  <c r="H1116" i="3"/>
  <c r="I1116" i="3" s="1"/>
  <c r="X1115" i="3"/>
  <c r="Y1115" i="3" s="1"/>
  <c r="S1115" i="3"/>
  <c r="T1115" i="3" s="1"/>
  <c r="M1115" i="3"/>
  <c r="N1115" i="3" s="1"/>
  <c r="H1115" i="3"/>
  <c r="I1115" i="3" s="1"/>
  <c r="X1114" i="3"/>
  <c r="Y1114" i="3" s="1"/>
  <c r="S1114" i="3"/>
  <c r="T1114" i="3" s="1"/>
  <c r="M1114" i="3"/>
  <c r="N1114" i="3" s="1"/>
  <c r="H1114" i="3"/>
  <c r="I1114" i="3" s="1"/>
  <c r="X1113" i="3"/>
  <c r="Y1113" i="3" s="1"/>
  <c r="S1113" i="3"/>
  <c r="T1113" i="3" s="1"/>
  <c r="M1113" i="3"/>
  <c r="N1113" i="3" s="1"/>
  <c r="H1113" i="3"/>
  <c r="I1113" i="3" s="1"/>
  <c r="X1112" i="3"/>
  <c r="Y1112" i="3" s="1"/>
  <c r="S1112" i="3"/>
  <c r="T1112" i="3" s="1"/>
  <c r="M1112" i="3"/>
  <c r="N1112" i="3" s="1"/>
  <c r="H1112" i="3"/>
  <c r="I1112" i="3" s="1"/>
  <c r="X1111" i="3"/>
  <c r="Y1111" i="3" s="1"/>
  <c r="S1111" i="3"/>
  <c r="T1111" i="3" s="1"/>
  <c r="M1111" i="3"/>
  <c r="N1111" i="3" s="1"/>
  <c r="H1111" i="3"/>
  <c r="I1111" i="3" s="1"/>
  <c r="X1110" i="3"/>
  <c r="Y1110" i="3" s="1"/>
  <c r="S1110" i="3"/>
  <c r="T1110" i="3" s="1"/>
  <c r="M1110" i="3"/>
  <c r="N1110" i="3" s="1"/>
  <c r="H1110" i="3"/>
  <c r="I1110" i="3" s="1"/>
  <c r="X1109" i="3"/>
  <c r="Y1109" i="3" s="1"/>
  <c r="S1109" i="3"/>
  <c r="T1109" i="3" s="1"/>
  <c r="M1109" i="3"/>
  <c r="N1109" i="3" s="1"/>
  <c r="H1109" i="3"/>
  <c r="I1109" i="3" s="1"/>
  <c r="X1108" i="3"/>
  <c r="Y1108" i="3" s="1"/>
  <c r="S1108" i="3"/>
  <c r="T1108" i="3" s="1"/>
  <c r="M1108" i="3"/>
  <c r="N1108" i="3" s="1"/>
  <c r="H1108" i="3"/>
  <c r="I1108" i="3" s="1"/>
  <c r="X1107" i="3"/>
  <c r="Y1107" i="3" s="1"/>
  <c r="S1107" i="3"/>
  <c r="T1107" i="3" s="1"/>
  <c r="M1107" i="3"/>
  <c r="N1107" i="3" s="1"/>
  <c r="H1107" i="3"/>
  <c r="I1107" i="3" s="1"/>
  <c r="X1106" i="3"/>
  <c r="Y1106" i="3" s="1"/>
  <c r="S1106" i="3"/>
  <c r="T1106" i="3" s="1"/>
  <c r="M1106" i="3"/>
  <c r="N1106" i="3" s="1"/>
  <c r="H1106" i="3"/>
  <c r="I1106" i="3" s="1"/>
  <c r="X1105" i="3"/>
  <c r="Y1105" i="3" s="1"/>
  <c r="S1105" i="3"/>
  <c r="T1105" i="3" s="1"/>
  <c r="M1105" i="3"/>
  <c r="N1105" i="3" s="1"/>
  <c r="H1105" i="3"/>
  <c r="I1105" i="3" s="1"/>
  <c r="X1104" i="3"/>
  <c r="Y1104" i="3" s="1"/>
  <c r="S1104" i="3"/>
  <c r="T1104" i="3" s="1"/>
  <c r="M1104" i="3"/>
  <c r="N1104" i="3" s="1"/>
  <c r="H1104" i="3"/>
  <c r="I1104" i="3" s="1"/>
  <c r="X1103" i="3"/>
  <c r="Y1103" i="3" s="1"/>
  <c r="S1103" i="3"/>
  <c r="T1103" i="3" s="1"/>
  <c r="M1103" i="3"/>
  <c r="N1103" i="3" s="1"/>
  <c r="H1103" i="3"/>
  <c r="I1103" i="3" s="1"/>
  <c r="X1102" i="3"/>
  <c r="Y1102" i="3" s="1"/>
  <c r="S1102" i="3"/>
  <c r="T1102" i="3" s="1"/>
  <c r="M1102" i="3"/>
  <c r="N1102" i="3" s="1"/>
  <c r="H1102" i="3"/>
  <c r="I1102" i="3" s="1"/>
  <c r="X1101" i="3"/>
  <c r="Y1101" i="3" s="1"/>
  <c r="S1101" i="3"/>
  <c r="T1101" i="3" s="1"/>
  <c r="M1101" i="3"/>
  <c r="N1101" i="3" s="1"/>
  <c r="H1101" i="3"/>
  <c r="I1101" i="3" s="1"/>
  <c r="X1100" i="3"/>
  <c r="Y1100" i="3" s="1"/>
  <c r="S1100" i="3"/>
  <c r="T1100" i="3" s="1"/>
  <c r="M1100" i="3"/>
  <c r="N1100" i="3" s="1"/>
  <c r="H1100" i="3"/>
  <c r="I1100" i="3" s="1"/>
  <c r="X1099" i="3"/>
  <c r="Y1099" i="3" s="1"/>
  <c r="S1099" i="3"/>
  <c r="T1099" i="3" s="1"/>
  <c r="M1099" i="3"/>
  <c r="N1099" i="3" s="1"/>
  <c r="H1099" i="3"/>
  <c r="I1099" i="3" s="1"/>
  <c r="X1098" i="3"/>
  <c r="Y1098" i="3" s="1"/>
  <c r="S1098" i="3"/>
  <c r="T1098" i="3" s="1"/>
  <c r="M1098" i="3"/>
  <c r="N1098" i="3" s="1"/>
  <c r="H1098" i="3"/>
  <c r="I1098" i="3" s="1"/>
  <c r="X1097" i="3"/>
  <c r="Y1097" i="3" s="1"/>
  <c r="S1097" i="3"/>
  <c r="T1097" i="3" s="1"/>
  <c r="M1097" i="3"/>
  <c r="N1097" i="3" s="1"/>
  <c r="H1097" i="3"/>
  <c r="I1097" i="3" s="1"/>
  <c r="X1096" i="3"/>
  <c r="Y1096" i="3" s="1"/>
  <c r="S1096" i="3"/>
  <c r="T1096" i="3" s="1"/>
  <c r="M1096" i="3"/>
  <c r="N1096" i="3" s="1"/>
  <c r="H1096" i="3"/>
  <c r="I1096" i="3" s="1"/>
  <c r="X1095" i="3"/>
  <c r="Y1095" i="3" s="1"/>
  <c r="S1095" i="3"/>
  <c r="T1095" i="3" s="1"/>
  <c r="M1095" i="3"/>
  <c r="N1095" i="3" s="1"/>
  <c r="H1095" i="3"/>
  <c r="I1095" i="3" s="1"/>
  <c r="X1094" i="3"/>
  <c r="Y1094" i="3" s="1"/>
  <c r="S1094" i="3"/>
  <c r="T1094" i="3" s="1"/>
  <c r="M1094" i="3"/>
  <c r="N1094" i="3" s="1"/>
  <c r="H1094" i="3"/>
  <c r="I1094" i="3" s="1"/>
  <c r="X1093" i="3"/>
  <c r="Y1093" i="3" s="1"/>
  <c r="S1093" i="3"/>
  <c r="T1093" i="3" s="1"/>
  <c r="M1093" i="3"/>
  <c r="N1093" i="3" s="1"/>
  <c r="H1093" i="3"/>
  <c r="I1093" i="3" s="1"/>
  <c r="X1092" i="3"/>
  <c r="Y1092" i="3" s="1"/>
  <c r="S1092" i="3"/>
  <c r="T1092" i="3" s="1"/>
  <c r="M1092" i="3"/>
  <c r="N1092" i="3" s="1"/>
  <c r="H1092" i="3"/>
  <c r="I1092" i="3" s="1"/>
  <c r="X1091" i="3"/>
  <c r="Y1091" i="3" s="1"/>
  <c r="S1091" i="3"/>
  <c r="T1091" i="3" s="1"/>
  <c r="M1091" i="3"/>
  <c r="N1091" i="3" s="1"/>
  <c r="H1091" i="3"/>
  <c r="I1091" i="3" s="1"/>
  <c r="X1090" i="3"/>
  <c r="Y1090" i="3" s="1"/>
  <c r="S1090" i="3"/>
  <c r="T1090" i="3" s="1"/>
  <c r="M1090" i="3"/>
  <c r="N1090" i="3" s="1"/>
  <c r="H1090" i="3"/>
  <c r="I1090" i="3" s="1"/>
  <c r="X1089" i="3"/>
  <c r="Y1089" i="3" s="1"/>
  <c r="S1089" i="3"/>
  <c r="T1089" i="3" s="1"/>
  <c r="M1089" i="3"/>
  <c r="N1089" i="3" s="1"/>
  <c r="H1089" i="3"/>
  <c r="I1089" i="3" s="1"/>
  <c r="X1088" i="3"/>
  <c r="Y1088" i="3" s="1"/>
  <c r="S1088" i="3"/>
  <c r="T1088" i="3" s="1"/>
  <c r="M1088" i="3"/>
  <c r="N1088" i="3" s="1"/>
  <c r="H1088" i="3"/>
  <c r="I1088" i="3" s="1"/>
  <c r="X1087" i="3"/>
  <c r="Y1087" i="3" s="1"/>
  <c r="S1087" i="3"/>
  <c r="T1087" i="3" s="1"/>
  <c r="M1087" i="3"/>
  <c r="N1087" i="3" s="1"/>
  <c r="H1087" i="3"/>
  <c r="I1087" i="3" s="1"/>
  <c r="X1086" i="3"/>
  <c r="Y1086" i="3" s="1"/>
  <c r="S1086" i="3"/>
  <c r="T1086" i="3" s="1"/>
  <c r="M1086" i="3"/>
  <c r="N1086" i="3" s="1"/>
  <c r="H1086" i="3"/>
  <c r="I1086" i="3" s="1"/>
  <c r="X1085" i="3"/>
  <c r="Y1085" i="3" s="1"/>
  <c r="S1085" i="3"/>
  <c r="T1085" i="3" s="1"/>
  <c r="M1085" i="3"/>
  <c r="N1085" i="3" s="1"/>
  <c r="H1085" i="3"/>
  <c r="I1085" i="3" s="1"/>
  <c r="X1084" i="3"/>
  <c r="Y1084" i="3" s="1"/>
  <c r="S1084" i="3"/>
  <c r="T1084" i="3" s="1"/>
  <c r="M1084" i="3"/>
  <c r="N1084" i="3" s="1"/>
  <c r="H1084" i="3"/>
  <c r="I1084" i="3" s="1"/>
  <c r="X1083" i="3"/>
  <c r="Y1083" i="3" s="1"/>
  <c r="S1083" i="3"/>
  <c r="T1083" i="3" s="1"/>
  <c r="M1083" i="3"/>
  <c r="N1083" i="3" s="1"/>
  <c r="H1083" i="3"/>
  <c r="I1083" i="3" s="1"/>
  <c r="X1082" i="3"/>
  <c r="Y1082" i="3" s="1"/>
  <c r="S1082" i="3"/>
  <c r="T1082" i="3" s="1"/>
  <c r="M1082" i="3"/>
  <c r="N1082" i="3" s="1"/>
  <c r="H1082" i="3"/>
  <c r="I1082" i="3" s="1"/>
  <c r="X1081" i="3"/>
  <c r="Y1081" i="3" s="1"/>
  <c r="S1081" i="3"/>
  <c r="T1081" i="3" s="1"/>
  <c r="M1081" i="3"/>
  <c r="N1081" i="3" s="1"/>
  <c r="H1081" i="3"/>
  <c r="I1081" i="3" s="1"/>
  <c r="X1080" i="3"/>
  <c r="Y1080" i="3" s="1"/>
  <c r="S1080" i="3"/>
  <c r="T1080" i="3" s="1"/>
  <c r="M1080" i="3"/>
  <c r="N1080" i="3" s="1"/>
  <c r="H1080" i="3"/>
  <c r="I1080" i="3" s="1"/>
  <c r="X1079" i="3"/>
  <c r="Y1079" i="3" s="1"/>
  <c r="S1079" i="3"/>
  <c r="T1079" i="3" s="1"/>
  <c r="M1079" i="3"/>
  <c r="N1079" i="3" s="1"/>
  <c r="H1079" i="3"/>
  <c r="I1079" i="3" s="1"/>
  <c r="X1078" i="3"/>
  <c r="Y1078" i="3" s="1"/>
  <c r="S1078" i="3"/>
  <c r="T1078" i="3" s="1"/>
  <c r="M1078" i="3"/>
  <c r="N1078" i="3" s="1"/>
  <c r="H1078" i="3"/>
  <c r="I1078" i="3" s="1"/>
  <c r="X1077" i="3"/>
  <c r="Y1077" i="3" s="1"/>
  <c r="S1077" i="3"/>
  <c r="T1077" i="3" s="1"/>
  <c r="M1077" i="3"/>
  <c r="N1077" i="3" s="1"/>
  <c r="H1077" i="3"/>
  <c r="I1077" i="3" s="1"/>
  <c r="X1076" i="3"/>
  <c r="Y1076" i="3" s="1"/>
  <c r="S1076" i="3"/>
  <c r="T1076" i="3" s="1"/>
  <c r="M1076" i="3"/>
  <c r="N1076" i="3" s="1"/>
  <c r="H1076" i="3"/>
  <c r="I1076" i="3" s="1"/>
  <c r="X1075" i="3"/>
  <c r="Y1075" i="3" s="1"/>
  <c r="S1075" i="3"/>
  <c r="T1075" i="3" s="1"/>
  <c r="M1075" i="3"/>
  <c r="N1075" i="3" s="1"/>
  <c r="H1075" i="3"/>
  <c r="I1075" i="3" s="1"/>
  <c r="X1074" i="3"/>
  <c r="Y1074" i="3" s="1"/>
  <c r="S1074" i="3"/>
  <c r="T1074" i="3" s="1"/>
  <c r="M1074" i="3"/>
  <c r="N1074" i="3" s="1"/>
  <c r="H1074" i="3"/>
  <c r="I1074" i="3" s="1"/>
  <c r="X1073" i="3"/>
  <c r="Y1073" i="3" s="1"/>
  <c r="S1073" i="3"/>
  <c r="T1073" i="3" s="1"/>
  <c r="M1073" i="3"/>
  <c r="N1073" i="3" s="1"/>
  <c r="H1073" i="3"/>
  <c r="I1073" i="3" s="1"/>
  <c r="X1072" i="3"/>
  <c r="Y1072" i="3" s="1"/>
  <c r="S1072" i="3"/>
  <c r="T1072" i="3" s="1"/>
  <c r="M1072" i="3"/>
  <c r="N1072" i="3" s="1"/>
  <c r="H1072" i="3"/>
  <c r="I1072" i="3" s="1"/>
  <c r="X1071" i="3"/>
  <c r="Y1071" i="3" s="1"/>
  <c r="S1071" i="3"/>
  <c r="T1071" i="3" s="1"/>
  <c r="M1071" i="3"/>
  <c r="N1071" i="3" s="1"/>
  <c r="H1071" i="3"/>
  <c r="I1071" i="3" s="1"/>
  <c r="X1070" i="3"/>
  <c r="Y1070" i="3" s="1"/>
  <c r="S1070" i="3"/>
  <c r="T1070" i="3" s="1"/>
  <c r="M1070" i="3"/>
  <c r="N1070" i="3" s="1"/>
  <c r="H1070" i="3"/>
  <c r="I1070" i="3" s="1"/>
  <c r="X1069" i="3"/>
  <c r="Y1069" i="3" s="1"/>
  <c r="S1069" i="3"/>
  <c r="T1069" i="3" s="1"/>
  <c r="M1069" i="3"/>
  <c r="N1069" i="3" s="1"/>
  <c r="H1069" i="3"/>
  <c r="I1069" i="3" s="1"/>
  <c r="X1068" i="3"/>
  <c r="Y1068" i="3" s="1"/>
  <c r="S1068" i="3"/>
  <c r="T1068" i="3" s="1"/>
  <c r="M1068" i="3"/>
  <c r="N1068" i="3" s="1"/>
  <c r="H1068" i="3"/>
  <c r="I1068" i="3" s="1"/>
  <c r="X1067" i="3"/>
  <c r="Y1067" i="3" s="1"/>
  <c r="S1067" i="3"/>
  <c r="T1067" i="3" s="1"/>
  <c r="M1067" i="3"/>
  <c r="N1067" i="3" s="1"/>
  <c r="H1067" i="3"/>
  <c r="I1067" i="3" s="1"/>
  <c r="X1066" i="3"/>
  <c r="Y1066" i="3" s="1"/>
  <c r="S1066" i="3"/>
  <c r="T1066" i="3" s="1"/>
  <c r="M1066" i="3"/>
  <c r="N1066" i="3" s="1"/>
  <c r="H1066" i="3"/>
  <c r="I1066" i="3" s="1"/>
  <c r="X1065" i="3"/>
  <c r="Y1065" i="3" s="1"/>
  <c r="S1065" i="3"/>
  <c r="T1065" i="3" s="1"/>
  <c r="M1065" i="3"/>
  <c r="N1065" i="3" s="1"/>
  <c r="H1065" i="3"/>
  <c r="I1065" i="3" s="1"/>
  <c r="X1064" i="3"/>
  <c r="Y1064" i="3" s="1"/>
  <c r="S1064" i="3"/>
  <c r="T1064" i="3" s="1"/>
  <c r="M1064" i="3"/>
  <c r="N1064" i="3" s="1"/>
  <c r="H1064" i="3"/>
  <c r="I1064" i="3" s="1"/>
  <c r="X1063" i="3"/>
  <c r="Y1063" i="3" s="1"/>
  <c r="S1063" i="3"/>
  <c r="T1063" i="3" s="1"/>
  <c r="M1063" i="3"/>
  <c r="N1063" i="3" s="1"/>
  <c r="H1063" i="3"/>
  <c r="I1063" i="3" s="1"/>
  <c r="X1062" i="3"/>
  <c r="Y1062" i="3" s="1"/>
  <c r="S1062" i="3"/>
  <c r="T1062" i="3" s="1"/>
  <c r="M1062" i="3"/>
  <c r="N1062" i="3" s="1"/>
  <c r="H1062" i="3"/>
  <c r="I1062" i="3" s="1"/>
  <c r="X1061" i="3"/>
  <c r="Y1061" i="3" s="1"/>
  <c r="S1061" i="3"/>
  <c r="T1061" i="3" s="1"/>
  <c r="M1061" i="3"/>
  <c r="N1061" i="3" s="1"/>
  <c r="H1061" i="3"/>
  <c r="I1061" i="3" s="1"/>
  <c r="X1060" i="3"/>
  <c r="Y1060" i="3" s="1"/>
  <c r="S1060" i="3"/>
  <c r="T1060" i="3" s="1"/>
  <c r="M1060" i="3"/>
  <c r="N1060" i="3" s="1"/>
  <c r="H1060" i="3"/>
  <c r="I1060" i="3" s="1"/>
  <c r="X1059" i="3"/>
  <c r="Y1059" i="3" s="1"/>
  <c r="S1059" i="3"/>
  <c r="T1059" i="3" s="1"/>
  <c r="M1059" i="3"/>
  <c r="N1059" i="3" s="1"/>
  <c r="H1059" i="3"/>
  <c r="I1059" i="3" s="1"/>
  <c r="X1058" i="3"/>
  <c r="Y1058" i="3" s="1"/>
  <c r="S1058" i="3"/>
  <c r="T1058" i="3" s="1"/>
  <c r="M1058" i="3"/>
  <c r="N1058" i="3" s="1"/>
  <c r="H1058" i="3"/>
  <c r="I1058" i="3" s="1"/>
  <c r="X1057" i="3"/>
  <c r="Y1057" i="3" s="1"/>
  <c r="S1057" i="3"/>
  <c r="T1057" i="3" s="1"/>
  <c r="M1057" i="3"/>
  <c r="N1057" i="3" s="1"/>
  <c r="H1057" i="3"/>
  <c r="I1057" i="3" s="1"/>
  <c r="X1056" i="3"/>
  <c r="Y1056" i="3" s="1"/>
  <c r="S1056" i="3"/>
  <c r="T1056" i="3" s="1"/>
  <c r="M1056" i="3"/>
  <c r="N1056" i="3" s="1"/>
  <c r="H1056" i="3"/>
  <c r="I1056" i="3" s="1"/>
  <c r="X1055" i="3"/>
  <c r="Y1055" i="3" s="1"/>
  <c r="S1055" i="3"/>
  <c r="T1055" i="3" s="1"/>
  <c r="M1055" i="3"/>
  <c r="N1055" i="3" s="1"/>
  <c r="H1055" i="3"/>
  <c r="I1055" i="3" s="1"/>
  <c r="X1054" i="3"/>
  <c r="Y1054" i="3" s="1"/>
  <c r="S1054" i="3"/>
  <c r="T1054" i="3" s="1"/>
  <c r="M1054" i="3"/>
  <c r="N1054" i="3" s="1"/>
  <c r="H1054" i="3"/>
  <c r="I1054" i="3" s="1"/>
  <c r="X1053" i="3"/>
  <c r="Y1053" i="3" s="1"/>
  <c r="S1053" i="3"/>
  <c r="T1053" i="3" s="1"/>
  <c r="M1053" i="3"/>
  <c r="N1053" i="3" s="1"/>
  <c r="H1053" i="3"/>
  <c r="I1053" i="3" s="1"/>
  <c r="X1052" i="3"/>
  <c r="Y1052" i="3" s="1"/>
  <c r="S1052" i="3"/>
  <c r="T1052" i="3" s="1"/>
  <c r="M1052" i="3"/>
  <c r="N1052" i="3" s="1"/>
  <c r="H1052" i="3"/>
  <c r="I1052" i="3" s="1"/>
  <c r="X1051" i="3"/>
  <c r="Y1051" i="3" s="1"/>
  <c r="S1051" i="3"/>
  <c r="T1051" i="3" s="1"/>
  <c r="M1051" i="3"/>
  <c r="N1051" i="3" s="1"/>
  <c r="H1051" i="3"/>
  <c r="I1051" i="3" s="1"/>
  <c r="X1050" i="3"/>
  <c r="Y1050" i="3" s="1"/>
  <c r="S1050" i="3"/>
  <c r="T1050" i="3" s="1"/>
  <c r="M1050" i="3"/>
  <c r="N1050" i="3" s="1"/>
  <c r="H1050" i="3"/>
  <c r="I1050" i="3" s="1"/>
  <c r="X1049" i="3"/>
  <c r="Y1049" i="3" s="1"/>
  <c r="S1049" i="3"/>
  <c r="T1049" i="3" s="1"/>
  <c r="M1049" i="3"/>
  <c r="N1049" i="3" s="1"/>
  <c r="H1049" i="3"/>
  <c r="I1049" i="3" s="1"/>
  <c r="X1048" i="3"/>
  <c r="Y1048" i="3" s="1"/>
  <c r="S1048" i="3"/>
  <c r="T1048" i="3" s="1"/>
  <c r="M1048" i="3"/>
  <c r="N1048" i="3" s="1"/>
  <c r="H1048" i="3"/>
  <c r="I1048" i="3" s="1"/>
  <c r="X1047" i="3"/>
  <c r="Y1047" i="3" s="1"/>
  <c r="S1047" i="3"/>
  <c r="T1047" i="3" s="1"/>
  <c r="M1047" i="3"/>
  <c r="N1047" i="3" s="1"/>
  <c r="H1047" i="3"/>
  <c r="I1047" i="3" s="1"/>
  <c r="H1046" i="3"/>
  <c r="I1046" i="3" s="1"/>
  <c r="H1045" i="3"/>
  <c r="I1045" i="3" s="1"/>
  <c r="H1044" i="3"/>
  <c r="I1044" i="3" s="1"/>
  <c r="H1043" i="3"/>
  <c r="I1043" i="3" s="1"/>
  <c r="H1042" i="3"/>
  <c r="I1042" i="3" s="1"/>
  <c r="H1041" i="3"/>
  <c r="I1041" i="3" s="1"/>
  <c r="H1040" i="3"/>
  <c r="I1040" i="3" s="1"/>
  <c r="H1039" i="3"/>
  <c r="I1039" i="3" s="1"/>
  <c r="H1038" i="3"/>
  <c r="I1038" i="3" s="1"/>
  <c r="H1037" i="3"/>
  <c r="I1037" i="3" s="1"/>
  <c r="H1036" i="3"/>
  <c r="I1036" i="3" s="1"/>
  <c r="H1035" i="3"/>
  <c r="I1035" i="3" s="1"/>
  <c r="H1034" i="3"/>
  <c r="I1034" i="3" s="1"/>
  <c r="H1033" i="3"/>
  <c r="I1033" i="3" s="1"/>
  <c r="H1032" i="3"/>
  <c r="I1032" i="3" s="1"/>
  <c r="H1031" i="3"/>
  <c r="I1031" i="3" s="1"/>
  <c r="H1030" i="3"/>
  <c r="I1030" i="3" s="1"/>
  <c r="H1029" i="3"/>
  <c r="I1029" i="3" s="1"/>
  <c r="H1028" i="3"/>
  <c r="I1028" i="3" s="1"/>
  <c r="H1027" i="3"/>
  <c r="I1027" i="3" s="1"/>
  <c r="X1026" i="3"/>
  <c r="Y1026" i="3" s="1"/>
  <c r="S1026" i="3"/>
  <c r="T1026" i="3" s="1"/>
  <c r="M1026" i="3"/>
  <c r="N1026" i="3" s="1"/>
  <c r="H1026" i="3"/>
  <c r="I1026" i="3" s="1"/>
  <c r="X1025" i="3"/>
  <c r="Y1025" i="3" s="1"/>
  <c r="S1025" i="3"/>
  <c r="T1025" i="3" s="1"/>
  <c r="M1025" i="3"/>
  <c r="N1025" i="3" s="1"/>
  <c r="H1025" i="3"/>
  <c r="I1025" i="3" s="1"/>
  <c r="X1024" i="3"/>
  <c r="Y1024" i="3" s="1"/>
  <c r="S1024" i="3"/>
  <c r="T1024" i="3" s="1"/>
  <c r="M1024" i="3"/>
  <c r="N1024" i="3" s="1"/>
  <c r="H1024" i="3"/>
  <c r="I1024" i="3" s="1"/>
  <c r="X1023" i="3"/>
  <c r="Y1023" i="3" s="1"/>
  <c r="S1023" i="3"/>
  <c r="T1023" i="3" s="1"/>
  <c r="M1023" i="3"/>
  <c r="N1023" i="3" s="1"/>
  <c r="H1023" i="3"/>
  <c r="I1023" i="3" s="1"/>
  <c r="X1022" i="3"/>
  <c r="Y1022" i="3" s="1"/>
  <c r="S1022" i="3"/>
  <c r="T1022" i="3" s="1"/>
  <c r="M1022" i="3"/>
  <c r="N1022" i="3" s="1"/>
  <c r="H1022" i="3"/>
  <c r="I1022" i="3" s="1"/>
  <c r="X1021" i="3"/>
  <c r="Y1021" i="3" s="1"/>
  <c r="S1021" i="3"/>
  <c r="T1021" i="3" s="1"/>
  <c r="M1021" i="3"/>
  <c r="N1021" i="3" s="1"/>
  <c r="H1021" i="3"/>
  <c r="I1021" i="3" s="1"/>
  <c r="X1020" i="3"/>
  <c r="Y1020" i="3" s="1"/>
  <c r="S1020" i="3"/>
  <c r="T1020" i="3" s="1"/>
  <c r="M1020" i="3"/>
  <c r="N1020" i="3" s="1"/>
  <c r="H1020" i="3"/>
  <c r="I1020" i="3" s="1"/>
  <c r="X1019" i="3"/>
  <c r="Y1019" i="3" s="1"/>
  <c r="S1019" i="3"/>
  <c r="T1019" i="3" s="1"/>
  <c r="M1019" i="3"/>
  <c r="N1019" i="3" s="1"/>
  <c r="H1019" i="3"/>
  <c r="I1019" i="3" s="1"/>
  <c r="X1018" i="3"/>
  <c r="Y1018" i="3" s="1"/>
  <c r="S1018" i="3"/>
  <c r="T1018" i="3" s="1"/>
  <c r="M1018" i="3"/>
  <c r="N1018" i="3" s="1"/>
  <c r="H1018" i="3"/>
  <c r="I1018" i="3" s="1"/>
  <c r="X1017" i="3"/>
  <c r="Y1017" i="3" s="1"/>
  <c r="S1017" i="3"/>
  <c r="T1017" i="3" s="1"/>
  <c r="M1017" i="3"/>
  <c r="N1017" i="3" s="1"/>
  <c r="H1017" i="3"/>
  <c r="I1017" i="3" s="1"/>
  <c r="X1016" i="3"/>
  <c r="Y1016" i="3" s="1"/>
  <c r="S1016" i="3"/>
  <c r="T1016" i="3" s="1"/>
  <c r="M1016" i="3"/>
  <c r="N1016" i="3" s="1"/>
  <c r="H1016" i="3"/>
  <c r="I1016" i="3" s="1"/>
  <c r="X1015" i="3"/>
  <c r="Y1015" i="3" s="1"/>
  <c r="S1015" i="3"/>
  <c r="T1015" i="3" s="1"/>
  <c r="M1015" i="3"/>
  <c r="N1015" i="3" s="1"/>
  <c r="H1015" i="3"/>
  <c r="I1015" i="3" s="1"/>
  <c r="X1014" i="3"/>
  <c r="Y1014" i="3" s="1"/>
  <c r="S1014" i="3"/>
  <c r="T1014" i="3" s="1"/>
  <c r="M1014" i="3"/>
  <c r="N1014" i="3" s="1"/>
  <c r="H1014" i="3"/>
  <c r="I1014" i="3" s="1"/>
  <c r="X1013" i="3"/>
  <c r="Y1013" i="3" s="1"/>
  <c r="S1013" i="3"/>
  <c r="T1013" i="3" s="1"/>
  <c r="M1013" i="3"/>
  <c r="N1013" i="3" s="1"/>
  <c r="H1013" i="3"/>
  <c r="I1013" i="3" s="1"/>
  <c r="X1012" i="3"/>
  <c r="Y1012" i="3" s="1"/>
  <c r="S1012" i="3"/>
  <c r="T1012" i="3" s="1"/>
  <c r="M1012" i="3"/>
  <c r="N1012" i="3" s="1"/>
  <c r="H1012" i="3"/>
  <c r="I1012" i="3" s="1"/>
  <c r="X1011" i="3"/>
  <c r="Y1011" i="3" s="1"/>
  <c r="S1011" i="3"/>
  <c r="T1011" i="3" s="1"/>
  <c r="M1011" i="3"/>
  <c r="N1011" i="3" s="1"/>
  <c r="H1011" i="3"/>
  <c r="I1011" i="3" s="1"/>
  <c r="X1010" i="3"/>
  <c r="Y1010" i="3" s="1"/>
  <c r="S1010" i="3"/>
  <c r="T1010" i="3" s="1"/>
  <c r="M1010" i="3"/>
  <c r="N1010" i="3" s="1"/>
  <c r="H1010" i="3"/>
  <c r="I1010" i="3" s="1"/>
  <c r="X1009" i="3"/>
  <c r="Y1009" i="3" s="1"/>
  <c r="S1009" i="3"/>
  <c r="T1009" i="3" s="1"/>
  <c r="M1009" i="3"/>
  <c r="N1009" i="3" s="1"/>
  <c r="H1009" i="3"/>
  <c r="I1009" i="3" s="1"/>
  <c r="X1008" i="3"/>
  <c r="Y1008" i="3" s="1"/>
  <c r="S1008" i="3"/>
  <c r="T1008" i="3" s="1"/>
  <c r="M1008" i="3"/>
  <c r="N1008" i="3" s="1"/>
  <c r="H1008" i="3"/>
  <c r="I1008" i="3" s="1"/>
  <c r="X1007" i="3"/>
  <c r="Y1007" i="3" s="1"/>
  <c r="S1007" i="3"/>
  <c r="T1007" i="3" s="1"/>
  <c r="M1007" i="3"/>
  <c r="N1007" i="3" s="1"/>
  <c r="H1007" i="3"/>
  <c r="I1007" i="3" s="1"/>
  <c r="X1006" i="3"/>
  <c r="Y1006" i="3" s="1"/>
  <c r="S1006" i="3"/>
  <c r="T1006" i="3" s="1"/>
  <c r="M1006" i="3"/>
  <c r="N1006" i="3" s="1"/>
  <c r="H1006" i="3"/>
  <c r="I1006" i="3" s="1"/>
  <c r="X1005" i="3"/>
  <c r="Y1005" i="3" s="1"/>
  <c r="S1005" i="3"/>
  <c r="T1005" i="3" s="1"/>
  <c r="M1005" i="3"/>
  <c r="N1005" i="3" s="1"/>
  <c r="H1005" i="3"/>
  <c r="I1005" i="3" s="1"/>
  <c r="X1004" i="3"/>
  <c r="Y1004" i="3" s="1"/>
  <c r="S1004" i="3"/>
  <c r="T1004" i="3" s="1"/>
  <c r="M1004" i="3"/>
  <c r="N1004" i="3" s="1"/>
  <c r="H1004" i="3"/>
  <c r="I1004" i="3" s="1"/>
  <c r="X1003" i="3"/>
  <c r="Y1003" i="3" s="1"/>
  <c r="S1003" i="3"/>
  <c r="T1003" i="3" s="1"/>
  <c r="M1003" i="3"/>
  <c r="N1003" i="3" s="1"/>
  <c r="H1003" i="3"/>
  <c r="I1003" i="3" s="1"/>
  <c r="X1002" i="3"/>
  <c r="Y1002" i="3" s="1"/>
  <c r="S1002" i="3"/>
  <c r="T1002" i="3" s="1"/>
  <c r="M1002" i="3"/>
  <c r="N1002" i="3" s="1"/>
  <c r="H1002" i="3"/>
  <c r="I1002" i="3" s="1"/>
  <c r="X1001" i="3"/>
  <c r="Y1001" i="3" s="1"/>
  <c r="S1001" i="3"/>
  <c r="T1001" i="3" s="1"/>
  <c r="M1001" i="3"/>
  <c r="N1001" i="3" s="1"/>
  <c r="H1001" i="3"/>
  <c r="I1001" i="3" s="1"/>
  <c r="X1000" i="3"/>
  <c r="Y1000" i="3" s="1"/>
  <c r="S1000" i="3"/>
  <c r="T1000" i="3" s="1"/>
  <c r="M1000" i="3"/>
  <c r="N1000" i="3" s="1"/>
  <c r="H1000" i="3"/>
  <c r="I1000" i="3" s="1"/>
  <c r="X999" i="3"/>
  <c r="Y999" i="3" s="1"/>
  <c r="S999" i="3"/>
  <c r="T999" i="3" s="1"/>
  <c r="M999" i="3"/>
  <c r="N999" i="3" s="1"/>
  <c r="H999" i="3"/>
  <c r="I999" i="3" s="1"/>
  <c r="X998" i="3"/>
  <c r="Y998" i="3" s="1"/>
  <c r="S998" i="3"/>
  <c r="T998" i="3" s="1"/>
  <c r="M998" i="3"/>
  <c r="N998" i="3" s="1"/>
  <c r="H998" i="3"/>
  <c r="I998" i="3" s="1"/>
  <c r="X997" i="3"/>
  <c r="Y997" i="3" s="1"/>
  <c r="S997" i="3"/>
  <c r="T997" i="3" s="1"/>
  <c r="M997" i="3"/>
  <c r="N997" i="3" s="1"/>
  <c r="H997" i="3"/>
  <c r="I997" i="3" s="1"/>
  <c r="X996" i="3"/>
  <c r="Y996" i="3" s="1"/>
  <c r="S996" i="3"/>
  <c r="T996" i="3" s="1"/>
  <c r="M996" i="3"/>
  <c r="N996" i="3" s="1"/>
  <c r="H996" i="3"/>
  <c r="I996" i="3" s="1"/>
  <c r="X995" i="3"/>
  <c r="Y995" i="3" s="1"/>
  <c r="S995" i="3"/>
  <c r="T995" i="3" s="1"/>
  <c r="M995" i="3"/>
  <c r="N995" i="3" s="1"/>
  <c r="H995" i="3"/>
  <c r="I995" i="3" s="1"/>
  <c r="X994" i="3"/>
  <c r="Y994" i="3" s="1"/>
  <c r="S994" i="3"/>
  <c r="T994" i="3" s="1"/>
  <c r="M994" i="3"/>
  <c r="N994" i="3" s="1"/>
  <c r="H994" i="3"/>
  <c r="I994" i="3" s="1"/>
  <c r="X993" i="3"/>
  <c r="Y993" i="3" s="1"/>
  <c r="S993" i="3"/>
  <c r="T993" i="3" s="1"/>
  <c r="M993" i="3"/>
  <c r="N993" i="3" s="1"/>
  <c r="H993" i="3"/>
  <c r="I993" i="3" s="1"/>
  <c r="X992" i="3"/>
  <c r="Y992" i="3" s="1"/>
  <c r="S992" i="3"/>
  <c r="T992" i="3" s="1"/>
  <c r="M992" i="3"/>
  <c r="N992" i="3" s="1"/>
  <c r="H992" i="3"/>
  <c r="I992" i="3" s="1"/>
  <c r="X991" i="3"/>
  <c r="Y991" i="3" s="1"/>
  <c r="S991" i="3"/>
  <c r="T991" i="3" s="1"/>
  <c r="M991" i="3"/>
  <c r="N991" i="3" s="1"/>
  <c r="H991" i="3"/>
  <c r="I991" i="3" s="1"/>
  <c r="X990" i="3"/>
  <c r="Y990" i="3" s="1"/>
  <c r="S990" i="3"/>
  <c r="T990" i="3" s="1"/>
  <c r="M990" i="3"/>
  <c r="N990" i="3" s="1"/>
  <c r="H990" i="3"/>
  <c r="I990" i="3" s="1"/>
  <c r="X989" i="3"/>
  <c r="Y989" i="3" s="1"/>
  <c r="S989" i="3"/>
  <c r="T989" i="3" s="1"/>
  <c r="M989" i="3"/>
  <c r="N989" i="3" s="1"/>
  <c r="H989" i="3"/>
  <c r="I989" i="3" s="1"/>
  <c r="X988" i="3"/>
  <c r="Y988" i="3" s="1"/>
  <c r="S988" i="3"/>
  <c r="T988" i="3" s="1"/>
  <c r="M988" i="3"/>
  <c r="N988" i="3" s="1"/>
  <c r="H988" i="3"/>
  <c r="I988" i="3" s="1"/>
  <c r="X987" i="3"/>
  <c r="Y987" i="3" s="1"/>
  <c r="S987" i="3"/>
  <c r="T987" i="3" s="1"/>
  <c r="M987" i="3"/>
  <c r="N987" i="3" s="1"/>
  <c r="H987" i="3"/>
  <c r="I987" i="3" s="1"/>
  <c r="X986" i="3"/>
  <c r="Y986" i="3" s="1"/>
  <c r="S986" i="3"/>
  <c r="T986" i="3" s="1"/>
  <c r="M986" i="3"/>
  <c r="N986" i="3" s="1"/>
  <c r="H986" i="3"/>
  <c r="I986" i="3" s="1"/>
  <c r="X985" i="3"/>
  <c r="Y985" i="3" s="1"/>
  <c r="S985" i="3"/>
  <c r="T985" i="3" s="1"/>
  <c r="M985" i="3"/>
  <c r="N985" i="3" s="1"/>
  <c r="H985" i="3"/>
  <c r="I985" i="3" s="1"/>
  <c r="X984" i="3"/>
  <c r="Y984" i="3" s="1"/>
  <c r="S984" i="3"/>
  <c r="T984" i="3" s="1"/>
  <c r="M984" i="3"/>
  <c r="N984" i="3" s="1"/>
  <c r="H984" i="3"/>
  <c r="I984" i="3" s="1"/>
  <c r="X983" i="3"/>
  <c r="Y983" i="3" s="1"/>
  <c r="S983" i="3"/>
  <c r="T983" i="3" s="1"/>
  <c r="M983" i="3"/>
  <c r="N983" i="3" s="1"/>
  <c r="H983" i="3"/>
  <c r="I983" i="3" s="1"/>
  <c r="X982" i="3"/>
  <c r="Y982" i="3" s="1"/>
  <c r="S982" i="3"/>
  <c r="T982" i="3" s="1"/>
  <c r="M982" i="3"/>
  <c r="N982" i="3" s="1"/>
  <c r="H982" i="3"/>
  <c r="I982" i="3" s="1"/>
  <c r="X981" i="3"/>
  <c r="Y981" i="3" s="1"/>
  <c r="S981" i="3"/>
  <c r="T981" i="3" s="1"/>
  <c r="M981" i="3"/>
  <c r="N981" i="3" s="1"/>
  <c r="H981" i="3"/>
  <c r="I981" i="3" s="1"/>
  <c r="X980" i="3"/>
  <c r="Y980" i="3" s="1"/>
  <c r="S980" i="3"/>
  <c r="T980" i="3" s="1"/>
  <c r="M980" i="3"/>
  <c r="N980" i="3" s="1"/>
  <c r="H980" i="3"/>
  <c r="I980" i="3" s="1"/>
  <c r="X979" i="3"/>
  <c r="Y979" i="3" s="1"/>
  <c r="S979" i="3"/>
  <c r="T979" i="3" s="1"/>
  <c r="M979" i="3"/>
  <c r="N979" i="3" s="1"/>
  <c r="H979" i="3"/>
  <c r="I979" i="3" s="1"/>
  <c r="X978" i="3"/>
  <c r="Y978" i="3" s="1"/>
  <c r="S978" i="3"/>
  <c r="T978" i="3" s="1"/>
  <c r="M978" i="3"/>
  <c r="N978" i="3" s="1"/>
  <c r="H978" i="3"/>
  <c r="I978" i="3" s="1"/>
  <c r="X977" i="3"/>
  <c r="Y977" i="3" s="1"/>
  <c r="S977" i="3"/>
  <c r="T977" i="3" s="1"/>
  <c r="M977" i="3"/>
  <c r="N977" i="3" s="1"/>
  <c r="H977" i="3"/>
  <c r="I977" i="3" s="1"/>
  <c r="X976" i="3"/>
  <c r="Y976" i="3" s="1"/>
  <c r="S976" i="3"/>
  <c r="T976" i="3" s="1"/>
  <c r="M976" i="3"/>
  <c r="N976" i="3" s="1"/>
  <c r="H976" i="3"/>
  <c r="I976" i="3" s="1"/>
  <c r="X975" i="3"/>
  <c r="Y975" i="3" s="1"/>
  <c r="S975" i="3"/>
  <c r="T975" i="3" s="1"/>
  <c r="M975" i="3"/>
  <c r="N975" i="3" s="1"/>
  <c r="H975" i="3"/>
  <c r="I975" i="3" s="1"/>
  <c r="X974" i="3"/>
  <c r="Y974" i="3" s="1"/>
  <c r="S974" i="3"/>
  <c r="T974" i="3" s="1"/>
  <c r="M974" i="3"/>
  <c r="N974" i="3" s="1"/>
  <c r="H974" i="3"/>
  <c r="I974" i="3" s="1"/>
  <c r="X973" i="3"/>
  <c r="Y973" i="3" s="1"/>
  <c r="S973" i="3"/>
  <c r="T973" i="3" s="1"/>
  <c r="M973" i="3"/>
  <c r="N973" i="3" s="1"/>
  <c r="H973" i="3"/>
  <c r="I973" i="3" s="1"/>
  <c r="X972" i="3"/>
  <c r="Y972" i="3" s="1"/>
  <c r="S972" i="3"/>
  <c r="T972" i="3" s="1"/>
  <c r="M972" i="3"/>
  <c r="N972" i="3" s="1"/>
  <c r="H972" i="3"/>
  <c r="I972" i="3" s="1"/>
  <c r="X971" i="3"/>
  <c r="Y971" i="3" s="1"/>
  <c r="S971" i="3"/>
  <c r="T971" i="3" s="1"/>
  <c r="M971" i="3"/>
  <c r="N971" i="3" s="1"/>
  <c r="H971" i="3"/>
  <c r="I971" i="3" s="1"/>
  <c r="X970" i="3"/>
  <c r="Y970" i="3" s="1"/>
  <c r="S970" i="3"/>
  <c r="T970" i="3" s="1"/>
  <c r="M970" i="3"/>
  <c r="N970" i="3" s="1"/>
  <c r="H970" i="3"/>
  <c r="I970" i="3" s="1"/>
  <c r="X969" i="3"/>
  <c r="Y969" i="3" s="1"/>
  <c r="S969" i="3"/>
  <c r="T969" i="3" s="1"/>
  <c r="M969" i="3"/>
  <c r="N969" i="3" s="1"/>
  <c r="H969" i="3"/>
  <c r="I969" i="3" s="1"/>
  <c r="X968" i="3"/>
  <c r="Y968" i="3" s="1"/>
  <c r="S968" i="3"/>
  <c r="T968" i="3" s="1"/>
  <c r="M968" i="3"/>
  <c r="N968" i="3" s="1"/>
  <c r="H968" i="3"/>
  <c r="I968" i="3" s="1"/>
  <c r="X967" i="3"/>
  <c r="Y967" i="3" s="1"/>
  <c r="S967" i="3"/>
  <c r="T967" i="3" s="1"/>
  <c r="M967" i="3"/>
  <c r="N967" i="3" s="1"/>
  <c r="H967" i="3"/>
  <c r="I967" i="3" s="1"/>
  <c r="X966" i="3"/>
  <c r="Y966" i="3" s="1"/>
  <c r="S966" i="3"/>
  <c r="T966" i="3" s="1"/>
  <c r="M966" i="3"/>
  <c r="N966" i="3" s="1"/>
  <c r="H966" i="3"/>
  <c r="I966" i="3" s="1"/>
  <c r="X965" i="3"/>
  <c r="Y965" i="3" s="1"/>
  <c r="S965" i="3"/>
  <c r="T965" i="3" s="1"/>
  <c r="M965" i="3"/>
  <c r="N965" i="3" s="1"/>
  <c r="H965" i="3"/>
  <c r="I965" i="3" s="1"/>
  <c r="X964" i="3"/>
  <c r="Y964" i="3" s="1"/>
  <c r="S964" i="3"/>
  <c r="T964" i="3" s="1"/>
  <c r="M964" i="3"/>
  <c r="N964" i="3" s="1"/>
  <c r="H964" i="3"/>
  <c r="I964" i="3" s="1"/>
  <c r="X963" i="3"/>
  <c r="Y963" i="3" s="1"/>
  <c r="S963" i="3"/>
  <c r="T963" i="3" s="1"/>
  <c r="M963" i="3"/>
  <c r="N963" i="3" s="1"/>
  <c r="H963" i="3"/>
  <c r="I963" i="3" s="1"/>
  <c r="X962" i="3"/>
  <c r="Y962" i="3" s="1"/>
  <c r="S962" i="3"/>
  <c r="T962" i="3" s="1"/>
  <c r="M962" i="3"/>
  <c r="N962" i="3" s="1"/>
  <c r="H962" i="3"/>
  <c r="I962" i="3" s="1"/>
  <c r="X961" i="3"/>
  <c r="Y961" i="3" s="1"/>
  <c r="S961" i="3"/>
  <c r="T961" i="3" s="1"/>
  <c r="M961" i="3"/>
  <c r="N961" i="3" s="1"/>
  <c r="H961" i="3"/>
  <c r="I961" i="3" s="1"/>
  <c r="X960" i="3"/>
  <c r="Y960" i="3" s="1"/>
  <c r="S960" i="3"/>
  <c r="T960" i="3" s="1"/>
  <c r="M960" i="3"/>
  <c r="N960" i="3" s="1"/>
  <c r="H960" i="3"/>
  <c r="I960" i="3" s="1"/>
  <c r="X959" i="3"/>
  <c r="Y959" i="3" s="1"/>
  <c r="S959" i="3"/>
  <c r="T959" i="3" s="1"/>
  <c r="M959" i="3"/>
  <c r="N959" i="3" s="1"/>
  <c r="H959" i="3"/>
  <c r="I959" i="3" s="1"/>
  <c r="X958" i="3"/>
  <c r="Y958" i="3" s="1"/>
  <c r="S958" i="3"/>
  <c r="T958" i="3" s="1"/>
  <c r="M958" i="3"/>
  <c r="N958" i="3" s="1"/>
  <c r="H958" i="3"/>
  <c r="I958" i="3" s="1"/>
  <c r="X957" i="3"/>
  <c r="Y957" i="3" s="1"/>
  <c r="S957" i="3"/>
  <c r="T957" i="3" s="1"/>
  <c r="M957" i="3"/>
  <c r="N957" i="3" s="1"/>
  <c r="H957" i="3"/>
  <c r="I957" i="3" s="1"/>
  <c r="X956" i="3"/>
  <c r="Y956" i="3" s="1"/>
  <c r="S956" i="3"/>
  <c r="T956" i="3" s="1"/>
  <c r="M956" i="3"/>
  <c r="N956" i="3" s="1"/>
  <c r="H956" i="3"/>
  <c r="I956" i="3" s="1"/>
  <c r="X955" i="3"/>
  <c r="Y955" i="3" s="1"/>
  <c r="S955" i="3"/>
  <c r="T955" i="3" s="1"/>
  <c r="M955" i="3"/>
  <c r="N955" i="3" s="1"/>
  <c r="H955" i="3"/>
  <c r="I955" i="3" s="1"/>
  <c r="X954" i="3"/>
  <c r="Y954" i="3" s="1"/>
  <c r="S954" i="3"/>
  <c r="T954" i="3" s="1"/>
  <c r="M954" i="3"/>
  <c r="N954" i="3" s="1"/>
  <c r="H954" i="3"/>
  <c r="I954" i="3" s="1"/>
  <c r="X953" i="3"/>
  <c r="Y953" i="3" s="1"/>
  <c r="S953" i="3"/>
  <c r="T953" i="3" s="1"/>
  <c r="M953" i="3"/>
  <c r="N953" i="3" s="1"/>
  <c r="H953" i="3"/>
  <c r="I953" i="3" s="1"/>
  <c r="X952" i="3"/>
  <c r="Y952" i="3" s="1"/>
  <c r="S952" i="3"/>
  <c r="T952" i="3" s="1"/>
  <c r="M952" i="3"/>
  <c r="N952" i="3" s="1"/>
  <c r="H952" i="3"/>
  <c r="I952" i="3" s="1"/>
  <c r="X951" i="3"/>
  <c r="Y951" i="3" s="1"/>
  <c r="S951" i="3"/>
  <c r="T951" i="3" s="1"/>
  <c r="M951" i="3"/>
  <c r="N951" i="3" s="1"/>
  <c r="H951" i="3"/>
  <c r="I951" i="3" s="1"/>
  <c r="X950" i="3"/>
  <c r="Y950" i="3" s="1"/>
  <c r="S950" i="3"/>
  <c r="T950" i="3" s="1"/>
  <c r="M950" i="3"/>
  <c r="N950" i="3" s="1"/>
  <c r="H950" i="3"/>
  <c r="I950" i="3" s="1"/>
  <c r="X949" i="3"/>
  <c r="Y949" i="3" s="1"/>
  <c r="S949" i="3"/>
  <c r="T949" i="3" s="1"/>
  <c r="M949" i="3"/>
  <c r="N949" i="3" s="1"/>
  <c r="H949" i="3"/>
  <c r="I949" i="3" s="1"/>
  <c r="X948" i="3"/>
  <c r="Y948" i="3" s="1"/>
  <c r="S948" i="3"/>
  <c r="T948" i="3" s="1"/>
  <c r="M948" i="3"/>
  <c r="N948" i="3" s="1"/>
  <c r="H948" i="3"/>
  <c r="I948" i="3" s="1"/>
  <c r="X947" i="3"/>
  <c r="Y947" i="3" s="1"/>
  <c r="S947" i="3"/>
  <c r="T947" i="3" s="1"/>
  <c r="M947" i="3"/>
  <c r="N947" i="3" s="1"/>
  <c r="H947" i="3"/>
  <c r="I947" i="3" s="1"/>
  <c r="X946" i="3"/>
  <c r="Y946" i="3" s="1"/>
  <c r="S946" i="3"/>
  <c r="T946" i="3" s="1"/>
  <c r="M946" i="3"/>
  <c r="N946" i="3" s="1"/>
  <c r="H946" i="3"/>
  <c r="I946" i="3" s="1"/>
  <c r="X945" i="3"/>
  <c r="Y945" i="3" s="1"/>
  <c r="S945" i="3"/>
  <c r="T945" i="3" s="1"/>
  <c r="M945" i="3"/>
  <c r="N945" i="3" s="1"/>
  <c r="H945" i="3"/>
  <c r="I945" i="3" s="1"/>
  <c r="X944" i="3"/>
  <c r="Y944" i="3" s="1"/>
  <c r="S944" i="3"/>
  <c r="T944" i="3" s="1"/>
  <c r="M944" i="3"/>
  <c r="N944" i="3" s="1"/>
  <c r="H944" i="3"/>
  <c r="I944" i="3" s="1"/>
  <c r="X943" i="3"/>
  <c r="Y943" i="3" s="1"/>
  <c r="S943" i="3"/>
  <c r="T943" i="3" s="1"/>
  <c r="M943" i="3"/>
  <c r="N943" i="3" s="1"/>
  <c r="H943" i="3"/>
  <c r="I943" i="3" s="1"/>
  <c r="X942" i="3"/>
  <c r="Y942" i="3" s="1"/>
  <c r="S942" i="3"/>
  <c r="T942" i="3" s="1"/>
  <c r="M942" i="3"/>
  <c r="N942" i="3" s="1"/>
  <c r="H942" i="3"/>
  <c r="I942" i="3" s="1"/>
  <c r="X941" i="3"/>
  <c r="Y941" i="3" s="1"/>
  <c r="S941" i="3"/>
  <c r="T941" i="3" s="1"/>
  <c r="M941" i="3"/>
  <c r="N941" i="3" s="1"/>
  <c r="H941" i="3"/>
  <c r="I941" i="3" s="1"/>
  <c r="X940" i="3"/>
  <c r="Y940" i="3" s="1"/>
  <c r="S940" i="3"/>
  <c r="T940" i="3" s="1"/>
  <c r="M940" i="3"/>
  <c r="N940" i="3" s="1"/>
  <c r="H940" i="3"/>
  <c r="I940" i="3" s="1"/>
  <c r="X939" i="3"/>
  <c r="Y939" i="3" s="1"/>
  <c r="S939" i="3"/>
  <c r="T939" i="3" s="1"/>
  <c r="M939" i="3"/>
  <c r="N939" i="3" s="1"/>
  <c r="H939" i="3"/>
  <c r="I939" i="3" s="1"/>
  <c r="X938" i="3"/>
  <c r="Y938" i="3" s="1"/>
  <c r="S938" i="3"/>
  <c r="T938" i="3" s="1"/>
  <c r="M938" i="3"/>
  <c r="N938" i="3" s="1"/>
  <c r="H938" i="3"/>
  <c r="I938" i="3" s="1"/>
  <c r="X937" i="3"/>
  <c r="Y937" i="3" s="1"/>
  <c r="S937" i="3"/>
  <c r="T937" i="3" s="1"/>
  <c r="M937" i="3"/>
  <c r="N937" i="3" s="1"/>
  <c r="H937" i="3"/>
  <c r="I937" i="3" s="1"/>
  <c r="X936" i="3"/>
  <c r="Y936" i="3" s="1"/>
  <c r="S936" i="3"/>
  <c r="T936" i="3" s="1"/>
  <c r="M936" i="3"/>
  <c r="N936" i="3" s="1"/>
  <c r="H936" i="3"/>
  <c r="I936" i="3" s="1"/>
  <c r="X935" i="3"/>
  <c r="Y935" i="3" s="1"/>
  <c r="S935" i="3"/>
  <c r="T935" i="3" s="1"/>
  <c r="M935" i="3"/>
  <c r="N935" i="3" s="1"/>
  <c r="H935" i="3"/>
  <c r="I935" i="3" s="1"/>
  <c r="X934" i="3"/>
  <c r="Y934" i="3" s="1"/>
  <c r="S934" i="3"/>
  <c r="T934" i="3" s="1"/>
  <c r="M934" i="3"/>
  <c r="N934" i="3" s="1"/>
  <c r="H934" i="3"/>
  <c r="I934" i="3" s="1"/>
  <c r="X933" i="3"/>
  <c r="Y933" i="3" s="1"/>
  <c r="S933" i="3"/>
  <c r="T933" i="3" s="1"/>
  <c r="M933" i="3"/>
  <c r="N933" i="3" s="1"/>
  <c r="H933" i="3"/>
  <c r="I933" i="3" s="1"/>
  <c r="X932" i="3"/>
  <c r="Y932" i="3" s="1"/>
  <c r="S932" i="3"/>
  <c r="T932" i="3" s="1"/>
  <c r="M932" i="3"/>
  <c r="N932" i="3" s="1"/>
  <c r="H932" i="3"/>
  <c r="I932" i="3" s="1"/>
  <c r="X931" i="3"/>
  <c r="Y931" i="3" s="1"/>
  <c r="S931" i="3"/>
  <c r="T931" i="3" s="1"/>
  <c r="M931" i="3"/>
  <c r="N931" i="3" s="1"/>
  <c r="H931" i="3"/>
  <c r="I931" i="3" s="1"/>
  <c r="X930" i="3"/>
  <c r="Y930" i="3" s="1"/>
  <c r="S930" i="3"/>
  <c r="T930" i="3" s="1"/>
  <c r="M930" i="3"/>
  <c r="N930" i="3" s="1"/>
  <c r="H930" i="3"/>
  <c r="I930" i="3" s="1"/>
  <c r="X929" i="3"/>
  <c r="Y929" i="3" s="1"/>
  <c r="S929" i="3"/>
  <c r="T929" i="3" s="1"/>
  <c r="M929" i="3"/>
  <c r="N929" i="3" s="1"/>
  <c r="H929" i="3"/>
  <c r="I929" i="3" s="1"/>
  <c r="X928" i="3"/>
  <c r="Y928" i="3" s="1"/>
  <c r="S928" i="3"/>
  <c r="T928" i="3" s="1"/>
  <c r="M928" i="3"/>
  <c r="N928" i="3" s="1"/>
  <c r="H928" i="3"/>
  <c r="I928" i="3" s="1"/>
  <c r="X927" i="3"/>
  <c r="Y927" i="3" s="1"/>
  <c r="S927" i="3"/>
  <c r="T927" i="3" s="1"/>
  <c r="M927" i="3"/>
  <c r="N927" i="3" s="1"/>
  <c r="H927" i="3"/>
  <c r="I927" i="3" s="1"/>
  <c r="X926" i="3"/>
  <c r="Y926" i="3" s="1"/>
  <c r="S926" i="3"/>
  <c r="T926" i="3" s="1"/>
  <c r="M926" i="3"/>
  <c r="N926" i="3" s="1"/>
  <c r="H926" i="3"/>
  <c r="I926" i="3" s="1"/>
  <c r="X925" i="3"/>
  <c r="Y925" i="3" s="1"/>
  <c r="S925" i="3"/>
  <c r="T925" i="3" s="1"/>
  <c r="M925" i="3"/>
  <c r="N925" i="3" s="1"/>
  <c r="H925" i="3"/>
  <c r="I925" i="3" s="1"/>
  <c r="X924" i="3"/>
  <c r="Y924" i="3" s="1"/>
  <c r="S924" i="3"/>
  <c r="T924" i="3" s="1"/>
  <c r="M924" i="3"/>
  <c r="N924" i="3" s="1"/>
  <c r="H924" i="3"/>
  <c r="I924" i="3" s="1"/>
  <c r="X923" i="3"/>
  <c r="Y923" i="3" s="1"/>
  <c r="S923" i="3"/>
  <c r="T923" i="3" s="1"/>
  <c r="M923" i="3"/>
  <c r="N923" i="3" s="1"/>
  <c r="H923" i="3"/>
  <c r="I923" i="3" s="1"/>
  <c r="X922" i="3"/>
  <c r="Y922" i="3" s="1"/>
  <c r="S922" i="3"/>
  <c r="T922" i="3" s="1"/>
  <c r="M922" i="3"/>
  <c r="N922" i="3" s="1"/>
  <c r="H922" i="3"/>
  <c r="I922" i="3" s="1"/>
  <c r="X921" i="3"/>
  <c r="Y921" i="3" s="1"/>
  <c r="S921" i="3"/>
  <c r="T921" i="3" s="1"/>
  <c r="M921" i="3"/>
  <c r="N921" i="3" s="1"/>
  <c r="H921" i="3"/>
  <c r="I921" i="3" s="1"/>
  <c r="X920" i="3"/>
  <c r="Y920" i="3" s="1"/>
  <c r="S920" i="3"/>
  <c r="T920" i="3" s="1"/>
  <c r="M920" i="3"/>
  <c r="N920" i="3" s="1"/>
  <c r="H920" i="3"/>
  <c r="I920" i="3" s="1"/>
  <c r="X919" i="3"/>
  <c r="Y919" i="3" s="1"/>
  <c r="S919" i="3"/>
  <c r="T919" i="3" s="1"/>
  <c r="M919" i="3"/>
  <c r="N919" i="3" s="1"/>
  <c r="H919" i="3"/>
  <c r="I919" i="3" s="1"/>
  <c r="X918" i="3"/>
  <c r="Y918" i="3" s="1"/>
  <c r="S918" i="3"/>
  <c r="T918" i="3" s="1"/>
  <c r="M918" i="3"/>
  <c r="N918" i="3" s="1"/>
  <c r="H918" i="3"/>
  <c r="I918" i="3" s="1"/>
  <c r="X917" i="3"/>
  <c r="Y917" i="3" s="1"/>
  <c r="S917" i="3"/>
  <c r="T917" i="3" s="1"/>
  <c r="M917" i="3"/>
  <c r="N917" i="3" s="1"/>
  <c r="H917" i="3"/>
  <c r="I917" i="3" s="1"/>
  <c r="X916" i="3"/>
  <c r="Y916" i="3" s="1"/>
  <c r="S916" i="3"/>
  <c r="T916" i="3" s="1"/>
  <c r="M916" i="3"/>
  <c r="N916" i="3" s="1"/>
  <c r="H916" i="3"/>
  <c r="I916" i="3" s="1"/>
  <c r="X915" i="3"/>
  <c r="Y915" i="3" s="1"/>
  <c r="S915" i="3"/>
  <c r="T915" i="3" s="1"/>
  <c r="M915" i="3"/>
  <c r="N915" i="3" s="1"/>
  <c r="H915" i="3"/>
  <c r="I915" i="3" s="1"/>
  <c r="X914" i="3"/>
  <c r="Y914" i="3" s="1"/>
  <c r="S914" i="3"/>
  <c r="T914" i="3" s="1"/>
  <c r="M914" i="3"/>
  <c r="N914" i="3" s="1"/>
  <c r="H914" i="3"/>
  <c r="I914" i="3" s="1"/>
  <c r="X913" i="3"/>
  <c r="Y913" i="3" s="1"/>
  <c r="S913" i="3"/>
  <c r="T913" i="3" s="1"/>
  <c r="M913" i="3"/>
  <c r="N913" i="3" s="1"/>
  <c r="H913" i="3"/>
  <c r="I913" i="3" s="1"/>
  <c r="X912" i="3"/>
  <c r="Y912" i="3" s="1"/>
  <c r="S912" i="3"/>
  <c r="T912" i="3" s="1"/>
  <c r="M912" i="3"/>
  <c r="N912" i="3" s="1"/>
  <c r="H912" i="3"/>
  <c r="I912" i="3" s="1"/>
  <c r="X911" i="3"/>
  <c r="Y911" i="3" s="1"/>
  <c r="S911" i="3"/>
  <c r="T911" i="3" s="1"/>
  <c r="M911" i="3"/>
  <c r="N911" i="3" s="1"/>
  <c r="H911" i="3"/>
  <c r="I911" i="3" s="1"/>
  <c r="X910" i="3"/>
  <c r="Y910" i="3" s="1"/>
  <c r="S910" i="3"/>
  <c r="T910" i="3" s="1"/>
  <c r="M910" i="3"/>
  <c r="N910" i="3" s="1"/>
  <c r="H910" i="3"/>
  <c r="I910" i="3" s="1"/>
  <c r="X909" i="3"/>
  <c r="Y909" i="3" s="1"/>
  <c r="S909" i="3"/>
  <c r="T909" i="3" s="1"/>
  <c r="M909" i="3"/>
  <c r="N909" i="3" s="1"/>
  <c r="H909" i="3"/>
  <c r="I909" i="3" s="1"/>
  <c r="X908" i="3"/>
  <c r="Y908" i="3" s="1"/>
  <c r="S908" i="3"/>
  <c r="T908" i="3" s="1"/>
  <c r="M908" i="3"/>
  <c r="N908" i="3" s="1"/>
  <c r="H908" i="3"/>
  <c r="I908" i="3" s="1"/>
  <c r="X907" i="3"/>
  <c r="Y907" i="3" s="1"/>
  <c r="S907" i="3"/>
  <c r="T907" i="3" s="1"/>
  <c r="M907" i="3"/>
  <c r="N907" i="3" s="1"/>
  <c r="H907" i="3"/>
  <c r="I907" i="3" s="1"/>
  <c r="X906" i="3"/>
  <c r="Y906" i="3" s="1"/>
  <c r="S906" i="3"/>
  <c r="T906" i="3" s="1"/>
  <c r="M906" i="3"/>
  <c r="N906" i="3" s="1"/>
  <c r="H906" i="3"/>
  <c r="I906" i="3" s="1"/>
  <c r="X905" i="3"/>
  <c r="Y905" i="3" s="1"/>
  <c r="S905" i="3"/>
  <c r="T905" i="3" s="1"/>
  <c r="M905" i="3"/>
  <c r="N905" i="3" s="1"/>
  <c r="H905" i="3"/>
  <c r="I905" i="3" s="1"/>
  <c r="X904" i="3"/>
  <c r="Y904" i="3" s="1"/>
  <c r="S904" i="3"/>
  <c r="T904" i="3" s="1"/>
  <c r="M904" i="3"/>
  <c r="N904" i="3" s="1"/>
  <c r="H904" i="3"/>
  <c r="I904" i="3" s="1"/>
  <c r="X903" i="3"/>
  <c r="Y903" i="3" s="1"/>
  <c r="S903" i="3"/>
  <c r="T903" i="3" s="1"/>
  <c r="M903" i="3"/>
  <c r="N903" i="3" s="1"/>
  <c r="H903" i="3"/>
  <c r="I903" i="3" s="1"/>
  <c r="X902" i="3"/>
  <c r="Y902" i="3" s="1"/>
  <c r="S902" i="3"/>
  <c r="T902" i="3" s="1"/>
  <c r="M902" i="3"/>
  <c r="N902" i="3" s="1"/>
  <c r="H902" i="3"/>
  <c r="I902" i="3" s="1"/>
  <c r="X901" i="3"/>
  <c r="Y901" i="3" s="1"/>
  <c r="S901" i="3"/>
  <c r="T901" i="3" s="1"/>
  <c r="M901" i="3"/>
  <c r="N901" i="3" s="1"/>
  <c r="H901" i="3"/>
  <c r="I901" i="3" s="1"/>
  <c r="X900" i="3"/>
  <c r="Y900" i="3" s="1"/>
  <c r="S900" i="3"/>
  <c r="T900" i="3" s="1"/>
  <c r="M900" i="3"/>
  <c r="N900" i="3" s="1"/>
  <c r="H900" i="3"/>
  <c r="I900" i="3" s="1"/>
  <c r="X899" i="3"/>
  <c r="Y899" i="3" s="1"/>
  <c r="S899" i="3"/>
  <c r="T899" i="3" s="1"/>
  <c r="M899" i="3"/>
  <c r="N899" i="3" s="1"/>
  <c r="H899" i="3"/>
  <c r="I899" i="3" s="1"/>
  <c r="X898" i="3"/>
  <c r="Y898" i="3" s="1"/>
  <c r="S898" i="3"/>
  <c r="T898" i="3" s="1"/>
  <c r="M898" i="3"/>
  <c r="N898" i="3" s="1"/>
  <c r="H898" i="3"/>
  <c r="I898" i="3" s="1"/>
  <c r="X897" i="3"/>
  <c r="Y897" i="3" s="1"/>
  <c r="S897" i="3"/>
  <c r="T897" i="3" s="1"/>
  <c r="M897" i="3"/>
  <c r="N897" i="3" s="1"/>
  <c r="H897" i="3"/>
  <c r="I897" i="3" s="1"/>
  <c r="X896" i="3"/>
  <c r="Y896" i="3" s="1"/>
  <c r="S896" i="3"/>
  <c r="T896" i="3" s="1"/>
  <c r="M896" i="3"/>
  <c r="N896" i="3" s="1"/>
  <c r="H896" i="3"/>
  <c r="I896" i="3" s="1"/>
  <c r="X895" i="3"/>
  <c r="Y895" i="3" s="1"/>
  <c r="S895" i="3"/>
  <c r="T895" i="3" s="1"/>
  <c r="M895" i="3"/>
  <c r="N895" i="3" s="1"/>
  <c r="H895" i="3"/>
  <c r="I895" i="3" s="1"/>
  <c r="X894" i="3"/>
  <c r="Y894" i="3" s="1"/>
  <c r="S894" i="3"/>
  <c r="T894" i="3" s="1"/>
  <c r="M894" i="3"/>
  <c r="N894" i="3" s="1"/>
  <c r="H894" i="3"/>
  <c r="I894" i="3" s="1"/>
  <c r="X893" i="3"/>
  <c r="Y893" i="3" s="1"/>
  <c r="S893" i="3"/>
  <c r="T893" i="3" s="1"/>
  <c r="M893" i="3"/>
  <c r="N893" i="3" s="1"/>
  <c r="H893" i="3"/>
  <c r="I893" i="3" s="1"/>
  <c r="X892" i="3"/>
  <c r="Y892" i="3" s="1"/>
  <c r="S892" i="3"/>
  <c r="T892" i="3" s="1"/>
  <c r="M892" i="3"/>
  <c r="N892" i="3" s="1"/>
  <c r="H892" i="3"/>
  <c r="I892" i="3" s="1"/>
  <c r="X891" i="3"/>
  <c r="Y891" i="3" s="1"/>
  <c r="S891" i="3"/>
  <c r="T891" i="3" s="1"/>
  <c r="M891" i="3"/>
  <c r="N891" i="3" s="1"/>
  <c r="H891" i="3"/>
  <c r="I891" i="3" s="1"/>
  <c r="X890" i="3"/>
  <c r="Y890" i="3" s="1"/>
  <c r="S890" i="3"/>
  <c r="T890" i="3" s="1"/>
  <c r="M890" i="3"/>
  <c r="N890" i="3" s="1"/>
  <c r="H890" i="3"/>
  <c r="I890" i="3" s="1"/>
  <c r="X889" i="3"/>
  <c r="Y889" i="3" s="1"/>
  <c r="S889" i="3"/>
  <c r="T889" i="3" s="1"/>
  <c r="M889" i="3"/>
  <c r="N889" i="3" s="1"/>
  <c r="H889" i="3"/>
  <c r="I889" i="3" s="1"/>
  <c r="X888" i="3"/>
  <c r="Y888" i="3" s="1"/>
  <c r="S888" i="3"/>
  <c r="T888" i="3" s="1"/>
  <c r="M888" i="3"/>
  <c r="N888" i="3" s="1"/>
  <c r="H888" i="3"/>
  <c r="I888" i="3" s="1"/>
  <c r="X887" i="3"/>
  <c r="Y887" i="3" s="1"/>
  <c r="S887" i="3"/>
  <c r="T887" i="3" s="1"/>
  <c r="M887" i="3"/>
  <c r="N887" i="3" s="1"/>
  <c r="H887" i="3"/>
  <c r="I887" i="3" s="1"/>
  <c r="X886" i="3"/>
  <c r="Y886" i="3" s="1"/>
  <c r="S886" i="3"/>
  <c r="T886" i="3" s="1"/>
  <c r="M886" i="3"/>
  <c r="N886" i="3" s="1"/>
  <c r="H886" i="3"/>
  <c r="I886" i="3" s="1"/>
  <c r="X885" i="3"/>
  <c r="Y885" i="3" s="1"/>
  <c r="S885" i="3"/>
  <c r="T885" i="3" s="1"/>
  <c r="M885" i="3"/>
  <c r="N885" i="3" s="1"/>
  <c r="H885" i="3"/>
  <c r="I885" i="3" s="1"/>
  <c r="X884" i="3"/>
  <c r="Y884" i="3" s="1"/>
  <c r="S884" i="3"/>
  <c r="T884" i="3" s="1"/>
  <c r="M884" i="3"/>
  <c r="N884" i="3" s="1"/>
  <c r="H884" i="3"/>
  <c r="I884" i="3" s="1"/>
  <c r="X883" i="3"/>
  <c r="Y883" i="3" s="1"/>
  <c r="S883" i="3"/>
  <c r="T883" i="3" s="1"/>
  <c r="M883" i="3"/>
  <c r="N883" i="3" s="1"/>
  <c r="H883" i="3"/>
  <c r="I883" i="3" s="1"/>
  <c r="X882" i="3"/>
  <c r="Y882" i="3" s="1"/>
  <c r="S882" i="3"/>
  <c r="T882" i="3" s="1"/>
  <c r="M882" i="3"/>
  <c r="N882" i="3" s="1"/>
  <c r="H882" i="3"/>
  <c r="I882" i="3" s="1"/>
  <c r="X881" i="3"/>
  <c r="Y881" i="3" s="1"/>
  <c r="S881" i="3"/>
  <c r="T881" i="3" s="1"/>
  <c r="M881" i="3"/>
  <c r="N881" i="3" s="1"/>
  <c r="H881" i="3"/>
  <c r="I881" i="3" s="1"/>
  <c r="X880" i="3"/>
  <c r="Y880" i="3" s="1"/>
  <c r="S880" i="3"/>
  <c r="T880" i="3" s="1"/>
  <c r="M880" i="3"/>
  <c r="N880" i="3" s="1"/>
  <c r="H880" i="3"/>
  <c r="I880" i="3" s="1"/>
  <c r="X879" i="3"/>
  <c r="Y879" i="3" s="1"/>
  <c r="S879" i="3"/>
  <c r="T879" i="3" s="1"/>
  <c r="M879" i="3"/>
  <c r="N879" i="3" s="1"/>
  <c r="H879" i="3"/>
  <c r="I879" i="3" s="1"/>
  <c r="X878" i="3"/>
  <c r="Y878" i="3" s="1"/>
  <c r="S878" i="3"/>
  <c r="T878" i="3" s="1"/>
  <c r="M878" i="3"/>
  <c r="N878" i="3" s="1"/>
  <c r="H878" i="3"/>
  <c r="I878" i="3" s="1"/>
  <c r="X877" i="3"/>
  <c r="Y877" i="3" s="1"/>
  <c r="S877" i="3"/>
  <c r="T877" i="3" s="1"/>
  <c r="M877" i="3"/>
  <c r="N877" i="3" s="1"/>
  <c r="H877" i="3"/>
  <c r="I877" i="3" s="1"/>
  <c r="X876" i="3"/>
  <c r="Y876" i="3" s="1"/>
  <c r="S876" i="3"/>
  <c r="T876" i="3" s="1"/>
  <c r="M876" i="3"/>
  <c r="N876" i="3" s="1"/>
  <c r="H876" i="3"/>
  <c r="I876" i="3" s="1"/>
  <c r="X875" i="3"/>
  <c r="Y875" i="3" s="1"/>
  <c r="S875" i="3"/>
  <c r="T875" i="3" s="1"/>
  <c r="M875" i="3"/>
  <c r="N875" i="3" s="1"/>
  <c r="H875" i="3"/>
  <c r="I875" i="3" s="1"/>
  <c r="X874" i="3"/>
  <c r="Y874" i="3" s="1"/>
  <c r="S874" i="3"/>
  <c r="T874" i="3" s="1"/>
  <c r="M874" i="3"/>
  <c r="N874" i="3" s="1"/>
  <c r="H874" i="3"/>
  <c r="I874" i="3" s="1"/>
  <c r="X873" i="3"/>
  <c r="Y873" i="3" s="1"/>
  <c r="S873" i="3"/>
  <c r="T873" i="3" s="1"/>
  <c r="M873" i="3"/>
  <c r="N873" i="3" s="1"/>
  <c r="H873" i="3"/>
  <c r="I873" i="3" s="1"/>
  <c r="X872" i="3"/>
  <c r="Y872" i="3" s="1"/>
  <c r="S872" i="3"/>
  <c r="T872" i="3" s="1"/>
  <c r="M872" i="3"/>
  <c r="N872" i="3" s="1"/>
  <c r="H872" i="3"/>
  <c r="I872" i="3" s="1"/>
  <c r="X871" i="3"/>
  <c r="Y871" i="3" s="1"/>
  <c r="S871" i="3"/>
  <c r="T871" i="3" s="1"/>
  <c r="M871" i="3"/>
  <c r="N871" i="3" s="1"/>
  <c r="H871" i="3"/>
  <c r="I871" i="3" s="1"/>
  <c r="X870" i="3"/>
  <c r="Y870" i="3" s="1"/>
  <c r="S870" i="3"/>
  <c r="T870" i="3" s="1"/>
  <c r="M870" i="3"/>
  <c r="N870" i="3" s="1"/>
  <c r="H870" i="3"/>
  <c r="I870" i="3" s="1"/>
  <c r="X869" i="3"/>
  <c r="Y869" i="3" s="1"/>
  <c r="S869" i="3"/>
  <c r="T869" i="3" s="1"/>
  <c r="M869" i="3"/>
  <c r="N869" i="3" s="1"/>
  <c r="H869" i="3"/>
  <c r="I869" i="3" s="1"/>
  <c r="X868" i="3"/>
  <c r="Y868" i="3" s="1"/>
  <c r="S868" i="3"/>
  <c r="T868" i="3" s="1"/>
  <c r="M868" i="3"/>
  <c r="N868" i="3" s="1"/>
  <c r="H868" i="3"/>
  <c r="I868" i="3" s="1"/>
  <c r="X867" i="3"/>
  <c r="Y867" i="3" s="1"/>
  <c r="S867" i="3"/>
  <c r="T867" i="3" s="1"/>
  <c r="M867" i="3"/>
  <c r="N867" i="3" s="1"/>
  <c r="H867" i="3"/>
  <c r="I867" i="3" s="1"/>
  <c r="X866" i="3"/>
  <c r="Y866" i="3" s="1"/>
  <c r="S866" i="3"/>
  <c r="T866" i="3" s="1"/>
  <c r="M866" i="3"/>
  <c r="N866" i="3" s="1"/>
  <c r="H866" i="3"/>
  <c r="I866" i="3" s="1"/>
  <c r="X865" i="3"/>
  <c r="Y865" i="3" s="1"/>
  <c r="S865" i="3"/>
  <c r="T865" i="3" s="1"/>
  <c r="M865" i="3"/>
  <c r="N865" i="3" s="1"/>
  <c r="H865" i="3"/>
  <c r="I865" i="3" s="1"/>
  <c r="X864" i="3"/>
  <c r="Y864" i="3" s="1"/>
  <c r="S864" i="3"/>
  <c r="T864" i="3" s="1"/>
  <c r="M864" i="3"/>
  <c r="N864" i="3" s="1"/>
  <c r="H864" i="3"/>
  <c r="I864" i="3" s="1"/>
  <c r="X863" i="3"/>
  <c r="Y863" i="3" s="1"/>
  <c r="S863" i="3"/>
  <c r="T863" i="3" s="1"/>
  <c r="M863" i="3"/>
  <c r="N863" i="3" s="1"/>
  <c r="H863" i="3"/>
  <c r="I863" i="3" s="1"/>
  <c r="X862" i="3"/>
  <c r="Y862" i="3" s="1"/>
  <c r="S862" i="3"/>
  <c r="T862" i="3" s="1"/>
  <c r="M862" i="3"/>
  <c r="N862" i="3" s="1"/>
  <c r="H862" i="3"/>
  <c r="I862" i="3" s="1"/>
  <c r="X861" i="3"/>
  <c r="Y861" i="3" s="1"/>
  <c r="S861" i="3"/>
  <c r="T861" i="3" s="1"/>
  <c r="M861" i="3"/>
  <c r="N861" i="3" s="1"/>
  <c r="H861" i="3"/>
  <c r="I861" i="3" s="1"/>
  <c r="X860" i="3"/>
  <c r="Y860" i="3" s="1"/>
  <c r="S860" i="3"/>
  <c r="T860" i="3" s="1"/>
  <c r="M860" i="3"/>
  <c r="N860" i="3" s="1"/>
  <c r="H860" i="3"/>
  <c r="I860" i="3" s="1"/>
  <c r="X859" i="3"/>
  <c r="Y859" i="3" s="1"/>
  <c r="S859" i="3"/>
  <c r="T859" i="3" s="1"/>
  <c r="M859" i="3"/>
  <c r="N859" i="3" s="1"/>
  <c r="H859" i="3"/>
  <c r="I859" i="3" s="1"/>
  <c r="X858" i="3"/>
  <c r="Y858" i="3" s="1"/>
  <c r="S858" i="3"/>
  <c r="T858" i="3" s="1"/>
  <c r="M858" i="3"/>
  <c r="N858" i="3" s="1"/>
  <c r="H858" i="3"/>
  <c r="I858" i="3" s="1"/>
  <c r="X857" i="3"/>
  <c r="Y857" i="3" s="1"/>
  <c r="S857" i="3"/>
  <c r="T857" i="3" s="1"/>
  <c r="M857" i="3"/>
  <c r="N857" i="3" s="1"/>
  <c r="H857" i="3"/>
  <c r="I857" i="3" s="1"/>
  <c r="X856" i="3"/>
  <c r="Y856" i="3" s="1"/>
  <c r="S856" i="3"/>
  <c r="T856" i="3" s="1"/>
  <c r="M856" i="3"/>
  <c r="N856" i="3" s="1"/>
  <c r="H856" i="3"/>
  <c r="I856" i="3" s="1"/>
  <c r="X855" i="3"/>
  <c r="Y855" i="3" s="1"/>
  <c r="S855" i="3"/>
  <c r="T855" i="3" s="1"/>
  <c r="M855" i="3"/>
  <c r="N855" i="3" s="1"/>
  <c r="H855" i="3"/>
  <c r="I855" i="3" s="1"/>
  <c r="X854" i="3"/>
  <c r="Y854" i="3" s="1"/>
  <c r="S854" i="3"/>
  <c r="T854" i="3" s="1"/>
  <c r="M854" i="3"/>
  <c r="N854" i="3" s="1"/>
  <c r="H854" i="3"/>
  <c r="I854" i="3" s="1"/>
  <c r="X853" i="3"/>
  <c r="Y853" i="3" s="1"/>
  <c r="S853" i="3"/>
  <c r="T853" i="3" s="1"/>
  <c r="M853" i="3"/>
  <c r="N853" i="3" s="1"/>
  <c r="H853" i="3"/>
  <c r="I853" i="3" s="1"/>
  <c r="X852" i="3"/>
  <c r="Y852" i="3" s="1"/>
  <c r="S852" i="3"/>
  <c r="T852" i="3" s="1"/>
  <c r="M852" i="3"/>
  <c r="N852" i="3" s="1"/>
  <c r="H852" i="3"/>
  <c r="I852" i="3" s="1"/>
  <c r="X851" i="3"/>
  <c r="Y851" i="3" s="1"/>
  <c r="S851" i="3"/>
  <c r="T851" i="3" s="1"/>
  <c r="M851" i="3"/>
  <c r="N851" i="3" s="1"/>
  <c r="H851" i="3"/>
  <c r="I851" i="3" s="1"/>
  <c r="X850" i="3"/>
  <c r="Y850" i="3" s="1"/>
  <c r="S850" i="3"/>
  <c r="T850" i="3" s="1"/>
  <c r="M850" i="3"/>
  <c r="N850" i="3" s="1"/>
  <c r="H850" i="3"/>
  <c r="I850" i="3" s="1"/>
  <c r="X849" i="3"/>
  <c r="Y849" i="3" s="1"/>
  <c r="S849" i="3"/>
  <c r="T849" i="3" s="1"/>
  <c r="M849" i="3"/>
  <c r="N849" i="3" s="1"/>
  <c r="H849" i="3"/>
  <c r="I849" i="3" s="1"/>
  <c r="X848" i="3"/>
  <c r="Y848" i="3" s="1"/>
  <c r="S848" i="3"/>
  <c r="T848" i="3" s="1"/>
  <c r="M848" i="3"/>
  <c r="N848" i="3" s="1"/>
  <c r="H848" i="3"/>
  <c r="I848" i="3" s="1"/>
  <c r="X847" i="3"/>
  <c r="Y847" i="3" s="1"/>
  <c r="S847" i="3"/>
  <c r="T847" i="3" s="1"/>
  <c r="M847" i="3"/>
  <c r="N847" i="3" s="1"/>
  <c r="H847" i="3"/>
  <c r="I847" i="3" s="1"/>
  <c r="X846" i="3"/>
  <c r="Y846" i="3" s="1"/>
  <c r="S846" i="3"/>
  <c r="T846" i="3" s="1"/>
  <c r="M846" i="3"/>
  <c r="N846" i="3" s="1"/>
  <c r="H846" i="3"/>
  <c r="I846" i="3" s="1"/>
  <c r="X845" i="3"/>
  <c r="Y845" i="3" s="1"/>
  <c r="S845" i="3"/>
  <c r="T845" i="3" s="1"/>
  <c r="M845" i="3"/>
  <c r="N845" i="3" s="1"/>
  <c r="H845" i="3"/>
  <c r="I845" i="3" s="1"/>
  <c r="X844" i="3"/>
  <c r="Y844" i="3" s="1"/>
  <c r="S844" i="3"/>
  <c r="T844" i="3" s="1"/>
  <c r="M844" i="3"/>
  <c r="N844" i="3" s="1"/>
  <c r="H844" i="3"/>
  <c r="I844" i="3" s="1"/>
  <c r="X843" i="3"/>
  <c r="Y843" i="3" s="1"/>
  <c r="S843" i="3"/>
  <c r="T843" i="3" s="1"/>
  <c r="M843" i="3"/>
  <c r="N843" i="3" s="1"/>
  <c r="H843" i="3"/>
  <c r="I843" i="3" s="1"/>
  <c r="X842" i="3"/>
  <c r="Y842" i="3" s="1"/>
  <c r="S842" i="3"/>
  <c r="T842" i="3" s="1"/>
  <c r="M842" i="3"/>
  <c r="N842" i="3" s="1"/>
  <c r="H842" i="3"/>
  <c r="I842" i="3" s="1"/>
  <c r="X841" i="3"/>
  <c r="Y841" i="3" s="1"/>
  <c r="S841" i="3"/>
  <c r="T841" i="3" s="1"/>
  <c r="M841" i="3"/>
  <c r="N841" i="3" s="1"/>
  <c r="H841" i="3"/>
  <c r="I841" i="3" s="1"/>
  <c r="X840" i="3"/>
  <c r="Y840" i="3" s="1"/>
  <c r="S840" i="3"/>
  <c r="T840" i="3" s="1"/>
  <c r="M840" i="3"/>
  <c r="N840" i="3" s="1"/>
  <c r="H840" i="3"/>
  <c r="I840" i="3" s="1"/>
  <c r="X839" i="3"/>
  <c r="Y839" i="3" s="1"/>
  <c r="S839" i="3"/>
  <c r="T839" i="3" s="1"/>
  <c r="M839" i="3"/>
  <c r="N839" i="3" s="1"/>
  <c r="H839" i="3"/>
  <c r="I839" i="3" s="1"/>
  <c r="X838" i="3"/>
  <c r="Y838" i="3" s="1"/>
  <c r="S838" i="3"/>
  <c r="T838" i="3" s="1"/>
  <c r="M838" i="3"/>
  <c r="N838" i="3" s="1"/>
  <c r="H838" i="3"/>
  <c r="I838" i="3" s="1"/>
  <c r="X837" i="3"/>
  <c r="Y837" i="3" s="1"/>
  <c r="S837" i="3"/>
  <c r="T837" i="3" s="1"/>
  <c r="M837" i="3"/>
  <c r="N837" i="3" s="1"/>
  <c r="H837" i="3"/>
  <c r="I837" i="3" s="1"/>
  <c r="X836" i="3"/>
  <c r="Y836" i="3" s="1"/>
  <c r="S836" i="3"/>
  <c r="T836" i="3" s="1"/>
  <c r="M836" i="3"/>
  <c r="N836" i="3" s="1"/>
  <c r="H836" i="3"/>
  <c r="I836" i="3" s="1"/>
  <c r="X835" i="3"/>
  <c r="Y835" i="3" s="1"/>
  <c r="S835" i="3"/>
  <c r="T835" i="3" s="1"/>
  <c r="M835" i="3"/>
  <c r="N835" i="3" s="1"/>
  <c r="H835" i="3"/>
  <c r="I835" i="3" s="1"/>
  <c r="X834" i="3"/>
  <c r="Y834" i="3" s="1"/>
  <c r="S834" i="3"/>
  <c r="T834" i="3" s="1"/>
  <c r="M834" i="3"/>
  <c r="N834" i="3" s="1"/>
  <c r="H834" i="3"/>
  <c r="I834" i="3" s="1"/>
  <c r="X833" i="3"/>
  <c r="Y833" i="3" s="1"/>
  <c r="S833" i="3"/>
  <c r="T833" i="3" s="1"/>
  <c r="M833" i="3"/>
  <c r="N833" i="3" s="1"/>
  <c r="H833" i="3"/>
  <c r="I833" i="3" s="1"/>
  <c r="X832" i="3"/>
  <c r="Y832" i="3" s="1"/>
  <c r="S832" i="3"/>
  <c r="T832" i="3" s="1"/>
  <c r="M832" i="3"/>
  <c r="N832" i="3" s="1"/>
  <c r="H832" i="3"/>
  <c r="I832" i="3" s="1"/>
  <c r="X831" i="3"/>
  <c r="Y831" i="3" s="1"/>
  <c r="S831" i="3"/>
  <c r="T831" i="3" s="1"/>
  <c r="M831" i="3"/>
  <c r="N831" i="3" s="1"/>
  <c r="H831" i="3"/>
  <c r="I831" i="3" s="1"/>
  <c r="X830" i="3"/>
  <c r="Y830" i="3" s="1"/>
  <c r="S830" i="3"/>
  <c r="T830" i="3" s="1"/>
  <c r="M830" i="3"/>
  <c r="N830" i="3" s="1"/>
  <c r="H830" i="3"/>
  <c r="I830" i="3" s="1"/>
  <c r="X829" i="3"/>
  <c r="Y829" i="3" s="1"/>
  <c r="S829" i="3"/>
  <c r="T829" i="3" s="1"/>
  <c r="M829" i="3"/>
  <c r="N829" i="3" s="1"/>
  <c r="H829" i="3"/>
  <c r="I829" i="3" s="1"/>
  <c r="X828" i="3"/>
  <c r="Y828" i="3" s="1"/>
  <c r="S828" i="3"/>
  <c r="T828" i="3" s="1"/>
  <c r="M828" i="3"/>
  <c r="N828" i="3" s="1"/>
  <c r="H828" i="3"/>
  <c r="I828" i="3" s="1"/>
  <c r="X827" i="3"/>
  <c r="Y827" i="3" s="1"/>
  <c r="S827" i="3"/>
  <c r="T827" i="3" s="1"/>
  <c r="M827" i="3"/>
  <c r="N827" i="3" s="1"/>
  <c r="H827" i="3"/>
  <c r="I827" i="3" s="1"/>
  <c r="X826" i="3"/>
  <c r="Y826" i="3" s="1"/>
  <c r="S826" i="3"/>
  <c r="T826" i="3" s="1"/>
  <c r="M826" i="3"/>
  <c r="N826" i="3" s="1"/>
  <c r="H826" i="3"/>
  <c r="I826" i="3" s="1"/>
  <c r="X825" i="3"/>
  <c r="Y825" i="3" s="1"/>
  <c r="S825" i="3"/>
  <c r="T825" i="3" s="1"/>
  <c r="M825" i="3"/>
  <c r="N825" i="3" s="1"/>
  <c r="H825" i="3"/>
  <c r="I825" i="3" s="1"/>
  <c r="X824" i="3"/>
  <c r="Y824" i="3" s="1"/>
  <c r="S824" i="3"/>
  <c r="T824" i="3" s="1"/>
  <c r="M824" i="3"/>
  <c r="N824" i="3" s="1"/>
  <c r="H824" i="3"/>
  <c r="I824" i="3" s="1"/>
  <c r="X823" i="3"/>
  <c r="Y823" i="3" s="1"/>
  <c r="S823" i="3"/>
  <c r="T823" i="3" s="1"/>
  <c r="M823" i="3"/>
  <c r="N823" i="3" s="1"/>
  <c r="H823" i="3"/>
  <c r="I823" i="3" s="1"/>
  <c r="X822" i="3"/>
  <c r="Y822" i="3" s="1"/>
  <c r="S822" i="3"/>
  <c r="T822" i="3" s="1"/>
  <c r="M822" i="3"/>
  <c r="N822" i="3" s="1"/>
  <c r="H822" i="3"/>
  <c r="I822" i="3" s="1"/>
  <c r="X821" i="3"/>
  <c r="Y821" i="3" s="1"/>
  <c r="S821" i="3"/>
  <c r="T821" i="3" s="1"/>
  <c r="M821" i="3"/>
  <c r="N821" i="3" s="1"/>
  <c r="H821" i="3"/>
  <c r="I821" i="3" s="1"/>
  <c r="X820" i="3"/>
  <c r="Y820" i="3" s="1"/>
  <c r="S820" i="3"/>
  <c r="T820" i="3" s="1"/>
  <c r="M820" i="3"/>
  <c r="N820" i="3" s="1"/>
  <c r="H820" i="3"/>
  <c r="I820" i="3" s="1"/>
  <c r="X819" i="3"/>
  <c r="Y819" i="3" s="1"/>
  <c r="S819" i="3"/>
  <c r="T819" i="3" s="1"/>
  <c r="M819" i="3"/>
  <c r="N819" i="3" s="1"/>
  <c r="H819" i="3"/>
  <c r="I819" i="3" s="1"/>
  <c r="X818" i="3"/>
  <c r="Y818" i="3" s="1"/>
  <c r="S818" i="3"/>
  <c r="T818" i="3" s="1"/>
  <c r="M818" i="3"/>
  <c r="N818" i="3" s="1"/>
  <c r="H818" i="3"/>
  <c r="I818" i="3" s="1"/>
  <c r="X817" i="3"/>
  <c r="Y817" i="3" s="1"/>
  <c r="S817" i="3"/>
  <c r="T817" i="3" s="1"/>
  <c r="M817" i="3"/>
  <c r="N817" i="3" s="1"/>
  <c r="H817" i="3"/>
  <c r="I817" i="3" s="1"/>
  <c r="X816" i="3"/>
  <c r="Y816" i="3" s="1"/>
  <c r="S816" i="3"/>
  <c r="T816" i="3" s="1"/>
  <c r="M816" i="3"/>
  <c r="N816" i="3" s="1"/>
  <c r="H816" i="3"/>
  <c r="I816" i="3" s="1"/>
  <c r="X815" i="3"/>
  <c r="Y815" i="3" s="1"/>
  <c r="S815" i="3"/>
  <c r="T815" i="3" s="1"/>
  <c r="M815" i="3"/>
  <c r="N815" i="3" s="1"/>
  <c r="H815" i="3"/>
  <c r="I815" i="3" s="1"/>
  <c r="X814" i="3"/>
  <c r="Y814" i="3" s="1"/>
  <c r="S814" i="3"/>
  <c r="T814" i="3" s="1"/>
  <c r="M814" i="3"/>
  <c r="N814" i="3" s="1"/>
  <c r="H814" i="3"/>
  <c r="I814" i="3" s="1"/>
  <c r="X813" i="3"/>
  <c r="Y813" i="3" s="1"/>
  <c r="S813" i="3"/>
  <c r="T813" i="3" s="1"/>
  <c r="M813" i="3"/>
  <c r="N813" i="3" s="1"/>
  <c r="H813" i="3"/>
  <c r="I813" i="3" s="1"/>
  <c r="X812" i="3"/>
  <c r="Y812" i="3" s="1"/>
  <c r="S812" i="3"/>
  <c r="T812" i="3" s="1"/>
  <c r="M812" i="3"/>
  <c r="N812" i="3" s="1"/>
  <c r="H812" i="3"/>
  <c r="I812" i="3" s="1"/>
  <c r="X811" i="3"/>
  <c r="Y811" i="3" s="1"/>
  <c r="S811" i="3"/>
  <c r="T811" i="3" s="1"/>
  <c r="M811" i="3"/>
  <c r="N811" i="3" s="1"/>
  <c r="H811" i="3"/>
  <c r="I811" i="3" s="1"/>
  <c r="X810" i="3"/>
  <c r="Y810" i="3" s="1"/>
  <c r="S810" i="3"/>
  <c r="T810" i="3" s="1"/>
  <c r="M810" i="3"/>
  <c r="N810" i="3" s="1"/>
  <c r="H810" i="3"/>
  <c r="I810" i="3" s="1"/>
  <c r="X809" i="3"/>
  <c r="Y809" i="3" s="1"/>
  <c r="S809" i="3"/>
  <c r="T809" i="3" s="1"/>
  <c r="M809" i="3"/>
  <c r="N809" i="3" s="1"/>
  <c r="H809" i="3"/>
  <c r="I809" i="3" s="1"/>
  <c r="X808" i="3"/>
  <c r="Y808" i="3" s="1"/>
  <c r="S808" i="3"/>
  <c r="T808" i="3" s="1"/>
  <c r="M808" i="3"/>
  <c r="N808" i="3" s="1"/>
  <c r="H808" i="3"/>
  <c r="I808" i="3" s="1"/>
  <c r="X807" i="3"/>
  <c r="Y807" i="3" s="1"/>
  <c r="S807" i="3"/>
  <c r="T807" i="3" s="1"/>
  <c r="M807" i="3"/>
  <c r="N807" i="3" s="1"/>
  <c r="H807" i="3"/>
  <c r="I807" i="3" s="1"/>
  <c r="X806" i="3"/>
  <c r="Y806" i="3" s="1"/>
  <c r="S806" i="3"/>
  <c r="T806" i="3" s="1"/>
  <c r="M806" i="3"/>
  <c r="N806" i="3" s="1"/>
  <c r="H806" i="3"/>
  <c r="I806" i="3" s="1"/>
  <c r="X805" i="3"/>
  <c r="Y805" i="3" s="1"/>
  <c r="S805" i="3"/>
  <c r="T805" i="3" s="1"/>
  <c r="M805" i="3"/>
  <c r="N805" i="3" s="1"/>
  <c r="H805" i="3"/>
  <c r="I805" i="3" s="1"/>
  <c r="X804" i="3"/>
  <c r="Y804" i="3" s="1"/>
  <c r="S804" i="3"/>
  <c r="T804" i="3" s="1"/>
  <c r="M804" i="3"/>
  <c r="N804" i="3" s="1"/>
  <c r="H804" i="3"/>
  <c r="I804" i="3" s="1"/>
  <c r="X803" i="3"/>
  <c r="Y803" i="3" s="1"/>
  <c r="S803" i="3"/>
  <c r="T803" i="3" s="1"/>
  <c r="M803" i="3"/>
  <c r="N803" i="3" s="1"/>
  <c r="H803" i="3"/>
  <c r="I803" i="3" s="1"/>
  <c r="X802" i="3"/>
  <c r="Y802" i="3" s="1"/>
  <c r="S802" i="3"/>
  <c r="T802" i="3" s="1"/>
  <c r="M802" i="3"/>
  <c r="N802" i="3" s="1"/>
  <c r="H802" i="3"/>
  <c r="I802" i="3" s="1"/>
  <c r="X801" i="3"/>
  <c r="Y801" i="3" s="1"/>
  <c r="S801" i="3"/>
  <c r="T801" i="3" s="1"/>
  <c r="M801" i="3"/>
  <c r="N801" i="3" s="1"/>
  <c r="H801" i="3"/>
  <c r="I801" i="3" s="1"/>
  <c r="X800" i="3"/>
  <c r="Y800" i="3" s="1"/>
  <c r="S800" i="3"/>
  <c r="T800" i="3" s="1"/>
  <c r="M800" i="3"/>
  <c r="N800" i="3" s="1"/>
  <c r="H800" i="3"/>
  <c r="I800" i="3" s="1"/>
  <c r="X799" i="3"/>
  <c r="Y799" i="3" s="1"/>
  <c r="S799" i="3"/>
  <c r="T799" i="3" s="1"/>
  <c r="M799" i="3"/>
  <c r="N799" i="3" s="1"/>
  <c r="H799" i="3"/>
  <c r="I799" i="3" s="1"/>
  <c r="X798" i="3"/>
  <c r="Y798" i="3" s="1"/>
  <c r="S798" i="3"/>
  <c r="T798" i="3" s="1"/>
  <c r="M798" i="3"/>
  <c r="N798" i="3" s="1"/>
  <c r="H798" i="3"/>
  <c r="I798" i="3" s="1"/>
  <c r="X797" i="3"/>
  <c r="Y797" i="3" s="1"/>
  <c r="S797" i="3"/>
  <c r="T797" i="3" s="1"/>
  <c r="M797" i="3"/>
  <c r="N797" i="3" s="1"/>
  <c r="H797" i="3"/>
  <c r="I797" i="3" s="1"/>
  <c r="X796" i="3"/>
  <c r="Y796" i="3" s="1"/>
  <c r="S796" i="3"/>
  <c r="T796" i="3" s="1"/>
  <c r="M796" i="3"/>
  <c r="N796" i="3" s="1"/>
  <c r="H796" i="3"/>
  <c r="I796" i="3" s="1"/>
  <c r="X795" i="3"/>
  <c r="Y795" i="3" s="1"/>
  <c r="S795" i="3"/>
  <c r="T795" i="3" s="1"/>
  <c r="M795" i="3"/>
  <c r="N795" i="3" s="1"/>
  <c r="H795" i="3"/>
  <c r="I795" i="3" s="1"/>
  <c r="X794" i="3"/>
  <c r="Y794" i="3" s="1"/>
  <c r="S794" i="3"/>
  <c r="T794" i="3" s="1"/>
  <c r="M794" i="3"/>
  <c r="N794" i="3" s="1"/>
  <c r="H794" i="3"/>
  <c r="I794" i="3" s="1"/>
  <c r="X793" i="3"/>
  <c r="Y793" i="3" s="1"/>
  <c r="S793" i="3"/>
  <c r="T793" i="3" s="1"/>
  <c r="M793" i="3"/>
  <c r="N793" i="3" s="1"/>
  <c r="H793" i="3"/>
  <c r="I793" i="3" s="1"/>
  <c r="X792" i="3"/>
  <c r="Y792" i="3" s="1"/>
  <c r="S792" i="3"/>
  <c r="T792" i="3" s="1"/>
  <c r="M792" i="3"/>
  <c r="N792" i="3" s="1"/>
  <c r="H792" i="3"/>
  <c r="I792" i="3" s="1"/>
  <c r="X791" i="3"/>
  <c r="Y791" i="3" s="1"/>
  <c r="S791" i="3"/>
  <c r="T791" i="3" s="1"/>
  <c r="M791" i="3"/>
  <c r="N791" i="3" s="1"/>
  <c r="H791" i="3"/>
  <c r="I791" i="3" s="1"/>
  <c r="X790" i="3"/>
  <c r="Y790" i="3" s="1"/>
  <c r="S790" i="3"/>
  <c r="T790" i="3" s="1"/>
  <c r="M790" i="3"/>
  <c r="N790" i="3" s="1"/>
  <c r="H790" i="3"/>
  <c r="I790" i="3" s="1"/>
  <c r="X789" i="3"/>
  <c r="Y789" i="3" s="1"/>
  <c r="S789" i="3"/>
  <c r="T789" i="3" s="1"/>
  <c r="M789" i="3"/>
  <c r="N789" i="3" s="1"/>
  <c r="H789" i="3"/>
  <c r="I789" i="3" s="1"/>
  <c r="X788" i="3"/>
  <c r="Y788" i="3" s="1"/>
  <c r="S788" i="3"/>
  <c r="T788" i="3" s="1"/>
  <c r="M788" i="3"/>
  <c r="N788" i="3" s="1"/>
  <c r="H788" i="3"/>
  <c r="I788" i="3" s="1"/>
  <c r="X787" i="3"/>
  <c r="Y787" i="3" s="1"/>
  <c r="S787" i="3"/>
  <c r="T787" i="3" s="1"/>
  <c r="M787" i="3"/>
  <c r="N787" i="3" s="1"/>
  <c r="H787" i="3"/>
  <c r="I787" i="3" s="1"/>
  <c r="X786" i="3"/>
  <c r="Y786" i="3" s="1"/>
  <c r="S786" i="3"/>
  <c r="T786" i="3" s="1"/>
  <c r="M786" i="3"/>
  <c r="N786" i="3" s="1"/>
  <c r="H786" i="3"/>
  <c r="I786" i="3" s="1"/>
  <c r="X785" i="3"/>
  <c r="Y785" i="3" s="1"/>
  <c r="S785" i="3"/>
  <c r="T785" i="3" s="1"/>
  <c r="M785" i="3"/>
  <c r="N785" i="3" s="1"/>
  <c r="H785" i="3"/>
  <c r="I785" i="3" s="1"/>
  <c r="X784" i="3"/>
  <c r="Y784" i="3" s="1"/>
  <c r="S784" i="3"/>
  <c r="T784" i="3" s="1"/>
  <c r="M784" i="3"/>
  <c r="N784" i="3" s="1"/>
  <c r="H784" i="3"/>
  <c r="I784" i="3" s="1"/>
  <c r="X783" i="3"/>
  <c r="Y783" i="3" s="1"/>
  <c r="S783" i="3"/>
  <c r="T783" i="3" s="1"/>
  <c r="M783" i="3"/>
  <c r="N783" i="3" s="1"/>
  <c r="H783" i="3"/>
  <c r="I783" i="3" s="1"/>
  <c r="X782" i="3"/>
  <c r="Y782" i="3" s="1"/>
  <c r="S782" i="3"/>
  <c r="T782" i="3" s="1"/>
  <c r="M782" i="3"/>
  <c r="N782" i="3" s="1"/>
  <c r="H782" i="3"/>
  <c r="I782" i="3" s="1"/>
  <c r="X781" i="3"/>
  <c r="Y781" i="3" s="1"/>
  <c r="S781" i="3"/>
  <c r="T781" i="3" s="1"/>
  <c r="M781" i="3"/>
  <c r="N781" i="3" s="1"/>
  <c r="H781" i="3"/>
  <c r="I781" i="3" s="1"/>
  <c r="X780" i="3"/>
  <c r="Y780" i="3" s="1"/>
  <c r="S780" i="3"/>
  <c r="T780" i="3" s="1"/>
  <c r="M780" i="3"/>
  <c r="N780" i="3" s="1"/>
  <c r="H780" i="3"/>
  <c r="I780" i="3" s="1"/>
  <c r="X779" i="3"/>
  <c r="Y779" i="3" s="1"/>
  <c r="S779" i="3"/>
  <c r="T779" i="3" s="1"/>
  <c r="M779" i="3"/>
  <c r="N779" i="3" s="1"/>
  <c r="H779" i="3"/>
  <c r="I779" i="3" s="1"/>
  <c r="X778" i="3"/>
  <c r="Y778" i="3" s="1"/>
  <c r="S778" i="3"/>
  <c r="T778" i="3" s="1"/>
  <c r="M778" i="3"/>
  <c r="N778" i="3" s="1"/>
  <c r="H778" i="3"/>
  <c r="I778" i="3" s="1"/>
  <c r="X777" i="3"/>
  <c r="Y777" i="3" s="1"/>
  <c r="S777" i="3"/>
  <c r="T777" i="3" s="1"/>
  <c r="M777" i="3"/>
  <c r="N777" i="3" s="1"/>
  <c r="H777" i="3"/>
  <c r="I777" i="3" s="1"/>
  <c r="X776" i="3"/>
  <c r="Y776" i="3" s="1"/>
  <c r="S776" i="3"/>
  <c r="T776" i="3" s="1"/>
  <c r="M776" i="3"/>
  <c r="N776" i="3" s="1"/>
  <c r="H776" i="3"/>
  <c r="I776" i="3" s="1"/>
  <c r="X775" i="3"/>
  <c r="Y775" i="3" s="1"/>
  <c r="S775" i="3"/>
  <c r="T775" i="3" s="1"/>
  <c r="M775" i="3"/>
  <c r="N775" i="3" s="1"/>
  <c r="H775" i="3"/>
  <c r="I775" i="3" s="1"/>
  <c r="X774" i="3"/>
  <c r="Y774" i="3" s="1"/>
  <c r="S774" i="3"/>
  <c r="T774" i="3" s="1"/>
  <c r="M774" i="3"/>
  <c r="N774" i="3" s="1"/>
  <c r="H774" i="3"/>
  <c r="I774" i="3" s="1"/>
  <c r="X773" i="3"/>
  <c r="Y773" i="3" s="1"/>
  <c r="S773" i="3"/>
  <c r="T773" i="3" s="1"/>
  <c r="M773" i="3"/>
  <c r="N773" i="3" s="1"/>
  <c r="H773" i="3"/>
  <c r="I773" i="3" s="1"/>
  <c r="X772" i="3"/>
  <c r="Y772" i="3" s="1"/>
  <c r="S772" i="3"/>
  <c r="T772" i="3" s="1"/>
  <c r="M772" i="3"/>
  <c r="N772" i="3" s="1"/>
  <c r="H772" i="3"/>
  <c r="I772" i="3" s="1"/>
  <c r="X771" i="3"/>
  <c r="Y771" i="3" s="1"/>
  <c r="S771" i="3"/>
  <c r="T771" i="3" s="1"/>
  <c r="M771" i="3"/>
  <c r="N771" i="3" s="1"/>
  <c r="H771" i="3"/>
  <c r="I771" i="3" s="1"/>
  <c r="X770" i="3"/>
  <c r="Y770" i="3" s="1"/>
  <c r="S770" i="3"/>
  <c r="T770" i="3" s="1"/>
  <c r="M770" i="3"/>
  <c r="N770" i="3" s="1"/>
  <c r="H770" i="3"/>
  <c r="I770" i="3" s="1"/>
  <c r="X769" i="3"/>
  <c r="Y769" i="3" s="1"/>
  <c r="S769" i="3"/>
  <c r="T769" i="3" s="1"/>
  <c r="M769" i="3"/>
  <c r="N769" i="3" s="1"/>
  <c r="H769" i="3"/>
  <c r="I769" i="3" s="1"/>
  <c r="X768" i="3"/>
  <c r="Y768" i="3" s="1"/>
  <c r="S768" i="3"/>
  <c r="T768" i="3" s="1"/>
  <c r="M768" i="3"/>
  <c r="N768" i="3" s="1"/>
  <c r="H768" i="3"/>
  <c r="I768" i="3" s="1"/>
  <c r="X767" i="3"/>
  <c r="Y767" i="3" s="1"/>
  <c r="S767" i="3"/>
  <c r="T767" i="3" s="1"/>
  <c r="M767" i="3"/>
  <c r="N767" i="3" s="1"/>
  <c r="H767" i="3"/>
  <c r="I767" i="3" s="1"/>
  <c r="X766" i="3"/>
  <c r="Y766" i="3" s="1"/>
  <c r="S766" i="3"/>
  <c r="T766" i="3" s="1"/>
  <c r="M766" i="3"/>
  <c r="N766" i="3" s="1"/>
  <c r="H766" i="3"/>
  <c r="I766" i="3" s="1"/>
  <c r="X765" i="3"/>
  <c r="Y765" i="3" s="1"/>
  <c r="S765" i="3"/>
  <c r="T765" i="3" s="1"/>
  <c r="M765" i="3"/>
  <c r="N765" i="3" s="1"/>
  <c r="H765" i="3"/>
  <c r="I765" i="3" s="1"/>
  <c r="X764" i="3"/>
  <c r="Y764" i="3" s="1"/>
  <c r="S764" i="3"/>
  <c r="T764" i="3" s="1"/>
  <c r="M764" i="3"/>
  <c r="N764" i="3" s="1"/>
  <c r="H764" i="3"/>
  <c r="I764" i="3" s="1"/>
  <c r="X763" i="3"/>
  <c r="Y763" i="3" s="1"/>
  <c r="S763" i="3"/>
  <c r="T763" i="3" s="1"/>
  <c r="M763" i="3"/>
  <c r="N763" i="3" s="1"/>
  <c r="H763" i="3"/>
  <c r="I763" i="3" s="1"/>
  <c r="X762" i="3"/>
  <c r="Y762" i="3" s="1"/>
  <c r="S762" i="3"/>
  <c r="T762" i="3" s="1"/>
  <c r="M762" i="3"/>
  <c r="N762" i="3" s="1"/>
  <c r="H762" i="3"/>
  <c r="I762" i="3" s="1"/>
  <c r="X761" i="3"/>
  <c r="Y761" i="3" s="1"/>
  <c r="S761" i="3"/>
  <c r="T761" i="3" s="1"/>
  <c r="M761" i="3"/>
  <c r="N761" i="3" s="1"/>
  <c r="H761" i="3"/>
  <c r="I761" i="3" s="1"/>
  <c r="X760" i="3"/>
  <c r="Y760" i="3" s="1"/>
  <c r="S760" i="3"/>
  <c r="T760" i="3" s="1"/>
  <c r="M760" i="3"/>
  <c r="N760" i="3" s="1"/>
  <c r="H760" i="3"/>
  <c r="I760" i="3" s="1"/>
  <c r="X759" i="3"/>
  <c r="Y759" i="3" s="1"/>
  <c r="S759" i="3"/>
  <c r="T759" i="3" s="1"/>
  <c r="M759" i="3"/>
  <c r="N759" i="3" s="1"/>
  <c r="H759" i="3"/>
  <c r="I759" i="3" s="1"/>
  <c r="X758" i="3"/>
  <c r="Y758" i="3" s="1"/>
  <c r="S758" i="3"/>
  <c r="T758" i="3" s="1"/>
  <c r="M758" i="3"/>
  <c r="N758" i="3" s="1"/>
  <c r="H758" i="3"/>
  <c r="I758" i="3" s="1"/>
  <c r="X757" i="3"/>
  <c r="Y757" i="3" s="1"/>
  <c r="S757" i="3"/>
  <c r="T757" i="3" s="1"/>
  <c r="M757" i="3"/>
  <c r="N757" i="3" s="1"/>
  <c r="H757" i="3"/>
  <c r="I757" i="3" s="1"/>
  <c r="X756" i="3"/>
  <c r="Y756" i="3" s="1"/>
  <c r="S756" i="3"/>
  <c r="T756" i="3" s="1"/>
  <c r="M756" i="3"/>
  <c r="N756" i="3" s="1"/>
  <c r="H756" i="3"/>
  <c r="I756" i="3" s="1"/>
  <c r="X755" i="3"/>
  <c r="Y755" i="3" s="1"/>
  <c r="S755" i="3"/>
  <c r="T755" i="3" s="1"/>
  <c r="M755" i="3"/>
  <c r="N755" i="3" s="1"/>
  <c r="H755" i="3"/>
  <c r="I755" i="3" s="1"/>
  <c r="X754" i="3"/>
  <c r="Y754" i="3" s="1"/>
  <c r="S754" i="3"/>
  <c r="T754" i="3" s="1"/>
  <c r="M754" i="3"/>
  <c r="N754" i="3" s="1"/>
  <c r="H754" i="3"/>
  <c r="I754" i="3" s="1"/>
  <c r="X753" i="3"/>
  <c r="Y753" i="3" s="1"/>
  <c r="S753" i="3"/>
  <c r="T753" i="3" s="1"/>
  <c r="M753" i="3"/>
  <c r="N753" i="3" s="1"/>
  <c r="H753" i="3"/>
  <c r="I753" i="3" s="1"/>
  <c r="X752" i="3"/>
  <c r="Y752" i="3" s="1"/>
  <c r="S752" i="3"/>
  <c r="T752" i="3" s="1"/>
  <c r="M752" i="3"/>
  <c r="N752" i="3" s="1"/>
  <c r="H752" i="3"/>
  <c r="I752" i="3" s="1"/>
  <c r="X751" i="3"/>
  <c r="Y751" i="3" s="1"/>
  <c r="S751" i="3"/>
  <c r="T751" i="3" s="1"/>
  <c r="M751" i="3"/>
  <c r="N751" i="3" s="1"/>
  <c r="H751" i="3"/>
  <c r="I751" i="3" s="1"/>
  <c r="X750" i="3"/>
  <c r="Y750" i="3" s="1"/>
  <c r="S750" i="3"/>
  <c r="T750" i="3" s="1"/>
  <c r="M750" i="3"/>
  <c r="N750" i="3" s="1"/>
  <c r="H750" i="3"/>
  <c r="I750" i="3" s="1"/>
  <c r="X749" i="3"/>
  <c r="Y749" i="3" s="1"/>
  <c r="S749" i="3"/>
  <c r="T749" i="3" s="1"/>
  <c r="M749" i="3"/>
  <c r="N749" i="3" s="1"/>
  <c r="H749" i="3"/>
  <c r="I749" i="3" s="1"/>
  <c r="X748" i="3"/>
  <c r="Y748" i="3" s="1"/>
  <c r="S748" i="3"/>
  <c r="T748" i="3" s="1"/>
  <c r="M748" i="3"/>
  <c r="N748" i="3" s="1"/>
  <c r="H748" i="3"/>
  <c r="I748" i="3" s="1"/>
  <c r="X747" i="3"/>
  <c r="Y747" i="3" s="1"/>
  <c r="S747" i="3"/>
  <c r="T747" i="3" s="1"/>
  <c r="M747" i="3"/>
  <c r="N747" i="3" s="1"/>
  <c r="H747" i="3"/>
  <c r="I747" i="3" s="1"/>
  <c r="X746" i="3"/>
  <c r="Y746" i="3" s="1"/>
  <c r="S746" i="3"/>
  <c r="T746" i="3" s="1"/>
  <c r="M746" i="3"/>
  <c r="N746" i="3" s="1"/>
  <c r="H746" i="3"/>
  <c r="I746" i="3" s="1"/>
  <c r="X745" i="3"/>
  <c r="Y745" i="3" s="1"/>
  <c r="S745" i="3"/>
  <c r="T745" i="3" s="1"/>
  <c r="M745" i="3"/>
  <c r="N745" i="3" s="1"/>
  <c r="H745" i="3"/>
  <c r="I745" i="3" s="1"/>
  <c r="X744" i="3"/>
  <c r="Y744" i="3" s="1"/>
  <c r="S744" i="3"/>
  <c r="T744" i="3" s="1"/>
  <c r="M744" i="3"/>
  <c r="N744" i="3" s="1"/>
  <c r="H744" i="3"/>
  <c r="I744" i="3" s="1"/>
  <c r="X743" i="3"/>
  <c r="Y743" i="3" s="1"/>
  <c r="S743" i="3"/>
  <c r="T743" i="3" s="1"/>
  <c r="M743" i="3"/>
  <c r="N743" i="3" s="1"/>
  <c r="H743" i="3"/>
  <c r="I743" i="3" s="1"/>
  <c r="X742" i="3"/>
  <c r="Y742" i="3" s="1"/>
  <c r="S742" i="3"/>
  <c r="T742" i="3" s="1"/>
  <c r="M742" i="3"/>
  <c r="N742" i="3" s="1"/>
  <c r="H742" i="3"/>
  <c r="I742" i="3" s="1"/>
  <c r="X741" i="3"/>
  <c r="Y741" i="3" s="1"/>
  <c r="S741" i="3"/>
  <c r="T741" i="3" s="1"/>
  <c r="M741" i="3"/>
  <c r="N741" i="3" s="1"/>
  <c r="H741" i="3"/>
  <c r="I741" i="3" s="1"/>
  <c r="X740" i="3"/>
  <c r="Y740" i="3" s="1"/>
  <c r="S740" i="3"/>
  <c r="T740" i="3" s="1"/>
  <c r="M740" i="3"/>
  <c r="N740" i="3" s="1"/>
  <c r="H740" i="3"/>
  <c r="I740" i="3" s="1"/>
  <c r="X739" i="3"/>
  <c r="Y739" i="3" s="1"/>
  <c r="S739" i="3"/>
  <c r="T739" i="3" s="1"/>
  <c r="M739" i="3"/>
  <c r="N739" i="3" s="1"/>
  <c r="H739" i="3"/>
  <c r="I739" i="3" s="1"/>
  <c r="X738" i="3"/>
  <c r="Y738" i="3" s="1"/>
  <c r="S738" i="3"/>
  <c r="T738" i="3" s="1"/>
  <c r="M738" i="3"/>
  <c r="N738" i="3" s="1"/>
  <c r="H738" i="3"/>
  <c r="I738" i="3" s="1"/>
  <c r="X737" i="3"/>
  <c r="Y737" i="3" s="1"/>
  <c r="S737" i="3"/>
  <c r="T737" i="3" s="1"/>
  <c r="M737" i="3"/>
  <c r="N737" i="3" s="1"/>
  <c r="H737" i="3"/>
  <c r="I737" i="3" s="1"/>
  <c r="X736" i="3"/>
  <c r="Y736" i="3" s="1"/>
  <c r="S736" i="3"/>
  <c r="T736" i="3" s="1"/>
  <c r="M736" i="3"/>
  <c r="N736" i="3" s="1"/>
  <c r="H736" i="3"/>
  <c r="I736" i="3" s="1"/>
  <c r="X735" i="3"/>
  <c r="Y735" i="3" s="1"/>
  <c r="S735" i="3"/>
  <c r="T735" i="3" s="1"/>
  <c r="M735" i="3"/>
  <c r="N735" i="3" s="1"/>
  <c r="H735" i="3"/>
  <c r="I735" i="3" s="1"/>
  <c r="X734" i="3"/>
  <c r="Y734" i="3" s="1"/>
  <c r="S734" i="3"/>
  <c r="T734" i="3" s="1"/>
  <c r="M734" i="3"/>
  <c r="N734" i="3" s="1"/>
  <c r="H734" i="3"/>
  <c r="I734" i="3" s="1"/>
  <c r="X733" i="3"/>
  <c r="Y733" i="3" s="1"/>
  <c r="S733" i="3"/>
  <c r="T733" i="3" s="1"/>
  <c r="M733" i="3"/>
  <c r="N733" i="3" s="1"/>
  <c r="H733" i="3"/>
  <c r="I733" i="3" s="1"/>
  <c r="X732" i="3"/>
  <c r="Y732" i="3" s="1"/>
  <c r="S732" i="3"/>
  <c r="T732" i="3" s="1"/>
  <c r="M732" i="3"/>
  <c r="N732" i="3" s="1"/>
  <c r="H732" i="3"/>
  <c r="I732" i="3" s="1"/>
  <c r="X731" i="3"/>
  <c r="Y731" i="3" s="1"/>
  <c r="S731" i="3"/>
  <c r="T731" i="3" s="1"/>
  <c r="M731" i="3"/>
  <c r="N731" i="3" s="1"/>
  <c r="H731" i="3"/>
  <c r="I731" i="3" s="1"/>
  <c r="X730" i="3"/>
  <c r="Y730" i="3" s="1"/>
  <c r="S730" i="3"/>
  <c r="T730" i="3" s="1"/>
  <c r="M730" i="3"/>
  <c r="N730" i="3" s="1"/>
  <c r="H730" i="3"/>
  <c r="I730" i="3" s="1"/>
  <c r="X729" i="3"/>
  <c r="Y729" i="3" s="1"/>
  <c r="S729" i="3"/>
  <c r="T729" i="3" s="1"/>
  <c r="M729" i="3"/>
  <c r="N729" i="3" s="1"/>
  <c r="H729" i="3"/>
  <c r="I729" i="3" s="1"/>
  <c r="X728" i="3"/>
  <c r="Y728" i="3" s="1"/>
  <c r="S728" i="3"/>
  <c r="T728" i="3" s="1"/>
  <c r="M728" i="3"/>
  <c r="N728" i="3" s="1"/>
  <c r="H728" i="3"/>
  <c r="I728" i="3" s="1"/>
  <c r="X727" i="3"/>
  <c r="Y727" i="3" s="1"/>
  <c r="S727" i="3"/>
  <c r="T727" i="3" s="1"/>
  <c r="M727" i="3"/>
  <c r="N727" i="3" s="1"/>
  <c r="H727" i="3"/>
  <c r="I727" i="3" s="1"/>
  <c r="X726" i="3"/>
  <c r="Y726" i="3" s="1"/>
  <c r="S726" i="3"/>
  <c r="T726" i="3" s="1"/>
  <c r="M726" i="3"/>
  <c r="N726" i="3" s="1"/>
  <c r="H726" i="3"/>
  <c r="I726" i="3" s="1"/>
  <c r="X725" i="3"/>
  <c r="Y725" i="3" s="1"/>
  <c r="S725" i="3"/>
  <c r="T725" i="3" s="1"/>
  <c r="M725" i="3"/>
  <c r="N725" i="3" s="1"/>
  <c r="H725" i="3"/>
  <c r="I725" i="3" s="1"/>
  <c r="X724" i="3"/>
  <c r="Y724" i="3" s="1"/>
  <c r="S724" i="3"/>
  <c r="T724" i="3" s="1"/>
  <c r="M724" i="3"/>
  <c r="N724" i="3" s="1"/>
  <c r="H724" i="3"/>
  <c r="I724" i="3" s="1"/>
  <c r="X723" i="3"/>
  <c r="Y723" i="3" s="1"/>
  <c r="S723" i="3"/>
  <c r="T723" i="3" s="1"/>
  <c r="M723" i="3"/>
  <c r="N723" i="3" s="1"/>
  <c r="H723" i="3"/>
  <c r="I723" i="3" s="1"/>
  <c r="X722" i="3"/>
  <c r="Y722" i="3" s="1"/>
  <c r="S722" i="3"/>
  <c r="T722" i="3" s="1"/>
  <c r="M722" i="3"/>
  <c r="N722" i="3" s="1"/>
  <c r="H722" i="3"/>
  <c r="I722" i="3" s="1"/>
  <c r="X721" i="3"/>
  <c r="Y721" i="3" s="1"/>
  <c r="S721" i="3"/>
  <c r="T721" i="3" s="1"/>
  <c r="M721" i="3"/>
  <c r="N721" i="3" s="1"/>
  <c r="H721" i="3"/>
  <c r="I721" i="3" s="1"/>
  <c r="X720" i="3"/>
  <c r="Y720" i="3" s="1"/>
  <c r="S720" i="3"/>
  <c r="T720" i="3" s="1"/>
  <c r="M720" i="3"/>
  <c r="N720" i="3" s="1"/>
  <c r="H720" i="3"/>
  <c r="I720" i="3" s="1"/>
  <c r="X719" i="3"/>
  <c r="Y719" i="3" s="1"/>
  <c r="S719" i="3"/>
  <c r="T719" i="3" s="1"/>
  <c r="M719" i="3"/>
  <c r="N719" i="3" s="1"/>
  <c r="H719" i="3"/>
  <c r="I719" i="3" s="1"/>
  <c r="X718" i="3"/>
  <c r="Y718" i="3" s="1"/>
  <c r="S718" i="3"/>
  <c r="T718" i="3" s="1"/>
  <c r="M718" i="3"/>
  <c r="N718" i="3" s="1"/>
  <c r="H718" i="3"/>
  <c r="I718" i="3" s="1"/>
  <c r="X717" i="3"/>
  <c r="Y717" i="3" s="1"/>
  <c r="S717" i="3"/>
  <c r="T717" i="3" s="1"/>
  <c r="M717" i="3"/>
  <c r="N717" i="3" s="1"/>
  <c r="H717" i="3"/>
  <c r="I717" i="3" s="1"/>
  <c r="X716" i="3"/>
  <c r="Y716" i="3" s="1"/>
  <c r="S716" i="3"/>
  <c r="T716" i="3" s="1"/>
  <c r="M716" i="3"/>
  <c r="N716" i="3" s="1"/>
  <c r="H716" i="3"/>
  <c r="I716" i="3" s="1"/>
  <c r="X715" i="3"/>
  <c r="Y715" i="3" s="1"/>
  <c r="S715" i="3"/>
  <c r="T715" i="3" s="1"/>
  <c r="M715" i="3"/>
  <c r="N715" i="3" s="1"/>
  <c r="H715" i="3"/>
  <c r="I715" i="3" s="1"/>
  <c r="X714" i="3"/>
  <c r="Y714" i="3" s="1"/>
  <c r="S714" i="3"/>
  <c r="T714" i="3" s="1"/>
  <c r="M714" i="3"/>
  <c r="N714" i="3" s="1"/>
  <c r="H714" i="3"/>
  <c r="I714" i="3" s="1"/>
  <c r="X713" i="3"/>
  <c r="Y713" i="3" s="1"/>
  <c r="S713" i="3"/>
  <c r="T713" i="3" s="1"/>
  <c r="M713" i="3"/>
  <c r="N713" i="3" s="1"/>
  <c r="H713" i="3"/>
  <c r="I713" i="3" s="1"/>
  <c r="X712" i="3"/>
  <c r="Y712" i="3" s="1"/>
  <c r="S712" i="3"/>
  <c r="T712" i="3" s="1"/>
  <c r="M712" i="3"/>
  <c r="N712" i="3" s="1"/>
  <c r="H712" i="3"/>
  <c r="I712" i="3" s="1"/>
  <c r="X711" i="3"/>
  <c r="Y711" i="3" s="1"/>
  <c r="S711" i="3"/>
  <c r="T711" i="3" s="1"/>
  <c r="M711" i="3"/>
  <c r="N711" i="3" s="1"/>
  <c r="H711" i="3"/>
  <c r="I711" i="3" s="1"/>
  <c r="X710" i="3"/>
  <c r="Y710" i="3" s="1"/>
  <c r="S710" i="3"/>
  <c r="T710" i="3" s="1"/>
  <c r="M710" i="3"/>
  <c r="N710" i="3" s="1"/>
  <c r="H710" i="3"/>
  <c r="I710" i="3" s="1"/>
  <c r="X709" i="3"/>
  <c r="Y709" i="3" s="1"/>
  <c r="S709" i="3"/>
  <c r="T709" i="3" s="1"/>
  <c r="M709" i="3"/>
  <c r="N709" i="3" s="1"/>
  <c r="H709" i="3"/>
  <c r="I709" i="3" s="1"/>
  <c r="X708" i="3"/>
  <c r="Y708" i="3" s="1"/>
  <c r="S708" i="3"/>
  <c r="T708" i="3" s="1"/>
  <c r="M708" i="3"/>
  <c r="N708" i="3" s="1"/>
  <c r="H708" i="3"/>
  <c r="I708" i="3" s="1"/>
  <c r="X707" i="3"/>
  <c r="Y707" i="3" s="1"/>
  <c r="S707" i="3"/>
  <c r="T707" i="3" s="1"/>
  <c r="M707" i="3"/>
  <c r="N707" i="3" s="1"/>
  <c r="H707" i="3"/>
  <c r="I707" i="3" s="1"/>
  <c r="X706" i="3"/>
  <c r="Y706" i="3" s="1"/>
  <c r="S706" i="3"/>
  <c r="T706" i="3" s="1"/>
  <c r="M706" i="3"/>
  <c r="N706" i="3" s="1"/>
  <c r="H706" i="3"/>
  <c r="I706" i="3" s="1"/>
  <c r="X705" i="3"/>
  <c r="Y705" i="3" s="1"/>
  <c r="S705" i="3"/>
  <c r="T705" i="3" s="1"/>
  <c r="M705" i="3"/>
  <c r="N705" i="3" s="1"/>
  <c r="H705" i="3"/>
  <c r="I705" i="3" s="1"/>
  <c r="X704" i="3"/>
  <c r="Y704" i="3" s="1"/>
  <c r="S704" i="3"/>
  <c r="T704" i="3" s="1"/>
  <c r="M704" i="3"/>
  <c r="N704" i="3" s="1"/>
  <c r="H704" i="3"/>
  <c r="I704" i="3" s="1"/>
  <c r="X703" i="3"/>
  <c r="Y703" i="3" s="1"/>
  <c r="S703" i="3"/>
  <c r="T703" i="3" s="1"/>
  <c r="M703" i="3"/>
  <c r="N703" i="3" s="1"/>
  <c r="H703" i="3"/>
  <c r="I703" i="3" s="1"/>
  <c r="X702" i="3"/>
  <c r="Y702" i="3" s="1"/>
  <c r="S702" i="3"/>
  <c r="T702" i="3" s="1"/>
  <c r="M702" i="3"/>
  <c r="N702" i="3" s="1"/>
  <c r="H702" i="3"/>
  <c r="I702" i="3" s="1"/>
  <c r="X701" i="3"/>
  <c r="Y701" i="3" s="1"/>
  <c r="S701" i="3"/>
  <c r="T701" i="3" s="1"/>
  <c r="M701" i="3"/>
  <c r="N701" i="3" s="1"/>
  <c r="H701" i="3"/>
  <c r="I701" i="3" s="1"/>
  <c r="X700" i="3"/>
  <c r="Y700" i="3" s="1"/>
  <c r="S700" i="3"/>
  <c r="T700" i="3" s="1"/>
  <c r="M700" i="3"/>
  <c r="N700" i="3" s="1"/>
  <c r="H700" i="3"/>
  <c r="I700" i="3" s="1"/>
  <c r="X699" i="3"/>
  <c r="Y699" i="3" s="1"/>
  <c r="S699" i="3"/>
  <c r="T699" i="3" s="1"/>
  <c r="M699" i="3"/>
  <c r="N699" i="3" s="1"/>
  <c r="H699" i="3"/>
  <c r="I699" i="3" s="1"/>
  <c r="X698" i="3"/>
  <c r="Y698" i="3" s="1"/>
  <c r="S698" i="3"/>
  <c r="T698" i="3" s="1"/>
  <c r="M698" i="3"/>
  <c r="N698" i="3" s="1"/>
  <c r="H698" i="3"/>
  <c r="I698" i="3" s="1"/>
  <c r="X697" i="3"/>
  <c r="Y697" i="3" s="1"/>
  <c r="S697" i="3"/>
  <c r="T697" i="3" s="1"/>
  <c r="M697" i="3"/>
  <c r="N697" i="3" s="1"/>
  <c r="H697" i="3"/>
  <c r="I697" i="3" s="1"/>
  <c r="X696" i="3"/>
  <c r="Y696" i="3" s="1"/>
  <c r="S696" i="3"/>
  <c r="T696" i="3" s="1"/>
  <c r="M696" i="3"/>
  <c r="N696" i="3" s="1"/>
  <c r="H696" i="3"/>
  <c r="I696" i="3" s="1"/>
  <c r="X695" i="3"/>
  <c r="Y695" i="3" s="1"/>
  <c r="S695" i="3"/>
  <c r="T695" i="3" s="1"/>
  <c r="M695" i="3"/>
  <c r="N695" i="3" s="1"/>
  <c r="H695" i="3"/>
  <c r="I695" i="3" s="1"/>
  <c r="I694" i="3"/>
  <c r="I693" i="3"/>
  <c r="I692" i="3"/>
  <c r="I691" i="3"/>
  <c r="I690" i="3"/>
  <c r="X689" i="3"/>
  <c r="Y689" i="3" s="1"/>
  <c r="S689" i="3"/>
  <c r="T689" i="3" s="1"/>
  <c r="M689" i="3"/>
  <c r="N689" i="3" s="1"/>
  <c r="H689" i="3"/>
  <c r="I689" i="3" s="1"/>
  <c r="X688" i="3"/>
  <c r="Y688" i="3" s="1"/>
  <c r="S688" i="3"/>
  <c r="T688" i="3" s="1"/>
  <c r="M688" i="3"/>
  <c r="N688" i="3" s="1"/>
  <c r="H688" i="3"/>
  <c r="I688" i="3" s="1"/>
  <c r="X687" i="3"/>
  <c r="Y687" i="3" s="1"/>
  <c r="S687" i="3"/>
  <c r="T687" i="3" s="1"/>
  <c r="M687" i="3"/>
  <c r="N687" i="3" s="1"/>
  <c r="H687" i="3"/>
  <c r="I687" i="3" s="1"/>
  <c r="X686" i="3"/>
  <c r="Y686" i="3" s="1"/>
  <c r="S686" i="3"/>
  <c r="T686" i="3" s="1"/>
  <c r="M686" i="3"/>
  <c r="N686" i="3" s="1"/>
  <c r="H686" i="3"/>
  <c r="I686" i="3" s="1"/>
  <c r="X685" i="3"/>
  <c r="Y685" i="3" s="1"/>
  <c r="S685" i="3"/>
  <c r="T685" i="3" s="1"/>
  <c r="M685" i="3"/>
  <c r="N685" i="3" s="1"/>
  <c r="H685" i="3"/>
  <c r="I685" i="3" s="1"/>
  <c r="X684" i="3"/>
  <c r="Y684" i="3" s="1"/>
  <c r="S684" i="3"/>
  <c r="T684" i="3" s="1"/>
  <c r="M684" i="3"/>
  <c r="N684" i="3" s="1"/>
  <c r="H684" i="3"/>
  <c r="I684" i="3" s="1"/>
  <c r="X683" i="3"/>
  <c r="Y683" i="3" s="1"/>
  <c r="S683" i="3"/>
  <c r="T683" i="3" s="1"/>
  <c r="M683" i="3"/>
  <c r="N683" i="3" s="1"/>
  <c r="H683" i="3"/>
  <c r="I683" i="3" s="1"/>
  <c r="X682" i="3"/>
  <c r="Y682" i="3" s="1"/>
  <c r="S682" i="3"/>
  <c r="T682" i="3" s="1"/>
  <c r="M682" i="3"/>
  <c r="N682" i="3" s="1"/>
  <c r="H682" i="3"/>
  <c r="I682" i="3" s="1"/>
  <c r="X681" i="3"/>
  <c r="Y681" i="3" s="1"/>
  <c r="S681" i="3"/>
  <c r="T681" i="3" s="1"/>
  <c r="M681" i="3"/>
  <c r="N681" i="3" s="1"/>
  <c r="H681" i="3"/>
  <c r="I681" i="3" s="1"/>
  <c r="X680" i="3"/>
  <c r="Y680" i="3" s="1"/>
  <c r="S680" i="3"/>
  <c r="T680" i="3" s="1"/>
  <c r="M680" i="3"/>
  <c r="N680" i="3" s="1"/>
  <c r="H680" i="3"/>
  <c r="I680" i="3" s="1"/>
  <c r="X679" i="3"/>
  <c r="Y679" i="3" s="1"/>
  <c r="S679" i="3"/>
  <c r="T679" i="3" s="1"/>
  <c r="M679" i="3"/>
  <c r="N679" i="3" s="1"/>
  <c r="H679" i="3"/>
  <c r="I679" i="3" s="1"/>
  <c r="X678" i="3"/>
  <c r="Y678" i="3" s="1"/>
  <c r="S678" i="3"/>
  <c r="T678" i="3" s="1"/>
  <c r="M678" i="3"/>
  <c r="N678" i="3" s="1"/>
  <c r="H678" i="3"/>
  <c r="I678" i="3" s="1"/>
  <c r="X677" i="3"/>
  <c r="Y677" i="3" s="1"/>
  <c r="S677" i="3"/>
  <c r="T677" i="3" s="1"/>
  <c r="M677" i="3"/>
  <c r="N677" i="3" s="1"/>
  <c r="H677" i="3"/>
  <c r="I677" i="3" s="1"/>
  <c r="X676" i="3"/>
  <c r="Y676" i="3" s="1"/>
  <c r="S676" i="3"/>
  <c r="T676" i="3" s="1"/>
  <c r="M676" i="3"/>
  <c r="N676" i="3" s="1"/>
  <c r="H676" i="3"/>
  <c r="I676" i="3" s="1"/>
  <c r="X675" i="3"/>
  <c r="Y675" i="3" s="1"/>
  <c r="S675" i="3"/>
  <c r="T675" i="3" s="1"/>
  <c r="M675" i="3"/>
  <c r="N675" i="3" s="1"/>
  <c r="H675" i="3"/>
  <c r="I675" i="3" s="1"/>
  <c r="X674" i="3"/>
  <c r="Y674" i="3" s="1"/>
  <c r="S674" i="3"/>
  <c r="T674" i="3" s="1"/>
  <c r="M674" i="3"/>
  <c r="N674" i="3" s="1"/>
  <c r="H674" i="3"/>
  <c r="I674" i="3" s="1"/>
  <c r="X673" i="3"/>
  <c r="Y673" i="3" s="1"/>
  <c r="S673" i="3"/>
  <c r="T673" i="3" s="1"/>
  <c r="M673" i="3"/>
  <c r="N673" i="3" s="1"/>
  <c r="H673" i="3"/>
  <c r="I673" i="3" s="1"/>
  <c r="X672" i="3"/>
  <c r="Y672" i="3" s="1"/>
  <c r="S672" i="3"/>
  <c r="T672" i="3" s="1"/>
  <c r="M672" i="3"/>
  <c r="N672" i="3" s="1"/>
  <c r="H672" i="3"/>
  <c r="I672" i="3" s="1"/>
  <c r="X671" i="3"/>
  <c r="Y671" i="3" s="1"/>
  <c r="S671" i="3"/>
  <c r="T671" i="3" s="1"/>
  <c r="M671" i="3"/>
  <c r="N671" i="3" s="1"/>
  <c r="H671" i="3"/>
  <c r="I671" i="3" s="1"/>
  <c r="X670" i="3"/>
  <c r="Y670" i="3" s="1"/>
  <c r="S670" i="3"/>
  <c r="T670" i="3" s="1"/>
  <c r="M670" i="3"/>
  <c r="N670" i="3" s="1"/>
  <c r="H670" i="3"/>
  <c r="I670" i="3" s="1"/>
  <c r="X669" i="3"/>
  <c r="Y669" i="3" s="1"/>
  <c r="S669" i="3"/>
  <c r="T669" i="3" s="1"/>
  <c r="M669" i="3"/>
  <c r="N669" i="3" s="1"/>
  <c r="H669" i="3"/>
  <c r="I669" i="3" s="1"/>
  <c r="X668" i="3"/>
  <c r="Y668" i="3" s="1"/>
  <c r="S668" i="3"/>
  <c r="T668" i="3" s="1"/>
  <c r="M668" i="3"/>
  <c r="N668" i="3" s="1"/>
  <c r="H668" i="3"/>
  <c r="I668" i="3" s="1"/>
  <c r="X667" i="3"/>
  <c r="Y667" i="3" s="1"/>
  <c r="S667" i="3"/>
  <c r="T667" i="3" s="1"/>
  <c r="M667" i="3"/>
  <c r="N667" i="3" s="1"/>
  <c r="H667" i="3"/>
  <c r="I667" i="3" s="1"/>
  <c r="X666" i="3"/>
  <c r="Y666" i="3" s="1"/>
  <c r="S666" i="3"/>
  <c r="T666" i="3" s="1"/>
  <c r="M666" i="3"/>
  <c r="N666" i="3" s="1"/>
  <c r="H666" i="3"/>
  <c r="I666" i="3" s="1"/>
  <c r="X665" i="3"/>
  <c r="Y665" i="3" s="1"/>
  <c r="S665" i="3"/>
  <c r="T665" i="3" s="1"/>
  <c r="M665" i="3"/>
  <c r="N665" i="3" s="1"/>
  <c r="H665" i="3"/>
  <c r="I665" i="3" s="1"/>
  <c r="X664" i="3"/>
  <c r="Y664" i="3" s="1"/>
  <c r="S664" i="3"/>
  <c r="T664" i="3" s="1"/>
  <c r="M664" i="3"/>
  <c r="N664" i="3" s="1"/>
  <c r="H664" i="3"/>
  <c r="I664" i="3" s="1"/>
  <c r="X663" i="3"/>
  <c r="Y663" i="3" s="1"/>
  <c r="S663" i="3"/>
  <c r="T663" i="3" s="1"/>
  <c r="M663" i="3"/>
  <c r="N663" i="3" s="1"/>
  <c r="H663" i="3"/>
  <c r="I663" i="3" s="1"/>
  <c r="X662" i="3"/>
  <c r="Y662" i="3" s="1"/>
  <c r="S662" i="3"/>
  <c r="T662" i="3" s="1"/>
  <c r="M662" i="3"/>
  <c r="N662" i="3" s="1"/>
  <c r="H662" i="3"/>
  <c r="I662" i="3" s="1"/>
  <c r="X661" i="3"/>
  <c r="Y661" i="3" s="1"/>
  <c r="S661" i="3"/>
  <c r="T661" i="3" s="1"/>
  <c r="M661" i="3"/>
  <c r="N661" i="3" s="1"/>
  <c r="H661" i="3"/>
  <c r="I661" i="3" s="1"/>
  <c r="X660" i="3"/>
  <c r="Y660" i="3" s="1"/>
  <c r="S660" i="3"/>
  <c r="T660" i="3" s="1"/>
  <c r="M660" i="3"/>
  <c r="N660" i="3" s="1"/>
  <c r="H660" i="3"/>
  <c r="I660" i="3" s="1"/>
  <c r="X659" i="3"/>
  <c r="Y659" i="3" s="1"/>
  <c r="S659" i="3"/>
  <c r="T659" i="3" s="1"/>
  <c r="M659" i="3"/>
  <c r="N659" i="3" s="1"/>
  <c r="H659" i="3"/>
  <c r="I659" i="3" s="1"/>
  <c r="X658" i="3"/>
  <c r="Y658" i="3" s="1"/>
  <c r="S658" i="3"/>
  <c r="T658" i="3" s="1"/>
  <c r="M658" i="3"/>
  <c r="N658" i="3" s="1"/>
  <c r="H658" i="3"/>
  <c r="I658" i="3" s="1"/>
  <c r="X657" i="3"/>
  <c r="Y657" i="3" s="1"/>
  <c r="S657" i="3"/>
  <c r="T657" i="3" s="1"/>
  <c r="M657" i="3"/>
  <c r="N657" i="3" s="1"/>
  <c r="H657" i="3"/>
  <c r="I657" i="3" s="1"/>
  <c r="X656" i="3"/>
  <c r="Y656" i="3" s="1"/>
  <c r="S656" i="3"/>
  <c r="T656" i="3" s="1"/>
  <c r="M656" i="3"/>
  <c r="N656" i="3" s="1"/>
  <c r="H656" i="3"/>
  <c r="I656" i="3" s="1"/>
  <c r="X655" i="3"/>
  <c r="Y655" i="3" s="1"/>
  <c r="S655" i="3"/>
  <c r="T655" i="3" s="1"/>
  <c r="M655" i="3"/>
  <c r="N655" i="3" s="1"/>
  <c r="H655" i="3"/>
  <c r="I655" i="3" s="1"/>
  <c r="X654" i="3"/>
  <c r="Y654" i="3" s="1"/>
  <c r="S654" i="3"/>
  <c r="T654" i="3" s="1"/>
  <c r="M654" i="3"/>
  <c r="N654" i="3" s="1"/>
  <c r="H654" i="3"/>
  <c r="I654" i="3" s="1"/>
  <c r="X653" i="3"/>
  <c r="Y653" i="3" s="1"/>
  <c r="S653" i="3"/>
  <c r="T653" i="3" s="1"/>
  <c r="M653" i="3"/>
  <c r="N653" i="3" s="1"/>
  <c r="H653" i="3"/>
  <c r="I653" i="3" s="1"/>
  <c r="X652" i="3"/>
  <c r="Y652" i="3" s="1"/>
  <c r="S652" i="3"/>
  <c r="T652" i="3" s="1"/>
  <c r="M652" i="3"/>
  <c r="N652" i="3" s="1"/>
  <c r="H652" i="3"/>
  <c r="I652" i="3" s="1"/>
  <c r="X651" i="3"/>
  <c r="Y651" i="3" s="1"/>
  <c r="S651" i="3"/>
  <c r="T651" i="3" s="1"/>
  <c r="M651" i="3"/>
  <c r="N651" i="3" s="1"/>
  <c r="H651" i="3"/>
  <c r="I651" i="3" s="1"/>
  <c r="X650" i="3"/>
  <c r="Y650" i="3" s="1"/>
  <c r="S650" i="3"/>
  <c r="T650" i="3" s="1"/>
  <c r="M650" i="3"/>
  <c r="N650" i="3" s="1"/>
  <c r="H650" i="3"/>
  <c r="I650" i="3" s="1"/>
  <c r="X649" i="3"/>
  <c r="Y649" i="3" s="1"/>
  <c r="S649" i="3"/>
  <c r="T649" i="3" s="1"/>
  <c r="M649" i="3"/>
  <c r="N649" i="3" s="1"/>
  <c r="H649" i="3"/>
  <c r="I649" i="3" s="1"/>
  <c r="X648" i="3"/>
  <c r="Y648" i="3" s="1"/>
  <c r="S648" i="3"/>
  <c r="T648" i="3" s="1"/>
  <c r="M648" i="3"/>
  <c r="N648" i="3" s="1"/>
  <c r="H648" i="3"/>
  <c r="I648" i="3" s="1"/>
  <c r="X647" i="3"/>
  <c r="Y647" i="3" s="1"/>
  <c r="S647" i="3"/>
  <c r="T647" i="3" s="1"/>
  <c r="M647" i="3"/>
  <c r="N647" i="3" s="1"/>
  <c r="H647" i="3"/>
  <c r="I647" i="3" s="1"/>
  <c r="H646" i="3"/>
  <c r="I646" i="3" s="1"/>
  <c r="H645" i="3"/>
  <c r="I645" i="3" s="1"/>
  <c r="H644" i="3"/>
  <c r="I644" i="3" s="1"/>
  <c r="H643" i="3"/>
  <c r="I643" i="3" s="1"/>
  <c r="H642" i="3"/>
  <c r="I642" i="3" s="1"/>
  <c r="H641" i="3"/>
  <c r="I641" i="3" s="1"/>
  <c r="H640" i="3"/>
  <c r="I640" i="3" s="1"/>
  <c r="H639" i="3"/>
  <c r="I639" i="3" s="1"/>
  <c r="H638" i="3"/>
  <c r="I638" i="3" s="1"/>
  <c r="H637" i="3"/>
  <c r="I637" i="3" s="1"/>
  <c r="H636" i="3"/>
  <c r="I636" i="3" s="1"/>
  <c r="H635" i="3"/>
  <c r="I635" i="3" s="1"/>
  <c r="H634" i="3"/>
  <c r="I634" i="3" s="1"/>
  <c r="H633" i="3"/>
  <c r="I633" i="3" s="1"/>
  <c r="H632" i="3"/>
  <c r="I632" i="3" s="1"/>
  <c r="H631" i="3"/>
  <c r="I631" i="3" s="1"/>
  <c r="H630" i="3"/>
  <c r="I630" i="3" s="1"/>
  <c r="H629" i="3"/>
  <c r="I629" i="3" s="1"/>
  <c r="H628" i="3"/>
  <c r="I628" i="3" s="1"/>
  <c r="X625" i="3"/>
  <c r="Y625" i="3" s="1"/>
  <c r="S625" i="3"/>
  <c r="T625" i="3" s="1"/>
  <c r="M625" i="3"/>
  <c r="N625" i="3" s="1"/>
  <c r="H625" i="3"/>
  <c r="I625" i="3" s="1"/>
  <c r="X624" i="3"/>
  <c r="Y624" i="3" s="1"/>
  <c r="S624" i="3"/>
  <c r="T624" i="3" s="1"/>
  <c r="M624" i="3"/>
  <c r="N624" i="3" s="1"/>
  <c r="H624" i="3"/>
  <c r="I624" i="3" s="1"/>
  <c r="X623" i="3"/>
  <c r="Y623" i="3" s="1"/>
  <c r="S623" i="3"/>
  <c r="T623" i="3" s="1"/>
  <c r="M623" i="3"/>
  <c r="N623" i="3" s="1"/>
  <c r="H623" i="3"/>
  <c r="I623" i="3" s="1"/>
  <c r="X622" i="3"/>
  <c r="Y622" i="3" s="1"/>
  <c r="S622" i="3"/>
  <c r="T622" i="3" s="1"/>
  <c r="M622" i="3"/>
  <c r="N622" i="3" s="1"/>
  <c r="H622" i="3"/>
  <c r="I622" i="3" s="1"/>
  <c r="X621" i="3"/>
  <c r="Y621" i="3" s="1"/>
  <c r="S621" i="3"/>
  <c r="T621" i="3" s="1"/>
  <c r="M621" i="3"/>
  <c r="N621" i="3" s="1"/>
  <c r="H621" i="3"/>
  <c r="I621" i="3" s="1"/>
  <c r="X620" i="3"/>
  <c r="Y620" i="3" s="1"/>
  <c r="S620" i="3"/>
  <c r="T620" i="3" s="1"/>
  <c r="M620" i="3"/>
  <c r="N620" i="3" s="1"/>
  <c r="H620" i="3"/>
  <c r="I620" i="3" s="1"/>
  <c r="X619" i="3"/>
  <c r="Y619" i="3" s="1"/>
  <c r="S619" i="3"/>
  <c r="T619" i="3" s="1"/>
  <c r="M619" i="3"/>
  <c r="N619" i="3" s="1"/>
  <c r="H619" i="3"/>
  <c r="I619" i="3" s="1"/>
  <c r="X618" i="3"/>
  <c r="Y618" i="3" s="1"/>
  <c r="S618" i="3"/>
  <c r="T618" i="3" s="1"/>
  <c r="M618" i="3"/>
  <c r="N618" i="3" s="1"/>
  <c r="H618" i="3"/>
  <c r="I618" i="3" s="1"/>
  <c r="X617" i="3"/>
  <c r="Y617" i="3" s="1"/>
  <c r="S617" i="3"/>
  <c r="T617" i="3" s="1"/>
  <c r="M617" i="3"/>
  <c r="N617" i="3" s="1"/>
  <c r="H617" i="3"/>
  <c r="I617" i="3" s="1"/>
  <c r="X616" i="3"/>
  <c r="Y616" i="3" s="1"/>
  <c r="S616" i="3"/>
  <c r="T616" i="3" s="1"/>
  <c r="M616" i="3"/>
  <c r="N616" i="3" s="1"/>
  <c r="H616" i="3"/>
  <c r="I616" i="3" s="1"/>
  <c r="X615" i="3"/>
  <c r="Y615" i="3" s="1"/>
  <c r="S615" i="3"/>
  <c r="T615" i="3" s="1"/>
  <c r="M615" i="3"/>
  <c r="N615" i="3" s="1"/>
  <c r="H615" i="3"/>
  <c r="I615" i="3" s="1"/>
  <c r="X614" i="3"/>
  <c r="Y614" i="3" s="1"/>
  <c r="S614" i="3"/>
  <c r="T614" i="3" s="1"/>
  <c r="M614" i="3"/>
  <c r="N614" i="3" s="1"/>
  <c r="H614" i="3"/>
  <c r="I614" i="3" s="1"/>
  <c r="X613" i="3"/>
  <c r="Y613" i="3" s="1"/>
  <c r="S613" i="3"/>
  <c r="T613" i="3" s="1"/>
  <c r="M613" i="3"/>
  <c r="N613" i="3" s="1"/>
  <c r="H613" i="3"/>
  <c r="I613" i="3" s="1"/>
  <c r="X612" i="3"/>
  <c r="Y612" i="3" s="1"/>
  <c r="S612" i="3"/>
  <c r="T612" i="3" s="1"/>
  <c r="M612" i="3"/>
  <c r="N612" i="3" s="1"/>
  <c r="H612" i="3"/>
  <c r="I612" i="3" s="1"/>
  <c r="X611" i="3"/>
  <c r="Y611" i="3" s="1"/>
  <c r="S611" i="3"/>
  <c r="T611" i="3" s="1"/>
  <c r="M611" i="3"/>
  <c r="N611" i="3" s="1"/>
  <c r="H611" i="3"/>
  <c r="I611" i="3" s="1"/>
  <c r="X610" i="3"/>
  <c r="Y610" i="3" s="1"/>
  <c r="S610" i="3"/>
  <c r="T610" i="3" s="1"/>
  <c r="M610" i="3"/>
  <c r="N610" i="3" s="1"/>
  <c r="H610" i="3"/>
  <c r="I610" i="3" s="1"/>
  <c r="X609" i="3"/>
  <c r="Y609" i="3" s="1"/>
  <c r="S609" i="3"/>
  <c r="T609" i="3" s="1"/>
  <c r="M609" i="3"/>
  <c r="N609" i="3" s="1"/>
  <c r="H609" i="3"/>
  <c r="I609" i="3" s="1"/>
  <c r="X608" i="3"/>
  <c r="Y608" i="3" s="1"/>
  <c r="S608" i="3"/>
  <c r="T608" i="3" s="1"/>
  <c r="M608" i="3"/>
  <c r="N608" i="3" s="1"/>
  <c r="H608" i="3"/>
  <c r="I608" i="3" s="1"/>
  <c r="X607" i="3"/>
  <c r="Y607" i="3" s="1"/>
  <c r="S607" i="3"/>
  <c r="T607" i="3" s="1"/>
  <c r="M607" i="3"/>
  <c r="N607" i="3" s="1"/>
  <c r="H607" i="3"/>
  <c r="I607" i="3" s="1"/>
  <c r="X606" i="3"/>
  <c r="Y606" i="3" s="1"/>
  <c r="S606" i="3"/>
  <c r="T606" i="3" s="1"/>
  <c r="M606" i="3"/>
  <c r="N606" i="3" s="1"/>
  <c r="H606" i="3"/>
  <c r="I606" i="3" s="1"/>
  <c r="X605" i="3"/>
  <c r="Y605" i="3" s="1"/>
  <c r="S605" i="3"/>
  <c r="T605" i="3" s="1"/>
  <c r="M605" i="3"/>
  <c r="N605" i="3" s="1"/>
  <c r="H605" i="3"/>
  <c r="I605" i="3" s="1"/>
  <c r="X604" i="3"/>
  <c r="Y604" i="3" s="1"/>
  <c r="S604" i="3"/>
  <c r="T604" i="3" s="1"/>
  <c r="M604" i="3"/>
  <c r="N604" i="3" s="1"/>
  <c r="H604" i="3"/>
  <c r="I604" i="3" s="1"/>
  <c r="X603" i="3"/>
  <c r="Y603" i="3" s="1"/>
  <c r="S603" i="3"/>
  <c r="T603" i="3" s="1"/>
  <c r="M603" i="3"/>
  <c r="N603" i="3" s="1"/>
  <c r="H603" i="3"/>
  <c r="I603" i="3" s="1"/>
  <c r="X602" i="3"/>
  <c r="Y602" i="3" s="1"/>
  <c r="S602" i="3"/>
  <c r="T602" i="3" s="1"/>
  <c r="M602" i="3"/>
  <c r="N602" i="3" s="1"/>
  <c r="H602" i="3"/>
  <c r="I602" i="3" s="1"/>
  <c r="X601" i="3"/>
  <c r="Y601" i="3" s="1"/>
  <c r="S601" i="3"/>
  <c r="T601" i="3" s="1"/>
  <c r="M601" i="3"/>
  <c r="N601" i="3" s="1"/>
  <c r="H601" i="3"/>
  <c r="I601" i="3" s="1"/>
  <c r="X600" i="3"/>
  <c r="Y600" i="3" s="1"/>
  <c r="S600" i="3"/>
  <c r="T600" i="3" s="1"/>
  <c r="M600" i="3"/>
  <c r="N600" i="3" s="1"/>
  <c r="H600" i="3"/>
  <c r="I600" i="3" s="1"/>
  <c r="X599" i="3"/>
  <c r="Y599" i="3" s="1"/>
  <c r="S599" i="3"/>
  <c r="T599" i="3" s="1"/>
  <c r="M599" i="3"/>
  <c r="N599" i="3" s="1"/>
  <c r="H599" i="3"/>
  <c r="I599" i="3" s="1"/>
  <c r="X598" i="3"/>
  <c r="Y598" i="3" s="1"/>
  <c r="S598" i="3"/>
  <c r="T598" i="3" s="1"/>
  <c r="M598" i="3"/>
  <c r="N598" i="3" s="1"/>
  <c r="H598" i="3"/>
  <c r="I598" i="3" s="1"/>
  <c r="X597" i="3"/>
  <c r="Y597" i="3" s="1"/>
  <c r="S597" i="3"/>
  <c r="T597" i="3" s="1"/>
  <c r="M597" i="3"/>
  <c r="N597" i="3" s="1"/>
  <c r="H597" i="3"/>
  <c r="I597" i="3" s="1"/>
  <c r="X596" i="3"/>
  <c r="Y596" i="3" s="1"/>
  <c r="S596" i="3"/>
  <c r="T596" i="3" s="1"/>
  <c r="M596" i="3"/>
  <c r="N596" i="3" s="1"/>
  <c r="H596" i="3"/>
  <c r="I596" i="3" s="1"/>
  <c r="X595" i="3"/>
  <c r="Y595" i="3" s="1"/>
  <c r="S595" i="3"/>
  <c r="T595" i="3" s="1"/>
  <c r="M595" i="3"/>
  <c r="N595" i="3" s="1"/>
  <c r="H595" i="3"/>
  <c r="I595" i="3" s="1"/>
  <c r="X594" i="3"/>
  <c r="Y594" i="3" s="1"/>
  <c r="S594" i="3"/>
  <c r="T594" i="3" s="1"/>
  <c r="M594" i="3"/>
  <c r="N594" i="3" s="1"/>
  <c r="H594" i="3"/>
  <c r="I594" i="3" s="1"/>
  <c r="X593" i="3"/>
  <c r="Y593" i="3" s="1"/>
  <c r="S593" i="3"/>
  <c r="T593" i="3" s="1"/>
  <c r="M593" i="3"/>
  <c r="N593" i="3" s="1"/>
  <c r="H593" i="3"/>
  <c r="I593" i="3" s="1"/>
  <c r="X592" i="3"/>
  <c r="Y592" i="3" s="1"/>
  <c r="S592" i="3"/>
  <c r="T592" i="3" s="1"/>
  <c r="M592" i="3"/>
  <c r="N592" i="3" s="1"/>
  <c r="H592" i="3"/>
  <c r="I592" i="3" s="1"/>
  <c r="X591" i="3"/>
  <c r="Y591" i="3" s="1"/>
  <c r="S591" i="3"/>
  <c r="T591" i="3" s="1"/>
  <c r="M591" i="3"/>
  <c r="N591" i="3" s="1"/>
  <c r="H591" i="3"/>
  <c r="I591" i="3" s="1"/>
  <c r="X590" i="3"/>
  <c r="Y590" i="3" s="1"/>
  <c r="S590" i="3"/>
  <c r="T590" i="3" s="1"/>
  <c r="M590" i="3"/>
  <c r="N590" i="3" s="1"/>
  <c r="H590" i="3"/>
  <c r="I590" i="3" s="1"/>
  <c r="X589" i="3"/>
  <c r="Y589" i="3" s="1"/>
  <c r="S589" i="3"/>
  <c r="T589" i="3" s="1"/>
  <c r="M589" i="3"/>
  <c r="N589" i="3" s="1"/>
  <c r="H589" i="3"/>
  <c r="I589" i="3" s="1"/>
  <c r="X588" i="3"/>
  <c r="Y588" i="3" s="1"/>
  <c r="S588" i="3"/>
  <c r="T588" i="3" s="1"/>
  <c r="M588" i="3"/>
  <c r="N588" i="3" s="1"/>
  <c r="H588" i="3"/>
  <c r="I588" i="3" s="1"/>
  <c r="X587" i="3"/>
  <c r="Y587" i="3" s="1"/>
  <c r="S587" i="3"/>
  <c r="T587" i="3" s="1"/>
  <c r="M587" i="3"/>
  <c r="N587" i="3" s="1"/>
  <c r="H587" i="3"/>
  <c r="I587" i="3" s="1"/>
  <c r="X586" i="3"/>
  <c r="Y586" i="3" s="1"/>
  <c r="S586" i="3"/>
  <c r="T586" i="3" s="1"/>
  <c r="M586" i="3"/>
  <c r="N586" i="3" s="1"/>
  <c r="H586" i="3"/>
  <c r="I586" i="3" s="1"/>
  <c r="X585" i="3"/>
  <c r="Y585" i="3" s="1"/>
  <c r="S585" i="3"/>
  <c r="T585" i="3" s="1"/>
  <c r="M585" i="3"/>
  <c r="N585" i="3" s="1"/>
  <c r="H585" i="3"/>
  <c r="I585" i="3" s="1"/>
  <c r="X584" i="3"/>
  <c r="Y584" i="3" s="1"/>
  <c r="S584" i="3"/>
  <c r="T584" i="3" s="1"/>
  <c r="M584" i="3"/>
  <c r="N584" i="3" s="1"/>
  <c r="H584" i="3"/>
  <c r="I584" i="3" s="1"/>
  <c r="X583" i="3"/>
  <c r="Y583" i="3" s="1"/>
  <c r="S583" i="3"/>
  <c r="T583" i="3" s="1"/>
  <c r="M583" i="3"/>
  <c r="N583" i="3" s="1"/>
  <c r="H583" i="3"/>
  <c r="I583" i="3" s="1"/>
  <c r="X582" i="3"/>
  <c r="Y582" i="3" s="1"/>
  <c r="S582" i="3"/>
  <c r="T582" i="3" s="1"/>
  <c r="M582" i="3"/>
  <c r="N582" i="3" s="1"/>
  <c r="H582" i="3"/>
  <c r="I582" i="3" s="1"/>
  <c r="X581" i="3"/>
  <c r="Y581" i="3" s="1"/>
  <c r="S581" i="3"/>
  <c r="T581" i="3" s="1"/>
  <c r="M581" i="3"/>
  <c r="N581" i="3" s="1"/>
  <c r="H581" i="3"/>
  <c r="I581" i="3" s="1"/>
  <c r="X580" i="3"/>
  <c r="Y580" i="3" s="1"/>
  <c r="S580" i="3"/>
  <c r="T580" i="3" s="1"/>
  <c r="M580" i="3"/>
  <c r="N580" i="3" s="1"/>
  <c r="H580" i="3"/>
  <c r="I580" i="3" s="1"/>
  <c r="X579" i="3"/>
  <c r="Y579" i="3" s="1"/>
  <c r="S579" i="3"/>
  <c r="T579" i="3" s="1"/>
  <c r="M579" i="3"/>
  <c r="N579" i="3" s="1"/>
  <c r="H579" i="3"/>
  <c r="I579" i="3" s="1"/>
  <c r="X578" i="3"/>
  <c r="Y578" i="3" s="1"/>
  <c r="S578" i="3"/>
  <c r="T578" i="3" s="1"/>
  <c r="M578" i="3"/>
  <c r="N578" i="3" s="1"/>
  <c r="H578" i="3"/>
  <c r="I578" i="3" s="1"/>
  <c r="X577" i="3"/>
  <c r="Y577" i="3" s="1"/>
  <c r="S577" i="3"/>
  <c r="T577" i="3" s="1"/>
  <c r="M577" i="3"/>
  <c r="N577" i="3" s="1"/>
  <c r="H577" i="3"/>
  <c r="I577" i="3" s="1"/>
  <c r="X576" i="3"/>
  <c r="Y576" i="3" s="1"/>
  <c r="S576" i="3"/>
  <c r="T576" i="3" s="1"/>
  <c r="M576" i="3"/>
  <c r="N576" i="3" s="1"/>
  <c r="H576" i="3"/>
  <c r="I576" i="3" s="1"/>
  <c r="X575" i="3"/>
  <c r="Y575" i="3" s="1"/>
  <c r="S575" i="3"/>
  <c r="T575" i="3" s="1"/>
  <c r="M575" i="3"/>
  <c r="N575" i="3" s="1"/>
  <c r="H575" i="3"/>
  <c r="I575" i="3" s="1"/>
  <c r="X574" i="3"/>
  <c r="Y574" i="3" s="1"/>
  <c r="S574" i="3"/>
  <c r="T574" i="3" s="1"/>
  <c r="M574" i="3"/>
  <c r="N574" i="3" s="1"/>
  <c r="H574" i="3"/>
  <c r="I574" i="3" s="1"/>
  <c r="X573" i="3"/>
  <c r="Y573" i="3" s="1"/>
  <c r="S573" i="3"/>
  <c r="T573" i="3" s="1"/>
  <c r="M573" i="3"/>
  <c r="N573" i="3" s="1"/>
  <c r="H573" i="3"/>
  <c r="I573" i="3" s="1"/>
  <c r="X572" i="3"/>
  <c r="Y572" i="3" s="1"/>
  <c r="S572" i="3"/>
  <c r="T572" i="3" s="1"/>
  <c r="M572" i="3"/>
  <c r="N572" i="3" s="1"/>
  <c r="H572" i="3"/>
  <c r="I572" i="3" s="1"/>
  <c r="X571" i="3"/>
  <c r="Y571" i="3" s="1"/>
  <c r="S571" i="3"/>
  <c r="T571" i="3" s="1"/>
  <c r="M571" i="3"/>
  <c r="N571" i="3" s="1"/>
  <c r="H571" i="3"/>
  <c r="I571" i="3" s="1"/>
  <c r="X570" i="3"/>
  <c r="Y570" i="3" s="1"/>
  <c r="S570" i="3"/>
  <c r="T570" i="3" s="1"/>
  <c r="M570" i="3"/>
  <c r="N570" i="3" s="1"/>
  <c r="H570" i="3"/>
  <c r="I570" i="3" s="1"/>
  <c r="X569" i="3"/>
  <c r="Y569" i="3" s="1"/>
  <c r="S569" i="3"/>
  <c r="T569" i="3" s="1"/>
  <c r="M569" i="3"/>
  <c r="N569" i="3" s="1"/>
  <c r="H569" i="3"/>
  <c r="I569" i="3" s="1"/>
  <c r="X568" i="3"/>
  <c r="Y568" i="3" s="1"/>
  <c r="S568" i="3"/>
  <c r="T568" i="3" s="1"/>
  <c r="M568" i="3"/>
  <c r="N568" i="3" s="1"/>
  <c r="H568" i="3"/>
  <c r="I568" i="3" s="1"/>
  <c r="X567" i="3"/>
  <c r="Y567" i="3" s="1"/>
  <c r="S567" i="3"/>
  <c r="T567" i="3" s="1"/>
  <c r="M567" i="3"/>
  <c r="N567" i="3" s="1"/>
  <c r="H567" i="3"/>
  <c r="I567" i="3" s="1"/>
  <c r="X566" i="3"/>
  <c r="Y566" i="3" s="1"/>
  <c r="S566" i="3"/>
  <c r="T566" i="3" s="1"/>
  <c r="M566" i="3"/>
  <c r="N566" i="3" s="1"/>
  <c r="H566" i="3"/>
  <c r="I566" i="3" s="1"/>
  <c r="X565" i="3"/>
  <c r="Y565" i="3" s="1"/>
  <c r="S565" i="3"/>
  <c r="T565" i="3" s="1"/>
  <c r="M565" i="3"/>
  <c r="N565" i="3" s="1"/>
  <c r="H565" i="3"/>
  <c r="I565" i="3" s="1"/>
  <c r="X564" i="3"/>
  <c r="Y564" i="3" s="1"/>
  <c r="S564" i="3"/>
  <c r="T564" i="3" s="1"/>
  <c r="M564" i="3"/>
  <c r="N564" i="3" s="1"/>
  <c r="H564" i="3"/>
  <c r="I564" i="3" s="1"/>
  <c r="X563" i="3"/>
  <c r="Y563" i="3" s="1"/>
  <c r="S563" i="3"/>
  <c r="T563" i="3" s="1"/>
  <c r="M563" i="3"/>
  <c r="N563" i="3" s="1"/>
  <c r="H563" i="3"/>
  <c r="I563" i="3" s="1"/>
  <c r="X562" i="3"/>
  <c r="Y562" i="3" s="1"/>
  <c r="S562" i="3"/>
  <c r="T562" i="3" s="1"/>
  <c r="M562" i="3"/>
  <c r="N562" i="3" s="1"/>
  <c r="H562" i="3"/>
  <c r="I562" i="3" s="1"/>
  <c r="X561" i="3"/>
  <c r="Y561" i="3" s="1"/>
  <c r="S561" i="3"/>
  <c r="T561" i="3" s="1"/>
  <c r="M561" i="3"/>
  <c r="N561" i="3" s="1"/>
  <c r="H561" i="3"/>
  <c r="I561" i="3" s="1"/>
  <c r="X560" i="3"/>
  <c r="Y560" i="3" s="1"/>
  <c r="S560" i="3"/>
  <c r="T560" i="3" s="1"/>
  <c r="M560" i="3"/>
  <c r="N560" i="3" s="1"/>
  <c r="H560" i="3"/>
  <c r="I560" i="3" s="1"/>
  <c r="X559" i="3"/>
  <c r="Y559" i="3" s="1"/>
  <c r="S559" i="3"/>
  <c r="T559" i="3" s="1"/>
  <c r="M559" i="3"/>
  <c r="N559" i="3" s="1"/>
  <c r="H559" i="3"/>
  <c r="I559" i="3" s="1"/>
  <c r="X558" i="3"/>
  <c r="Y558" i="3" s="1"/>
  <c r="S558" i="3"/>
  <c r="T558" i="3" s="1"/>
  <c r="M558" i="3"/>
  <c r="N558" i="3" s="1"/>
  <c r="H558" i="3"/>
  <c r="I558" i="3" s="1"/>
  <c r="X557" i="3"/>
  <c r="Y557" i="3" s="1"/>
  <c r="S557" i="3"/>
  <c r="T557" i="3" s="1"/>
  <c r="M557" i="3"/>
  <c r="N557" i="3" s="1"/>
  <c r="H557" i="3"/>
  <c r="I557" i="3" s="1"/>
  <c r="X556" i="3"/>
  <c r="Y556" i="3" s="1"/>
  <c r="S556" i="3"/>
  <c r="T556" i="3" s="1"/>
  <c r="M556" i="3"/>
  <c r="N556" i="3" s="1"/>
  <c r="H556" i="3"/>
  <c r="I556" i="3" s="1"/>
  <c r="X555" i="3"/>
  <c r="Y555" i="3" s="1"/>
  <c r="S555" i="3"/>
  <c r="T555" i="3" s="1"/>
  <c r="M555" i="3"/>
  <c r="N555" i="3" s="1"/>
  <c r="H555" i="3"/>
  <c r="I555" i="3" s="1"/>
  <c r="X554" i="3"/>
  <c r="Y554" i="3" s="1"/>
  <c r="S554" i="3"/>
  <c r="T554" i="3" s="1"/>
  <c r="M554" i="3"/>
  <c r="N554" i="3" s="1"/>
  <c r="H554" i="3"/>
  <c r="I554" i="3" s="1"/>
  <c r="X553" i="3"/>
  <c r="Y553" i="3" s="1"/>
  <c r="S553" i="3"/>
  <c r="T553" i="3" s="1"/>
  <c r="M553" i="3"/>
  <c r="N553" i="3" s="1"/>
  <c r="H553" i="3"/>
  <c r="I553" i="3" s="1"/>
  <c r="X552" i="3"/>
  <c r="Y552" i="3" s="1"/>
  <c r="S552" i="3"/>
  <c r="T552" i="3" s="1"/>
  <c r="M552" i="3"/>
  <c r="N552" i="3" s="1"/>
  <c r="H552" i="3"/>
  <c r="I552" i="3" s="1"/>
  <c r="X551" i="3"/>
  <c r="Y551" i="3" s="1"/>
  <c r="S551" i="3"/>
  <c r="T551" i="3" s="1"/>
  <c r="M551" i="3"/>
  <c r="N551" i="3" s="1"/>
  <c r="H551" i="3"/>
  <c r="I551" i="3" s="1"/>
  <c r="X550" i="3"/>
  <c r="Y550" i="3" s="1"/>
  <c r="S550" i="3"/>
  <c r="T550" i="3" s="1"/>
  <c r="M550" i="3"/>
  <c r="N550" i="3" s="1"/>
  <c r="H550" i="3"/>
  <c r="I550" i="3" s="1"/>
  <c r="X549" i="3"/>
  <c r="Y549" i="3" s="1"/>
  <c r="S549" i="3"/>
  <c r="T549" i="3" s="1"/>
  <c r="M549" i="3"/>
  <c r="N549" i="3" s="1"/>
  <c r="H549" i="3"/>
  <c r="I549" i="3" s="1"/>
  <c r="X548" i="3"/>
  <c r="Y548" i="3" s="1"/>
  <c r="S548" i="3"/>
  <c r="T548" i="3" s="1"/>
  <c r="M548" i="3"/>
  <c r="N548" i="3" s="1"/>
  <c r="H548" i="3"/>
  <c r="I548" i="3" s="1"/>
  <c r="X547" i="3"/>
  <c r="Y547" i="3" s="1"/>
  <c r="S547" i="3"/>
  <c r="T547" i="3" s="1"/>
  <c r="M547" i="3"/>
  <c r="N547" i="3" s="1"/>
  <c r="H547" i="3"/>
  <c r="I547" i="3" s="1"/>
  <c r="X546" i="3"/>
  <c r="Y546" i="3" s="1"/>
  <c r="S546" i="3"/>
  <c r="T546" i="3" s="1"/>
  <c r="M546" i="3"/>
  <c r="N546" i="3" s="1"/>
  <c r="H546" i="3"/>
  <c r="I546" i="3" s="1"/>
  <c r="X545" i="3"/>
  <c r="Y545" i="3" s="1"/>
  <c r="S545" i="3"/>
  <c r="M545" i="3"/>
  <c r="N545" i="3" s="1"/>
  <c r="H545" i="3"/>
  <c r="I545" i="3" s="1"/>
  <c r="X544" i="3"/>
  <c r="Y544" i="3" s="1"/>
  <c r="S544" i="3"/>
  <c r="T544" i="3" s="1"/>
  <c r="M544" i="3"/>
  <c r="N544" i="3" s="1"/>
  <c r="H544" i="3"/>
  <c r="I544" i="3" s="1"/>
  <c r="X543" i="3"/>
  <c r="Y543" i="3" s="1"/>
  <c r="S543" i="3"/>
  <c r="T543" i="3" s="1"/>
  <c r="M543" i="3"/>
  <c r="N543" i="3" s="1"/>
  <c r="H543" i="3"/>
  <c r="I543" i="3" s="1"/>
  <c r="X542" i="3"/>
  <c r="Y542" i="3" s="1"/>
  <c r="S542" i="3"/>
  <c r="T542" i="3" s="1"/>
  <c r="M542" i="3"/>
  <c r="N542" i="3" s="1"/>
  <c r="H542" i="3"/>
  <c r="I542" i="3" s="1"/>
  <c r="X541" i="3"/>
  <c r="Y541" i="3" s="1"/>
  <c r="S541" i="3"/>
  <c r="T541" i="3" s="1"/>
  <c r="M541" i="3"/>
  <c r="N541" i="3" s="1"/>
  <c r="H541" i="3"/>
  <c r="I541" i="3" s="1"/>
  <c r="X540" i="3"/>
  <c r="Y540" i="3" s="1"/>
  <c r="S540" i="3"/>
  <c r="T540" i="3" s="1"/>
  <c r="M540" i="3"/>
  <c r="N540" i="3" s="1"/>
  <c r="H540" i="3"/>
  <c r="I540" i="3" s="1"/>
  <c r="X539" i="3"/>
  <c r="Y539" i="3" s="1"/>
  <c r="S539" i="3"/>
  <c r="T539" i="3" s="1"/>
  <c r="M539" i="3"/>
  <c r="N539" i="3" s="1"/>
  <c r="H539" i="3"/>
  <c r="I539" i="3" s="1"/>
  <c r="X538" i="3"/>
  <c r="Y538" i="3" s="1"/>
  <c r="S538" i="3"/>
  <c r="T538" i="3" s="1"/>
  <c r="M538" i="3"/>
  <c r="N538" i="3" s="1"/>
  <c r="H538" i="3"/>
  <c r="I538" i="3" s="1"/>
  <c r="X537" i="3"/>
  <c r="Y537" i="3" s="1"/>
  <c r="S537" i="3"/>
  <c r="T537" i="3" s="1"/>
  <c r="M537" i="3"/>
  <c r="N537" i="3" s="1"/>
  <c r="H537" i="3"/>
  <c r="I537" i="3" s="1"/>
  <c r="X536" i="3"/>
  <c r="Y536" i="3" s="1"/>
  <c r="S536" i="3"/>
  <c r="T536" i="3" s="1"/>
  <c r="M536" i="3"/>
  <c r="N536" i="3" s="1"/>
  <c r="H536" i="3"/>
  <c r="I536" i="3" s="1"/>
  <c r="X535" i="3"/>
  <c r="Y535" i="3" s="1"/>
  <c r="S535" i="3"/>
  <c r="T535" i="3" s="1"/>
  <c r="M535" i="3"/>
  <c r="N535" i="3" s="1"/>
  <c r="H535" i="3"/>
  <c r="I535" i="3" s="1"/>
  <c r="X534" i="3"/>
  <c r="Y534" i="3" s="1"/>
  <c r="S534" i="3"/>
  <c r="T534" i="3" s="1"/>
  <c r="M534" i="3"/>
  <c r="N534" i="3" s="1"/>
  <c r="H534" i="3"/>
  <c r="I534" i="3" s="1"/>
  <c r="X533" i="3"/>
  <c r="Y533" i="3" s="1"/>
  <c r="S533" i="3"/>
  <c r="T533" i="3" s="1"/>
  <c r="M533" i="3"/>
  <c r="N533" i="3" s="1"/>
  <c r="H533" i="3"/>
  <c r="I533" i="3" s="1"/>
  <c r="X532" i="3"/>
  <c r="Y532" i="3" s="1"/>
  <c r="S532" i="3"/>
  <c r="T532" i="3" s="1"/>
  <c r="M532" i="3"/>
  <c r="N532" i="3" s="1"/>
  <c r="H532" i="3"/>
  <c r="I532" i="3" s="1"/>
  <c r="X531" i="3"/>
  <c r="Y531" i="3" s="1"/>
  <c r="S531" i="3"/>
  <c r="T531" i="3" s="1"/>
  <c r="M531" i="3"/>
  <c r="N531" i="3" s="1"/>
  <c r="H531" i="3"/>
  <c r="I531" i="3" s="1"/>
  <c r="X530" i="3"/>
  <c r="Y530" i="3" s="1"/>
  <c r="S530" i="3"/>
  <c r="T530" i="3" s="1"/>
  <c r="M530" i="3"/>
  <c r="N530" i="3" s="1"/>
  <c r="H530" i="3"/>
  <c r="I530" i="3" s="1"/>
  <c r="X529" i="3"/>
  <c r="Y529" i="3" s="1"/>
  <c r="S529" i="3"/>
  <c r="T529" i="3" s="1"/>
  <c r="M529" i="3"/>
  <c r="N529" i="3" s="1"/>
  <c r="H529" i="3"/>
  <c r="I529" i="3" s="1"/>
  <c r="X528" i="3"/>
  <c r="Y528" i="3" s="1"/>
  <c r="S528" i="3"/>
  <c r="T528" i="3" s="1"/>
  <c r="M528" i="3"/>
  <c r="N528" i="3" s="1"/>
  <c r="H528" i="3"/>
  <c r="I528" i="3" s="1"/>
  <c r="X527" i="3"/>
  <c r="Y527" i="3" s="1"/>
  <c r="S527" i="3"/>
  <c r="T527" i="3" s="1"/>
  <c r="M527" i="3"/>
  <c r="N527" i="3" s="1"/>
  <c r="H527" i="3"/>
  <c r="I527" i="3" s="1"/>
  <c r="X526" i="3"/>
  <c r="Y526" i="3" s="1"/>
  <c r="S526" i="3"/>
  <c r="T526" i="3" s="1"/>
  <c r="M526" i="3"/>
  <c r="N526" i="3" s="1"/>
  <c r="H526" i="3"/>
  <c r="I526" i="3" s="1"/>
  <c r="X525" i="3"/>
  <c r="Y525" i="3" s="1"/>
  <c r="S525" i="3"/>
  <c r="T525" i="3" s="1"/>
  <c r="M525" i="3"/>
  <c r="N525" i="3" s="1"/>
  <c r="H525" i="3"/>
  <c r="I525" i="3" s="1"/>
  <c r="X524" i="3"/>
  <c r="Y524" i="3" s="1"/>
  <c r="S524" i="3"/>
  <c r="T524" i="3" s="1"/>
  <c r="M524" i="3"/>
  <c r="N524" i="3" s="1"/>
  <c r="H524" i="3"/>
  <c r="I524" i="3" s="1"/>
  <c r="X523" i="3"/>
  <c r="Y523" i="3" s="1"/>
  <c r="S523" i="3"/>
  <c r="T523" i="3" s="1"/>
  <c r="M523" i="3"/>
  <c r="N523" i="3" s="1"/>
  <c r="H523" i="3"/>
  <c r="I523" i="3" s="1"/>
  <c r="X522" i="3"/>
  <c r="Y522" i="3" s="1"/>
  <c r="S522" i="3"/>
  <c r="T522" i="3" s="1"/>
  <c r="M522" i="3"/>
  <c r="N522" i="3" s="1"/>
  <c r="H522" i="3"/>
  <c r="I522" i="3" s="1"/>
  <c r="X521" i="3"/>
  <c r="Y521" i="3" s="1"/>
  <c r="S521" i="3"/>
  <c r="T521" i="3" s="1"/>
  <c r="M521" i="3"/>
  <c r="N521" i="3" s="1"/>
  <c r="H521" i="3"/>
  <c r="I521" i="3" s="1"/>
  <c r="X520" i="3"/>
  <c r="Y520" i="3" s="1"/>
  <c r="S520" i="3"/>
  <c r="T520" i="3" s="1"/>
  <c r="M520" i="3"/>
  <c r="N520" i="3" s="1"/>
  <c r="H520" i="3"/>
  <c r="I520" i="3" s="1"/>
  <c r="X519" i="3"/>
  <c r="Y519" i="3" s="1"/>
  <c r="S519" i="3"/>
  <c r="T519" i="3" s="1"/>
  <c r="M519" i="3"/>
  <c r="N519" i="3" s="1"/>
  <c r="H519" i="3"/>
  <c r="I519" i="3" s="1"/>
  <c r="X518" i="3"/>
  <c r="Y518" i="3" s="1"/>
  <c r="S518" i="3"/>
  <c r="T518" i="3" s="1"/>
  <c r="M518" i="3"/>
  <c r="N518" i="3" s="1"/>
  <c r="H518" i="3"/>
  <c r="I518" i="3" s="1"/>
  <c r="X517" i="3"/>
  <c r="Y517" i="3" s="1"/>
  <c r="S517" i="3"/>
  <c r="T517" i="3" s="1"/>
  <c r="M517" i="3"/>
  <c r="N517" i="3" s="1"/>
  <c r="H517" i="3"/>
  <c r="I517" i="3" s="1"/>
  <c r="X516" i="3"/>
  <c r="Y516" i="3" s="1"/>
  <c r="S516" i="3"/>
  <c r="T516" i="3" s="1"/>
  <c r="M516" i="3"/>
  <c r="N516" i="3" s="1"/>
  <c r="H516" i="3"/>
  <c r="I516" i="3" s="1"/>
  <c r="X515" i="3"/>
  <c r="Y515" i="3" s="1"/>
  <c r="S515" i="3"/>
  <c r="T515" i="3" s="1"/>
  <c r="M515" i="3"/>
  <c r="N515" i="3" s="1"/>
  <c r="H515" i="3"/>
  <c r="I515" i="3" s="1"/>
  <c r="X514" i="3"/>
  <c r="Y514" i="3" s="1"/>
  <c r="S514" i="3"/>
  <c r="T514" i="3" s="1"/>
  <c r="M514" i="3"/>
  <c r="N514" i="3" s="1"/>
  <c r="H514" i="3"/>
  <c r="I514" i="3" s="1"/>
  <c r="X513" i="3"/>
  <c r="Y513" i="3" s="1"/>
  <c r="S513" i="3"/>
  <c r="T513" i="3" s="1"/>
  <c r="M513" i="3"/>
  <c r="N513" i="3" s="1"/>
  <c r="H513" i="3"/>
  <c r="I513" i="3" s="1"/>
  <c r="X512" i="3"/>
  <c r="Y512" i="3" s="1"/>
  <c r="S512" i="3"/>
  <c r="T512" i="3" s="1"/>
  <c r="M512" i="3"/>
  <c r="N512" i="3" s="1"/>
  <c r="H512" i="3"/>
  <c r="I512" i="3" s="1"/>
  <c r="X511" i="3"/>
  <c r="Y511" i="3" s="1"/>
  <c r="S511" i="3"/>
  <c r="T511" i="3" s="1"/>
  <c r="M511" i="3"/>
  <c r="N511" i="3" s="1"/>
  <c r="H511" i="3"/>
  <c r="I511" i="3" s="1"/>
  <c r="X510" i="3"/>
  <c r="Y510" i="3" s="1"/>
  <c r="S510" i="3"/>
  <c r="T510" i="3" s="1"/>
  <c r="M510" i="3"/>
  <c r="N510" i="3" s="1"/>
  <c r="H510" i="3"/>
  <c r="I510" i="3" s="1"/>
  <c r="X509" i="3"/>
  <c r="Y509" i="3" s="1"/>
  <c r="S509" i="3"/>
  <c r="T509" i="3" s="1"/>
  <c r="M509" i="3"/>
  <c r="N509" i="3" s="1"/>
  <c r="H509" i="3"/>
  <c r="I509" i="3" s="1"/>
  <c r="X508" i="3"/>
  <c r="Y508" i="3" s="1"/>
  <c r="S508" i="3"/>
  <c r="T508" i="3" s="1"/>
  <c r="M508" i="3"/>
  <c r="N508" i="3" s="1"/>
  <c r="H508" i="3"/>
  <c r="I508" i="3" s="1"/>
  <c r="X507" i="3"/>
  <c r="Y507" i="3" s="1"/>
  <c r="S507" i="3"/>
  <c r="T507" i="3" s="1"/>
  <c r="M507" i="3"/>
  <c r="N507" i="3" s="1"/>
  <c r="H507" i="3"/>
  <c r="I507" i="3" s="1"/>
  <c r="X506" i="3"/>
  <c r="Y506" i="3" s="1"/>
  <c r="S506" i="3"/>
  <c r="T506" i="3" s="1"/>
  <c r="M506" i="3"/>
  <c r="N506" i="3" s="1"/>
  <c r="H506" i="3"/>
  <c r="I506" i="3" s="1"/>
  <c r="X505" i="3"/>
  <c r="Y505" i="3" s="1"/>
  <c r="S505" i="3"/>
  <c r="T505" i="3" s="1"/>
  <c r="M505" i="3"/>
  <c r="N505" i="3" s="1"/>
  <c r="H505" i="3"/>
  <c r="I505" i="3" s="1"/>
  <c r="X504" i="3"/>
  <c r="Y504" i="3" s="1"/>
  <c r="S504" i="3"/>
  <c r="T504" i="3" s="1"/>
  <c r="M504" i="3"/>
  <c r="N504" i="3" s="1"/>
  <c r="H504" i="3"/>
  <c r="I504" i="3" s="1"/>
  <c r="X503" i="3"/>
  <c r="Y503" i="3" s="1"/>
  <c r="S503" i="3"/>
  <c r="T503" i="3" s="1"/>
  <c r="M503" i="3"/>
  <c r="N503" i="3" s="1"/>
  <c r="H503" i="3"/>
  <c r="I503" i="3" s="1"/>
  <c r="X502" i="3"/>
  <c r="Y502" i="3" s="1"/>
  <c r="S502" i="3"/>
  <c r="T502" i="3" s="1"/>
  <c r="M502" i="3"/>
  <c r="N502" i="3" s="1"/>
  <c r="H502" i="3"/>
  <c r="I502" i="3" s="1"/>
  <c r="X501" i="3"/>
  <c r="Y501" i="3" s="1"/>
  <c r="S501" i="3"/>
  <c r="T501" i="3" s="1"/>
  <c r="M501" i="3"/>
  <c r="N501" i="3" s="1"/>
  <c r="H501" i="3"/>
  <c r="I501" i="3" s="1"/>
  <c r="X500" i="3"/>
  <c r="Y500" i="3" s="1"/>
  <c r="S500" i="3"/>
  <c r="T500" i="3" s="1"/>
  <c r="M500" i="3"/>
  <c r="N500" i="3" s="1"/>
  <c r="H500" i="3"/>
  <c r="I500" i="3" s="1"/>
  <c r="X499" i="3"/>
  <c r="Y499" i="3" s="1"/>
  <c r="S499" i="3"/>
  <c r="T499" i="3" s="1"/>
  <c r="M499" i="3"/>
  <c r="N499" i="3" s="1"/>
  <c r="H499" i="3"/>
  <c r="I499" i="3" s="1"/>
  <c r="X498" i="3"/>
  <c r="Y498" i="3" s="1"/>
  <c r="S498" i="3"/>
  <c r="T498" i="3" s="1"/>
  <c r="M498" i="3"/>
  <c r="N498" i="3" s="1"/>
  <c r="H498" i="3"/>
  <c r="I498" i="3" s="1"/>
  <c r="X497" i="3"/>
  <c r="Y497" i="3" s="1"/>
  <c r="S497" i="3"/>
  <c r="T497" i="3" s="1"/>
  <c r="M497" i="3"/>
  <c r="N497" i="3" s="1"/>
  <c r="H497" i="3"/>
  <c r="I497" i="3" s="1"/>
  <c r="X496" i="3"/>
  <c r="Y496" i="3" s="1"/>
  <c r="S496" i="3"/>
  <c r="T496" i="3" s="1"/>
  <c r="M496" i="3"/>
  <c r="N496" i="3" s="1"/>
  <c r="H496" i="3"/>
  <c r="I496" i="3" s="1"/>
  <c r="X495" i="3"/>
  <c r="Y495" i="3" s="1"/>
  <c r="S495" i="3"/>
  <c r="T495" i="3" s="1"/>
  <c r="M495" i="3"/>
  <c r="N495" i="3" s="1"/>
  <c r="H495" i="3"/>
  <c r="I495" i="3" s="1"/>
  <c r="X494" i="3"/>
  <c r="Y494" i="3" s="1"/>
  <c r="S494" i="3"/>
  <c r="T494" i="3" s="1"/>
  <c r="M494" i="3"/>
  <c r="N494" i="3" s="1"/>
  <c r="H494" i="3"/>
  <c r="I494" i="3" s="1"/>
  <c r="X493" i="3"/>
  <c r="Y493" i="3" s="1"/>
  <c r="S493" i="3"/>
  <c r="T493" i="3" s="1"/>
  <c r="M493" i="3"/>
  <c r="N493" i="3" s="1"/>
  <c r="H493" i="3"/>
  <c r="I493" i="3" s="1"/>
  <c r="X492" i="3"/>
  <c r="Y492" i="3" s="1"/>
  <c r="S492" i="3"/>
  <c r="T492" i="3" s="1"/>
  <c r="M492" i="3"/>
  <c r="N492" i="3" s="1"/>
  <c r="H492" i="3"/>
  <c r="I492" i="3" s="1"/>
  <c r="X491" i="3"/>
  <c r="Y491" i="3" s="1"/>
  <c r="S491" i="3"/>
  <c r="T491" i="3" s="1"/>
  <c r="M491" i="3"/>
  <c r="N491" i="3" s="1"/>
  <c r="H491" i="3"/>
  <c r="I491" i="3" s="1"/>
  <c r="X490" i="3"/>
  <c r="Y490" i="3" s="1"/>
  <c r="S490" i="3"/>
  <c r="T490" i="3" s="1"/>
  <c r="M490" i="3"/>
  <c r="N490" i="3" s="1"/>
  <c r="H490" i="3"/>
  <c r="I490" i="3" s="1"/>
  <c r="X489" i="3"/>
  <c r="Y489" i="3" s="1"/>
  <c r="S489" i="3"/>
  <c r="T489" i="3" s="1"/>
  <c r="M489" i="3"/>
  <c r="N489" i="3" s="1"/>
  <c r="H489" i="3"/>
  <c r="I489" i="3" s="1"/>
  <c r="X488" i="3"/>
  <c r="Y488" i="3" s="1"/>
  <c r="S488" i="3"/>
  <c r="T488" i="3" s="1"/>
  <c r="M488" i="3"/>
  <c r="N488" i="3" s="1"/>
  <c r="H488" i="3"/>
  <c r="I488" i="3" s="1"/>
  <c r="X487" i="3"/>
  <c r="Y487" i="3" s="1"/>
  <c r="S487" i="3"/>
  <c r="T487" i="3" s="1"/>
  <c r="M487" i="3"/>
  <c r="N487" i="3" s="1"/>
  <c r="H487" i="3"/>
  <c r="I487" i="3" s="1"/>
  <c r="X486" i="3"/>
  <c r="Y486" i="3" s="1"/>
  <c r="S486" i="3"/>
  <c r="T486" i="3" s="1"/>
  <c r="M486" i="3"/>
  <c r="N486" i="3" s="1"/>
  <c r="H486" i="3"/>
  <c r="I486" i="3" s="1"/>
  <c r="X485" i="3"/>
  <c r="Y485" i="3" s="1"/>
  <c r="S485" i="3"/>
  <c r="T485" i="3" s="1"/>
  <c r="M485" i="3"/>
  <c r="N485" i="3" s="1"/>
  <c r="H485" i="3"/>
  <c r="I485" i="3" s="1"/>
  <c r="X484" i="3"/>
  <c r="Y484" i="3" s="1"/>
  <c r="S484" i="3"/>
  <c r="T484" i="3" s="1"/>
  <c r="M484" i="3"/>
  <c r="N484" i="3" s="1"/>
  <c r="H484" i="3"/>
  <c r="I484" i="3" s="1"/>
  <c r="X483" i="3"/>
  <c r="Y483" i="3" s="1"/>
  <c r="S483" i="3"/>
  <c r="T483" i="3" s="1"/>
  <c r="M483" i="3"/>
  <c r="N483" i="3" s="1"/>
  <c r="H483" i="3"/>
  <c r="I483" i="3" s="1"/>
  <c r="X482" i="3"/>
  <c r="Y482" i="3" s="1"/>
  <c r="S482" i="3"/>
  <c r="T482" i="3" s="1"/>
  <c r="M482" i="3"/>
  <c r="N482" i="3" s="1"/>
  <c r="H482" i="3"/>
  <c r="I482" i="3" s="1"/>
  <c r="X481" i="3"/>
  <c r="Y481" i="3" s="1"/>
  <c r="S481" i="3"/>
  <c r="T481" i="3" s="1"/>
  <c r="M481" i="3"/>
  <c r="N481" i="3" s="1"/>
  <c r="H481" i="3"/>
  <c r="I481" i="3" s="1"/>
  <c r="X480" i="3"/>
  <c r="Y480" i="3" s="1"/>
  <c r="S480" i="3"/>
  <c r="T480" i="3" s="1"/>
  <c r="M480" i="3"/>
  <c r="N480" i="3" s="1"/>
  <c r="H480" i="3"/>
  <c r="I480" i="3" s="1"/>
  <c r="X479" i="3"/>
  <c r="Y479" i="3" s="1"/>
  <c r="M479" i="3"/>
  <c r="N479" i="3" s="1"/>
  <c r="H479" i="3"/>
  <c r="I479" i="3" s="1"/>
  <c r="X478" i="3"/>
  <c r="Y478" i="3" s="1"/>
  <c r="S478" i="3"/>
  <c r="T478" i="3" s="1"/>
  <c r="M478" i="3"/>
  <c r="N478" i="3" s="1"/>
  <c r="H478" i="3"/>
  <c r="I478" i="3" s="1"/>
  <c r="X477" i="3"/>
  <c r="Y477" i="3" s="1"/>
  <c r="S477" i="3"/>
  <c r="T477" i="3" s="1"/>
  <c r="M477" i="3"/>
  <c r="N477" i="3" s="1"/>
  <c r="H477" i="3"/>
  <c r="I477" i="3" s="1"/>
  <c r="X476" i="3"/>
  <c r="Y476" i="3" s="1"/>
  <c r="S476" i="3"/>
  <c r="T476" i="3" s="1"/>
  <c r="M476" i="3"/>
  <c r="N476" i="3" s="1"/>
  <c r="H476" i="3"/>
  <c r="I476" i="3" s="1"/>
  <c r="X475" i="3"/>
  <c r="Y475" i="3" s="1"/>
  <c r="S475" i="3"/>
  <c r="T475" i="3" s="1"/>
  <c r="M475" i="3"/>
  <c r="N475" i="3" s="1"/>
  <c r="H475" i="3"/>
  <c r="I475" i="3" s="1"/>
  <c r="X474" i="3"/>
  <c r="Y474" i="3" s="1"/>
  <c r="S474" i="3"/>
  <c r="T474" i="3" s="1"/>
  <c r="M474" i="3"/>
  <c r="N474" i="3" s="1"/>
  <c r="H474" i="3"/>
  <c r="I474" i="3" s="1"/>
  <c r="X473" i="3"/>
  <c r="Y473" i="3" s="1"/>
  <c r="S473" i="3"/>
  <c r="T473" i="3" s="1"/>
  <c r="M473" i="3"/>
  <c r="N473" i="3" s="1"/>
  <c r="H473" i="3"/>
  <c r="I473" i="3" s="1"/>
  <c r="X472" i="3"/>
  <c r="Y472" i="3" s="1"/>
  <c r="S472" i="3"/>
  <c r="T472" i="3" s="1"/>
  <c r="M472" i="3"/>
  <c r="N472" i="3" s="1"/>
  <c r="H472" i="3"/>
  <c r="I472" i="3" s="1"/>
  <c r="X471" i="3"/>
  <c r="Y471" i="3" s="1"/>
  <c r="S471" i="3"/>
  <c r="T471" i="3" s="1"/>
  <c r="M471" i="3"/>
  <c r="N471" i="3" s="1"/>
  <c r="H471" i="3"/>
  <c r="I471" i="3" s="1"/>
  <c r="X470" i="3"/>
  <c r="Y470" i="3" s="1"/>
  <c r="S470" i="3"/>
  <c r="T470" i="3" s="1"/>
  <c r="M470" i="3"/>
  <c r="N470" i="3" s="1"/>
  <c r="H470" i="3"/>
  <c r="I470" i="3" s="1"/>
  <c r="X469" i="3"/>
  <c r="Y469" i="3" s="1"/>
  <c r="S469" i="3"/>
  <c r="T469" i="3" s="1"/>
  <c r="M469" i="3"/>
  <c r="N469" i="3" s="1"/>
  <c r="H469" i="3"/>
  <c r="I469" i="3" s="1"/>
  <c r="X468" i="3"/>
  <c r="Y468" i="3" s="1"/>
  <c r="S468" i="3"/>
  <c r="T468" i="3" s="1"/>
  <c r="M468" i="3"/>
  <c r="N468" i="3" s="1"/>
  <c r="H468" i="3"/>
  <c r="I468" i="3" s="1"/>
  <c r="X467" i="3"/>
  <c r="Y467" i="3" s="1"/>
  <c r="S467" i="3"/>
  <c r="T467" i="3" s="1"/>
  <c r="M467" i="3"/>
  <c r="N467" i="3" s="1"/>
  <c r="H467" i="3"/>
  <c r="I467" i="3" s="1"/>
  <c r="X466" i="3"/>
  <c r="Y466" i="3" s="1"/>
  <c r="S466" i="3"/>
  <c r="T466" i="3" s="1"/>
  <c r="M466" i="3"/>
  <c r="N466" i="3" s="1"/>
  <c r="H466" i="3"/>
  <c r="I466" i="3" s="1"/>
  <c r="X465" i="3"/>
  <c r="Y465" i="3" s="1"/>
  <c r="S465" i="3"/>
  <c r="T465" i="3" s="1"/>
  <c r="M465" i="3"/>
  <c r="N465" i="3" s="1"/>
  <c r="H465" i="3"/>
  <c r="I465" i="3" s="1"/>
  <c r="X464" i="3"/>
  <c r="Y464" i="3" s="1"/>
  <c r="S464" i="3"/>
  <c r="T464" i="3" s="1"/>
  <c r="M464" i="3"/>
  <c r="N464" i="3" s="1"/>
  <c r="H464" i="3"/>
  <c r="I464" i="3" s="1"/>
  <c r="X463" i="3"/>
  <c r="Y463" i="3" s="1"/>
  <c r="S463" i="3"/>
  <c r="T463" i="3" s="1"/>
  <c r="M463" i="3"/>
  <c r="N463" i="3" s="1"/>
  <c r="H463" i="3"/>
  <c r="I463" i="3" s="1"/>
  <c r="X462" i="3"/>
  <c r="Y462" i="3" s="1"/>
  <c r="S462" i="3"/>
  <c r="T462" i="3" s="1"/>
  <c r="M462" i="3"/>
  <c r="N462" i="3" s="1"/>
  <c r="H462" i="3"/>
  <c r="I462" i="3" s="1"/>
  <c r="X461" i="3"/>
  <c r="Y461" i="3" s="1"/>
  <c r="S461" i="3"/>
  <c r="T461" i="3" s="1"/>
  <c r="M461" i="3"/>
  <c r="N461" i="3" s="1"/>
  <c r="H461" i="3"/>
  <c r="I461" i="3" s="1"/>
  <c r="X460" i="3"/>
  <c r="Y460" i="3" s="1"/>
  <c r="S460" i="3"/>
  <c r="T460" i="3" s="1"/>
  <c r="M460" i="3"/>
  <c r="N460" i="3" s="1"/>
  <c r="H460" i="3"/>
  <c r="I460" i="3" s="1"/>
  <c r="X459" i="3"/>
  <c r="Y459" i="3" s="1"/>
  <c r="S459" i="3"/>
  <c r="T459" i="3" s="1"/>
  <c r="M459" i="3"/>
  <c r="N459" i="3" s="1"/>
  <c r="H459" i="3"/>
  <c r="I459" i="3" s="1"/>
  <c r="X458" i="3"/>
  <c r="Y458" i="3" s="1"/>
  <c r="S458" i="3"/>
  <c r="T458" i="3" s="1"/>
  <c r="M458" i="3"/>
  <c r="N458" i="3" s="1"/>
  <c r="H458" i="3"/>
  <c r="I458" i="3" s="1"/>
  <c r="X457" i="3"/>
  <c r="Y457" i="3" s="1"/>
  <c r="S457" i="3"/>
  <c r="T457" i="3" s="1"/>
  <c r="M457" i="3"/>
  <c r="N457" i="3" s="1"/>
  <c r="H457" i="3"/>
  <c r="I457" i="3" s="1"/>
  <c r="X456" i="3"/>
  <c r="Y456" i="3" s="1"/>
  <c r="S456" i="3"/>
  <c r="T456" i="3" s="1"/>
  <c r="M456" i="3"/>
  <c r="N456" i="3" s="1"/>
  <c r="H456" i="3"/>
  <c r="I456" i="3" s="1"/>
  <c r="X455" i="3"/>
  <c r="Y455" i="3" s="1"/>
  <c r="S455" i="3"/>
  <c r="T455" i="3" s="1"/>
  <c r="M455" i="3"/>
  <c r="N455" i="3" s="1"/>
  <c r="H455" i="3"/>
  <c r="I455" i="3" s="1"/>
  <c r="X454" i="3"/>
  <c r="Y454" i="3" s="1"/>
  <c r="S454" i="3"/>
  <c r="T454" i="3" s="1"/>
  <c r="M454" i="3"/>
  <c r="N454" i="3" s="1"/>
  <c r="H454" i="3"/>
  <c r="I454" i="3" s="1"/>
  <c r="X453" i="3"/>
  <c r="Y453" i="3" s="1"/>
  <c r="S453" i="3"/>
  <c r="T453" i="3" s="1"/>
  <c r="M453" i="3"/>
  <c r="N453" i="3" s="1"/>
  <c r="H453" i="3"/>
  <c r="I453" i="3" s="1"/>
  <c r="X452" i="3"/>
  <c r="Y452" i="3" s="1"/>
  <c r="S452" i="3"/>
  <c r="T452" i="3" s="1"/>
  <c r="M452" i="3"/>
  <c r="N452" i="3" s="1"/>
  <c r="H452" i="3"/>
  <c r="I452" i="3" s="1"/>
  <c r="X451" i="3"/>
  <c r="Y451" i="3" s="1"/>
  <c r="S451" i="3"/>
  <c r="T451" i="3" s="1"/>
  <c r="M451" i="3"/>
  <c r="N451" i="3" s="1"/>
  <c r="H451" i="3"/>
  <c r="I451" i="3" s="1"/>
  <c r="X450" i="3"/>
  <c r="Y450" i="3" s="1"/>
  <c r="S450" i="3"/>
  <c r="T450" i="3" s="1"/>
  <c r="M450" i="3"/>
  <c r="N450" i="3" s="1"/>
  <c r="H450" i="3"/>
  <c r="I450" i="3" s="1"/>
  <c r="X449" i="3"/>
  <c r="Y449" i="3" s="1"/>
  <c r="S449" i="3"/>
  <c r="T449" i="3" s="1"/>
  <c r="M449" i="3"/>
  <c r="N449" i="3" s="1"/>
  <c r="H449" i="3"/>
  <c r="I449" i="3" s="1"/>
  <c r="X448" i="3"/>
  <c r="Y448" i="3" s="1"/>
  <c r="S448" i="3"/>
  <c r="T448" i="3" s="1"/>
  <c r="M448" i="3"/>
  <c r="N448" i="3" s="1"/>
  <c r="H448" i="3"/>
  <c r="I448" i="3" s="1"/>
  <c r="X447" i="3"/>
  <c r="Y447" i="3" s="1"/>
  <c r="S447" i="3"/>
  <c r="T447" i="3" s="1"/>
  <c r="M447" i="3"/>
  <c r="N447" i="3" s="1"/>
  <c r="H447" i="3"/>
  <c r="I447" i="3" s="1"/>
  <c r="X446" i="3"/>
  <c r="Y446" i="3" s="1"/>
  <c r="S446" i="3"/>
  <c r="T446" i="3" s="1"/>
  <c r="M446" i="3"/>
  <c r="N446" i="3" s="1"/>
  <c r="H446" i="3"/>
  <c r="I446" i="3" s="1"/>
  <c r="X445" i="3"/>
  <c r="Y445" i="3" s="1"/>
  <c r="S445" i="3"/>
  <c r="T445" i="3" s="1"/>
  <c r="M445" i="3"/>
  <c r="N445" i="3" s="1"/>
  <c r="H445" i="3"/>
  <c r="I445" i="3" s="1"/>
  <c r="X444" i="3"/>
  <c r="Y444" i="3" s="1"/>
  <c r="S444" i="3"/>
  <c r="T444" i="3" s="1"/>
  <c r="M444" i="3"/>
  <c r="N444" i="3" s="1"/>
  <c r="H444" i="3"/>
  <c r="I444" i="3" s="1"/>
  <c r="X443" i="3"/>
  <c r="Y443" i="3" s="1"/>
  <c r="S443" i="3"/>
  <c r="T443" i="3" s="1"/>
  <c r="M443" i="3"/>
  <c r="N443" i="3" s="1"/>
  <c r="H443" i="3"/>
  <c r="I443" i="3" s="1"/>
  <c r="X442" i="3"/>
  <c r="Y442" i="3" s="1"/>
  <c r="S442" i="3"/>
  <c r="T442" i="3" s="1"/>
  <c r="M442" i="3"/>
  <c r="N442" i="3" s="1"/>
  <c r="H442" i="3"/>
  <c r="I442" i="3" s="1"/>
  <c r="X441" i="3"/>
  <c r="Y441" i="3" s="1"/>
  <c r="S441" i="3"/>
  <c r="T441" i="3" s="1"/>
  <c r="M441" i="3"/>
  <c r="N441" i="3" s="1"/>
  <c r="H441" i="3"/>
  <c r="I441" i="3" s="1"/>
  <c r="X440" i="3"/>
  <c r="Y440" i="3" s="1"/>
  <c r="S440" i="3"/>
  <c r="T440" i="3" s="1"/>
  <c r="M440" i="3"/>
  <c r="N440" i="3" s="1"/>
  <c r="H440" i="3"/>
  <c r="I440" i="3" s="1"/>
  <c r="X439" i="3"/>
  <c r="Y439" i="3" s="1"/>
  <c r="S439" i="3"/>
  <c r="T439" i="3" s="1"/>
  <c r="M439" i="3"/>
  <c r="N439" i="3" s="1"/>
  <c r="H439" i="3"/>
  <c r="I439" i="3" s="1"/>
  <c r="X438" i="3"/>
  <c r="Y438" i="3" s="1"/>
  <c r="S438" i="3"/>
  <c r="T438" i="3" s="1"/>
  <c r="M438" i="3"/>
  <c r="N438" i="3" s="1"/>
  <c r="H438" i="3"/>
  <c r="I438" i="3" s="1"/>
  <c r="X437" i="3"/>
  <c r="Y437" i="3" s="1"/>
  <c r="S437" i="3"/>
  <c r="T437" i="3" s="1"/>
  <c r="M437" i="3"/>
  <c r="N437" i="3" s="1"/>
  <c r="H437" i="3"/>
  <c r="I437" i="3" s="1"/>
  <c r="X436" i="3"/>
  <c r="Y436" i="3" s="1"/>
  <c r="S436" i="3"/>
  <c r="T436" i="3" s="1"/>
  <c r="M436" i="3"/>
  <c r="N436" i="3" s="1"/>
  <c r="H436" i="3"/>
  <c r="I436" i="3" s="1"/>
  <c r="X435" i="3"/>
  <c r="Y435" i="3" s="1"/>
  <c r="S435" i="3"/>
  <c r="T435" i="3" s="1"/>
  <c r="M435" i="3"/>
  <c r="N435" i="3" s="1"/>
  <c r="H435" i="3"/>
  <c r="I435" i="3" s="1"/>
  <c r="X434" i="3"/>
  <c r="Y434" i="3" s="1"/>
  <c r="S434" i="3"/>
  <c r="T434" i="3" s="1"/>
  <c r="M434" i="3"/>
  <c r="N434" i="3" s="1"/>
  <c r="H434" i="3"/>
  <c r="I434" i="3" s="1"/>
  <c r="X433" i="3"/>
  <c r="Y433" i="3" s="1"/>
  <c r="S433" i="3"/>
  <c r="T433" i="3" s="1"/>
  <c r="M433" i="3"/>
  <c r="N433" i="3" s="1"/>
  <c r="H433" i="3"/>
  <c r="I433" i="3" s="1"/>
  <c r="X432" i="3"/>
  <c r="Y432" i="3" s="1"/>
  <c r="S432" i="3"/>
  <c r="T432" i="3" s="1"/>
  <c r="M432" i="3"/>
  <c r="N432" i="3" s="1"/>
  <c r="H432" i="3"/>
  <c r="I432" i="3" s="1"/>
  <c r="X431" i="3"/>
  <c r="Y431" i="3" s="1"/>
  <c r="S431" i="3"/>
  <c r="T431" i="3" s="1"/>
  <c r="M431" i="3"/>
  <c r="N431" i="3" s="1"/>
  <c r="H431" i="3"/>
  <c r="I431" i="3" s="1"/>
  <c r="X430" i="3"/>
  <c r="Y430" i="3" s="1"/>
  <c r="S430" i="3"/>
  <c r="T430" i="3" s="1"/>
  <c r="M430" i="3"/>
  <c r="N430" i="3" s="1"/>
  <c r="H430" i="3"/>
  <c r="I430" i="3" s="1"/>
  <c r="X429" i="3"/>
  <c r="Y429" i="3" s="1"/>
  <c r="S429" i="3"/>
  <c r="T429" i="3" s="1"/>
  <c r="M429" i="3"/>
  <c r="N429" i="3" s="1"/>
  <c r="H429" i="3"/>
  <c r="I429" i="3" s="1"/>
  <c r="X428" i="3"/>
  <c r="Y428" i="3" s="1"/>
  <c r="S428" i="3"/>
  <c r="T428" i="3" s="1"/>
  <c r="M428" i="3"/>
  <c r="N428" i="3" s="1"/>
  <c r="H428" i="3"/>
  <c r="I428" i="3" s="1"/>
  <c r="X427" i="3"/>
  <c r="Y427" i="3" s="1"/>
  <c r="S427" i="3"/>
  <c r="T427" i="3" s="1"/>
  <c r="M427" i="3"/>
  <c r="N427" i="3" s="1"/>
  <c r="H427" i="3"/>
  <c r="I427" i="3" s="1"/>
  <c r="X426" i="3"/>
  <c r="Y426" i="3" s="1"/>
  <c r="S426" i="3"/>
  <c r="T426" i="3" s="1"/>
  <c r="M426" i="3"/>
  <c r="N426" i="3" s="1"/>
  <c r="H426" i="3"/>
  <c r="I426" i="3" s="1"/>
  <c r="X425" i="3"/>
  <c r="Y425" i="3" s="1"/>
  <c r="S425" i="3"/>
  <c r="T425" i="3" s="1"/>
  <c r="M425" i="3"/>
  <c r="N425" i="3" s="1"/>
  <c r="H425" i="3"/>
  <c r="I425" i="3" s="1"/>
  <c r="X424" i="3"/>
  <c r="Y424" i="3" s="1"/>
  <c r="S424" i="3"/>
  <c r="T424" i="3" s="1"/>
  <c r="M424" i="3"/>
  <c r="N424" i="3" s="1"/>
  <c r="H424" i="3"/>
  <c r="I424" i="3" s="1"/>
  <c r="X423" i="3"/>
  <c r="Y423" i="3" s="1"/>
  <c r="S423" i="3"/>
  <c r="T423" i="3" s="1"/>
  <c r="M423" i="3"/>
  <c r="N423" i="3" s="1"/>
  <c r="H423" i="3"/>
  <c r="I423" i="3" s="1"/>
  <c r="X422" i="3"/>
  <c r="Y422" i="3" s="1"/>
  <c r="S422" i="3"/>
  <c r="T422" i="3" s="1"/>
  <c r="M422" i="3"/>
  <c r="N422" i="3" s="1"/>
  <c r="H422" i="3"/>
  <c r="I422" i="3" s="1"/>
  <c r="X421" i="3"/>
  <c r="Y421" i="3" s="1"/>
  <c r="S421" i="3"/>
  <c r="T421" i="3" s="1"/>
  <c r="M421" i="3"/>
  <c r="N421" i="3" s="1"/>
  <c r="H421" i="3"/>
  <c r="I421" i="3" s="1"/>
  <c r="X420" i="3"/>
  <c r="Y420" i="3" s="1"/>
  <c r="S420" i="3"/>
  <c r="T420" i="3" s="1"/>
  <c r="M420" i="3"/>
  <c r="N420" i="3" s="1"/>
  <c r="H420" i="3"/>
  <c r="I420" i="3" s="1"/>
  <c r="X419" i="3"/>
  <c r="Y419" i="3" s="1"/>
  <c r="S419" i="3"/>
  <c r="T419" i="3" s="1"/>
  <c r="M419" i="3"/>
  <c r="N419" i="3" s="1"/>
  <c r="H419" i="3"/>
  <c r="I419" i="3" s="1"/>
  <c r="X418" i="3"/>
  <c r="Y418" i="3" s="1"/>
  <c r="S418" i="3"/>
  <c r="T418" i="3" s="1"/>
  <c r="M418" i="3"/>
  <c r="N418" i="3" s="1"/>
  <c r="H418" i="3"/>
  <c r="I418" i="3" s="1"/>
  <c r="X417" i="3"/>
  <c r="Y417" i="3" s="1"/>
  <c r="S417" i="3"/>
  <c r="T417" i="3" s="1"/>
  <c r="M417" i="3"/>
  <c r="N417" i="3" s="1"/>
  <c r="H417" i="3"/>
  <c r="I417" i="3" s="1"/>
  <c r="X416" i="3"/>
  <c r="Y416" i="3" s="1"/>
  <c r="S416" i="3"/>
  <c r="T416" i="3" s="1"/>
  <c r="M416" i="3"/>
  <c r="N416" i="3" s="1"/>
  <c r="H416" i="3"/>
  <c r="I416" i="3" s="1"/>
  <c r="X415" i="3"/>
  <c r="Y415" i="3" s="1"/>
  <c r="S415" i="3"/>
  <c r="T415" i="3" s="1"/>
  <c r="M415" i="3"/>
  <c r="N415" i="3" s="1"/>
  <c r="H415" i="3"/>
  <c r="I415" i="3" s="1"/>
  <c r="X414" i="3"/>
  <c r="Y414" i="3" s="1"/>
  <c r="S414" i="3"/>
  <c r="T414" i="3" s="1"/>
  <c r="M414" i="3"/>
  <c r="N414" i="3" s="1"/>
  <c r="H414" i="3"/>
  <c r="I414" i="3" s="1"/>
  <c r="X413" i="3"/>
  <c r="Y413" i="3" s="1"/>
  <c r="S413" i="3"/>
  <c r="T413" i="3" s="1"/>
  <c r="M413" i="3"/>
  <c r="N413" i="3" s="1"/>
  <c r="H413" i="3"/>
  <c r="I413" i="3" s="1"/>
  <c r="X412" i="3"/>
  <c r="Y412" i="3" s="1"/>
  <c r="S412" i="3"/>
  <c r="T412" i="3" s="1"/>
  <c r="M412" i="3"/>
  <c r="N412" i="3" s="1"/>
  <c r="H412" i="3"/>
  <c r="I412" i="3" s="1"/>
  <c r="X411" i="3"/>
  <c r="Y411" i="3" s="1"/>
  <c r="S411" i="3"/>
  <c r="T411" i="3" s="1"/>
  <c r="M411" i="3"/>
  <c r="N411" i="3" s="1"/>
  <c r="H411" i="3"/>
  <c r="I411" i="3" s="1"/>
  <c r="X410" i="3"/>
  <c r="Y410" i="3" s="1"/>
  <c r="S410" i="3"/>
  <c r="T410" i="3" s="1"/>
  <c r="M410" i="3"/>
  <c r="N410" i="3" s="1"/>
  <c r="H410" i="3"/>
  <c r="I410" i="3" s="1"/>
  <c r="X409" i="3"/>
  <c r="Y409" i="3" s="1"/>
  <c r="S409" i="3"/>
  <c r="T409" i="3" s="1"/>
  <c r="M409" i="3"/>
  <c r="N409" i="3" s="1"/>
  <c r="H409" i="3"/>
  <c r="I409" i="3" s="1"/>
  <c r="X408" i="3"/>
  <c r="Y408" i="3" s="1"/>
  <c r="S408" i="3"/>
  <c r="T408" i="3" s="1"/>
  <c r="M408" i="3"/>
  <c r="N408" i="3" s="1"/>
  <c r="H408" i="3"/>
  <c r="I408" i="3" s="1"/>
  <c r="X407" i="3"/>
  <c r="Y407" i="3" s="1"/>
  <c r="S407" i="3"/>
  <c r="T407" i="3" s="1"/>
  <c r="M407" i="3"/>
  <c r="N407" i="3" s="1"/>
  <c r="H407" i="3"/>
  <c r="I407" i="3" s="1"/>
  <c r="X406" i="3"/>
  <c r="Y406" i="3" s="1"/>
  <c r="S406" i="3"/>
  <c r="T406" i="3" s="1"/>
  <c r="M406" i="3"/>
  <c r="N406" i="3" s="1"/>
  <c r="H406" i="3"/>
  <c r="I406" i="3" s="1"/>
  <c r="X405" i="3"/>
  <c r="Y405" i="3" s="1"/>
  <c r="S405" i="3"/>
  <c r="T405" i="3" s="1"/>
  <c r="M405" i="3"/>
  <c r="N405" i="3" s="1"/>
  <c r="H405" i="3"/>
  <c r="I405" i="3" s="1"/>
  <c r="X404" i="3"/>
  <c r="Y404" i="3" s="1"/>
  <c r="S404" i="3"/>
  <c r="T404" i="3" s="1"/>
  <c r="M404" i="3"/>
  <c r="N404" i="3" s="1"/>
  <c r="H404" i="3"/>
  <c r="I404" i="3" s="1"/>
  <c r="X403" i="3"/>
  <c r="Y403" i="3" s="1"/>
  <c r="S403" i="3"/>
  <c r="T403" i="3" s="1"/>
  <c r="M403" i="3"/>
  <c r="N403" i="3" s="1"/>
  <c r="H403" i="3"/>
  <c r="I403" i="3" s="1"/>
  <c r="X402" i="3"/>
  <c r="Y402" i="3" s="1"/>
  <c r="S402" i="3"/>
  <c r="T402" i="3" s="1"/>
  <c r="M402" i="3"/>
  <c r="N402" i="3" s="1"/>
  <c r="H402" i="3"/>
  <c r="I402" i="3" s="1"/>
  <c r="X401" i="3"/>
  <c r="Y401" i="3" s="1"/>
  <c r="S401" i="3"/>
  <c r="T401" i="3" s="1"/>
  <c r="M401" i="3"/>
  <c r="N401" i="3" s="1"/>
  <c r="H401" i="3"/>
  <c r="I401" i="3" s="1"/>
  <c r="X400" i="3"/>
  <c r="Y400" i="3" s="1"/>
  <c r="S400" i="3"/>
  <c r="T400" i="3" s="1"/>
  <c r="M400" i="3"/>
  <c r="N400" i="3" s="1"/>
  <c r="H400" i="3"/>
  <c r="I400" i="3" s="1"/>
  <c r="X399" i="3"/>
  <c r="Y399" i="3" s="1"/>
  <c r="S399" i="3"/>
  <c r="T399" i="3" s="1"/>
  <c r="M399" i="3"/>
  <c r="N399" i="3" s="1"/>
  <c r="H399" i="3"/>
  <c r="I399" i="3" s="1"/>
  <c r="X398" i="3"/>
  <c r="Y398" i="3" s="1"/>
  <c r="S398" i="3"/>
  <c r="T398" i="3" s="1"/>
  <c r="M398" i="3"/>
  <c r="N398" i="3" s="1"/>
  <c r="H398" i="3"/>
  <c r="I398" i="3" s="1"/>
  <c r="X397" i="3"/>
  <c r="Y397" i="3" s="1"/>
  <c r="S397" i="3"/>
  <c r="T397" i="3" s="1"/>
  <c r="M397" i="3"/>
  <c r="N397" i="3" s="1"/>
  <c r="H397" i="3"/>
  <c r="I397" i="3" s="1"/>
  <c r="X396" i="3"/>
  <c r="Y396" i="3" s="1"/>
  <c r="S396" i="3"/>
  <c r="T396" i="3" s="1"/>
  <c r="M396" i="3"/>
  <c r="N396" i="3" s="1"/>
  <c r="H396" i="3"/>
  <c r="I396" i="3" s="1"/>
  <c r="X395" i="3"/>
  <c r="Y395" i="3" s="1"/>
  <c r="S395" i="3"/>
  <c r="T395" i="3" s="1"/>
  <c r="M395" i="3"/>
  <c r="N395" i="3" s="1"/>
  <c r="H395" i="3"/>
  <c r="I395" i="3" s="1"/>
  <c r="X394" i="3"/>
  <c r="Y394" i="3" s="1"/>
  <c r="S394" i="3"/>
  <c r="T394" i="3" s="1"/>
  <c r="M394" i="3"/>
  <c r="N394" i="3" s="1"/>
  <c r="H394" i="3"/>
  <c r="I394" i="3" s="1"/>
  <c r="X393" i="3"/>
  <c r="Y393" i="3" s="1"/>
  <c r="S393" i="3"/>
  <c r="T393" i="3" s="1"/>
  <c r="M393" i="3"/>
  <c r="N393" i="3" s="1"/>
  <c r="H393" i="3"/>
  <c r="I393" i="3" s="1"/>
  <c r="X392" i="3"/>
  <c r="Y392" i="3" s="1"/>
  <c r="S392" i="3"/>
  <c r="T392" i="3" s="1"/>
  <c r="M392" i="3"/>
  <c r="N392" i="3" s="1"/>
  <c r="H392" i="3"/>
  <c r="I392" i="3" s="1"/>
  <c r="X391" i="3"/>
  <c r="Y391" i="3" s="1"/>
  <c r="S391" i="3"/>
  <c r="T391" i="3" s="1"/>
  <c r="M391" i="3"/>
  <c r="N391" i="3" s="1"/>
  <c r="H391" i="3"/>
  <c r="I391" i="3" s="1"/>
  <c r="X390" i="3"/>
  <c r="Y390" i="3" s="1"/>
  <c r="S390" i="3"/>
  <c r="T390" i="3" s="1"/>
  <c r="M390" i="3"/>
  <c r="N390" i="3" s="1"/>
  <c r="H390" i="3"/>
  <c r="I390" i="3" s="1"/>
  <c r="X389" i="3"/>
  <c r="Y389" i="3" s="1"/>
  <c r="S389" i="3"/>
  <c r="T389" i="3" s="1"/>
  <c r="M389" i="3"/>
  <c r="N389" i="3" s="1"/>
  <c r="H389" i="3"/>
  <c r="I389" i="3" s="1"/>
  <c r="X388" i="3"/>
  <c r="Y388" i="3" s="1"/>
  <c r="S388" i="3"/>
  <c r="T388" i="3" s="1"/>
  <c r="M388" i="3"/>
  <c r="N388" i="3" s="1"/>
  <c r="H388" i="3"/>
  <c r="I388" i="3" s="1"/>
  <c r="X387" i="3"/>
  <c r="Y387" i="3" s="1"/>
  <c r="S387" i="3"/>
  <c r="T387" i="3" s="1"/>
  <c r="M387" i="3"/>
  <c r="N387" i="3" s="1"/>
  <c r="H387" i="3"/>
  <c r="I387" i="3" s="1"/>
  <c r="X386" i="3"/>
  <c r="Y386" i="3" s="1"/>
  <c r="S386" i="3"/>
  <c r="T386" i="3" s="1"/>
  <c r="M386" i="3"/>
  <c r="N386" i="3" s="1"/>
  <c r="H386" i="3"/>
  <c r="I386" i="3" s="1"/>
  <c r="X385" i="3"/>
  <c r="Y385" i="3" s="1"/>
  <c r="S385" i="3"/>
  <c r="T385" i="3" s="1"/>
  <c r="M385" i="3"/>
  <c r="N385" i="3" s="1"/>
  <c r="H385" i="3"/>
  <c r="I385" i="3" s="1"/>
  <c r="X384" i="3"/>
  <c r="Y384" i="3" s="1"/>
  <c r="S384" i="3"/>
  <c r="T384" i="3" s="1"/>
  <c r="M384" i="3"/>
  <c r="N384" i="3" s="1"/>
  <c r="H384" i="3"/>
  <c r="I384" i="3" s="1"/>
  <c r="X383" i="3"/>
  <c r="Y383" i="3" s="1"/>
  <c r="S383" i="3"/>
  <c r="T383" i="3" s="1"/>
  <c r="M383" i="3"/>
  <c r="N383" i="3" s="1"/>
  <c r="H383" i="3"/>
  <c r="I383" i="3" s="1"/>
  <c r="X382" i="3"/>
  <c r="Y382" i="3" s="1"/>
  <c r="S382" i="3"/>
  <c r="T382" i="3" s="1"/>
  <c r="M382" i="3"/>
  <c r="N382" i="3" s="1"/>
  <c r="H382" i="3"/>
  <c r="I382" i="3" s="1"/>
  <c r="X381" i="3"/>
  <c r="Y381" i="3" s="1"/>
  <c r="S381" i="3"/>
  <c r="T381" i="3" s="1"/>
  <c r="M381" i="3"/>
  <c r="N381" i="3" s="1"/>
  <c r="H381" i="3"/>
  <c r="I381" i="3" s="1"/>
  <c r="X380" i="3"/>
  <c r="Y380" i="3" s="1"/>
  <c r="S380" i="3"/>
  <c r="T380" i="3" s="1"/>
  <c r="M380" i="3"/>
  <c r="N380" i="3" s="1"/>
  <c r="H380" i="3"/>
  <c r="I380" i="3" s="1"/>
  <c r="X379" i="3"/>
  <c r="Y379" i="3" s="1"/>
  <c r="S379" i="3"/>
  <c r="T379" i="3" s="1"/>
  <c r="M379" i="3"/>
  <c r="N379" i="3" s="1"/>
  <c r="H379" i="3"/>
  <c r="I379" i="3" s="1"/>
  <c r="X378" i="3"/>
  <c r="Y378" i="3" s="1"/>
  <c r="S378" i="3"/>
  <c r="T378" i="3" s="1"/>
  <c r="M378" i="3"/>
  <c r="N378" i="3" s="1"/>
  <c r="H378" i="3"/>
  <c r="I378" i="3" s="1"/>
  <c r="X377" i="3"/>
  <c r="Y377" i="3" s="1"/>
  <c r="S377" i="3"/>
  <c r="T377" i="3" s="1"/>
  <c r="M377" i="3"/>
  <c r="N377" i="3" s="1"/>
  <c r="H377" i="3"/>
  <c r="I377" i="3" s="1"/>
  <c r="X376" i="3"/>
  <c r="Y376" i="3" s="1"/>
  <c r="S376" i="3"/>
  <c r="T376" i="3" s="1"/>
  <c r="M376" i="3"/>
  <c r="N376" i="3" s="1"/>
  <c r="H376" i="3"/>
  <c r="I376" i="3" s="1"/>
  <c r="X375" i="3"/>
  <c r="Y375" i="3" s="1"/>
  <c r="S375" i="3"/>
  <c r="T375" i="3" s="1"/>
  <c r="M375" i="3"/>
  <c r="N375" i="3" s="1"/>
  <c r="H375" i="3"/>
  <c r="I375" i="3" s="1"/>
  <c r="X374" i="3"/>
  <c r="Y374" i="3" s="1"/>
  <c r="S374" i="3"/>
  <c r="T374" i="3" s="1"/>
  <c r="M374" i="3"/>
  <c r="N374" i="3" s="1"/>
  <c r="H374" i="3"/>
  <c r="I374" i="3" s="1"/>
  <c r="X373" i="3"/>
  <c r="Y373" i="3" s="1"/>
  <c r="S373" i="3"/>
  <c r="T373" i="3" s="1"/>
  <c r="M373" i="3"/>
  <c r="N373" i="3" s="1"/>
  <c r="H373" i="3"/>
  <c r="I373" i="3" s="1"/>
  <c r="X372" i="3"/>
  <c r="Y372" i="3" s="1"/>
  <c r="S372" i="3"/>
  <c r="T372" i="3" s="1"/>
  <c r="M372" i="3"/>
  <c r="N372" i="3" s="1"/>
  <c r="H372" i="3"/>
  <c r="I372" i="3" s="1"/>
  <c r="X371" i="3"/>
  <c r="Y371" i="3" s="1"/>
  <c r="S371" i="3"/>
  <c r="T371" i="3" s="1"/>
  <c r="M371" i="3"/>
  <c r="N371" i="3" s="1"/>
  <c r="H371" i="3"/>
  <c r="I371" i="3" s="1"/>
  <c r="H370" i="3"/>
  <c r="I370" i="3" s="1"/>
  <c r="H369" i="3"/>
  <c r="I369" i="3" s="1"/>
  <c r="H368" i="3"/>
  <c r="I368" i="3" s="1"/>
  <c r="H367" i="3"/>
  <c r="I367" i="3" s="1"/>
  <c r="H366" i="3"/>
  <c r="I366" i="3" s="1"/>
  <c r="H365" i="3"/>
  <c r="I365" i="3" s="1"/>
  <c r="H364" i="3"/>
  <c r="I364" i="3" s="1"/>
  <c r="H363" i="3"/>
  <c r="I363" i="3" s="1"/>
  <c r="H362" i="3"/>
  <c r="I362" i="3" s="1"/>
  <c r="H361" i="3"/>
  <c r="I361" i="3" s="1"/>
  <c r="H360" i="3"/>
  <c r="I360" i="3" s="1"/>
  <c r="H359" i="3"/>
  <c r="I359" i="3" s="1"/>
  <c r="H358" i="3"/>
  <c r="I358" i="3" s="1"/>
  <c r="H357" i="3"/>
  <c r="I357" i="3" s="1"/>
  <c r="H356" i="3"/>
  <c r="I356" i="3" s="1"/>
  <c r="H355" i="3"/>
  <c r="I355" i="3" s="1"/>
  <c r="H354" i="3"/>
  <c r="I354" i="3" s="1"/>
  <c r="H353" i="3"/>
  <c r="I353" i="3" s="1"/>
  <c r="H351" i="3"/>
  <c r="I351" i="3" s="1"/>
  <c r="H350" i="3"/>
  <c r="I350" i="3" s="1"/>
  <c r="H349" i="3"/>
  <c r="I349" i="3" s="1"/>
  <c r="H348" i="3"/>
  <c r="I348" i="3" s="1"/>
  <c r="H347" i="3"/>
  <c r="I347" i="3" s="1"/>
  <c r="H346" i="3"/>
  <c r="I346" i="3" s="1"/>
  <c r="H345" i="3"/>
  <c r="I345" i="3" s="1"/>
  <c r="H344" i="3"/>
  <c r="I344" i="3" s="1"/>
  <c r="H343" i="3"/>
  <c r="I343" i="3" s="1"/>
  <c r="H342" i="3"/>
  <c r="I342" i="3" s="1"/>
  <c r="H341" i="3"/>
  <c r="I341" i="3" s="1"/>
  <c r="H340" i="3"/>
  <c r="I340" i="3" s="1"/>
  <c r="H339" i="3"/>
  <c r="I339" i="3" s="1"/>
  <c r="H338" i="3"/>
  <c r="I338" i="3" s="1"/>
  <c r="H337" i="3"/>
  <c r="I337" i="3" s="1"/>
  <c r="H336" i="3"/>
  <c r="I336" i="3" s="1"/>
  <c r="H335" i="3"/>
  <c r="I335" i="3" s="1"/>
  <c r="H333" i="3"/>
  <c r="I333" i="3" s="1"/>
  <c r="H332" i="3"/>
  <c r="I332" i="3" s="1"/>
  <c r="H331" i="3"/>
  <c r="I331" i="3" s="1"/>
  <c r="H330" i="3"/>
  <c r="I330" i="3" s="1"/>
  <c r="H329" i="3"/>
  <c r="I329" i="3" s="1"/>
  <c r="H328" i="3"/>
  <c r="I328" i="3" s="1"/>
  <c r="H327" i="3"/>
  <c r="I327" i="3" s="1"/>
  <c r="H326" i="3"/>
  <c r="I326" i="3" s="1"/>
  <c r="H325" i="3"/>
  <c r="I325" i="3" s="1"/>
  <c r="H324" i="3"/>
  <c r="I324" i="3" s="1"/>
  <c r="H321" i="3"/>
  <c r="I321" i="3" s="1"/>
  <c r="H320" i="3"/>
  <c r="I320" i="3" s="1"/>
  <c r="H319" i="3"/>
  <c r="I319" i="3" s="1"/>
  <c r="H318" i="3"/>
  <c r="I318" i="3" s="1"/>
  <c r="H317" i="3"/>
  <c r="I317" i="3" s="1"/>
  <c r="H316" i="3"/>
  <c r="I316" i="3" s="1"/>
  <c r="H315" i="3"/>
  <c r="I315" i="3" s="1"/>
  <c r="H314" i="3"/>
  <c r="I314" i="3" s="1"/>
  <c r="H313" i="3"/>
  <c r="I313" i="3" s="1"/>
  <c r="H312" i="3"/>
  <c r="I312" i="3" s="1"/>
  <c r="H311" i="3"/>
  <c r="I311" i="3" s="1"/>
  <c r="H310" i="3"/>
  <c r="I310" i="3" s="1"/>
  <c r="H309" i="3"/>
  <c r="I309" i="3" s="1"/>
  <c r="H308" i="3"/>
  <c r="I308" i="3" s="1"/>
  <c r="H307" i="3"/>
  <c r="I307" i="3" s="1"/>
  <c r="H305" i="3"/>
  <c r="I305" i="3" s="1"/>
  <c r="H304" i="3"/>
  <c r="I304" i="3" s="1"/>
  <c r="H303" i="3"/>
  <c r="I303" i="3" s="1"/>
  <c r="H302" i="3"/>
  <c r="I302" i="3" s="1"/>
  <c r="H301" i="3"/>
  <c r="I301" i="3" s="1"/>
  <c r="H300" i="3"/>
  <c r="I300" i="3" s="1"/>
  <c r="H299" i="3"/>
  <c r="I299" i="3" s="1"/>
  <c r="H298" i="3"/>
  <c r="I298" i="3" s="1"/>
  <c r="X295" i="3"/>
  <c r="Y295" i="3" s="1"/>
  <c r="S295" i="3"/>
  <c r="T295" i="3" s="1"/>
  <c r="M295" i="3"/>
  <c r="N295" i="3" s="1"/>
  <c r="H295" i="3"/>
  <c r="I295" i="3" s="1"/>
  <c r="X294" i="3"/>
  <c r="Y294" i="3" s="1"/>
  <c r="S294" i="3"/>
  <c r="T294" i="3" s="1"/>
  <c r="M294" i="3"/>
  <c r="N294" i="3" s="1"/>
  <c r="H294" i="3"/>
  <c r="I294" i="3" s="1"/>
  <c r="X293" i="3"/>
  <c r="Y293" i="3" s="1"/>
  <c r="S293" i="3"/>
  <c r="T293" i="3" s="1"/>
  <c r="M293" i="3"/>
  <c r="N293" i="3" s="1"/>
  <c r="H293" i="3"/>
  <c r="I293" i="3" s="1"/>
  <c r="X292" i="3"/>
  <c r="Y292" i="3" s="1"/>
  <c r="S292" i="3"/>
  <c r="T292" i="3" s="1"/>
  <c r="M292" i="3"/>
  <c r="N292" i="3" s="1"/>
  <c r="H292" i="3"/>
  <c r="I292" i="3" s="1"/>
  <c r="X291" i="3"/>
  <c r="Y291" i="3" s="1"/>
  <c r="S291" i="3"/>
  <c r="T291" i="3" s="1"/>
  <c r="M291" i="3"/>
  <c r="N291" i="3" s="1"/>
  <c r="H291" i="3"/>
  <c r="I291" i="3" s="1"/>
  <c r="X290" i="3"/>
  <c r="Y290" i="3" s="1"/>
  <c r="S290" i="3"/>
  <c r="T290" i="3" s="1"/>
  <c r="M290" i="3"/>
  <c r="N290" i="3" s="1"/>
  <c r="H290" i="3"/>
  <c r="I290" i="3" s="1"/>
  <c r="X289" i="3"/>
  <c r="Y289" i="3" s="1"/>
  <c r="S289" i="3"/>
  <c r="T289" i="3" s="1"/>
  <c r="M289" i="3"/>
  <c r="N289" i="3" s="1"/>
  <c r="H289" i="3"/>
  <c r="I289" i="3" s="1"/>
  <c r="X288" i="3"/>
  <c r="Y288" i="3" s="1"/>
  <c r="S288" i="3"/>
  <c r="T288" i="3" s="1"/>
  <c r="M288" i="3"/>
  <c r="N288" i="3" s="1"/>
  <c r="H288" i="3"/>
  <c r="I288" i="3" s="1"/>
  <c r="X287" i="3"/>
  <c r="Y287" i="3" s="1"/>
  <c r="S287" i="3"/>
  <c r="T287" i="3" s="1"/>
  <c r="M287" i="3"/>
  <c r="N287" i="3" s="1"/>
  <c r="H287" i="3"/>
  <c r="I287" i="3" s="1"/>
  <c r="X286" i="3"/>
  <c r="Y286" i="3" s="1"/>
  <c r="S286" i="3"/>
  <c r="T286" i="3" s="1"/>
  <c r="M286" i="3"/>
  <c r="N286" i="3" s="1"/>
  <c r="H286" i="3"/>
  <c r="I286" i="3" s="1"/>
  <c r="X285" i="3"/>
  <c r="Y285" i="3" s="1"/>
  <c r="S285" i="3"/>
  <c r="T285" i="3" s="1"/>
  <c r="M285" i="3"/>
  <c r="N285" i="3" s="1"/>
  <c r="H285" i="3"/>
  <c r="I285" i="3" s="1"/>
  <c r="X284" i="3"/>
  <c r="Y284" i="3" s="1"/>
  <c r="S284" i="3"/>
  <c r="T284" i="3" s="1"/>
  <c r="M284" i="3"/>
  <c r="N284" i="3" s="1"/>
  <c r="H284" i="3"/>
  <c r="I284" i="3" s="1"/>
  <c r="X283" i="3"/>
  <c r="Y283" i="3" s="1"/>
  <c r="S283" i="3"/>
  <c r="T283" i="3" s="1"/>
  <c r="M283" i="3"/>
  <c r="N283" i="3" s="1"/>
  <c r="H283" i="3"/>
  <c r="I283" i="3" s="1"/>
  <c r="X282" i="3"/>
  <c r="Y282" i="3" s="1"/>
  <c r="S282" i="3"/>
  <c r="T282" i="3" s="1"/>
  <c r="M282" i="3"/>
  <c r="N282" i="3" s="1"/>
  <c r="H282" i="3"/>
  <c r="I282" i="3" s="1"/>
  <c r="X281" i="3"/>
  <c r="Y281" i="3" s="1"/>
  <c r="S281" i="3"/>
  <c r="T281" i="3" s="1"/>
  <c r="M281" i="3"/>
  <c r="N281" i="3" s="1"/>
  <c r="H281" i="3"/>
  <c r="I281" i="3" s="1"/>
  <c r="X280" i="3"/>
  <c r="Y280" i="3" s="1"/>
  <c r="S280" i="3"/>
  <c r="T280" i="3" s="1"/>
  <c r="M280" i="3"/>
  <c r="N280" i="3" s="1"/>
  <c r="H280" i="3"/>
  <c r="I280" i="3" s="1"/>
  <c r="X279" i="3"/>
  <c r="Y279" i="3" s="1"/>
  <c r="S279" i="3"/>
  <c r="T279" i="3" s="1"/>
  <c r="M279" i="3"/>
  <c r="N279" i="3" s="1"/>
  <c r="H279" i="3"/>
  <c r="I279" i="3" s="1"/>
  <c r="X278" i="3"/>
  <c r="Y278" i="3" s="1"/>
  <c r="S278" i="3"/>
  <c r="T278" i="3" s="1"/>
  <c r="M278" i="3"/>
  <c r="N278" i="3" s="1"/>
  <c r="H278" i="3"/>
  <c r="I278" i="3" s="1"/>
  <c r="X277" i="3"/>
  <c r="Y277" i="3" s="1"/>
  <c r="S277" i="3"/>
  <c r="T277" i="3" s="1"/>
  <c r="M277" i="3"/>
  <c r="N277" i="3" s="1"/>
  <c r="H277" i="3"/>
  <c r="I277" i="3" s="1"/>
  <c r="X276" i="3"/>
  <c r="Y276" i="3" s="1"/>
  <c r="S276" i="3"/>
  <c r="T276" i="3" s="1"/>
  <c r="M276" i="3"/>
  <c r="N276" i="3" s="1"/>
  <c r="H276" i="3"/>
  <c r="I276" i="3" s="1"/>
  <c r="X275" i="3"/>
  <c r="Y275" i="3" s="1"/>
  <c r="S275" i="3"/>
  <c r="T275" i="3" s="1"/>
  <c r="M275" i="3"/>
  <c r="N275" i="3" s="1"/>
  <c r="H275" i="3"/>
  <c r="I275" i="3" s="1"/>
  <c r="X274" i="3"/>
  <c r="Y274" i="3" s="1"/>
  <c r="S274" i="3"/>
  <c r="T274" i="3" s="1"/>
  <c r="M274" i="3"/>
  <c r="N274" i="3" s="1"/>
  <c r="H274" i="3"/>
  <c r="I274" i="3" s="1"/>
  <c r="X273" i="3"/>
  <c r="Y273" i="3" s="1"/>
  <c r="S273" i="3"/>
  <c r="T273" i="3" s="1"/>
  <c r="M273" i="3"/>
  <c r="N273" i="3" s="1"/>
  <c r="H273" i="3"/>
  <c r="I273" i="3" s="1"/>
  <c r="X272" i="3"/>
  <c r="Y272" i="3" s="1"/>
  <c r="S272" i="3"/>
  <c r="T272" i="3" s="1"/>
  <c r="M272" i="3"/>
  <c r="N272" i="3" s="1"/>
  <c r="H272" i="3"/>
  <c r="I272" i="3" s="1"/>
  <c r="X271" i="3"/>
  <c r="Y271" i="3" s="1"/>
  <c r="S271" i="3"/>
  <c r="T271" i="3" s="1"/>
  <c r="M271" i="3"/>
  <c r="N271" i="3" s="1"/>
  <c r="H271" i="3"/>
  <c r="I271" i="3" s="1"/>
  <c r="X270" i="3"/>
  <c r="Y270" i="3" s="1"/>
  <c r="S270" i="3"/>
  <c r="T270" i="3" s="1"/>
  <c r="M270" i="3"/>
  <c r="N270" i="3" s="1"/>
  <c r="H270" i="3"/>
  <c r="I270" i="3" s="1"/>
  <c r="X269" i="3"/>
  <c r="Y269" i="3" s="1"/>
  <c r="S269" i="3"/>
  <c r="T269" i="3" s="1"/>
  <c r="M269" i="3"/>
  <c r="N269" i="3" s="1"/>
  <c r="H269" i="3"/>
  <c r="I269" i="3" s="1"/>
  <c r="X268" i="3"/>
  <c r="Y268" i="3" s="1"/>
  <c r="S268" i="3"/>
  <c r="T268" i="3" s="1"/>
  <c r="M268" i="3"/>
  <c r="N268" i="3" s="1"/>
  <c r="H268" i="3"/>
  <c r="I268" i="3" s="1"/>
  <c r="X267" i="3"/>
  <c r="Y267" i="3" s="1"/>
  <c r="S267" i="3"/>
  <c r="T267" i="3" s="1"/>
  <c r="M267" i="3"/>
  <c r="N267" i="3" s="1"/>
  <c r="H267" i="3"/>
  <c r="I267" i="3" s="1"/>
  <c r="X266" i="3"/>
  <c r="Y266" i="3" s="1"/>
  <c r="S266" i="3"/>
  <c r="T266" i="3" s="1"/>
  <c r="M266" i="3"/>
  <c r="N266" i="3" s="1"/>
  <c r="H266" i="3"/>
  <c r="I266" i="3" s="1"/>
  <c r="X265" i="3"/>
  <c r="Y265" i="3" s="1"/>
  <c r="S265" i="3"/>
  <c r="T265" i="3" s="1"/>
  <c r="M265" i="3"/>
  <c r="N265" i="3" s="1"/>
  <c r="H265" i="3"/>
  <c r="I265" i="3" s="1"/>
  <c r="X264" i="3"/>
  <c r="Y264" i="3" s="1"/>
  <c r="S264" i="3"/>
  <c r="T264" i="3" s="1"/>
  <c r="M264" i="3"/>
  <c r="N264" i="3" s="1"/>
  <c r="H264" i="3"/>
  <c r="I264" i="3" s="1"/>
  <c r="X263" i="3"/>
  <c r="Y263" i="3" s="1"/>
  <c r="S263" i="3"/>
  <c r="T263" i="3" s="1"/>
  <c r="M263" i="3"/>
  <c r="N263" i="3" s="1"/>
  <c r="H263" i="3"/>
  <c r="I263" i="3" s="1"/>
  <c r="X262" i="3"/>
  <c r="Y262" i="3" s="1"/>
  <c r="S262" i="3"/>
  <c r="T262" i="3" s="1"/>
  <c r="M262" i="3"/>
  <c r="N262" i="3" s="1"/>
  <c r="H262" i="3"/>
  <c r="I262" i="3" s="1"/>
  <c r="X261" i="3"/>
  <c r="Y261" i="3" s="1"/>
  <c r="S261" i="3"/>
  <c r="T261" i="3" s="1"/>
  <c r="M261" i="3"/>
  <c r="N261" i="3" s="1"/>
  <c r="H261" i="3"/>
  <c r="I261" i="3" s="1"/>
  <c r="X260" i="3"/>
  <c r="Y260" i="3" s="1"/>
  <c r="S260" i="3"/>
  <c r="T260" i="3" s="1"/>
  <c r="M260" i="3"/>
  <c r="N260" i="3" s="1"/>
  <c r="H260" i="3"/>
  <c r="I260" i="3" s="1"/>
  <c r="X259" i="3"/>
  <c r="Y259" i="3" s="1"/>
  <c r="S259" i="3"/>
  <c r="T259" i="3" s="1"/>
  <c r="M259" i="3"/>
  <c r="N259" i="3" s="1"/>
  <c r="H259" i="3"/>
  <c r="I259" i="3" s="1"/>
  <c r="X258" i="3"/>
  <c r="Y258" i="3" s="1"/>
  <c r="S258" i="3"/>
  <c r="T258" i="3" s="1"/>
  <c r="M258" i="3"/>
  <c r="N258" i="3" s="1"/>
  <c r="H258" i="3"/>
  <c r="I258" i="3" s="1"/>
  <c r="X257" i="3"/>
  <c r="Y257" i="3" s="1"/>
  <c r="S257" i="3"/>
  <c r="T257" i="3" s="1"/>
  <c r="M257" i="3"/>
  <c r="N257" i="3" s="1"/>
  <c r="H257" i="3"/>
  <c r="I257" i="3" s="1"/>
  <c r="H256" i="3"/>
  <c r="I256" i="3" s="1"/>
  <c r="H255" i="3"/>
  <c r="I255" i="3" s="1"/>
  <c r="H254" i="3"/>
  <c r="I254" i="3" s="1"/>
  <c r="X253" i="3"/>
  <c r="Y253" i="3" s="1"/>
  <c r="S253" i="3"/>
  <c r="T253" i="3" s="1"/>
  <c r="M253" i="3"/>
  <c r="N253" i="3" s="1"/>
  <c r="H253" i="3"/>
  <c r="I253" i="3" s="1"/>
  <c r="X252" i="3"/>
  <c r="Y252" i="3" s="1"/>
  <c r="S252" i="3"/>
  <c r="T252" i="3" s="1"/>
  <c r="M252" i="3"/>
  <c r="N252" i="3" s="1"/>
  <c r="H252" i="3"/>
  <c r="I252" i="3" s="1"/>
  <c r="X251" i="3"/>
  <c r="Y251" i="3" s="1"/>
  <c r="S251" i="3"/>
  <c r="T251" i="3" s="1"/>
  <c r="M251" i="3"/>
  <c r="N251" i="3" s="1"/>
  <c r="H251" i="3"/>
  <c r="I251" i="3" s="1"/>
  <c r="X250" i="3"/>
  <c r="Y250" i="3" s="1"/>
  <c r="S250" i="3"/>
  <c r="T250" i="3" s="1"/>
  <c r="M250" i="3"/>
  <c r="N250" i="3" s="1"/>
  <c r="H250" i="3"/>
  <c r="I250" i="3" s="1"/>
  <c r="X249" i="3"/>
  <c r="Y249" i="3" s="1"/>
  <c r="S249" i="3"/>
  <c r="T249" i="3" s="1"/>
  <c r="M249" i="3"/>
  <c r="N249" i="3" s="1"/>
  <c r="H249" i="3"/>
  <c r="I249" i="3" s="1"/>
  <c r="X248" i="3"/>
  <c r="Y248" i="3" s="1"/>
  <c r="S248" i="3"/>
  <c r="T248" i="3" s="1"/>
  <c r="M248" i="3"/>
  <c r="N248" i="3" s="1"/>
  <c r="H248" i="3"/>
  <c r="I248" i="3" s="1"/>
  <c r="X247" i="3"/>
  <c r="Y247" i="3" s="1"/>
  <c r="S247" i="3"/>
  <c r="T247" i="3" s="1"/>
  <c r="M247" i="3"/>
  <c r="N247" i="3" s="1"/>
  <c r="H247" i="3"/>
  <c r="I247" i="3" s="1"/>
  <c r="X246" i="3"/>
  <c r="Y246" i="3" s="1"/>
  <c r="S246" i="3"/>
  <c r="T246" i="3" s="1"/>
  <c r="M246" i="3"/>
  <c r="N246" i="3" s="1"/>
  <c r="H246" i="3"/>
  <c r="I246" i="3" s="1"/>
  <c r="X245" i="3"/>
  <c r="Y245" i="3" s="1"/>
  <c r="S245" i="3"/>
  <c r="T245" i="3" s="1"/>
  <c r="M245" i="3"/>
  <c r="N245" i="3" s="1"/>
  <c r="H245" i="3"/>
  <c r="I245" i="3" s="1"/>
  <c r="X244" i="3"/>
  <c r="Y244" i="3" s="1"/>
  <c r="S244" i="3"/>
  <c r="T244" i="3" s="1"/>
  <c r="M244" i="3"/>
  <c r="N244" i="3" s="1"/>
  <c r="H244" i="3"/>
  <c r="I244" i="3" s="1"/>
  <c r="X243" i="3"/>
  <c r="Y243" i="3" s="1"/>
  <c r="S243" i="3"/>
  <c r="T243" i="3" s="1"/>
  <c r="M243" i="3"/>
  <c r="N243" i="3" s="1"/>
  <c r="H243" i="3"/>
  <c r="I243" i="3" s="1"/>
  <c r="X242" i="3"/>
  <c r="Y242" i="3" s="1"/>
  <c r="S242" i="3"/>
  <c r="T242" i="3" s="1"/>
  <c r="M242" i="3"/>
  <c r="N242" i="3" s="1"/>
  <c r="H242" i="3"/>
  <c r="I242" i="3" s="1"/>
  <c r="X241" i="3"/>
  <c r="Y241" i="3" s="1"/>
  <c r="S241" i="3"/>
  <c r="T241" i="3" s="1"/>
  <c r="M241" i="3"/>
  <c r="N241" i="3" s="1"/>
  <c r="H241" i="3"/>
  <c r="I241" i="3" s="1"/>
  <c r="X240" i="3"/>
  <c r="Y240" i="3" s="1"/>
  <c r="S240" i="3"/>
  <c r="T240" i="3" s="1"/>
  <c r="M240" i="3"/>
  <c r="N240" i="3" s="1"/>
  <c r="H240" i="3"/>
  <c r="I240" i="3" s="1"/>
  <c r="X239" i="3"/>
  <c r="Y239" i="3" s="1"/>
  <c r="S239" i="3"/>
  <c r="T239" i="3" s="1"/>
  <c r="M239" i="3"/>
  <c r="N239" i="3" s="1"/>
  <c r="H239" i="3"/>
  <c r="I239" i="3" s="1"/>
  <c r="X238" i="3"/>
  <c r="Y238" i="3" s="1"/>
  <c r="S238" i="3"/>
  <c r="T238" i="3" s="1"/>
  <c r="M238" i="3"/>
  <c r="N238" i="3" s="1"/>
  <c r="H238" i="3"/>
  <c r="I238" i="3" s="1"/>
  <c r="X237" i="3"/>
  <c r="Y237" i="3" s="1"/>
  <c r="S237" i="3"/>
  <c r="T237" i="3" s="1"/>
  <c r="M237" i="3"/>
  <c r="N237" i="3" s="1"/>
  <c r="H237" i="3"/>
  <c r="I237" i="3" s="1"/>
  <c r="X236" i="3"/>
  <c r="Y236" i="3" s="1"/>
  <c r="S236" i="3"/>
  <c r="T236" i="3" s="1"/>
  <c r="M236" i="3"/>
  <c r="N236" i="3" s="1"/>
  <c r="H236" i="3"/>
  <c r="I236" i="3" s="1"/>
  <c r="X235" i="3"/>
  <c r="Y235" i="3" s="1"/>
  <c r="S235" i="3"/>
  <c r="T235" i="3" s="1"/>
  <c r="M235" i="3"/>
  <c r="N235" i="3" s="1"/>
  <c r="H235" i="3"/>
  <c r="I235" i="3" s="1"/>
  <c r="X234" i="3"/>
  <c r="Y234" i="3" s="1"/>
  <c r="S234" i="3"/>
  <c r="T234" i="3" s="1"/>
  <c r="M234" i="3"/>
  <c r="N234" i="3" s="1"/>
  <c r="H234" i="3"/>
  <c r="I234" i="3" s="1"/>
  <c r="X233" i="3"/>
  <c r="Y233" i="3" s="1"/>
  <c r="S233" i="3"/>
  <c r="T233" i="3" s="1"/>
  <c r="M233" i="3"/>
  <c r="N233" i="3" s="1"/>
  <c r="H233" i="3"/>
  <c r="I233" i="3" s="1"/>
  <c r="X232" i="3"/>
  <c r="Y232" i="3" s="1"/>
  <c r="S232" i="3"/>
  <c r="T232" i="3" s="1"/>
  <c r="M232" i="3"/>
  <c r="N232" i="3" s="1"/>
  <c r="H232" i="3"/>
  <c r="I232" i="3" s="1"/>
  <c r="X231" i="3"/>
  <c r="Y231" i="3" s="1"/>
  <c r="S231" i="3"/>
  <c r="T231" i="3" s="1"/>
  <c r="M231" i="3"/>
  <c r="N231" i="3" s="1"/>
  <c r="H231" i="3"/>
  <c r="I231" i="3" s="1"/>
  <c r="X230" i="3"/>
  <c r="Y230" i="3" s="1"/>
  <c r="S230" i="3"/>
  <c r="T230" i="3" s="1"/>
  <c r="M230" i="3"/>
  <c r="N230" i="3" s="1"/>
  <c r="H230" i="3"/>
  <c r="I230" i="3" s="1"/>
  <c r="X229" i="3"/>
  <c r="Y229" i="3" s="1"/>
  <c r="S229" i="3"/>
  <c r="T229" i="3" s="1"/>
  <c r="M229" i="3"/>
  <c r="N229" i="3" s="1"/>
  <c r="H229" i="3"/>
  <c r="I229" i="3" s="1"/>
  <c r="X228" i="3"/>
  <c r="Y228" i="3" s="1"/>
  <c r="S228" i="3"/>
  <c r="T228" i="3" s="1"/>
  <c r="M228" i="3"/>
  <c r="N228" i="3" s="1"/>
  <c r="H228" i="3"/>
  <c r="I228" i="3" s="1"/>
  <c r="X227" i="3"/>
  <c r="Y227" i="3" s="1"/>
  <c r="S227" i="3"/>
  <c r="T227" i="3" s="1"/>
  <c r="M227" i="3"/>
  <c r="N227" i="3" s="1"/>
  <c r="H227" i="3"/>
  <c r="I227" i="3" s="1"/>
  <c r="X226" i="3"/>
  <c r="Y226" i="3" s="1"/>
  <c r="S226" i="3"/>
  <c r="T226" i="3" s="1"/>
  <c r="M226" i="3"/>
  <c r="N226" i="3" s="1"/>
  <c r="H226" i="3"/>
  <c r="I226" i="3" s="1"/>
  <c r="X225" i="3"/>
  <c r="Y225" i="3" s="1"/>
  <c r="S225" i="3"/>
  <c r="T225" i="3" s="1"/>
  <c r="M225" i="3"/>
  <c r="N225" i="3" s="1"/>
  <c r="H225" i="3"/>
  <c r="I225" i="3" s="1"/>
  <c r="X224" i="3"/>
  <c r="Y224" i="3" s="1"/>
  <c r="S224" i="3"/>
  <c r="T224" i="3" s="1"/>
  <c r="M224" i="3"/>
  <c r="N224" i="3" s="1"/>
  <c r="H224" i="3"/>
  <c r="I224" i="3" s="1"/>
  <c r="X223" i="3"/>
  <c r="Y223" i="3" s="1"/>
  <c r="S223" i="3"/>
  <c r="T223" i="3" s="1"/>
  <c r="M223" i="3"/>
  <c r="N223" i="3" s="1"/>
  <c r="H223" i="3"/>
  <c r="I223" i="3" s="1"/>
  <c r="H222" i="3"/>
  <c r="I222" i="3" s="1"/>
  <c r="H221" i="3"/>
  <c r="I221" i="3" s="1"/>
  <c r="H220" i="3"/>
  <c r="I220" i="3" s="1"/>
  <c r="X219" i="3"/>
  <c r="Y219" i="3" s="1"/>
  <c r="S219" i="3"/>
  <c r="T219" i="3" s="1"/>
  <c r="M219" i="3"/>
  <c r="N219" i="3" s="1"/>
  <c r="H219" i="3"/>
  <c r="I219" i="3" s="1"/>
  <c r="X218" i="3"/>
  <c r="Y218" i="3" s="1"/>
  <c r="S218" i="3"/>
  <c r="T218" i="3" s="1"/>
  <c r="M218" i="3"/>
  <c r="N218" i="3" s="1"/>
  <c r="H218" i="3"/>
  <c r="I218" i="3" s="1"/>
  <c r="X217" i="3"/>
  <c r="Y217" i="3" s="1"/>
  <c r="S217" i="3"/>
  <c r="T217" i="3" s="1"/>
  <c r="M217" i="3"/>
  <c r="N217" i="3" s="1"/>
  <c r="H217" i="3"/>
  <c r="I217" i="3" s="1"/>
  <c r="X216" i="3"/>
  <c r="Y216" i="3" s="1"/>
  <c r="S216" i="3"/>
  <c r="T216" i="3" s="1"/>
  <c r="M216" i="3"/>
  <c r="N216" i="3" s="1"/>
  <c r="H216" i="3"/>
  <c r="I216" i="3" s="1"/>
  <c r="X215" i="3"/>
  <c r="Y215" i="3" s="1"/>
  <c r="S215" i="3"/>
  <c r="T215" i="3" s="1"/>
  <c r="M215" i="3"/>
  <c r="N215" i="3" s="1"/>
  <c r="H215" i="3"/>
  <c r="I215" i="3" s="1"/>
  <c r="X214" i="3"/>
  <c r="Y214" i="3" s="1"/>
  <c r="S214" i="3"/>
  <c r="T214" i="3" s="1"/>
  <c r="M214" i="3"/>
  <c r="N214" i="3" s="1"/>
  <c r="H214" i="3"/>
  <c r="I214" i="3" s="1"/>
  <c r="X213" i="3"/>
  <c r="Y213" i="3" s="1"/>
  <c r="S213" i="3"/>
  <c r="T213" i="3" s="1"/>
  <c r="M213" i="3"/>
  <c r="N213" i="3" s="1"/>
  <c r="H213" i="3"/>
  <c r="I213" i="3" s="1"/>
  <c r="X212" i="3"/>
  <c r="Y212" i="3" s="1"/>
  <c r="S212" i="3"/>
  <c r="T212" i="3" s="1"/>
  <c r="M212" i="3"/>
  <c r="N212" i="3" s="1"/>
  <c r="H212" i="3"/>
  <c r="I212" i="3" s="1"/>
  <c r="X211" i="3"/>
  <c r="Y211" i="3" s="1"/>
  <c r="S211" i="3"/>
  <c r="T211" i="3" s="1"/>
  <c r="M211" i="3"/>
  <c r="N211" i="3" s="1"/>
  <c r="H211" i="3"/>
  <c r="I211" i="3" s="1"/>
  <c r="X210" i="3"/>
  <c r="Y210" i="3" s="1"/>
  <c r="S210" i="3"/>
  <c r="T210" i="3" s="1"/>
  <c r="M210" i="3"/>
  <c r="N210" i="3" s="1"/>
  <c r="H210" i="3"/>
  <c r="I210" i="3" s="1"/>
  <c r="X209" i="3"/>
  <c r="Y209" i="3" s="1"/>
  <c r="S209" i="3"/>
  <c r="T209" i="3" s="1"/>
  <c r="M209" i="3"/>
  <c r="N209" i="3" s="1"/>
  <c r="H209" i="3"/>
  <c r="I209" i="3" s="1"/>
  <c r="X208" i="3"/>
  <c r="Y208" i="3" s="1"/>
  <c r="S208" i="3"/>
  <c r="T208" i="3" s="1"/>
  <c r="M208" i="3"/>
  <c r="N208" i="3" s="1"/>
  <c r="H208" i="3"/>
  <c r="I208" i="3" s="1"/>
  <c r="X207" i="3"/>
  <c r="Y207" i="3" s="1"/>
  <c r="S207" i="3"/>
  <c r="T207" i="3" s="1"/>
  <c r="M207" i="3"/>
  <c r="N207" i="3" s="1"/>
  <c r="H207" i="3"/>
  <c r="I207" i="3" s="1"/>
  <c r="X206" i="3"/>
  <c r="Y206" i="3" s="1"/>
  <c r="S206" i="3"/>
  <c r="T206" i="3" s="1"/>
  <c r="M206" i="3"/>
  <c r="N206" i="3" s="1"/>
  <c r="H206" i="3"/>
  <c r="I206" i="3" s="1"/>
  <c r="X205" i="3"/>
  <c r="Y205" i="3" s="1"/>
  <c r="S205" i="3"/>
  <c r="T205" i="3" s="1"/>
  <c r="M205" i="3"/>
  <c r="N205" i="3" s="1"/>
  <c r="H205" i="3"/>
  <c r="I205" i="3" s="1"/>
  <c r="X204" i="3"/>
  <c r="Y204" i="3" s="1"/>
  <c r="S204" i="3"/>
  <c r="T204" i="3" s="1"/>
  <c r="M204" i="3"/>
  <c r="N204" i="3" s="1"/>
  <c r="H204" i="3"/>
  <c r="I204" i="3" s="1"/>
  <c r="X203" i="3"/>
  <c r="Y203" i="3" s="1"/>
  <c r="S203" i="3"/>
  <c r="T203" i="3" s="1"/>
  <c r="M203" i="3"/>
  <c r="N203" i="3" s="1"/>
  <c r="H203" i="3"/>
  <c r="I203" i="3" s="1"/>
  <c r="X202" i="3"/>
  <c r="Y202" i="3" s="1"/>
  <c r="S202" i="3"/>
  <c r="T202" i="3" s="1"/>
  <c r="M202" i="3"/>
  <c r="N202" i="3" s="1"/>
  <c r="H202" i="3"/>
  <c r="I202" i="3" s="1"/>
  <c r="X201" i="3"/>
  <c r="Y201" i="3" s="1"/>
  <c r="S201" i="3"/>
  <c r="T201" i="3" s="1"/>
  <c r="M201" i="3"/>
  <c r="N201" i="3" s="1"/>
  <c r="H201" i="3"/>
  <c r="I201" i="3" s="1"/>
  <c r="H200" i="3"/>
  <c r="I200" i="3" s="1"/>
  <c r="H199" i="3"/>
  <c r="I199" i="3" s="1"/>
  <c r="H198" i="3"/>
  <c r="I198" i="3" s="1"/>
  <c r="X197" i="3"/>
  <c r="Y197" i="3" s="1"/>
  <c r="S197" i="3"/>
  <c r="T197" i="3" s="1"/>
  <c r="M197" i="3"/>
  <c r="N197" i="3" s="1"/>
  <c r="H197" i="3"/>
  <c r="I197" i="3" s="1"/>
  <c r="X196" i="3"/>
  <c r="Y196" i="3" s="1"/>
  <c r="S196" i="3"/>
  <c r="T196" i="3" s="1"/>
  <c r="M196" i="3"/>
  <c r="N196" i="3" s="1"/>
  <c r="H196" i="3"/>
  <c r="I196" i="3" s="1"/>
  <c r="X195" i="3"/>
  <c r="Y195" i="3" s="1"/>
  <c r="S195" i="3"/>
  <c r="T195" i="3" s="1"/>
  <c r="M195" i="3"/>
  <c r="N195" i="3" s="1"/>
  <c r="H195" i="3"/>
  <c r="I195" i="3" s="1"/>
  <c r="X194" i="3"/>
  <c r="Y194" i="3" s="1"/>
  <c r="S194" i="3"/>
  <c r="T194" i="3" s="1"/>
  <c r="M194" i="3"/>
  <c r="N194" i="3" s="1"/>
  <c r="H194" i="3"/>
  <c r="I194" i="3" s="1"/>
  <c r="X193" i="3"/>
  <c r="Y193" i="3" s="1"/>
  <c r="S193" i="3"/>
  <c r="T193" i="3" s="1"/>
  <c r="M193" i="3"/>
  <c r="N193" i="3" s="1"/>
  <c r="H193" i="3"/>
  <c r="I193" i="3" s="1"/>
  <c r="X192" i="3"/>
  <c r="Y192" i="3" s="1"/>
  <c r="S192" i="3"/>
  <c r="T192" i="3" s="1"/>
  <c r="M192" i="3"/>
  <c r="N192" i="3" s="1"/>
  <c r="H192" i="3"/>
  <c r="I192" i="3" s="1"/>
  <c r="X191" i="3"/>
  <c r="Y191" i="3" s="1"/>
  <c r="S191" i="3"/>
  <c r="T191" i="3" s="1"/>
  <c r="M191" i="3"/>
  <c r="N191" i="3" s="1"/>
  <c r="H191" i="3"/>
  <c r="I191" i="3" s="1"/>
  <c r="X190" i="3"/>
  <c r="Y190" i="3" s="1"/>
  <c r="S190" i="3"/>
  <c r="T190" i="3" s="1"/>
  <c r="M190" i="3"/>
  <c r="N190" i="3" s="1"/>
  <c r="H190" i="3"/>
  <c r="I190" i="3" s="1"/>
  <c r="X189" i="3"/>
  <c r="Y189" i="3" s="1"/>
  <c r="S189" i="3"/>
  <c r="T189" i="3" s="1"/>
  <c r="M189" i="3"/>
  <c r="N189" i="3" s="1"/>
  <c r="H189" i="3"/>
  <c r="I189" i="3" s="1"/>
  <c r="X188" i="3"/>
  <c r="Y188" i="3" s="1"/>
  <c r="S188" i="3"/>
  <c r="T188" i="3" s="1"/>
  <c r="M188" i="3"/>
  <c r="N188" i="3" s="1"/>
  <c r="H188" i="3"/>
  <c r="I188" i="3" s="1"/>
  <c r="X187" i="3"/>
  <c r="Y187" i="3" s="1"/>
  <c r="S187" i="3"/>
  <c r="T187" i="3" s="1"/>
  <c r="M187" i="3"/>
  <c r="N187" i="3" s="1"/>
  <c r="H187" i="3"/>
  <c r="I187" i="3" s="1"/>
  <c r="X186" i="3"/>
  <c r="Y186" i="3" s="1"/>
  <c r="S186" i="3"/>
  <c r="T186" i="3" s="1"/>
  <c r="M186" i="3"/>
  <c r="N186" i="3" s="1"/>
  <c r="H186" i="3"/>
  <c r="I186" i="3" s="1"/>
  <c r="X185" i="3"/>
  <c r="Y185" i="3" s="1"/>
  <c r="S185" i="3"/>
  <c r="T185" i="3" s="1"/>
  <c r="M185" i="3"/>
  <c r="N185" i="3" s="1"/>
  <c r="H185" i="3"/>
  <c r="I185" i="3" s="1"/>
  <c r="X184" i="3"/>
  <c r="Y184" i="3" s="1"/>
  <c r="S184" i="3"/>
  <c r="T184" i="3" s="1"/>
  <c r="M184" i="3"/>
  <c r="N184" i="3" s="1"/>
  <c r="H184" i="3"/>
  <c r="I184" i="3" s="1"/>
  <c r="X183" i="3"/>
  <c r="Y183" i="3" s="1"/>
  <c r="S183" i="3"/>
  <c r="T183" i="3" s="1"/>
  <c r="M183" i="3"/>
  <c r="N183" i="3" s="1"/>
  <c r="H183" i="3"/>
  <c r="I183" i="3" s="1"/>
  <c r="X182" i="3"/>
  <c r="Y182" i="3" s="1"/>
  <c r="S182" i="3"/>
  <c r="T182" i="3" s="1"/>
  <c r="M182" i="3"/>
  <c r="N182" i="3" s="1"/>
  <c r="H182" i="3"/>
  <c r="I182" i="3" s="1"/>
  <c r="X181" i="3"/>
  <c r="Y181" i="3" s="1"/>
  <c r="S181" i="3"/>
  <c r="T181" i="3" s="1"/>
  <c r="M181" i="3"/>
  <c r="N181" i="3" s="1"/>
  <c r="H181" i="3"/>
  <c r="I181" i="3" s="1"/>
  <c r="X180" i="3"/>
  <c r="Y180" i="3" s="1"/>
  <c r="S180" i="3"/>
  <c r="T180" i="3" s="1"/>
  <c r="M180" i="3"/>
  <c r="N180" i="3" s="1"/>
  <c r="H180" i="3"/>
  <c r="I180" i="3" s="1"/>
  <c r="X179" i="3"/>
  <c r="Y179" i="3" s="1"/>
  <c r="S179" i="3"/>
  <c r="T179" i="3" s="1"/>
  <c r="M179" i="3"/>
  <c r="N179" i="3" s="1"/>
  <c r="H179" i="3"/>
  <c r="I179" i="3" s="1"/>
  <c r="X178" i="3"/>
  <c r="Y178" i="3" s="1"/>
  <c r="S178" i="3"/>
  <c r="T178" i="3" s="1"/>
  <c r="M178" i="3"/>
  <c r="N178" i="3" s="1"/>
  <c r="H178" i="3"/>
  <c r="I178" i="3" s="1"/>
  <c r="H177" i="3"/>
  <c r="I177" i="3" s="1"/>
  <c r="H176" i="3"/>
  <c r="I176" i="3" s="1"/>
  <c r="H175" i="3"/>
  <c r="I175" i="3" s="1"/>
  <c r="H174" i="3"/>
  <c r="I174" i="3" s="1"/>
  <c r="X173" i="3"/>
  <c r="Y173" i="3" s="1"/>
  <c r="S173" i="3"/>
  <c r="T173" i="3" s="1"/>
  <c r="M173" i="3"/>
  <c r="N173" i="3" s="1"/>
  <c r="H173" i="3"/>
  <c r="I173" i="3" s="1"/>
  <c r="X172" i="3"/>
  <c r="Y172" i="3" s="1"/>
  <c r="S172" i="3"/>
  <c r="T172" i="3" s="1"/>
  <c r="M172" i="3"/>
  <c r="N172" i="3" s="1"/>
  <c r="H172" i="3"/>
  <c r="I172" i="3" s="1"/>
  <c r="X171" i="3"/>
  <c r="Y171" i="3" s="1"/>
  <c r="S171" i="3"/>
  <c r="T171" i="3" s="1"/>
  <c r="M171" i="3"/>
  <c r="N171" i="3" s="1"/>
  <c r="H171" i="3"/>
  <c r="I171" i="3" s="1"/>
  <c r="X170" i="3"/>
  <c r="Y170" i="3" s="1"/>
  <c r="S170" i="3"/>
  <c r="T170" i="3" s="1"/>
  <c r="M170" i="3"/>
  <c r="N170" i="3" s="1"/>
  <c r="H170" i="3"/>
  <c r="I170" i="3" s="1"/>
  <c r="X169" i="3"/>
  <c r="Y169" i="3" s="1"/>
  <c r="S169" i="3"/>
  <c r="T169" i="3" s="1"/>
  <c r="M169" i="3"/>
  <c r="N169" i="3" s="1"/>
  <c r="H169" i="3"/>
  <c r="I169" i="3" s="1"/>
  <c r="X168" i="3"/>
  <c r="Y168" i="3" s="1"/>
  <c r="S168" i="3"/>
  <c r="T168" i="3" s="1"/>
  <c r="M168" i="3"/>
  <c r="N168" i="3" s="1"/>
  <c r="H168" i="3"/>
  <c r="I168" i="3" s="1"/>
  <c r="X167" i="3"/>
  <c r="Y167" i="3" s="1"/>
  <c r="S167" i="3"/>
  <c r="T167" i="3" s="1"/>
  <c r="M167" i="3"/>
  <c r="N167" i="3" s="1"/>
  <c r="H167" i="3"/>
  <c r="I167" i="3" s="1"/>
  <c r="X166" i="3"/>
  <c r="Y166" i="3" s="1"/>
  <c r="S166" i="3"/>
  <c r="T166" i="3" s="1"/>
  <c r="M166" i="3"/>
  <c r="N166" i="3" s="1"/>
  <c r="H166" i="3"/>
  <c r="I166" i="3" s="1"/>
  <c r="X165" i="3"/>
  <c r="Y165" i="3" s="1"/>
  <c r="S165" i="3"/>
  <c r="T165" i="3" s="1"/>
  <c r="M165" i="3"/>
  <c r="N165" i="3" s="1"/>
  <c r="H165" i="3"/>
  <c r="I165" i="3" s="1"/>
  <c r="X164" i="3"/>
  <c r="Y164" i="3" s="1"/>
  <c r="S164" i="3"/>
  <c r="T164" i="3" s="1"/>
  <c r="M164" i="3"/>
  <c r="N164" i="3" s="1"/>
  <c r="H164" i="3"/>
  <c r="I164" i="3" s="1"/>
  <c r="X163" i="3"/>
  <c r="Y163" i="3" s="1"/>
  <c r="S163" i="3"/>
  <c r="T163" i="3" s="1"/>
  <c r="M163" i="3"/>
  <c r="N163" i="3" s="1"/>
  <c r="H163" i="3"/>
  <c r="I163" i="3" s="1"/>
  <c r="X162" i="3"/>
  <c r="Y162" i="3" s="1"/>
  <c r="S162" i="3"/>
  <c r="T162" i="3" s="1"/>
  <c r="M162" i="3"/>
  <c r="N162" i="3" s="1"/>
  <c r="H162" i="3"/>
  <c r="I162" i="3" s="1"/>
  <c r="X161" i="3"/>
  <c r="Y161" i="3" s="1"/>
  <c r="S161" i="3"/>
  <c r="T161" i="3" s="1"/>
  <c r="M161" i="3"/>
  <c r="N161" i="3" s="1"/>
  <c r="H161" i="3"/>
  <c r="I161" i="3" s="1"/>
  <c r="X160" i="3"/>
  <c r="Y160" i="3" s="1"/>
  <c r="S160" i="3"/>
  <c r="T160" i="3" s="1"/>
  <c r="M160" i="3"/>
  <c r="N160" i="3" s="1"/>
  <c r="H160" i="3"/>
  <c r="I160" i="3" s="1"/>
  <c r="X159" i="3"/>
  <c r="Y159" i="3" s="1"/>
  <c r="S159" i="3"/>
  <c r="T159" i="3" s="1"/>
  <c r="M159" i="3"/>
  <c r="N159" i="3" s="1"/>
  <c r="H159" i="3"/>
  <c r="I159" i="3" s="1"/>
  <c r="X158" i="3"/>
  <c r="Y158" i="3" s="1"/>
  <c r="S158" i="3"/>
  <c r="T158" i="3" s="1"/>
  <c r="M158" i="3"/>
  <c r="N158" i="3" s="1"/>
  <c r="H158" i="3"/>
  <c r="I158" i="3" s="1"/>
  <c r="X157" i="3"/>
  <c r="Y157" i="3" s="1"/>
  <c r="S157" i="3"/>
  <c r="T157" i="3" s="1"/>
  <c r="M157" i="3"/>
  <c r="N157" i="3" s="1"/>
  <c r="H157" i="3"/>
  <c r="I157" i="3" s="1"/>
  <c r="X156" i="3"/>
  <c r="Y156" i="3" s="1"/>
  <c r="S156" i="3"/>
  <c r="T156" i="3" s="1"/>
  <c r="M156" i="3"/>
  <c r="N156" i="3" s="1"/>
  <c r="H156" i="3"/>
  <c r="I156" i="3" s="1"/>
  <c r="X155" i="3"/>
  <c r="Y155" i="3" s="1"/>
  <c r="S155" i="3"/>
  <c r="T155" i="3" s="1"/>
  <c r="M155" i="3"/>
  <c r="N155" i="3" s="1"/>
  <c r="H155" i="3"/>
  <c r="I155" i="3" s="1"/>
  <c r="X154" i="3"/>
  <c r="Y154" i="3" s="1"/>
  <c r="S154" i="3"/>
  <c r="T154" i="3" s="1"/>
  <c r="M154" i="3"/>
  <c r="N154" i="3" s="1"/>
  <c r="H154" i="3"/>
  <c r="I154" i="3" s="1"/>
  <c r="X153" i="3"/>
  <c r="Y153" i="3" s="1"/>
  <c r="S153" i="3"/>
  <c r="T153" i="3" s="1"/>
  <c r="M153" i="3"/>
  <c r="N153" i="3" s="1"/>
  <c r="H153" i="3"/>
  <c r="I153" i="3" s="1"/>
  <c r="X152" i="3"/>
  <c r="Y152" i="3" s="1"/>
  <c r="S152" i="3"/>
  <c r="T152" i="3" s="1"/>
  <c r="M152" i="3"/>
  <c r="N152" i="3" s="1"/>
  <c r="H152" i="3"/>
  <c r="I152" i="3" s="1"/>
  <c r="X151" i="3"/>
  <c r="Y151" i="3" s="1"/>
  <c r="S151" i="3"/>
  <c r="T151" i="3" s="1"/>
  <c r="M151" i="3"/>
  <c r="N151" i="3" s="1"/>
  <c r="H151" i="3"/>
  <c r="I151" i="3" s="1"/>
  <c r="X150" i="3"/>
  <c r="Y150" i="3" s="1"/>
  <c r="S150" i="3"/>
  <c r="T150" i="3" s="1"/>
  <c r="M150" i="3"/>
  <c r="N150" i="3" s="1"/>
  <c r="H150" i="3"/>
  <c r="I150" i="3" s="1"/>
  <c r="X149" i="3"/>
  <c r="Y149" i="3" s="1"/>
  <c r="S149" i="3"/>
  <c r="T149" i="3" s="1"/>
  <c r="M149" i="3"/>
  <c r="N149" i="3" s="1"/>
  <c r="H149" i="3"/>
  <c r="I149" i="3" s="1"/>
  <c r="X148" i="3"/>
  <c r="Y148" i="3" s="1"/>
  <c r="S148" i="3"/>
  <c r="T148" i="3" s="1"/>
  <c r="M148" i="3"/>
  <c r="N148" i="3" s="1"/>
  <c r="H148" i="3"/>
  <c r="I148" i="3" s="1"/>
  <c r="X147" i="3"/>
  <c r="Y147" i="3" s="1"/>
  <c r="S147" i="3"/>
  <c r="T147" i="3" s="1"/>
  <c r="M147" i="3"/>
  <c r="N147" i="3" s="1"/>
  <c r="H147" i="3"/>
  <c r="I147" i="3" s="1"/>
  <c r="X146" i="3"/>
  <c r="Y146" i="3" s="1"/>
  <c r="S146" i="3"/>
  <c r="T146" i="3" s="1"/>
  <c r="M146" i="3"/>
  <c r="N146" i="3" s="1"/>
  <c r="H146" i="3"/>
  <c r="I146" i="3" s="1"/>
  <c r="X145" i="3"/>
  <c r="Y145" i="3" s="1"/>
  <c r="S145" i="3"/>
  <c r="T145" i="3" s="1"/>
  <c r="M145" i="3"/>
  <c r="N145" i="3" s="1"/>
  <c r="H145" i="3"/>
  <c r="I145" i="3" s="1"/>
  <c r="X144" i="3"/>
  <c r="Y144" i="3" s="1"/>
  <c r="S144" i="3"/>
  <c r="T144" i="3" s="1"/>
  <c r="M144" i="3"/>
  <c r="N144" i="3" s="1"/>
  <c r="H144" i="3"/>
  <c r="I144" i="3" s="1"/>
  <c r="X143" i="3"/>
  <c r="Y143" i="3" s="1"/>
  <c r="S143" i="3"/>
  <c r="T143" i="3" s="1"/>
  <c r="M143" i="3"/>
  <c r="N143" i="3" s="1"/>
  <c r="H143" i="3"/>
  <c r="I143" i="3" s="1"/>
  <c r="X142" i="3"/>
  <c r="Y142" i="3" s="1"/>
  <c r="S142" i="3"/>
  <c r="T142" i="3" s="1"/>
  <c r="M142" i="3"/>
  <c r="N142" i="3" s="1"/>
  <c r="H142" i="3"/>
  <c r="I142" i="3" s="1"/>
  <c r="X141" i="3"/>
  <c r="Y141" i="3" s="1"/>
  <c r="S141" i="3"/>
  <c r="T141" i="3" s="1"/>
  <c r="M141" i="3"/>
  <c r="N141" i="3" s="1"/>
  <c r="H141" i="3"/>
  <c r="I141" i="3" s="1"/>
  <c r="X140" i="3"/>
  <c r="Y140" i="3" s="1"/>
  <c r="S140" i="3"/>
  <c r="T140" i="3" s="1"/>
  <c r="M140" i="3"/>
  <c r="N140" i="3" s="1"/>
  <c r="H140" i="3"/>
  <c r="I140" i="3" s="1"/>
  <c r="X139" i="3"/>
  <c r="Y139" i="3" s="1"/>
  <c r="S139" i="3"/>
  <c r="T139" i="3" s="1"/>
  <c r="M139" i="3"/>
  <c r="N139" i="3" s="1"/>
  <c r="H139" i="3"/>
  <c r="I139" i="3" s="1"/>
  <c r="X138" i="3"/>
  <c r="Y138" i="3" s="1"/>
  <c r="S138" i="3"/>
  <c r="T138" i="3" s="1"/>
  <c r="M138" i="3"/>
  <c r="N138" i="3" s="1"/>
  <c r="H138" i="3"/>
  <c r="I138" i="3" s="1"/>
  <c r="X137" i="3"/>
  <c r="Y137" i="3" s="1"/>
  <c r="S137" i="3"/>
  <c r="T137" i="3" s="1"/>
  <c r="M137" i="3"/>
  <c r="N137" i="3" s="1"/>
  <c r="H137" i="3"/>
  <c r="I137" i="3" s="1"/>
  <c r="X136" i="3"/>
  <c r="Y136" i="3" s="1"/>
  <c r="S136" i="3"/>
  <c r="T136" i="3" s="1"/>
  <c r="M136" i="3"/>
  <c r="N136" i="3" s="1"/>
  <c r="H136" i="3"/>
  <c r="I136" i="3" s="1"/>
  <c r="X135" i="3"/>
  <c r="Y135" i="3" s="1"/>
  <c r="S135" i="3"/>
  <c r="T135" i="3" s="1"/>
  <c r="M135" i="3"/>
  <c r="N135" i="3" s="1"/>
  <c r="H135" i="3"/>
  <c r="I135" i="3" s="1"/>
  <c r="X134" i="3"/>
  <c r="Y134" i="3" s="1"/>
  <c r="S134" i="3"/>
  <c r="T134" i="3" s="1"/>
  <c r="M134" i="3"/>
  <c r="N134" i="3" s="1"/>
  <c r="H134" i="3"/>
  <c r="I134" i="3" s="1"/>
  <c r="X133" i="3"/>
  <c r="Y133" i="3" s="1"/>
  <c r="S133" i="3"/>
  <c r="T133" i="3" s="1"/>
  <c r="M133" i="3"/>
  <c r="N133" i="3" s="1"/>
  <c r="H133" i="3"/>
  <c r="I133" i="3" s="1"/>
  <c r="X132" i="3"/>
  <c r="Y132" i="3" s="1"/>
  <c r="S132" i="3"/>
  <c r="T132" i="3" s="1"/>
  <c r="M132" i="3"/>
  <c r="N132" i="3" s="1"/>
  <c r="H132" i="3"/>
  <c r="I132" i="3" s="1"/>
  <c r="X131" i="3"/>
  <c r="Y131" i="3" s="1"/>
  <c r="S131" i="3"/>
  <c r="T131" i="3" s="1"/>
  <c r="M131" i="3"/>
  <c r="N131" i="3" s="1"/>
  <c r="H131" i="3"/>
  <c r="I131" i="3" s="1"/>
  <c r="X130" i="3"/>
  <c r="Y130" i="3" s="1"/>
  <c r="S130" i="3"/>
  <c r="T130" i="3" s="1"/>
  <c r="M130" i="3"/>
  <c r="N130" i="3" s="1"/>
  <c r="H130" i="3"/>
  <c r="I130" i="3" s="1"/>
  <c r="X129" i="3"/>
  <c r="Y129" i="3" s="1"/>
  <c r="S129" i="3"/>
  <c r="T129" i="3" s="1"/>
  <c r="M129" i="3"/>
  <c r="N129" i="3" s="1"/>
  <c r="H129" i="3"/>
  <c r="I129" i="3" s="1"/>
  <c r="X128" i="3"/>
  <c r="Y128" i="3" s="1"/>
  <c r="S128" i="3"/>
  <c r="T128" i="3" s="1"/>
  <c r="M128" i="3"/>
  <c r="N128" i="3" s="1"/>
  <c r="H128" i="3"/>
  <c r="I128" i="3" s="1"/>
  <c r="X127" i="3"/>
  <c r="Y127" i="3" s="1"/>
  <c r="S127" i="3"/>
  <c r="T127" i="3" s="1"/>
  <c r="M127" i="3"/>
  <c r="N127" i="3" s="1"/>
  <c r="H127" i="3"/>
  <c r="I127" i="3" s="1"/>
  <c r="X126" i="3"/>
  <c r="Y126" i="3" s="1"/>
  <c r="S126" i="3"/>
  <c r="T126" i="3" s="1"/>
  <c r="M126" i="3"/>
  <c r="N126" i="3" s="1"/>
  <c r="H126" i="3"/>
  <c r="I126" i="3" s="1"/>
  <c r="X125" i="3"/>
  <c r="Y125" i="3" s="1"/>
  <c r="S125" i="3"/>
  <c r="T125" i="3" s="1"/>
  <c r="M125" i="3"/>
  <c r="N125" i="3" s="1"/>
  <c r="H125" i="3"/>
  <c r="I125" i="3" s="1"/>
  <c r="X124" i="3"/>
  <c r="Y124" i="3" s="1"/>
  <c r="S124" i="3"/>
  <c r="T124" i="3" s="1"/>
  <c r="M124" i="3"/>
  <c r="N124" i="3" s="1"/>
  <c r="H124" i="3"/>
  <c r="I124" i="3" s="1"/>
  <c r="X123" i="3"/>
  <c r="Y123" i="3" s="1"/>
  <c r="S123" i="3"/>
  <c r="T123" i="3" s="1"/>
  <c r="M123" i="3"/>
  <c r="N123" i="3" s="1"/>
  <c r="H123" i="3"/>
  <c r="I123" i="3" s="1"/>
  <c r="X122" i="3"/>
  <c r="Y122" i="3" s="1"/>
  <c r="S122" i="3"/>
  <c r="T122" i="3" s="1"/>
  <c r="M122" i="3"/>
  <c r="N122" i="3" s="1"/>
  <c r="H122" i="3"/>
  <c r="I122" i="3" s="1"/>
  <c r="X121" i="3"/>
  <c r="Y121" i="3" s="1"/>
  <c r="S121" i="3"/>
  <c r="T121" i="3" s="1"/>
  <c r="M121" i="3"/>
  <c r="N121" i="3" s="1"/>
  <c r="H121" i="3"/>
  <c r="I121" i="3" s="1"/>
  <c r="X120" i="3"/>
  <c r="Y120" i="3" s="1"/>
  <c r="S120" i="3"/>
  <c r="T120" i="3" s="1"/>
  <c r="M120" i="3"/>
  <c r="N120" i="3" s="1"/>
  <c r="H120" i="3"/>
  <c r="I120" i="3" s="1"/>
  <c r="X119" i="3"/>
  <c r="Y119" i="3" s="1"/>
  <c r="S119" i="3"/>
  <c r="T119" i="3" s="1"/>
  <c r="M119" i="3"/>
  <c r="N119" i="3" s="1"/>
  <c r="H119" i="3"/>
  <c r="I119" i="3" s="1"/>
  <c r="X118" i="3"/>
  <c r="Y118" i="3" s="1"/>
  <c r="S118" i="3"/>
  <c r="T118" i="3" s="1"/>
  <c r="M118" i="3"/>
  <c r="N118" i="3" s="1"/>
  <c r="H118" i="3"/>
  <c r="I118" i="3" s="1"/>
  <c r="X117" i="3"/>
  <c r="Y117" i="3" s="1"/>
  <c r="S117" i="3"/>
  <c r="T117" i="3" s="1"/>
  <c r="M117" i="3"/>
  <c r="N117" i="3" s="1"/>
  <c r="H117" i="3"/>
  <c r="I117" i="3" s="1"/>
  <c r="X116" i="3"/>
  <c r="Y116" i="3" s="1"/>
  <c r="S116" i="3"/>
  <c r="T116" i="3" s="1"/>
  <c r="M116" i="3"/>
  <c r="N116" i="3" s="1"/>
  <c r="H116" i="3"/>
  <c r="I116" i="3" s="1"/>
  <c r="X115" i="3"/>
  <c r="Y115" i="3" s="1"/>
  <c r="S115" i="3"/>
  <c r="T115" i="3" s="1"/>
  <c r="M115" i="3"/>
  <c r="N115" i="3" s="1"/>
  <c r="H115" i="3"/>
  <c r="I115" i="3" s="1"/>
  <c r="X114" i="3"/>
  <c r="Y114" i="3" s="1"/>
  <c r="S114" i="3"/>
  <c r="T114" i="3" s="1"/>
  <c r="M114" i="3"/>
  <c r="N114" i="3" s="1"/>
  <c r="H114" i="3"/>
  <c r="I114" i="3" s="1"/>
  <c r="X113" i="3"/>
  <c r="Y113" i="3" s="1"/>
  <c r="S113" i="3"/>
  <c r="T113" i="3" s="1"/>
  <c r="M113" i="3"/>
  <c r="N113" i="3" s="1"/>
  <c r="H113" i="3"/>
  <c r="I113" i="3" s="1"/>
  <c r="X112" i="3"/>
  <c r="Y112" i="3" s="1"/>
  <c r="S112" i="3"/>
  <c r="T112" i="3" s="1"/>
  <c r="M112" i="3"/>
  <c r="N112" i="3" s="1"/>
  <c r="H112" i="3"/>
  <c r="I112" i="3" s="1"/>
  <c r="X111" i="3"/>
  <c r="Y111" i="3" s="1"/>
  <c r="S111" i="3"/>
  <c r="T111" i="3" s="1"/>
  <c r="M111" i="3"/>
  <c r="N111" i="3" s="1"/>
  <c r="H111" i="3"/>
  <c r="I111" i="3" s="1"/>
  <c r="X110" i="3"/>
  <c r="Y110" i="3" s="1"/>
  <c r="S110" i="3"/>
  <c r="T110" i="3" s="1"/>
  <c r="M110" i="3"/>
  <c r="N110" i="3" s="1"/>
  <c r="H110" i="3"/>
  <c r="I110" i="3" s="1"/>
  <c r="X109" i="3"/>
  <c r="Y109" i="3" s="1"/>
  <c r="S109" i="3"/>
  <c r="T109" i="3" s="1"/>
  <c r="M109" i="3"/>
  <c r="N109" i="3" s="1"/>
  <c r="H109" i="3"/>
  <c r="I109" i="3" s="1"/>
  <c r="X108" i="3"/>
  <c r="Y108" i="3" s="1"/>
  <c r="S108" i="3"/>
  <c r="T108" i="3" s="1"/>
  <c r="M108" i="3"/>
  <c r="N108" i="3" s="1"/>
  <c r="H108" i="3"/>
  <c r="I108" i="3" s="1"/>
  <c r="X107" i="3"/>
  <c r="Y107" i="3" s="1"/>
  <c r="S107" i="3"/>
  <c r="T107" i="3" s="1"/>
  <c r="M107" i="3"/>
  <c r="N107" i="3" s="1"/>
  <c r="H107" i="3"/>
  <c r="I107" i="3" s="1"/>
  <c r="X106" i="3"/>
  <c r="Y106" i="3" s="1"/>
  <c r="S106" i="3"/>
  <c r="T106" i="3" s="1"/>
  <c r="M106" i="3"/>
  <c r="N106" i="3" s="1"/>
  <c r="H106" i="3"/>
  <c r="I106" i="3" s="1"/>
  <c r="X105" i="3"/>
  <c r="Y105" i="3" s="1"/>
  <c r="S105" i="3"/>
  <c r="T105" i="3" s="1"/>
  <c r="M105" i="3"/>
  <c r="N105" i="3" s="1"/>
  <c r="H105" i="3"/>
  <c r="I105" i="3" s="1"/>
  <c r="X104" i="3"/>
  <c r="Y104" i="3" s="1"/>
  <c r="S104" i="3"/>
  <c r="T104" i="3" s="1"/>
  <c r="M104" i="3"/>
  <c r="N104" i="3" s="1"/>
  <c r="H104" i="3"/>
  <c r="I104" i="3" s="1"/>
  <c r="X103" i="3"/>
  <c r="Y103" i="3" s="1"/>
  <c r="S103" i="3"/>
  <c r="T103" i="3" s="1"/>
  <c r="M103" i="3"/>
  <c r="N103" i="3" s="1"/>
  <c r="H103" i="3"/>
  <c r="I103" i="3" s="1"/>
  <c r="X102" i="3"/>
  <c r="Y102" i="3" s="1"/>
  <c r="S102" i="3"/>
  <c r="T102" i="3" s="1"/>
  <c r="M102" i="3"/>
  <c r="N102" i="3" s="1"/>
  <c r="H102" i="3"/>
  <c r="I102" i="3" s="1"/>
  <c r="X101" i="3"/>
  <c r="Y101" i="3" s="1"/>
  <c r="S101" i="3"/>
  <c r="T101" i="3" s="1"/>
  <c r="M101" i="3"/>
  <c r="N101" i="3" s="1"/>
  <c r="H101" i="3"/>
  <c r="I101" i="3" s="1"/>
  <c r="X100" i="3"/>
  <c r="Y100" i="3" s="1"/>
  <c r="S100" i="3"/>
  <c r="T100" i="3" s="1"/>
  <c r="M100" i="3"/>
  <c r="N100" i="3" s="1"/>
  <c r="H100" i="3"/>
  <c r="I100" i="3" s="1"/>
  <c r="X99" i="3"/>
  <c r="Y99" i="3" s="1"/>
  <c r="S99" i="3"/>
  <c r="M99" i="3"/>
  <c r="H99" i="3"/>
  <c r="I99" i="3" s="1"/>
  <c r="X98" i="3"/>
  <c r="Y98" i="3" s="1"/>
  <c r="S98" i="3"/>
  <c r="M98" i="3"/>
  <c r="H98" i="3"/>
  <c r="I98" i="3" s="1"/>
  <c r="X97" i="3"/>
  <c r="Y97" i="3" s="1"/>
  <c r="S97" i="3"/>
  <c r="M97" i="3"/>
  <c r="H97" i="3"/>
  <c r="I97" i="3" s="1"/>
  <c r="X96" i="3"/>
  <c r="Y96" i="3" s="1"/>
  <c r="S96" i="3"/>
  <c r="M96" i="3"/>
  <c r="H96" i="3"/>
  <c r="I96" i="3" s="1"/>
  <c r="X95" i="3"/>
  <c r="Y95" i="3" s="1"/>
  <c r="S95" i="3"/>
  <c r="M95" i="3"/>
  <c r="H95" i="3"/>
  <c r="I95" i="3" s="1"/>
  <c r="X94" i="3"/>
  <c r="Y94" i="3" s="1"/>
  <c r="S94" i="3"/>
  <c r="T94" i="3" s="1"/>
  <c r="M94" i="3"/>
  <c r="N94" i="3" s="1"/>
  <c r="H94" i="3"/>
  <c r="I94" i="3" s="1"/>
  <c r="X93" i="3"/>
  <c r="Y93" i="3" s="1"/>
  <c r="S93" i="3"/>
  <c r="T93" i="3" s="1"/>
  <c r="M93" i="3"/>
  <c r="N93" i="3" s="1"/>
  <c r="H93" i="3"/>
  <c r="I93" i="3" s="1"/>
  <c r="X92" i="3"/>
  <c r="Y92" i="3" s="1"/>
  <c r="S92" i="3"/>
  <c r="T92" i="3" s="1"/>
  <c r="M92" i="3"/>
  <c r="N92" i="3" s="1"/>
  <c r="H92" i="3"/>
  <c r="I92" i="3" s="1"/>
  <c r="X91" i="3"/>
  <c r="Y91" i="3" s="1"/>
  <c r="S91" i="3"/>
  <c r="T91" i="3" s="1"/>
  <c r="M91" i="3"/>
  <c r="N91" i="3" s="1"/>
  <c r="H91" i="3"/>
  <c r="I91" i="3" s="1"/>
  <c r="X90" i="3"/>
  <c r="Y90" i="3" s="1"/>
  <c r="S90" i="3"/>
  <c r="T90" i="3" s="1"/>
  <c r="M90" i="3"/>
  <c r="N90" i="3" s="1"/>
  <c r="H90" i="3"/>
  <c r="I90" i="3" s="1"/>
  <c r="X89" i="3"/>
  <c r="Y89" i="3" s="1"/>
  <c r="S89" i="3"/>
  <c r="T89" i="3" s="1"/>
  <c r="M89" i="3"/>
  <c r="N89" i="3" s="1"/>
  <c r="H89" i="3"/>
  <c r="I89" i="3" s="1"/>
  <c r="X88" i="3"/>
  <c r="Y88" i="3" s="1"/>
  <c r="S88" i="3"/>
  <c r="T88" i="3" s="1"/>
  <c r="M88" i="3"/>
  <c r="N88" i="3" s="1"/>
  <c r="H88" i="3"/>
  <c r="I88" i="3" s="1"/>
  <c r="X87" i="3"/>
  <c r="Y87" i="3" s="1"/>
  <c r="S87" i="3"/>
  <c r="T87" i="3" s="1"/>
  <c r="M87" i="3"/>
  <c r="N87" i="3" s="1"/>
  <c r="H87" i="3"/>
  <c r="I87" i="3" s="1"/>
  <c r="X86" i="3"/>
  <c r="Y86" i="3" s="1"/>
  <c r="S86" i="3"/>
  <c r="T86" i="3" s="1"/>
  <c r="M86" i="3"/>
  <c r="N86" i="3" s="1"/>
  <c r="H86" i="3"/>
  <c r="I86" i="3" s="1"/>
  <c r="X85" i="3"/>
  <c r="Y85" i="3" s="1"/>
  <c r="S85" i="3"/>
  <c r="T85" i="3" s="1"/>
  <c r="M85" i="3"/>
  <c r="N85" i="3" s="1"/>
  <c r="H85" i="3"/>
  <c r="I85" i="3" s="1"/>
  <c r="X84" i="3"/>
  <c r="Y84" i="3" s="1"/>
  <c r="S84" i="3"/>
  <c r="T84" i="3" s="1"/>
  <c r="M84" i="3"/>
  <c r="N84" i="3" s="1"/>
  <c r="H84" i="3"/>
  <c r="I84" i="3" s="1"/>
  <c r="X82" i="3"/>
  <c r="Y82" i="3" s="1"/>
  <c r="S82" i="3"/>
  <c r="T82" i="3" s="1"/>
  <c r="M82" i="3"/>
  <c r="N82" i="3" s="1"/>
  <c r="H82" i="3"/>
  <c r="I82" i="3" s="1"/>
  <c r="X81" i="3"/>
  <c r="Y81" i="3" s="1"/>
  <c r="S81" i="3"/>
  <c r="T81" i="3" s="1"/>
  <c r="M81" i="3"/>
  <c r="N81" i="3" s="1"/>
  <c r="H81" i="3"/>
  <c r="I81" i="3" s="1"/>
  <c r="X80" i="3"/>
  <c r="Y80" i="3" s="1"/>
  <c r="S80" i="3"/>
  <c r="T80" i="3" s="1"/>
  <c r="M80" i="3"/>
  <c r="N80" i="3" s="1"/>
  <c r="H80" i="3"/>
  <c r="I80" i="3" s="1"/>
  <c r="X79" i="3"/>
  <c r="Y79" i="3" s="1"/>
  <c r="S79" i="3"/>
  <c r="T79" i="3" s="1"/>
  <c r="M79" i="3"/>
  <c r="N79" i="3" s="1"/>
  <c r="H79" i="3"/>
  <c r="I79" i="3" s="1"/>
  <c r="X78" i="3"/>
  <c r="Y78" i="3" s="1"/>
  <c r="S78" i="3"/>
  <c r="T78" i="3" s="1"/>
  <c r="M78" i="3"/>
  <c r="N78" i="3" s="1"/>
  <c r="H78" i="3"/>
  <c r="I78" i="3" s="1"/>
  <c r="X77" i="3"/>
  <c r="Y77" i="3" s="1"/>
  <c r="S77" i="3"/>
  <c r="T77" i="3" s="1"/>
  <c r="M77" i="3"/>
  <c r="N77" i="3" s="1"/>
  <c r="H77" i="3"/>
  <c r="I77" i="3" s="1"/>
  <c r="X76" i="3"/>
  <c r="Y76" i="3" s="1"/>
  <c r="S76" i="3"/>
  <c r="T76" i="3" s="1"/>
  <c r="M76" i="3"/>
  <c r="N76" i="3" s="1"/>
  <c r="H76" i="3"/>
  <c r="I76" i="3" s="1"/>
  <c r="X75" i="3"/>
  <c r="Y75" i="3" s="1"/>
  <c r="S75" i="3"/>
  <c r="T75" i="3" s="1"/>
  <c r="M75" i="3"/>
  <c r="N75" i="3" s="1"/>
  <c r="H75" i="3"/>
  <c r="I75" i="3" s="1"/>
  <c r="X74" i="3"/>
  <c r="Y74" i="3" s="1"/>
  <c r="S74" i="3"/>
  <c r="T74" i="3" s="1"/>
  <c r="M74" i="3"/>
  <c r="N74" i="3" s="1"/>
  <c r="H74" i="3"/>
  <c r="I74" i="3" s="1"/>
  <c r="X73" i="3"/>
  <c r="Y73" i="3" s="1"/>
  <c r="S73" i="3"/>
  <c r="T73" i="3" s="1"/>
  <c r="M73" i="3"/>
  <c r="N73" i="3" s="1"/>
  <c r="H73" i="3"/>
  <c r="I73" i="3" s="1"/>
  <c r="X72" i="3"/>
  <c r="Y72" i="3" s="1"/>
  <c r="S72" i="3"/>
  <c r="T72" i="3" s="1"/>
  <c r="M72" i="3"/>
  <c r="N72" i="3" s="1"/>
  <c r="H72" i="3"/>
  <c r="I72" i="3" s="1"/>
  <c r="X71" i="3"/>
  <c r="Y71" i="3" s="1"/>
  <c r="S71" i="3"/>
  <c r="T71" i="3" s="1"/>
  <c r="M71" i="3"/>
  <c r="N71" i="3" s="1"/>
  <c r="H71" i="3"/>
  <c r="I71" i="3" s="1"/>
  <c r="X70" i="3"/>
  <c r="Y70" i="3" s="1"/>
  <c r="S70" i="3"/>
  <c r="T70" i="3" s="1"/>
  <c r="M70" i="3"/>
  <c r="N70" i="3" s="1"/>
  <c r="H70" i="3"/>
  <c r="I70" i="3" s="1"/>
  <c r="X69" i="3"/>
  <c r="Y69" i="3" s="1"/>
  <c r="S69" i="3"/>
  <c r="T69" i="3" s="1"/>
  <c r="M69" i="3"/>
  <c r="N69" i="3" s="1"/>
  <c r="H69" i="3"/>
  <c r="I69" i="3" s="1"/>
  <c r="X68" i="3"/>
  <c r="Y68" i="3" s="1"/>
  <c r="S68" i="3"/>
  <c r="T68" i="3" s="1"/>
  <c r="M68" i="3"/>
  <c r="N68" i="3" s="1"/>
  <c r="H68" i="3"/>
  <c r="I68" i="3" s="1"/>
  <c r="X67" i="3"/>
  <c r="Y67" i="3" s="1"/>
  <c r="S67" i="3"/>
  <c r="T67" i="3" s="1"/>
  <c r="M67" i="3"/>
  <c r="N67" i="3" s="1"/>
  <c r="H67" i="3"/>
  <c r="I67" i="3" s="1"/>
  <c r="X66" i="3"/>
  <c r="Y66" i="3" s="1"/>
  <c r="S66" i="3"/>
  <c r="T66" i="3" s="1"/>
  <c r="M66" i="3"/>
  <c r="N66" i="3" s="1"/>
  <c r="H66" i="3"/>
  <c r="I66" i="3" s="1"/>
  <c r="X65" i="3"/>
  <c r="Y65" i="3" s="1"/>
  <c r="S65" i="3"/>
  <c r="T65" i="3" s="1"/>
  <c r="M65" i="3"/>
  <c r="N65" i="3" s="1"/>
  <c r="H65" i="3"/>
  <c r="I65" i="3" s="1"/>
  <c r="X64" i="3"/>
  <c r="Y64" i="3" s="1"/>
  <c r="S64" i="3"/>
  <c r="T64" i="3" s="1"/>
  <c r="M64" i="3"/>
  <c r="N64" i="3" s="1"/>
  <c r="H64" i="3"/>
  <c r="I64" i="3" s="1"/>
  <c r="X63" i="3"/>
  <c r="Y63" i="3" s="1"/>
  <c r="S63" i="3"/>
  <c r="T63" i="3" s="1"/>
  <c r="M63" i="3"/>
  <c r="N63" i="3" s="1"/>
  <c r="H63" i="3"/>
  <c r="I63" i="3" s="1"/>
  <c r="X62" i="3"/>
  <c r="Y62" i="3" s="1"/>
  <c r="S62" i="3"/>
  <c r="T62" i="3" s="1"/>
  <c r="M62" i="3"/>
  <c r="N62" i="3" s="1"/>
  <c r="H62" i="3"/>
  <c r="I62" i="3" s="1"/>
  <c r="X61" i="3"/>
  <c r="Y61" i="3" s="1"/>
  <c r="S61" i="3"/>
  <c r="T61" i="3" s="1"/>
  <c r="M61" i="3"/>
  <c r="N61" i="3" s="1"/>
  <c r="H61" i="3"/>
  <c r="I61" i="3" s="1"/>
  <c r="X60" i="3"/>
  <c r="Y60" i="3" s="1"/>
  <c r="S60" i="3"/>
  <c r="T60" i="3" s="1"/>
  <c r="M60" i="3"/>
  <c r="N60" i="3" s="1"/>
  <c r="H60" i="3"/>
  <c r="I60" i="3" s="1"/>
  <c r="X59" i="3"/>
  <c r="Y59" i="3" s="1"/>
  <c r="S59" i="3"/>
  <c r="T59" i="3" s="1"/>
  <c r="M59" i="3"/>
  <c r="N59" i="3" s="1"/>
  <c r="H59" i="3"/>
  <c r="I59" i="3" s="1"/>
  <c r="X58" i="3"/>
  <c r="Y58" i="3" s="1"/>
  <c r="S58" i="3"/>
  <c r="T58" i="3" s="1"/>
  <c r="M58" i="3"/>
  <c r="N58" i="3" s="1"/>
  <c r="H58" i="3"/>
  <c r="I58" i="3" s="1"/>
  <c r="X57" i="3"/>
  <c r="Y57" i="3" s="1"/>
  <c r="S57" i="3"/>
  <c r="T57" i="3" s="1"/>
  <c r="M57" i="3"/>
  <c r="N57" i="3" s="1"/>
  <c r="H57" i="3"/>
  <c r="I57" i="3" s="1"/>
  <c r="X56" i="3"/>
  <c r="Y56" i="3" s="1"/>
  <c r="S56" i="3"/>
  <c r="T56" i="3" s="1"/>
  <c r="M56" i="3"/>
  <c r="N56" i="3" s="1"/>
  <c r="H56" i="3"/>
  <c r="I56" i="3" s="1"/>
  <c r="X55" i="3"/>
  <c r="Y55" i="3" s="1"/>
  <c r="S55" i="3"/>
  <c r="T55" i="3" s="1"/>
  <c r="M55" i="3"/>
  <c r="N55" i="3" s="1"/>
  <c r="H55" i="3"/>
  <c r="I55" i="3" s="1"/>
  <c r="X54" i="3"/>
  <c r="Y54" i="3" s="1"/>
  <c r="S54" i="3"/>
  <c r="T54" i="3" s="1"/>
  <c r="M54" i="3"/>
  <c r="N54" i="3" s="1"/>
  <c r="H54" i="3"/>
  <c r="I54" i="3" s="1"/>
  <c r="X53" i="3"/>
  <c r="Y53" i="3" s="1"/>
  <c r="S53" i="3"/>
  <c r="T53" i="3" s="1"/>
  <c r="M53" i="3"/>
  <c r="N53" i="3" s="1"/>
  <c r="H53" i="3"/>
  <c r="I53" i="3" s="1"/>
  <c r="X52" i="3"/>
  <c r="Y52" i="3" s="1"/>
  <c r="S52" i="3"/>
  <c r="T52" i="3" s="1"/>
  <c r="M52" i="3"/>
  <c r="N52" i="3" s="1"/>
  <c r="H52" i="3"/>
  <c r="I52" i="3" s="1"/>
  <c r="X51" i="3"/>
  <c r="Y51" i="3" s="1"/>
  <c r="S51" i="3"/>
  <c r="T51" i="3" s="1"/>
  <c r="M51" i="3"/>
  <c r="N51" i="3" s="1"/>
  <c r="H51" i="3"/>
  <c r="I51" i="3" s="1"/>
  <c r="X50" i="3"/>
  <c r="Y50" i="3" s="1"/>
  <c r="S50" i="3"/>
  <c r="T50" i="3" s="1"/>
  <c r="M50" i="3"/>
  <c r="N50" i="3" s="1"/>
  <c r="H50" i="3"/>
  <c r="I50" i="3" s="1"/>
  <c r="X49" i="3"/>
  <c r="Y49" i="3" s="1"/>
  <c r="S49" i="3"/>
  <c r="T49" i="3" s="1"/>
  <c r="M49" i="3"/>
  <c r="N49" i="3" s="1"/>
  <c r="H49" i="3"/>
  <c r="I49" i="3" s="1"/>
  <c r="X48" i="3"/>
  <c r="Y48" i="3" s="1"/>
  <c r="S48" i="3"/>
  <c r="T48" i="3" s="1"/>
  <c r="M48" i="3"/>
  <c r="N48" i="3" s="1"/>
  <c r="H48" i="3"/>
  <c r="I48" i="3" s="1"/>
  <c r="X47" i="3"/>
  <c r="Y47" i="3" s="1"/>
  <c r="S47" i="3"/>
  <c r="T47" i="3" s="1"/>
  <c r="M47" i="3"/>
  <c r="N47" i="3" s="1"/>
  <c r="H47" i="3"/>
  <c r="I47" i="3" s="1"/>
  <c r="X46" i="3"/>
  <c r="Y46" i="3" s="1"/>
  <c r="S46" i="3"/>
  <c r="T46" i="3" s="1"/>
  <c r="M46" i="3"/>
  <c r="N46" i="3" s="1"/>
  <c r="H46" i="3"/>
  <c r="I46" i="3" s="1"/>
  <c r="X45" i="3"/>
  <c r="Y45" i="3" s="1"/>
  <c r="S45" i="3"/>
  <c r="T45" i="3" s="1"/>
  <c r="M45" i="3"/>
  <c r="N45" i="3" s="1"/>
  <c r="H45" i="3"/>
  <c r="I45" i="3" s="1"/>
  <c r="X44" i="3"/>
  <c r="Y44" i="3" s="1"/>
  <c r="S44" i="3"/>
  <c r="T44" i="3" s="1"/>
  <c r="M44" i="3"/>
  <c r="N44" i="3" s="1"/>
  <c r="H44" i="3"/>
  <c r="I44" i="3" s="1"/>
  <c r="X43" i="3"/>
  <c r="Y43" i="3" s="1"/>
  <c r="S43" i="3"/>
  <c r="T43" i="3" s="1"/>
  <c r="M43" i="3"/>
  <c r="N43" i="3" s="1"/>
  <c r="H43" i="3"/>
  <c r="I43" i="3" s="1"/>
  <c r="X42" i="3"/>
  <c r="Y42" i="3" s="1"/>
  <c r="S42" i="3"/>
  <c r="T42" i="3" s="1"/>
  <c r="M42" i="3"/>
  <c r="N42" i="3" s="1"/>
  <c r="H42" i="3"/>
  <c r="I42" i="3" s="1"/>
  <c r="X41" i="3"/>
  <c r="Y41" i="3" s="1"/>
  <c r="S41" i="3"/>
  <c r="T41" i="3" s="1"/>
  <c r="M41" i="3"/>
  <c r="N41" i="3" s="1"/>
  <c r="H41" i="3"/>
  <c r="I41" i="3" s="1"/>
  <c r="X40" i="3"/>
  <c r="Y40" i="3" s="1"/>
  <c r="S40" i="3"/>
  <c r="T40" i="3" s="1"/>
  <c r="M40" i="3"/>
  <c r="N40" i="3" s="1"/>
  <c r="H40" i="3"/>
  <c r="I40" i="3" s="1"/>
  <c r="X39" i="3"/>
  <c r="Y39" i="3" s="1"/>
  <c r="S39" i="3"/>
  <c r="T39" i="3" s="1"/>
  <c r="M39" i="3"/>
  <c r="N39" i="3" s="1"/>
  <c r="H39" i="3"/>
  <c r="I39" i="3" s="1"/>
  <c r="X38" i="3"/>
  <c r="Y38" i="3" s="1"/>
  <c r="S38" i="3"/>
  <c r="T38" i="3" s="1"/>
  <c r="M38" i="3"/>
  <c r="N38" i="3" s="1"/>
  <c r="H38" i="3"/>
  <c r="I38" i="3" s="1"/>
  <c r="X37" i="3"/>
  <c r="Y37" i="3" s="1"/>
  <c r="S37" i="3"/>
  <c r="T37" i="3" s="1"/>
  <c r="M37" i="3"/>
  <c r="N37" i="3" s="1"/>
  <c r="H37" i="3"/>
  <c r="I37" i="3" s="1"/>
  <c r="X36" i="3"/>
  <c r="Y36" i="3" s="1"/>
  <c r="S36" i="3"/>
  <c r="T36" i="3" s="1"/>
  <c r="M36" i="3"/>
  <c r="N36" i="3" s="1"/>
  <c r="H36" i="3"/>
  <c r="I36" i="3" s="1"/>
  <c r="X35" i="3"/>
  <c r="Y35" i="3" s="1"/>
  <c r="S35" i="3"/>
  <c r="T35" i="3" s="1"/>
  <c r="M35" i="3"/>
  <c r="N35" i="3" s="1"/>
  <c r="H35" i="3"/>
  <c r="I35" i="3" s="1"/>
  <c r="X34" i="3"/>
  <c r="Y34" i="3" s="1"/>
  <c r="S34" i="3"/>
  <c r="T34" i="3" s="1"/>
  <c r="M34" i="3"/>
  <c r="N34" i="3" s="1"/>
  <c r="H34" i="3"/>
  <c r="I34" i="3" s="1"/>
  <c r="X33" i="3"/>
  <c r="Y33" i="3" s="1"/>
  <c r="S33" i="3"/>
  <c r="T33" i="3" s="1"/>
  <c r="M33" i="3"/>
  <c r="N33" i="3" s="1"/>
  <c r="H33" i="3"/>
  <c r="I33" i="3" s="1"/>
  <c r="X32" i="3"/>
  <c r="Y32" i="3" s="1"/>
  <c r="S32" i="3"/>
  <c r="T32" i="3" s="1"/>
  <c r="M32" i="3"/>
  <c r="N32" i="3" s="1"/>
  <c r="H32" i="3"/>
  <c r="I32" i="3" s="1"/>
  <c r="X31" i="3"/>
  <c r="Y31" i="3" s="1"/>
  <c r="S31" i="3"/>
  <c r="T31" i="3" s="1"/>
  <c r="M31" i="3"/>
  <c r="N31" i="3" s="1"/>
  <c r="H31" i="3"/>
  <c r="I31" i="3" s="1"/>
  <c r="X30" i="3"/>
  <c r="Y30" i="3" s="1"/>
  <c r="S30" i="3"/>
  <c r="T30" i="3" s="1"/>
  <c r="M30" i="3"/>
  <c r="N30" i="3" s="1"/>
  <c r="H30" i="3"/>
  <c r="I30" i="3" s="1"/>
  <c r="X29" i="3"/>
  <c r="Y29" i="3" s="1"/>
  <c r="S29" i="3"/>
  <c r="T29" i="3" s="1"/>
  <c r="M29" i="3"/>
  <c r="N29" i="3" s="1"/>
  <c r="H29" i="3"/>
  <c r="I29" i="3" s="1"/>
  <c r="X28" i="3"/>
  <c r="Y28" i="3" s="1"/>
  <c r="S28" i="3"/>
  <c r="T28" i="3" s="1"/>
  <c r="M28" i="3"/>
  <c r="N28" i="3" s="1"/>
  <c r="H28" i="3"/>
  <c r="I28" i="3" s="1"/>
  <c r="X27" i="3"/>
  <c r="Y27" i="3" s="1"/>
  <c r="S27" i="3"/>
  <c r="T27" i="3" s="1"/>
  <c r="M27" i="3"/>
  <c r="N27" i="3" s="1"/>
  <c r="H27" i="3"/>
  <c r="I27" i="3" s="1"/>
  <c r="X26" i="3"/>
  <c r="Y26" i="3" s="1"/>
  <c r="S26" i="3"/>
  <c r="T26" i="3" s="1"/>
  <c r="M26" i="3"/>
  <c r="N26" i="3" s="1"/>
  <c r="H26" i="3"/>
  <c r="I26" i="3" s="1"/>
  <c r="X25" i="3"/>
  <c r="Y25" i="3" s="1"/>
  <c r="S25" i="3"/>
  <c r="T25" i="3" s="1"/>
  <c r="M25" i="3"/>
  <c r="N25" i="3" s="1"/>
  <c r="H25" i="3"/>
  <c r="I25" i="3" s="1"/>
  <c r="X24" i="3"/>
  <c r="Y24" i="3" s="1"/>
  <c r="S24" i="3"/>
  <c r="T24" i="3" s="1"/>
  <c r="M24" i="3"/>
  <c r="N24" i="3" s="1"/>
  <c r="H24" i="3"/>
  <c r="I24" i="3" s="1"/>
  <c r="X23" i="3"/>
  <c r="Y23" i="3" s="1"/>
  <c r="S23" i="3"/>
  <c r="T23" i="3" s="1"/>
  <c r="M23" i="3"/>
  <c r="N23" i="3" s="1"/>
  <c r="H23" i="3"/>
  <c r="I23" i="3" s="1"/>
  <c r="X22" i="3"/>
  <c r="Y22" i="3" s="1"/>
  <c r="S22" i="3"/>
  <c r="T22" i="3" s="1"/>
  <c r="M22" i="3"/>
  <c r="N22" i="3" s="1"/>
  <c r="H22" i="3"/>
  <c r="I22" i="3" s="1"/>
  <c r="X21" i="3"/>
  <c r="Y21" i="3" s="1"/>
  <c r="S21" i="3"/>
  <c r="T21" i="3" s="1"/>
  <c r="M21" i="3"/>
  <c r="N21" i="3" s="1"/>
  <c r="H21" i="3"/>
  <c r="I21" i="3" s="1"/>
  <c r="X20" i="3"/>
  <c r="Y20" i="3" s="1"/>
  <c r="S20" i="3"/>
  <c r="T20" i="3" s="1"/>
  <c r="M20" i="3"/>
  <c r="N20" i="3" s="1"/>
  <c r="H20" i="3"/>
  <c r="I20" i="3" s="1"/>
  <c r="X19" i="3"/>
  <c r="Y19" i="3" s="1"/>
  <c r="S19" i="3"/>
  <c r="T19" i="3" s="1"/>
  <c r="M19" i="3"/>
  <c r="N19" i="3" s="1"/>
  <c r="H19" i="3"/>
  <c r="I19" i="3" s="1"/>
  <c r="X18" i="3"/>
  <c r="Y18" i="3" s="1"/>
  <c r="S18" i="3"/>
  <c r="T18" i="3" s="1"/>
  <c r="M18" i="3"/>
  <c r="N18" i="3" s="1"/>
  <c r="H18" i="3"/>
  <c r="I18" i="3" s="1"/>
  <c r="X17" i="3"/>
  <c r="Y17" i="3" s="1"/>
  <c r="S17" i="3"/>
  <c r="T17" i="3" s="1"/>
  <c r="M17" i="3"/>
  <c r="N17" i="3" s="1"/>
  <c r="H17" i="3"/>
  <c r="I17" i="3" s="1"/>
  <c r="X16" i="3"/>
  <c r="Y16" i="3" s="1"/>
  <c r="S16" i="3"/>
  <c r="T16" i="3" s="1"/>
  <c r="M16" i="3"/>
  <c r="N16" i="3" s="1"/>
  <c r="H16" i="3"/>
  <c r="I16" i="3" s="1"/>
  <c r="X15" i="3"/>
  <c r="Y15" i="3" s="1"/>
  <c r="S15" i="3"/>
  <c r="T15" i="3" s="1"/>
  <c r="M15" i="3"/>
  <c r="N15" i="3" s="1"/>
  <c r="H15" i="3"/>
  <c r="I15" i="3" s="1"/>
  <c r="X14" i="3"/>
  <c r="Y14" i="3" s="1"/>
  <c r="S14" i="3"/>
  <c r="T14" i="3" s="1"/>
  <c r="M14" i="3"/>
  <c r="N14" i="3" s="1"/>
  <c r="H14" i="3"/>
  <c r="I14" i="3" s="1"/>
  <c r="X13" i="3"/>
  <c r="Y13" i="3" s="1"/>
  <c r="S13" i="3"/>
  <c r="T13" i="3" s="1"/>
  <c r="M13" i="3"/>
  <c r="N13" i="3" s="1"/>
  <c r="H13" i="3"/>
  <c r="I13" i="3" s="1"/>
  <c r="C721" i="1"/>
  <c r="C720" i="1"/>
  <c r="C719" i="1"/>
  <c r="C707" i="1"/>
  <c r="S688" i="1"/>
  <c r="T688" i="1" s="1"/>
  <c r="M688" i="1"/>
  <c r="N688" i="1" s="1"/>
  <c r="H688" i="1"/>
  <c r="I688" i="1" s="1"/>
  <c r="R686" i="1"/>
  <c r="R690" i="1" s="1"/>
  <c r="Q686" i="1"/>
  <c r="Q690" i="1" s="1"/>
  <c r="L686" i="1"/>
  <c r="L690" i="1" s="1"/>
  <c r="K686" i="1"/>
  <c r="K690" i="1" s="1"/>
  <c r="G686" i="1"/>
  <c r="G690" i="1" s="1"/>
  <c r="F686" i="1"/>
  <c r="F690" i="1" s="1"/>
  <c r="S684" i="1"/>
  <c r="T684" i="1" s="1"/>
  <c r="M684" i="1"/>
  <c r="N684" i="1" s="1"/>
  <c r="H684" i="1"/>
  <c r="I684" i="1" s="1"/>
  <c r="S682" i="1"/>
  <c r="T682" i="1" s="1"/>
  <c r="M682" i="1"/>
  <c r="N682" i="1" s="1"/>
  <c r="H682" i="1"/>
  <c r="I682" i="1" s="1"/>
  <c r="R678" i="1"/>
  <c r="Q678" i="1"/>
  <c r="L678" i="1"/>
  <c r="K678" i="1"/>
  <c r="G678" i="1"/>
  <c r="F678" i="1"/>
  <c r="S676" i="1"/>
  <c r="T676" i="1" s="1"/>
  <c r="M676" i="1"/>
  <c r="N676" i="1" s="1"/>
  <c r="H676" i="1"/>
  <c r="I676" i="1" s="1"/>
  <c r="S675" i="1"/>
  <c r="T675" i="1" s="1"/>
  <c r="M675" i="1"/>
  <c r="N675" i="1" s="1"/>
  <c r="H675" i="1"/>
  <c r="I675" i="1" s="1"/>
  <c r="S673" i="1"/>
  <c r="T673" i="1" s="1"/>
  <c r="M673" i="1"/>
  <c r="N673" i="1" s="1"/>
  <c r="H673" i="1"/>
  <c r="I673" i="1" s="1"/>
  <c r="S672" i="1"/>
  <c r="T672" i="1" s="1"/>
  <c r="M672" i="1"/>
  <c r="N672" i="1" s="1"/>
  <c r="H672" i="1"/>
  <c r="I672" i="1" s="1"/>
  <c r="S671" i="1"/>
  <c r="T671" i="1" s="1"/>
  <c r="M671" i="1"/>
  <c r="N671" i="1" s="1"/>
  <c r="H671" i="1"/>
  <c r="I671" i="1" s="1"/>
  <c r="S670" i="1"/>
  <c r="T670" i="1" s="1"/>
  <c r="M670" i="1"/>
  <c r="N670" i="1" s="1"/>
  <c r="H670" i="1"/>
  <c r="I670" i="1" s="1"/>
  <c r="S668" i="1"/>
  <c r="T668" i="1" s="1"/>
  <c r="M668" i="1"/>
  <c r="N668" i="1" s="1"/>
  <c r="H668" i="1"/>
  <c r="I668" i="1" s="1"/>
  <c r="S667" i="1"/>
  <c r="T667" i="1" s="1"/>
  <c r="M667" i="1"/>
  <c r="N667" i="1" s="1"/>
  <c r="H667" i="1"/>
  <c r="I667" i="1" s="1"/>
  <c r="S666" i="1"/>
  <c r="T666" i="1" s="1"/>
  <c r="M666" i="1"/>
  <c r="N666" i="1" s="1"/>
  <c r="H666" i="1"/>
  <c r="I666" i="1" s="1"/>
  <c r="S664" i="1"/>
  <c r="T664" i="1" s="1"/>
  <c r="M664" i="1"/>
  <c r="N664" i="1" s="1"/>
  <c r="H664" i="1"/>
  <c r="I664" i="1" s="1"/>
  <c r="S662" i="1"/>
  <c r="T662" i="1" s="1"/>
  <c r="M662" i="1"/>
  <c r="N662" i="1" s="1"/>
  <c r="H662" i="1"/>
  <c r="I662" i="1" s="1"/>
  <c r="S660" i="1"/>
  <c r="T660" i="1" s="1"/>
  <c r="M660" i="1"/>
  <c r="N660" i="1" s="1"/>
  <c r="H660" i="1"/>
  <c r="I660" i="1" s="1"/>
  <c r="S659" i="1"/>
  <c r="T659" i="1" s="1"/>
  <c r="M659" i="1"/>
  <c r="N659" i="1" s="1"/>
  <c r="H659" i="1"/>
  <c r="I659" i="1" s="1"/>
  <c r="S657" i="1"/>
  <c r="T657" i="1" s="1"/>
  <c r="M657" i="1"/>
  <c r="N657" i="1" s="1"/>
  <c r="H657" i="1"/>
  <c r="I657" i="1" s="1"/>
  <c r="S656" i="1"/>
  <c r="T656" i="1" s="1"/>
  <c r="M656" i="1"/>
  <c r="N656" i="1" s="1"/>
  <c r="H656" i="1"/>
  <c r="I656" i="1" s="1"/>
  <c r="S655" i="1"/>
  <c r="T655" i="1" s="1"/>
  <c r="M655" i="1"/>
  <c r="N655" i="1" s="1"/>
  <c r="H655" i="1"/>
  <c r="I655" i="1" s="1"/>
  <c r="S654" i="1"/>
  <c r="T654" i="1" s="1"/>
  <c r="M654" i="1"/>
  <c r="N654" i="1" s="1"/>
  <c r="H654" i="1"/>
  <c r="I654" i="1" s="1"/>
  <c r="S652" i="1"/>
  <c r="T652" i="1" s="1"/>
  <c r="M652" i="1"/>
  <c r="N652" i="1" s="1"/>
  <c r="H652" i="1"/>
  <c r="I652" i="1" s="1"/>
  <c r="S651" i="1"/>
  <c r="T651" i="1" s="1"/>
  <c r="M651" i="1"/>
  <c r="N651" i="1" s="1"/>
  <c r="H651" i="1"/>
  <c r="I651" i="1" s="1"/>
  <c r="S650" i="1"/>
  <c r="T650" i="1" s="1"/>
  <c r="M650" i="1"/>
  <c r="N650" i="1" s="1"/>
  <c r="H650" i="1"/>
  <c r="I650" i="1" s="1"/>
  <c r="S649" i="1"/>
  <c r="T649" i="1" s="1"/>
  <c r="M649" i="1"/>
  <c r="N649" i="1" s="1"/>
  <c r="H649" i="1"/>
  <c r="I649" i="1" s="1"/>
  <c r="S643" i="1"/>
  <c r="T643" i="1" s="1"/>
  <c r="M643" i="1"/>
  <c r="N643" i="1" s="1"/>
  <c r="H643" i="1"/>
  <c r="I643" i="1" s="1"/>
  <c r="S641" i="1"/>
  <c r="T641" i="1" s="1"/>
  <c r="M641" i="1"/>
  <c r="N641" i="1" s="1"/>
  <c r="H641" i="1"/>
  <c r="I641" i="1" s="1"/>
  <c r="S639" i="1"/>
  <c r="T639" i="1" s="1"/>
  <c r="M639" i="1"/>
  <c r="N639" i="1" s="1"/>
  <c r="H639" i="1"/>
  <c r="I639" i="1" s="1"/>
  <c r="S638" i="1"/>
  <c r="T638" i="1" s="1"/>
  <c r="M638" i="1"/>
  <c r="N638" i="1" s="1"/>
  <c r="H638" i="1"/>
  <c r="I638" i="1" s="1"/>
  <c r="S636" i="1"/>
  <c r="T636" i="1" s="1"/>
  <c r="M636" i="1"/>
  <c r="N636" i="1" s="1"/>
  <c r="H636" i="1"/>
  <c r="I636" i="1" s="1"/>
  <c r="S635" i="1"/>
  <c r="T635" i="1" s="1"/>
  <c r="M635" i="1"/>
  <c r="N635" i="1" s="1"/>
  <c r="H635" i="1"/>
  <c r="I635" i="1" s="1"/>
  <c r="S634" i="1"/>
  <c r="T634" i="1" s="1"/>
  <c r="M634" i="1"/>
  <c r="N634" i="1" s="1"/>
  <c r="H634" i="1"/>
  <c r="I634" i="1" s="1"/>
  <c r="S632" i="1"/>
  <c r="T632" i="1" s="1"/>
  <c r="M632" i="1"/>
  <c r="N632" i="1" s="1"/>
  <c r="H632" i="1"/>
  <c r="I632" i="1" s="1"/>
  <c r="S631" i="1"/>
  <c r="T631" i="1" s="1"/>
  <c r="M631" i="1"/>
  <c r="N631" i="1" s="1"/>
  <c r="H631" i="1"/>
  <c r="I631" i="1" s="1"/>
  <c r="S630" i="1"/>
  <c r="T630" i="1" s="1"/>
  <c r="M630" i="1"/>
  <c r="N630" i="1" s="1"/>
  <c r="H630" i="1"/>
  <c r="I630" i="1" s="1"/>
  <c r="S629" i="1"/>
  <c r="T629" i="1" s="1"/>
  <c r="M629" i="1"/>
  <c r="N629" i="1" s="1"/>
  <c r="H629" i="1"/>
  <c r="I629" i="1" s="1"/>
  <c r="R626" i="1"/>
  <c r="Q626" i="1"/>
  <c r="L626" i="1"/>
  <c r="K626" i="1"/>
  <c r="K627" i="1" s="1"/>
  <c r="G626" i="1"/>
  <c r="F626" i="1"/>
  <c r="S625" i="1"/>
  <c r="T625" i="1" s="1"/>
  <c r="M625" i="1"/>
  <c r="N625" i="1" s="1"/>
  <c r="H625" i="1"/>
  <c r="I625" i="1" s="1"/>
  <c r="S624" i="1"/>
  <c r="T624" i="1" s="1"/>
  <c r="M624" i="1"/>
  <c r="N624" i="1" s="1"/>
  <c r="H624" i="1"/>
  <c r="I624" i="1" s="1"/>
  <c r="S623" i="1"/>
  <c r="T623" i="1" s="1"/>
  <c r="M623" i="1"/>
  <c r="N623" i="1" s="1"/>
  <c r="H623" i="1"/>
  <c r="I623" i="1" s="1"/>
  <c r="S622" i="1"/>
  <c r="T622" i="1" s="1"/>
  <c r="M622" i="1"/>
  <c r="N622" i="1" s="1"/>
  <c r="H622" i="1"/>
  <c r="I622" i="1" s="1"/>
  <c r="S621" i="1"/>
  <c r="T621" i="1" s="1"/>
  <c r="M621" i="1"/>
  <c r="N621" i="1" s="1"/>
  <c r="H621" i="1"/>
  <c r="I621" i="1" s="1"/>
  <c r="S618" i="1"/>
  <c r="T618" i="1" s="1"/>
  <c r="M618" i="1"/>
  <c r="N618" i="1" s="1"/>
  <c r="H618" i="1"/>
  <c r="I618" i="1" s="1"/>
  <c r="S617" i="1"/>
  <c r="T617" i="1" s="1"/>
  <c r="M617" i="1"/>
  <c r="N617" i="1" s="1"/>
  <c r="H617" i="1"/>
  <c r="I617" i="1" s="1"/>
  <c r="S616" i="1"/>
  <c r="T616" i="1" s="1"/>
  <c r="M616" i="1"/>
  <c r="N616" i="1" s="1"/>
  <c r="H616" i="1"/>
  <c r="I616" i="1" s="1"/>
  <c r="S615" i="1"/>
  <c r="T615" i="1" s="1"/>
  <c r="M615" i="1"/>
  <c r="N615" i="1" s="1"/>
  <c r="H615" i="1"/>
  <c r="I615" i="1" s="1"/>
  <c r="S614" i="1"/>
  <c r="T614" i="1" s="1"/>
  <c r="M614" i="1"/>
  <c r="N614" i="1" s="1"/>
  <c r="H614" i="1"/>
  <c r="I614" i="1" s="1"/>
  <c r="R611" i="1"/>
  <c r="Q611" i="1"/>
  <c r="L611" i="1"/>
  <c r="K611" i="1"/>
  <c r="G611" i="1"/>
  <c r="F611" i="1"/>
  <c r="S609" i="1"/>
  <c r="T609" i="1" s="1"/>
  <c r="M609" i="1"/>
  <c r="N609" i="1" s="1"/>
  <c r="H609" i="1"/>
  <c r="I609" i="1" s="1"/>
  <c r="S608" i="1"/>
  <c r="T608" i="1" s="1"/>
  <c r="M608" i="1"/>
  <c r="N608" i="1" s="1"/>
  <c r="H608" i="1"/>
  <c r="I608" i="1" s="1"/>
  <c r="S607" i="1"/>
  <c r="T607" i="1" s="1"/>
  <c r="M607" i="1"/>
  <c r="N607" i="1" s="1"/>
  <c r="H607" i="1"/>
  <c r="I607" i="1" s="1"/>
  <c r="S606" i="1"/>
  <c r="T606" i="1" s="1"/>
  <c r="M606" i="1"/>
  <c r="N606" i="1" s="1"/>
  <c r="H606" i="1"/>
  <c r="I606" i="1" s="1"/>
  <c r="S605" i="1"/>
  <c r="T605" i="1" s="1"/>
  <c r="M605" i="1"/>
  <c r="N605" i="1" s="1"/>
  <c r="H605" i="1"/>
  <c r="I605" i="1" s="1"/>
  <c r="S604" i="1"/>
  <c r="T604" i="1" s="1"/>
  <c r="M604" i="1"/>
  <c r="N604" i="1" s="1"/>
  <c r="H604" i="1"/>
  <c r="I604" i="1" s="1"/>
  <c r="S602" i="1"/>
  <c r="T602" i="1" s="1"/>
  <c r="M602" i="1"/>
  <c r="N602" i="1" s="1"/>
  <c r="H602" i="1"/>
  <c r="I602" i="1" s="1"/>
  <c r="S601" i="1"/>
  <c r="T601" i="1" s="1"/>
  <c r="M601" i="1"/>
  <c r="N601" i="1" s="1"/>
  <c r="H601" i="1"/>
  <c r="I601" i="1" s="1"/>
  <c r="S600" i="1"/>
  <c r="T600" i="1" s="1"/>
  <c r="M600" i="1"/>
  <c r="N600" i="1" s="1"/>
  <c r="H600" i="1"/>
  <c r="I600" i="1" s="1"/>
  <c r="S598" i="1"/>
  <c r="T598" i="1" s="1"/>
  <c r="M598" i="1"/>
  <c r="N598" i="1" s="1"/>
  <c r="H598" i="1"/>
  <c r="I598" i="1" s="1"/>
  <c r="S597" i="1"/>
  <c r="T597" i="1" s="1"/>
  <c r="M597" i="1"/>
  <c r="N597" i="1" s="1"/>
  <c r="H597" i="1"/>
  <c r="I597" i="1" s="1"/>
  <c r="S596" i="1"/>
  <c r="T596" i="1" s="1"/>
  <c r="M596" i="1"/>
  <c r="N596" i="1" s="1"/>
  <c r="H596" i="1"/>
  <c r="I596" i="1" s="1"/>
  <c r="S594" i="1"/>
  <c r="T594" i="1" s="1"/>
  <c r="M594" i="1"/>
  <c r="N594" i="1" s="1"/>
  <c r="H594" i="1"/>
  <c r="I594" i="1" s="1"/>
  <c r="S592" i="1"/>
  <c r="T592" i="1" s="1"/>
  <c r="M592" i="1"/>
  <c r="N592" i="1" s="1"/>
  <c r="H592" i="1"/>
  <c r="I592" i="1" s="1"/>
  <c r="S591" i="1"/>
  <c r="T591" i="1" s="1"/>
  <c r="M591" i="1"/>
  <c r="N591" i="1" s="1"/>
  <c r="H591" i="1"/>
  <c r="I591" i="1" s="1"/>
  <c r="S589" i="1"/>
  <c r="T589" i="1" s="1"/>
  <c r="M589" i="1"/>
  <c r="N589" i="1" s="1"/>
  <c r="H589" i="1"/>
  <c r="I589" i="1" s="1"/>
  <c r="S587" i="1"/>
  <c r="T587" i="1" s="1"/>
  <c r="M587" i="1"/>
  <c r="N587" i="1" s="1"/>
  <c r="H587" i="1"/>
  <c r="I587" i="1" s="1"/>
  <c r="S586" i="1"/>
  <c r="T586" i="1" s="1"/>
  <c r="M586" i="1"/>
  <c r="N586" i="1" s="1"/>
  <c r="H586" i="1"/>
  <c r="I586" i="1" s="1"/>
  <c r="R583" i="1"/>
  <c r="Q583" i="1"/>
  <c r="L583" i="1"/>
  <c r="K583" i="1"/>
  <c r="G583" i="1"/>
  <c r="F583" i="1"/>
  <c r="S581" i="1"/>
  <c r="T581" i="1" s="1"/>
  <c r="M581" i="1"/>
  <c r="N581" i="1" s="1"/>
  <c r="H581" i="1"/>
  <c r="I581" i="1" s="1"/>
  <c r="S580" i="1"/>
  <c r="T580" i="1" s="1"/>
  <c r="M580" i="1"/>
  <c r="N580" i="1" s="1"/>
  <c r="H580" i="1"/>
  <c r="I580" i="1" s="1"/>
  <c r="S578" i="1"/>
  <c r="T578" i="1" s="1"/>
  <c r="M578" i="1"/>
  <c r="N578" i="1" s="1"/>
  <c r="H578" i="1"/>
  <c r="I578" i="1" s="1"/>
  <c r="S577" i="1"/>
  <c r="T577" i="1" s="1"/>
  <c r="M577" i="1"/>
  <c r="N577" i="1" s="1"/>
  <c r="H577" i="1"/>
  <c r="I577" i="1" s="1"/>
  <c r="S576" i="1"/>
  <c r="T576" i="1" s="1"/>
  <c r="M576" i="1"/>
  <c r="N576" i="1" s="1"/>
  <c r="H576" i="1"/>
  <c r="I576" i="1" s="1"/>
  <c r="S575" i="1"/>
  <c r="T575" i="1" s="1"/>
  <c r="M575" i="1"/>
  <c r="N575" i="1" s="1"/>
  <c r="H575" i="1"/>
  <c r="I575" i="1" s="1"/>
  <c r="S574" i="1"/>
  <c r="T574" i="1" s="1"/>
  <c r="M574" i="1"/>
  <c r="N574" i="1" s="1"/>
  <c r="H574" i="1"/>
  <c r="I574" i="1" s="1"/>
  <c r="S572" i="1"/>
  <c r="T572" i="1" s="1"/>
  <c r="M572" i="1"/>
  <c r="N572" i="1" s="1"/>
  <c r="H572" i="1"/>
  <c r="I572" i="1" s="1"/>
  <c r="S571" i="1"/>
  <c r="T571" i="1" s="1"/>
  <c r="M571" i="1"/>
  <c r="N571" i="1" s="1"/>
  <c r="H571" i="1"/>
  <c r="I571" i="1" s="1"/>
  <c r="S569" i="1"/>
  <c r="T569" i="1" s="1"/>
  <c r="M569" i="1"/>
  <c r="N569" i="1" s="1"/>
  <c r="H569" i="1"/>
  <c r="I569" i="1" s="1"/>
  <c r="S568" i="1"/>
  <c r="T568" i="1" s="1"/>
  <c r="M568" i="1"/>
  <c r="N568" i="1" s="1"/>
  <c r="H568" i="1"/>
  <c r="I568" i="1" s="1"/>
  <c r="S567" i="1"/>
  <c r="T567" i="1" s="1"/>
  <c r="M567" i="1"/>
  <c r="N567" i="1" s="1"/>
  <c r="H567" i="1"/>
  <c r="I567" i="1" s="1"/>
  <c r="S565" i="1"/>
  <c r="T565" i="1" s="1"/>
  <c r="M565" i="1"/>
  <c r="N565" i="1" s="1"/>
  <c r="H565" i="1"/>
  <c r="I565" i="1" s="1"/>
  <c r="S563" i="1"/>
  <c r="T563" i="1" s="1"/>
  <c r="M563" i="1"/>
  <c r="N563" i="1" s="1"/>
  <c r="H563" i="1"/>
  <c r="I563" i="1" s="1"/>
  <c r="S562" i="1"/>
  <c r="T562" i="1" s="1"/>
  <c r="M562" i="1"/>
  <c r="N562" i="1" s="1"/>
  <c r="H562" i="1"/>
  <c r="I562" i="1" s="1"/>
  <c r="S561" i="1"/>
  <c r="T561" i="1" s="1"/>
  <c r="M561" i="1"/>
  <c r="N561" i="1" s="1"/>
  <c r="H561" i="1"/>
  <c r="I561" i="1" s="1"/>
  <c r="S559" i="1"/>
  <c r="T559" i="1" s="1"/>
  <c r="M559" i="1"/>
  <c r="N559" i="1" s="1"/>
  <c r="H559" i="1"/>
  <c r="I559" i="1" s="1"/>
  <c r="S558" i="1"/>
  <c r="T558" i="1" s="1"/>
  <c r="M558" i="1"/>
  <c r="N558" i="1" s="1"/>
  <c r="H558" i="1"/>
  <c r="I558" i="1" s="1"/>
  <c r="S557" i="1"/>
  <c r="T557" i="1" s="1"/>
  <c r="M557" i="1"/>
  <c r="N557" i="1" s="1"/>
  <c r="H557" i="1"/>
  <c r="I557" i="1" s="1"/>
  <c r="S555" i="1"/>
  <c r="T555" i="1" s="1"/>
  <c r="M555" i="1"/>
  <c r="N555" i="1" s="1"/>
  <c r="H555" i="1"/>
  <c r="I555" i="1" s="1"/>
  <c r="S554" i="1"/>
  <c r="T554" i="1" s="1"/>
  <c r="M554" i="1"/>
  <c r="N554" i="1" s="1"/>
  <c r="H554" i="1"/>
  <c r="I554" i="1" s="1"/>
  <c r="S552" i="1"/>
  <c r="T552" i="1" s="1"/>
  <c r="M552" i="1"/>
  <c r="N552" i="1" s="1"/>
  <c r="H552" i="1"/>
  <c r="I552" i="1" s="1"/>
  <c r="S550" i="1"/>
  <c r="T550" i="1" s="1"/>
  <c r="M550" i="1"/>
  <c r="N550" i="1" s="1"/>
  <c r="H550" i="1"/>
  <c r="I550" i="1" s="1"/>
  <c r="S541" i="1"/>
  <c r="T541" i="1" s="1"/>
  <c r="M541" i="1"/>
  <c r="N541" i="1" s="1"/>
  <c r="H541" i="1"/>
  <c r="I541" i="1" s="1"/>
  <c r="S540" i="1"/>
  <c r="M540" i="1"/>
  <c r="N540" i="1" s="1"/>
  <c r="H540" i="1"/>
  <c r="I540" i="1" s="1"/>
  <c r="S539" i="1"/>
  <c r="T539" i="1" s="1"/>
  <c r="M539" i="1"/>
  <c r="N539" i="1" s="1"/>
  <c r="H539" i="1"/>
  <c r="I539" i="1" s="1"/>
  <c r="S538" i="1"/>
  <c r="T538" i="1" s="1"/>
  <c r="M538" i="1"/>
  <c r="N538" i="1" s="1"/>
  <c r="H538" i="1"/>
  <c r="I538" i="1" s="1"/>
  <c r="S536" i="1"/>
  <c r="T536" i="1" s="1"/>
  <c r="M536" i="1"/>
  <c r="N536" i="1" s="1"/>
  <c r="H536" i="1"/>
  <c r="I536" i="1" s="1"/>
  <c r="S534" i="1"/>
  <c r="T534" i="1" s="1"/>
  <c r="M534" i="1"/>
  <c r="N534" i="1" s="1"/>
  <c r="H534" i="1"/>
  <c r="I534" i="1" s="1"/>
  <c r="S533" i="1"/>
  <c r="T533" i="1" s="1"/>
  <c r="M533" i="1"/>
  <c r="N533" i="1" s="1"/>
  <c r="H533" i="1"/>
  <c r="I533" i="1" s="1"/>
  <c r="S532" i="1"/>
  <c r="T532" i="1" s="1"/>
  <c r="M532" i="1"/>
  <c r="N532" i="1" s="1"/>
  <c r="H532" i="1"/>
  <c r="I532" i="1" s="1"/>
  <c r="S530" i="1"/>
  <c r="T530" i="1" s="1"/>
  <c r="M530" i="1"/>
  <c r="N530" i="1" s="1"/>
  <c r="H530" i="1"/>
  <c r="I530" i="1" s="1"/>
  <c r="S528" i="1"/>
  <c r="T528" i="1" s="1"/>
  <c r="M528" i="1"/>
  <c r="N528" i="1" s="1"/>
  <c r="H528" i="1"/>
  <c r="I528" i="1" s="1"/>
  <c r="S527" i="1"/>
  <c r="T527" i="1" s="1"/>
  <c r="M527" i="1"/>
  <c r="N527" i="1" s="1"/>
  <c r="H527" i="1"/>
  <c r="I527" i="1" s="1"/>
  <c r="S525" i="1"/>
  <c r="T525" i="1" s="1"/>
  <c r="M525" i="1"/>
  <c r="N525" i="1" s="1"/>
  <c r="H525" i="1"/>
  <c r="I525" i="1" s="1"/>
  <c r="S523" i="1"/>
  <c r="T523" i="1" s="1"/>
  <c r="M523" i="1"/>
  <c r="N523" i="1" s="1"/>
  <c r="H523" i="1"/>
  <c r="I523" i="1" s="1"/>
  <c r="S522" i="1"/>
  <c r="T522" i="1" s="1"/>
  <c r="M522" i="1"/>
  <c r="N522" i="1" s="1"/>
  <c r="H522" i="1"/>
  <c r="I522" i="1" s="1"/>
  <c r="S521" i="1"/>
  <c r="T521" i="1" s="1"/>
  <c r="M521" i="1"/>
  <c r="N521" i="1" s="1"/>
  <c r="H521" i="1"/>
  <c r="I521" i="1" s="1"/>
  <c r="S519" i="1"/>
  <c r="T519" i="1" s="1"/>
  <c r="M519" i="1"/>
  <c r="N519" i="1" s="1"/>
  <c r="H519" i="1"/>
  <c r="I519" i="1" s="1"/>
  <c r="S518" i="1"/>
  <c r="T518" i="1" s="1"/>
  <c r="M518" i="1"/>
  <c r="N518" i="1" s="1"/>
  <c r="H518" i="1"/>
  <c r="I518" i="1" s="1"/>
  <c r="S517" i="1"/>
  <c r="T517" i="1" s="1"/>
  <c r="M517" i="1"/>
  <c r="N517" i="1" s="1"/>
  <c r="H517" i="1"/>
  <c r="I517" i="1" s="1"/>
  <c r="S515" i="1"/>
  <c r="T515" i="1" s="1"/>
  <c r="M515" i="1"/>
  <c r="N515" i="1" s="1"/>
  <c r="H515" i="1"/>
  <c r="I515" i="1" s="1"/>
  <c r="S514" i="1"/>
  <c r="T514" i="1" s="1"/>
  <c r="M514" i="1"/>
  <c r="N514" i="1" s="1"/>
  <c r="H514" i="1"/>
  <c r="I514" i="1" s="1"/>
  <c r="S513" i="1"/>
  <c r="T513" i="1" s="1"/>
  <c r="M513" i="1"/>
  <c r="N513" i="1" s="1"/>
  <c r="H513" i="1"/>
  <c r="I513" i="1" s="1"/>
  <c r="S512" i="1"/>
  <c r="T512" i="1" s="1"/>
  <c r="M512" i="1"/>
  <c r="N512" i="1" s="1"/>
  <c r="H512" i="1"/>
  <c r="I512" i="1" s="1"/>
  <c r="R509" i="1"/>
  <c r="Q509" i="1"/>
  <c r="Q510" i="1" s="1"/>
  <c r="L509" i="1"/>
  <c r="K509" i="1"/>
  <c r="K510" i="1" s="1"/>
  <c r="G509" i="1"/>
  <c r="F509" i="1"/>
  <c r="F510" i="1" s="1"/>
  <c r="S508" i="1"/>
  <c r="T508" i="1" s="1"/>
  <c r="M508" i="1"/>
  <c r="N508" i="1" s="1"/>
  <c r="H508" i="1"/>
  <c r="I508" i="1" s="1"/>
  <c r="S507" i="1"/>
  <c r="T507" i="1" s="1"/>
  <c r="M507" i="1"/>
  <c r="N507" i="1" s="1"/>
  <c r="H507" i="1"/>
  <c r="I507" i="1" s="1"/>
  <c r="S506" i="1"/>
  <c r="T506" i="1" s="1"/>
  <c r="M506" i="1"/>
  <c r="N506" i="1" s="1"/>
  <c r="H506" i="1"/>
  <c r="I506" i="1" s="1"/>
  <c r="S505" i="1"/>
  <c r="T505" i="1" s="1"/>
  <c r="M505" i="1"/>
  <c r="N505" i="1" s="1"/>
  <c r="H505" i="1"/>
  <c r="I505" i="1" s="1"/>
  <c r="S504" i="1"/>
  <c r="T504" i="1" s="1"/>
  <c r="M504" i="1"/>
  <c r="N504" i="1" s="1"/>
  <c r="H504" i="1"/>
  <c r="I504" i="1" s="1"/>
  <c r="S502" i="1"/>
  <c r="T502" i="1" s="1"/>
  <c r="M502" i="1"/>
  <c r="N502" i="1" s="1"/>
  <c r="H502" i="1"/>
  <c r="I502" i="1" s="1"/>
  <c r="S501" i="1"/>
  <c r="T501" i="1" s="1"/>
  <c r="M501" i="1"/>
  <c r="N501" i="1" s="1"/>
  <c r="H501" i="1"/>
  <c r="I501" i="1" s="1"/>
  <c r="S500" i="1"/>
  <c r="T500" i="1" s="1"/>
  <c r="M500" i="1"/>
  <c r="N500" i="1" s="1"/>
  <c r="H500" i="1"/>
  <c r="I500" i="1" s="1"/>
  <c r="S499" i="1"/>
  <c r="T499" i="1" s="1"/>
  <c r="M499" i="1"/>
  <c r="N499" i="1" s="1"/>
  <c r="H499" i="1"/>
  <c r="I499" i="1" s="1"/>
  <c r="S498" i="1"/>
  <c r="T498" i="1" s="1"/>
  <c r="M498" i="1"/>
  <c r="N498" i="1" s="1"/>
  <c r="H498" i="1"/>
  <c r="I498" i="1" s="1"/>
  <c r="S497" i="1"/>
  <c r="T497" i="1" s="1"/>
  <c r="M497" i="1"/>
  <c r="N497" i="1" s="1"/>
  <c r="H497" i="1"/>
  <c r="I497" i="1" s="1"/>
  <c r="S496" i="1"/>
  <c r="T496" i="1" s="1"/>
  <c r="M496" i="1"/>
  <c r="N496" i="1" s="1"/>
  <c r="H496" i="1"/>
  <c r="I496" i="1" s="1"/>
  <c r="S495" i="1"/>
  <c r="T495" i="1" s="1"/>
  <c r="M495" i="1"/>
  <c r="N495" i="1" s="1"/>
  <c r="H495" i="1"/>
  <c r="I495" i="1" s="1"/>
  <c r="S494" i="1"/>
  <c r="T494" i="1" s="1"/>
  <c r="M494" i="1"/>
  <c r="N494" i="1" s="1"/>
  <c r="H494" i="1"/>
  <c r="I494" i="1" s="1"/>
  <c r="S493" i="1"/>
  <c r="T493" i="1" s="1"/>
  <c r="M493" i="1"/>
  <c r="N493" i="1" s="1"/>
  <c r="H493" i="1"/>
  <c r="I493" i="1" s="1"/>
  <c r="S492" i="1"/>
  <c r="T492" i="1" s="1"/>
  <c r="M492" i="1"/>
  <c r="N492" i="1" s="1"/>
  <c r="H492" i="1"/>
  <c r="I492" i="1" s="1"/>
  <c r="S491" i="1"/>
  <c r="T491" i="1" s="1"/>
  <c r="M491" i="1"/>
  <c r="N491" i="1" s="1"/>
  <c r="H491" i="1"/>
  <c r="I491" i="1" s="1"/>
  <c r="S490" i="1"/>
  <c r="T490" i="1" s="1"/>
  <c r="M490" i="1"/>
  <c r="N490" i="1" s="1"/>
  <c r="H490" i="1"/>
  <c r="I490" i="1" s="1"/>
  <c r="S489" i="1"/>
  <c r="T489" i="1" s="1"/>
  <c r="M489" i="1"/>
  <c r="N489" i="1" s="1"/>
  <c r="H489" i="1"/>
  <c r="I489" i="1" s="1"/>
  <c r="S488" i="1"/>
  <c r="T488" i="1" s="1"/>
  <c r="M488" i="1"/>
  <c r="N488" i="1" s="1"/>
  <c r="H488" i="1"/>
  <c r="I488" i="1" s="1"/>
  <c r="S487" i="1"/>
  <c r="T487" i="1" s="1"/>
  <c r="M487" i="1"/>
  <c r="N487" i="1" s="1"/>
  <c r="H487" i="1"/>
  <c r="I487" i="1" s="1"/>
  <c r="S486" i="1"/>
  <c r="T486" i="1" s="1"/>
  <c r="M486" i="1"/>
  <c r="N486" i="1" s="1"/>
  <c r="H486" i="1"/>
  <c r="I486" i="1" s="1"/>
  <c r="S485" i="1"/>
  <c r="T485" i="1" s="1"/>
  <c r="M485" i="1"/>
  <c r="N485" i="1" s="1"/>
  <c r="H485" i="1"/>
  <c r="I485" i="1" s="1"/>
  <c r="S484" i="1"/>
  <c r="T484" i="1" s="1"/>
  <c r="M484" i="1"/>
  <c r="N484" i="1" s="1"/>
  <c r="H484" i="1"/>
  <c r="I484" i="1" s="1"/>
  <c r="S483" i="1"/>
  <c r="T483" i="1" s="1"/>
  <c r="M483" i="1"/>
  <c r="N483" i="1" s="1"/>
  <c r="H483" i="1"/>
  <c r="I483" i="1" s="1"/>
  <c r="S482" i="1"/>
  <c r="T482" i="1" s="1"/>
  <c r="M482" i="1"/>
  <c r="N482" i="1" s="1"/>
  <c r="H482" i="1"/>
  <c r="I482" i="1" s="1"/>
  <c r="S481" i="1"/>
  <c r="T481" i="1" s="1"/>
  <c r="M481" i="1"/>
  <c r="N481" i="1" s="1"/>
  <c r="H481" i="1"/>
  <c r="I481" i="1" s="1"/>
  <c r="S480" i="1"/>
  <c r="T480" i="1" s="1"/>
  <c r="M480" i="1"/>
  <c r="N480" i="1" s="1"/>
  <c r="H480" i="1"/>
  <c r="I480" i="1" s="1"/>
  <c r="S479" i="1"/>
  <c r="T479" i="1" s="1"/>
  <c r="M479" i="1"/>
  <c r="N479" i="1" s="1"/>
  <c r="H479" i="1"/>
  <c r="I479" i="1" s="1"/>
  <c r="S478" i="1"/>
  <c r="T478" i="1" s="1"/>
  <c r="M478" i="1"/>
  <c r="N478" i="1" s="1"/>
  <c r="H478" i="1"/>
  <c r="I478" i="1" s="1"/>
  <c r="S477" i="1"/>
  <c r="T477" i="1" s="1"/>
  <c r="M477" i="1"/>
  <c r="N477" i="1" s="1"/>
  <c r="H477" i="1"/>
  <c r="I477" i="1" s="1"/>
  <c r="S476" i="1"/>
  <c r="T476" i="1" s="1"/>
  <c r="M476" i="1"/>
  <c r="N476" i="1" s="1"/>
  <c r="H476" i="1"/>
  <c r="I476" i="1" s="1"/>
  <c r="S475" i="1"/>
  <c r="T475" i="1" s="1"/>
  <c r="M475" i="1"/>
  <c r="N475" i="1" s="1"/>
  <c r="H475" i="1"/>
  <c r="I475" i="1" s="1"/>
  <c r="S474" i="1"/>
  <c r="T474" i="1" s="1"/>
  <c r="M474" i="1"/>
  <c r="N474" i="1" s="1"/>
  <c r="H474" i="1"/>
  <c r="I474" i="1" s="1"/>
  <c r="S473" i="1"/>
  <c r="T473" i="1" s="1"/>
  <c r="M473" i="1"/>
  <c r="N473" i="1" s="1"/>
  <c r="H473" i="1"/>
  <c r="I473" i="1" s="1"/>
  <c r="S472" i="1"/>
  <c r="T472" i="1" s="1"/>
  <c r="M472" i="1"/>
  <c r="N472" i="1" s="1"/>
  <c r="H472" i="1"/>
  <c r="I472" i="1" s="1"/>
  <c r="S471" i="1"/>
  <c r="T471" i="1" s="1"/>
  <c r="M471" i="1"/>
  <c r="N471" i="1" s="1"/>
  <c r="H471" i="1"/>
  <c r="I471" i="1" s="1"/>
  <c r="S470" i="1"/>
  <c r="T470" i="1" s="1"/>
  <c r="M470" i="1"/>
  <c r="N470" i="1" s="1"/>
  <c r="H470" i="1"/>
  <c r="I470" i="1" s="1"/>
  <c r="S469" i="1"/>
  <c r="T469" i="1" s="1"/>
  <c r="M469" i="1"/>
  <c r="N469" i="1" s="1"/>
  <c r="H469" i="1"/>
  <c r="I469" i="1" s="1"/>
  <c r="S468" i="1"/>
  <c r="T468" i="1" s="1"/>
  <c r="M468" i="1"/>
  <c r="N468" i="1" s="1"/>
  <c r="H468" i="1"/>
  <c r="I468" i="1" s="1"/>
  <c r="S467" i="1"/>
  <c r="T467" i="1" s="1"/>
  <c r="M467" i="1"/>
  <c r="N467" i="1" s="1"/>
  <c r="H467" i="1"/>
  <c r="I467" i="1" s="1"/>
  <c r="S466" i="1"/>
  <c r="T466" i="1" s="1"/>
  <c r="M466" i="1"/>
  <c r="N466" i="1" s="1"/>
  <c r="H466" i="1"/>
  <c r="I466" i="1" s="1"/>
  <c r="S464" i="1"/>
  <c r="T464" i="1" s="1"/>
  <c r="M464" i="1"/>
  <c r="N464" i="1" s="1"/>
  <c r="H464" i="1"/>
  <c r="I464" i="1" s="1"/>
  <c r="S463" i="1"/>
  <c r="T463" i="1" s="1"/>
  <c r="M463" i="1"/>
  <c r="N463" i="1" s="1"/>
  <c r="H463" i="1"/>
  <c r="I463" i="1" s="1"/>
  <c r="S462" i="1"/>
  <c r="T462" i="1" s="1"/>
  <c r="M462" i="1"/>
  <c r="N462" i="1" s="1"/>
  <c r="H462" i="1"/>
  <c r="I462" i="1" s="1"/>
  <c r="S460" i="1"/>
  <c r="T460" i="1" s="1"/>
  <c r="M460" i="1"/>
  <c r="N460" i="1" s="1"/>
  <c r="H460" i="1"/>
  <c r="I460" i="1" s="1"/>
  <c r="S459" i="1"/>
  <c r="T459" i="1" s="1"/>
  <c r="M459" i="1"/>
  <c r="N459" i="1" s="1"/>
  <c r="H459" i="1"/>
  <c r="I459" i="1" s="1"/>
  <c r="S458" i="1"/>
  <c r="T458" i="1" s="1"/>
  <c r="M458" i="1"/>
  <c r="N458" i="1" s="1"/>
  <c r="H458" i="1"/>
  <c r="I458" i="1" s="1"/>
  <c r="S457" i="1"/>
  <c r="T457" i="1" s="1"/>
  <c r="M457" i="1"/>
  <c r="N457" i="1" s="1"/>
  <c r="H457" i="1"/>
  <c r="I457" i="1" s="1"/>
  <c r="S455" i="1"/>
  <c r="T455" i="1" s="1"/>
  <c r="M455" i="1"/>
  <c r="N455" i="1" s="1"/>
  <c r="H455" i="1"/>
  <c r="I455" i="1" s="1"/>
  <c r="S453" i="1"/>
  <c r="T453" i="1" s="1"/>
  <c r="M453" i="1"/>
  <c r="N453" i="1" s="1"/>
  <c r="H453" i="1"/>
  <c r="I453" i="1" s="1"/>
  <c r="S451" i="1"/>
  <c r="T451" i="1" s="1"/>
  <c r="M451" i="1"/>
  <c r="N451" i="1" s="1"/>
  <c r="H451" i="1"/>
  <c r="I451" i="1" s="1"/>
  <c r="S450" i="1"/>
  <c r="T450" i="1" s="1"/>
  <c r="M450" i="1"/>
  <c r="N450" i="1" s="1"/>
  <c r="H450" i="1"/>
  <c r="I450" i="1" s="1"/>
  <c r="S448" i="1"/>
  <c r="T448" i="1" s="1"/>
  <c r="M448" i="1"/>
  <c r="N448" i="1" s="1"/>
  <c r="H448" i="1"/>
  <c r="I448" i="1" s="1"/>
  <c r="S447" i="1"/>
  <c r="T447" i="1" s="1"/>
  <c r="M447" i="1"/>
  <c r="N447" i="1" s="1"/>
  <c r="H447" i="1"/>
  <c r="I447" i="1" s="1"/>
  <c r="S446" i="1"/>
  <c r="T446" i="1" s="1"/>
  <c r="M446" i="1"/>
  <c r="N446" i="1" s="1"/>
  <c r="H446" i="1"/>
  <c r="I446" i="1" s="1"/>
  <c r="S444" i="1"/>
  <c r="T444" i="1" s="1"/>
  <c r="M444" i="1"/>
  <c r="N444" i="1" s="1"/>
  <c r="H444" i="1"/>
  <c r="I444" i="1" s="1"/>
  <c r="S443" i="1"/>
  <c r="T443" i="1" s="1"/>
  <c r="M443" i="1"/>
  <c r="N443" i="1" s="1"/>
  <c r="H443" i="1"/>
  <c r="I443" i="1" s="1"/>
  <c r="S441" i="1"/>
  <c r="T441" i="1" s="1"/>
  <c r="M441" i="1"/>
  <c r="N441" i="1" s="1"/>
  <c r="H441" i="1"/>
  <c r="I441" i="1" s="1"/>
  <c r="S440" i="1"/>
  <c r="T440" i="1" s="1"/>
  <c r="M440" i="1"/>
  <c r="N440" i="1" s="1"/>
  <c r="H440" i="1"/>
  <c r="I440" i="1" s="1"/>
  <c r="S439" i="1"/>
  <c r="T439" i="1" s="1"/>
  <c r="M439" i="1"/>
  <c r="N439" i="1" s="1"/>
  <c r="H439" i="1"/>
  <c r="I439" i="1" s="1"/>
  <c r="S438" i="1"/>
  <c r="T438" i="1" s="1"/>
  <c r="M438" i="1"/>
  <c r="N438" i="1" s="1"/>
  <c r="H438" i="1"/>
  <c r="I438" i="1" s="1"/>
  <c r="S437" i="1"/>
  <c r="T437" i="1" s="1"/>
  <c r="M437" i="1"/>
  <c r="N437" i="1" s="1"/>
  <c r="H437" i="1"/>
  <c r="I437" i="1" s="1"/>
  <c r="R435" i="1"/>
  <c r="Q435" i="1"/>
  <c r="L435" i="1"/>
  <c r="K435" i="1"/>
  <c r="G435" i="1"/>
  <c r="F435" i="1"/>
  <c r="S434" i="1"/>
  <c r="T434" i="1" s="1"/>
  <c r="M434" i="1"/>
  <c r="N434" i="1" s="1"/>
  <c r="H434" i="1"/>
  <c r="I434" i="1" s="1"/>
  <c r="S433" i="1"/>
  <c r="T433" i="1" s="1"/>
  <c r="M433" i="1"/>
  <c r="N433" i="1" s="1"/>
  <c r="H433" i="1"/>
  <c r="I433" i="1" s="1"/>
  <c r="S432" i="1"/>
  <c r="T432" i="1" s="1"/>
  <c r="M432" i="1"/>
  <c r="N432" i="1" s="1"/>
  <c r="H432" i="1"/>
  <c r="I432" i="1" s="1"/>
  <c r="S431" i="1"/>
  <c r="T431" i="1" s="1"/>
  <c r="M431" i="1"/>
  <c r="N431" i="1" s="1"/>
  <c r="H431" i="1"/>
  <c r="I431" i="1" s="1"/>
  <c r="S430" i="1"/>
  <c r="T430" i="1" s="1"/>
  <c r="M430" i="1"/>
  <c r="N430" i="1" s="1"/>
  <c r="H430" i="1"/>
  <c r="I430" i="1" s="1"/>
  <c r="S429" i="1"/>
  <c r="T429" i="1" s="1"/>
  <c r="M429" i="1"/>
  <c r="N429" i="1" s="1"/>
  <c r="H429" i="1"/>
  <c r="I429" i="1" s="1"/>
  <c r="S428" i="1"/>
  <c r="T428" i="1" s="1"/>
  <c r="M428" i="1"/>
  <c r="N428" i="1" s="1"/>
  <c r="H428" i="1"/>
  <c r="I428" i="1" s="1"/>
  <c r="S427" i="1"/>
  <c r="T427" i="1" s="1"/>
  <c r="M427" i="1"/>
  <c r="N427" i="1" s="1"/>
  <c r="H427" i="1"/>
  <c r="I427" i="1" s="1"/>
  <c r="S426" i="1"/>
  <c r="T426" i="1" s="1"/>
  <c r="M426" i="1"/>
  <c r="N426" i="1" s="1"/>
  <c r="H426" i="1"/>
  <c r="I426" i="1" s="1"/>
  <c r="S425" i="1"/>
  <c r="T425" i="1" s="1"/>
  <c r="M425" i="1"/>
  <c r="N425" i="1" s="1"/>
  <c r="H425" i="1"/>
  <c r="I425" i="1" s="1"/>
  <c r="S424" i="1"/>
  <c r="T424" i="1" s="1"/>
  <c r="M424" i="1"/>
  <c r="N424" i="1" s="1"/>
  <c r="H424" i="1"/>
  <c r="I424" i="1" s="1"/>
  <c r="S423" i="1"/>
  <c r="T423" i="1" s="1"/>
  <c r="M423" i="1"/>
  <c r="N423" i="1" s="1"/>
  <c r="H423" i="1"/>
  <c r="I423" i="1" s="1"/>
  <c r="S422" i="1"/>
  <c r="T422" i="1" s="1"/>
  <c r="M422" i="1"/>
  <c r="N422" i="1" s="1"/>
  <c r="H422" i="1"/>
  <c r="I422" i="1" s="1"/>
  <c r="S421" i="1"/>
  <c r="T421" i="1" s="1"/>
  <c r="M421" i="1"/>
  <c r="N421" i="1" s="1"/>
  <c r="H421" i="1"/>
  <c r="I421" i="1" s="1"/>
  <c r="S419" i="1"/>
  <c r="T419" i="1" s="1"/>
  <c r="M419" i="1"/>
  <c r="N419" i="1" s="1"/>
  <c r="H419" i="1"/>
  <c r="I419" i="1" s="1"/>
  <c r="S417" i="1"/>
  <c r="T417" i="1" s="1"/>
  <c r="M417" i="1"/>
  <c r="N417" i="1" s="1"/>
  <c r="H417" i="1"/>
  <c r="I417" i="1" s="1"/>
  <c r="S416" i="1"/>
  <c r="T416" i="1" s="1"/>
  <c r="M416" i="1"/>
  <c r="N416" i="1" s="1"/>
  <c r="H416" i="1"/>
  <c r="I416" i="1" s="1"/>
  <c r="S415" i="1"/>
  <c r="T415" i="1" s="1"/>
  <c r="M415" i="1"/>
  <c r="N415" i="1" s="1"/>
  <c r="H415" i="1"/>
  <c r="I415" i="1" s="1"/>
  <c r="S414" i="1"/>
  <c r="T414" i="1" s="1"/>
  <c r="M414" i="1"/>
  <c r="N414" i="1" s="1"/>
  <c r="H414" i="1"/>
  <c r="I414" i="1" s="1"/>
  <c r="S413" i="1"/>
  <c r="T413" i="1" s="1"/>
  <c r="M413" i="1"/>
  <c r="N413" i="1" s="1"/>
  <c r="H413" i="1"/>
  <c r="I413" i="1" s="1"/>
  <c r="S412" i="1"/>
  <c r="T412" i="1" s="1"/>
  <c r="M412" i="1"/>
  <c r="N412" i="1" s="1"/>
  <c r="H412" i="1"/>
  <c r="I412" i="1" s="1"/>
  <c r="S411" i="1"/>
  <c r="T411" i="1" s="1"/>
  <c r="M411" i="1"/>
  <c r="N411" i="1" s="1"/>
  <c r="H411" i="1"/>
  <c r="I411" i="1" s="1"/>
  <c r="S410" i="1"/>
  <c r="T410" i="1" s="1"/>
  <c r="M410" i="1"/>
  <c r="N410" i="1" s="1"/>
  <c r="H410" i="1"/>
  <c r="I410" i="1" s="1"/>
  <c r="S409" i="1"/>
  <c r="T409" i="1" s="1"/>
  <c r="M409" i="1"/>
  <c r="N409" i="1" s="1"/>
  <c r="H409" i="1"/>
  <c r="I409" i="1" s="1"/>
  <c r="S408" i="1"/>
  <c r="T408" i="1" s="1"/>
  <c r="M408" i="1"/>
  <c r="N408" i="1" s="1"/>
  <c r="H408" i="1"/>
  <c r="I408" i="1" s="1"/>
  <c r="S407" i="1"/>
  <c r="T407" i="1" s="1"/>
  <c r="M407" i="1"/>
  <c r="N407" i="1" s="1"/>
  <c r="H407" i="1"/>
  <c r="I407" i="1" s="1"/>
  <c r="S406" i="1"/>
  <c r="T406" i="1" s="1"/>
  <c r="M406" i="1"/>
  <c r="N406" i="1" s="1"/>
  <c r="H406" i="1"/>
  <c r="I406" i="1" s="1"/>
  <c r="S405" i="1"/>
  <c r="T405" i="1" s="1"/>
  <c r="M405" i="1"/>
  <c r="N405" i="1" s="1"/>
  <c r="H405" i="1"/>
  <c r="I405" i="1" s="1"/>
  <c r="H404" i="1"/>
  <c r="I404" i="1" s="1"/>
  <c r="S403" i="1"/>
  <c r="M403" i="1"/>
  <c r="N403" i="1" s="1"/>
  <c r="H403" i="1"/>
  <c r="I403" i="1" s="1"/>
  <c r="S401" i="1"/>
  <c r="M401" i="1"/>
  <c r="N401" i="1" s="1"/>
  <c r="H401" i="1"/>
  <c r="I401" i="1" s="1"/>
  <c r="S399" i="1"/>
  <c r="M399" i="1"/>
  <c r="N399" i="1" s="1"/>
  <c r="H399" i="1"/>
  <c r="I399" i="1" s="1"/>
  <c r="S398" i="1"/>
  <c r="M398" i="1"/>
  <c r="N398" i="1" s="1"/>
  <c r="H398" i="1"/>
  <c r="I398" i="1" s="1"/>
  <c r="S397" i="1"/>
  <c r="M397" i="1"/>
  <c r="N397" i="1" s="1"/>
  <c r="H397" i="1"/>
  <c r="I397" i="1" s="1"/>
  <c r="S395" i="1"/>
  <c r="T395" i="1" s="1"/>
  <c r="M395" i="1"/>
  <c r="N395" i="1" s="1"/>
  <c r="H395" i="1"/>
  <c r="I395" i="1" s="1"/>
  <c r="S394" i="1"/>
  <c r="T394" i="1" s="1"/>
  <c r="M394" i="1"/>
  <c r="N394" i="1" s="1"/>
  <c r="H394" i="1"/>
  <c r="I394" i="1" s="1"/>
  <c r="S393" i="1"/>
  <c r="T393" i="1" s="1"/>
  <c r="M393" i="1"/>
  <c r="N393" i="1" s="1"/>
  <c r="H393" i="1"/>
  <c r="I393" i="1" s="1"/>
  <c r="S392" i="1"/>
  <c r="T392" i="1" s="1"/>
  <c r="M392" i="1"/>
  <c r="N392" i="1" s="1"/>
  <c r="H392" i="1"/>
  <c r="I392" i="1" s="1"/>
  <c r="S391" i="1"/>
  <c r="T391" i="1" s="1"/>
  <c r="M391" i="1"/>
  <c r="N391" i="1" s="1"/>
  <c r="H391" i="1"/>
  <c r="I391" i="1" s="1"/>
  <c r="S390" i="1"/>
  <c r="T390" i="1" s="1"/>
  <c r="M390" i="1"/>
  <c r="N390" i="1" s="1"/>
  <c r="H390" i="1"/>
  <c r="I390" i="1" s="1"/>
  <c r="S389" i="1"/>
  <c r="T389" i="1" s="1"/>
  <c r="M389" i="1"/>
  <c r="N389" i="1" s="1"/>
  <c r="H389" i="1"/>
  <c r="I389" i="1" s="1"/>
  <c r="S388" i="1"/>
  <c r="T388" i="1" s="1"/>
  <c r="M388" i="1"/>
  <c r="N388" i="1" s="1"/>
  <c r="H388" i="1"/>
  <c r="I388" i="1" s="1"/>
  <c r="S387" i="1"/>
  <c r="T387" i="1" s="1"/>
  <c r="M387" i="1"/>
  <c r="N387" i="1" s="1"/>
  <c r="H387" i="1"/>
  <c r="I387" i="1" s="1"/>
  <c r="S386" i="1"/>
  <c r="T386" i="1" s="1"/>
  <c r="M386" i="1"/>
  <c r="N386" i="1" s="1"/>
  <c r="H386" i="1"/>
  <c r="I386" i="1" s="1"/>
  <c r="S384" i="1"/>
  <c r="T384" i="1" s="1"/>
  <c r="M384" i="1"/>
  <c r="N384" i="1" s="1"/>
  <c r="H384" i="1"/>
  <c r="I384" i="1" s="1"/>
  <c r="S382" i="1"/>
  <c r="T382" i="1" s="1"/>
  <c r="M382" i="1"/>
  <c r="N382" i="1" s="1"/>
  <c r="H382" i="1"/>
  <c r="I382" i="1" s="1"/>
  <c r="S380" i="1"/>
  <c r="T380" i="1" s="1"/>
  <c r="M380" i="1"/>
  <c r="N380" i="1" s="1"/>
  <c r="H380" i="1"/>
  <c r="I380" i="1" s="1"/>
  <c r="S378" i="1"/>
  <c r="T378" i="1" s="1"/>
  <c r="M378" i="1"/>
  <c r="N378" i="1" s="1"/>
  <c r="H378" i="1"/>
  <c r="I378" i="1" s="1"/>
  <c r="S377" i="1"/>
  <c r="T377" i="1" s="1"/>
  <c r="M377" i="1"/>
  <c r="N377" i="1" s="1"/>
  <c r="H377" i="1"/>
  <c r="I377" i="1" s="1"/>
  <c r="S375" i="1"/>
  <c r="T375" i="1" s="1"/>
  <c r="M375" i="1"/>
  <c r="N375" i="1" s="1"/>
  <c r="H375" i="1"/>
  <c r="I375" i="1" s="1"/>
  <c r="S374" i="1"/>
  <c r="T374" i="1" s="1"/>
  <c r="M374" i="1"/>
  <c r="N374" i="1" s="1"/>
  <c r="H374" i="1"/>
  <c r="I374" i="1" s="1"/>
  <c r="S373" i="1"/>
  <c r="T373" i="1" s="1"/>
  <c r="M373" i="1"/>
  <c r="N373" i="1" s="1"/>
  <c r="H373" i="1"/>
  <c r="I373" i="1" s="1"/>
  <c r="S372" i="1"/>
  <c r="T372" i="1" s="1"/>
  <c r="M372" i="1"/>
  <c r="N372" i="1" s="1"/>
  <c r="H372" i="1"/>
  <c r="I372" i="1" s="1"/>
  <c r="S371" i="1"/>
  <c r="T371" i="1" s="1"/>
  <c r="M371" i="1"/>
  <c r="N371" i="1" s="1"/>
  <c r="H371" i="1"/>
  <c r="I371" i="1" s="1"/>
  <c r="S370" i="1"/>
  <c r="T370" i="1" s="1"/>
  <c r="M370" i="1"/>
  <c r="N370" i="1" s="1"/>
  <c r="H370" i="1"/>
  <c r="I370" i="1" s="1"/>
  <c r="S369" i="1"/>
  <c r="T369" i="1" s="1"/>
  <c r="M369" i="1"/>
  <c r="N369" i="1" s="1"/>
  <c r="H369" i="1"/>
  <c r="I369" i="1" s="1"/>
  <c r="S368" i="1"/>
  <c r="T368" i="1" s="1"/>
  <c r="M368" i="1"/>
  <c r="N368" i="1" s="1"/>
  <c r="H368" i="1"/>
  <c r="I368" i="1" s="1"/>
  <c r="S367" i="1"/>
  <c r="T367" i="1" s="1"/>
  <c r="M367" i="1"/>
  <c r="N367" i="1" s="1"/>
  <c r="H367" i="1"/>
  <c r="I367" i="1" s="1"/>
  <c r="S366" i="1"/>
  <c r="T366" i="1" s="1"/>
  <c r="M366" i="1"/>
  <c r="N366" i="1" s="1"/>
  <c r="H366" i="1"/>
  <c r="I366" i="1" s="1"/>
  <c r="S365" i="1"/>
  <c r="T365" i="1" s="1"/>
  <c r="M365" i="1"/>
  <c r="N365" i="1" s="1"/>
  <c r="H365" i="1"/>
  <c r="I365" i="1" s="1"/>
  <c r="S364" i="1"/>
  <c r="T364" i="1" s="1"/>
  <c r="M364" i="1"/>
  <c r="N364" i="1" s="1"/>
  <c r="H364" i="1"/>
  <c r="I364" i="1" s="1"/>
  <c r="R362" i="1"/>
  <c r="Q362" i="1"/>
  <c r="Q363" i="1" s="1"/>
  <c r="L362" i="1"/>
  <c r="K362" i="1"/>
  <c r="G362" i="1"/>
  <c r="F362" i="1"/>
  <c r="S361" i="1"/>
  <c r="T361" i="1" s="1"/>
  <c r="M361" i="1"/>
  <c r="N361" i="1" s="1"/>
  <c r="H361" i="1"/>
  <c r="I361" i="1" s="1"/>
  <c r="S360" i="1"/>
  <c r="T360" i="1" s="1"/>
  <c r="M360" i="1"/>
  <c r="N360" i="1" s="1"/>
  <c r="H360" i="1"/>
  <c r="I360" i="1" s="1"/>
  <c r="S359" i="1"/>
  <c r="T359" i="1" s="1"/>
  <c r="M359" i="1"/>
  <c r="N359" i="1" s="1"/>
  <c r="H359" i="1"/>
  <c r="I359" i="1" s="1"/>
  <c r="S358" i="1"/>
  <c r="T358" i="1" s="1"/>
  <c r="M358" i="1"/>
  <c r="N358" i="1" s="1"/>
  <c r="H358" i="1"/>
  <c r="I358" i="1" s="1"/>
  <c r="S357" i="1"/>
  <c r="T357" i="1" s="1"/>
  <c r="M357" i="1"/>
  <c r="N357" i="1" s="1"/>
  <c r="H357" i="1"/>
  <c r="I357" i="1" s="1"/>
  <c r="S356" i="1"/>
  <c r="T356" i="1" s="1"/>
  <c r="M356" i="1"/>
  <c r="N356" i="1" s="1"/>
  <c r="H356" i="1"/>
  <c r="I356" i="1" s="1"/>
  <c r="S355" i="1"/>
  <c r="T355" i="1" s="1"/>
  <c r="M355" i="1"/>
  <c r="N355" i="1" s="1"/>
  <c r="H355" i="1"/>
  <c r="I355" i="1" s="1"/>
  <c r="S354" i="1"/>
  <c r="T354" i="1" s="1"/>
  <c r="M354" i="1"/>
  <c r="N354" i="1" s="1"/>
  <c r="H354" i="1"/>
  <c r="I354" i="1" s="1"/>
  <c r="S353" i="1"/>
  <c r="T353" i="1" s="1"/>
  <c r="M353" i="1"/>
  <c r="N353" i="1" s="1"/>
  <c r="H353" i="1"/>
  <c r="I353" i="1" s="1"/>
  <c r="S352" i="1"/>
  <c r="T352" i="1" s="1"/>
  <c r="M352" i="1"/>
  <c r="N352" i="1" s="1"/>
  <c r="H352" i="1"/>
  <c r="I352" i="1" s="1"/>
  <c r="S351" i="1"/>
  <c r="T351" i="1" s="1"/>
  <c r="M351" i="1"/>
  <c r="N351" i="1" s="1"/>
  <c r="H351" i="1"/>
  <c r="I351" i="1" s="1"/>
  <c r="S350" i="1"/>
  <c r="T350" i="1" s="1"/>
  <c r="M350" i="1"/>
  <c r="N350" i="1" s="1"/>
  <c r="H350" i="1"/>
  <c r="I350" i="1" s="1"/>
  <c r="S349" i="1"/>
  <c r="T349" i="1" s="1"/>
  <c r="M349" i="1"/>
  <c r="N349" i="1" s="1"/>
  <c r="H349" i="1"/>
  <c r="I349" i="1" s="1"/>
  <c r="S348" i="1"/>
  <c r="T348" i="1" s="1"/>
  <c r="M348" i="1"/>
  <c r="N348" i="1" s="1"/>
  <c r="H348" i="1"/>
  <c r="I348" i="1" s="1"/>
  <c r="S347" i="1"/>
  <c r="T347" i="1" s="1"/>
  <c r="M347" i="1"/>
  <c r="N347" i="1" s="1"/>
  <c r="H347" i="1"/>
  <c r="I347" i="1" s="1"/>
  <c r="S346" i="1"/>
  <c r="T346" i="1" s="1"/>
  <c r="M346" i="1"/>
  <c r="N346" i="1" s="1"/>
  <c r="H346" i="1"/>
  <c r="I346" i="1" s="1"/>
  <c r="S345" i="1"/>
  <c r="T345" i="1" s="1"/>
  <c r="M345" i="1"/>
  <c r="N345" i="1" s="1"/>
  <c r="H345" i="1"/>
  <c r="I345" i="1" s="1"/>
  <c r="S344" i="1"/>
  <c r="T344" i="1" s="1"/>
  <c r="M344" i="1"/>
  <c r="N344" i="1" s="1"/>
  <c r="H344" i="1"/>
  <c r="I344" i="1" s="1"/>
  <c r="S343" i="1"/>
  <c r="T343" i="1" s="1"/>
  <c r="M343" i="1"/>
  <c r="N343" i="1" s="1"/>
  <c r="H343" i="1"/>
  <c r="I343" i="1" s="1"/>
  <c r="S342" i="1"/>
  <c r="T342" i="1" s="1"/>
  <c r="M342" i="1"/>
  <c r="N342" i="1" s="1"/>
  <c r="H342" i="1"/>
  <c r="I342" i="1" s="1"/>
  <c r="S341" i="1"/>
  <c r="T341" i="1" s="1"/>
  <c r="M341" i="1"/>
  <c r="N341" i="1" s="1"/>
  <c r="H341" i="1"/>
  <c r="I341" i="1" s="1"/>
  <c r="S340" i="1"/>
  <c r="T340" i="1" s="1"/>
  <c r="M340" i="1"/>
  <c r="N340" i="1" s="1"/>
  <c r="H340" i="1"/>
  <c r="I340" i="1" s="1"/>
  <c r="S339" i="1"/>
  <c r="T339" i="1" s="1"/>
  <c r="M339" i="1"/>
  <c r="N339" i="1" s="1"/>
  <c r="H339" i="1"/>
  <c r="I339" i="1" s="1"/>
  <c r="S338" i="1"/>
  <c r="T338" i="1" s="1"/>
  <c r="M338" i="1"/>
  <c r="N338" i="1" s="1"/>
  <c r="H338" i="1"/>
  <c r="I338" i="1" s="1"/>
  <c r="S337" i="1"/>
  <c r="T337" i="1" s="1"/>
  <c r="M337" i="1"/>
  <c r="N337" i="1" s="1"/>
  <c r="H337" i="1"/>
  <c r="I337" i="1" s="1"/>
  <c r="S336" i="1"/>
  <c r="T336" i="1" s="1"/>
  <c r="M336" i="1"/>
  <c r="N336" i="1" s="1"/>
  <c r="H336" i="1"/>
  <c r="I336" i="1" s="1"/>
  <c r="S335" i="1"/>
  <c r="T335" i="1" s="1"/>
  <c r="M335" i="1"/>
  <c r="N335" i="1" s="1"/>
  <c r="H335" i="1"/>
  <c r="I335" i="1" s="1"/>
  <c r="S334" i="1"/>
  <c r="T334" i="1" s="1"/>
  <c r="M334" i="1"/>
  <c r="N334" i="1" s="1"/>
  <c r="H334" i="1"/>
  <c r="I334" i="1" s="1"/>
  <c r="S333" i="1"/>
  <c r="T333" i="1" s="1"/>
  <c r="M333" i="1"/>
  <c r="N333" i="1" s="1"/>
  <c r="H333" i="1"/>
  <c r="I333" i="1" s="1"/>
  <c r="S332" i="1"/>
  <c r="T332" i="1" s="1"/>
  <c r="M332" i="1"/>
  <c r="N332" i="1" s="1"/>
  <c r="H332" i="1"/>
  <c r="I332" i="1" s="1"/>
  <c r="S331" i="1"/>
  <c r="T331" i="1" s="1"/>
  <c r="M331" i="1"/>
  <c r="N331" i="1" s="1"/>
  <c r="H331" i="1"/>
  <c r="I331" i="1" s="1"/>
  <c r="S330" i="1"/>
  <c r="T330" i="1" s="1"/>
  <c r="M330" i="1"/>
  <c r="N330" i="1" s="1"/>
  <c r="H330" i="1"/>
  <c r="I330" i="1" s="1"/>
  <c r="S329" i="1"/>
  <c r="T329" i="1" s="1"/>
  <c r="M329" i="1"/>
  <c r="N329" i="1" s="1"/>
  <c r="H329" i="1"/>
  <c r="I329" i="1" s="1"/>
  <c r="S328" i="1"/>
  <c r="T328" i="1" s="1"/>
  <c r="M328" i="1"/>
  <c r="N328" i="1" s="1"/>
  <c r="H328" i="1"/>
  <c r="I328" i="1" s="1"/>
  <c r="S327" i="1"/>
  <c r="T327" i="1" s="1"/>
  <c r="M327" i="1"/>
  <c r="N327" i="1" s="1"/>
  <c r="H327" i="1"/>
  <c r="I327" i="1" s="1"/>
  <c r="S326" i="1"/>
  <c r="T326" i="1" s="1"/>
  <c r="M326" i="1"/>
  <c r="N326" i="1" s="1"/>
  <c r="H326" i="1"/>
  <c r="I326" i="1" s="1"/>
  <c r="S325" i="1"/>
  <c r="T325" i="1" s="1"/>
  <c r="M325" i="1"/>
  <c r="N325" i="1" s="1"/>
  <c r="H325" i="1"/>
  <c r="I325" i="1" s="1"/>
  <c r="S324" i="1"/>
  <c r="T324" i="1" s="1"/>
  <c r="M324" i="1"/>
  <c r="N324" i="1" s="1"/>
  <c r="H324" i="1"/>
  <c r="I324" i="1" s="1"/>
  <c r="S323" i="1"/>
  <c r="T323" i="1" s="1"/>
  <c r="M323" i="1"/>
  <c r="N323" i="1" s="1"/>
  <c r="H323" i="1"/>
  <c r="I323" i="1" s="1"/>
  <c r="S322" i="1"/>
  <c r="T322" i="1" s="1"/>
  <c r="M322" i="1"/>
  <c r="N322" i="1" s="1"/>
  <c r="H322" i="1"/>
  <c r="I322" i="1" s="1"/>
  <c r="S321" i="1"/>
  <c r="T321" i="1" s="1"/>
  <c r="M321" i="1"/>
  <c r="N321" i="1" s="1"/>
  <c r="H321" i="1"/>
  <c r="I321" i="1" s="1"/>
  <c r="S320" i="1"/>
  <c r="T320" i="1" s="1"/>
  <c r="M320" i="1"/>
  <c r="N320" i="1" s="1"/>
  <c r="H320" i="1"/>
  <c r="I320" i="1" s="1"/>
  <c r="S319" i="1"/>
  <c r="T319" i="1" s="1"/>
  <c r="M319" i="1"/>
  <c r="N319" i="1" s="1"/>
  <c r="H319" i="1"/>
  <c r="I319" i="1" s="1"/>
  <c r="S318" i="1"/>
  <c r="T318" i="1" s="1"/>
  <c r="M318" i="1"/>
  <c r="N318" i="1" s="1"/>
  <c r="H318" i="1"/>
  <c r="I318" i="1" s="1"/>
  <c r="S317" i="1"/>
  <c r="T317" i="1" s="1"/>
  <c r="M317" i="1"/>
  <c r="N317" i="1" s="1"/>
  <c r="H317" i="1"/>
  <c r="I317" i="1" s="1"/>
  <c r="S316" i="1"/>
  <c r="T316" i="1" s="1"/>
  <c r="M316" i="1"/>
  <c r="N316" i="1" s="1"/>
  <c r="H316" i="1"/>
  <c r="I316" i="1" s="1"/>
  <c r="S315" i="1"/>
  <c r="T315" i="1" s="1"/>
  <c r="M315" i="1"/>
  <c r="N315" i="1" s="1"/>
  <c r="H315" i="1"/>
  <c r="I315" i="1" s="1"/>
  <c r="S314" i="1"/>
  <c r="T314" i="1" s="1"/>
  <c r="M314" i="1"/>
  <c r="N314" i="1" s="1"/>
  <c r="H314" i="1"/>
  <c r="I314" i="1" s="1"/>
  <c r="S313" i="1"/>
  <c r="T313" i="1" s="1"/>
  <c r="M313" i="1"/>
  <c r="N313" i="1" s="1"/>
  <c r="H313" i="1"/>
  <c r="I313" i="1" s="1"/>
  <c r="S312" i="1"/>
  <c r="T312" i="1" s="1"/>
  <c r="M312" i="1"/>
  <c r="N312" i="1" s="1"/>
  <c r="H312" i="1"/>
  <c r="I312" i="1" s="1"/>
  <c r="S311" i="1"/>
  <c r="T311" i="1" s="1"/>
  <c r="M311" i="1"/>
  <c r="N311" i="1" s="1"/>
  <c r="H311" i="1"/>
  <c r="I311" i="1" s="1"/>
  <c r="S310" i="1"/>
  <c r="T310" i="1" s="1"/>
  <c r="M310" i="1"/>
  <c r="N310" i="1" s="1"/>
  <c r="H310" i="1"/>
  <c r="I310" i="1" s="1"/>
  <c r="S309" i="1"/>
  <c r="T309" i="1" s="1"/>
  <c r="M309" i="1"/>
  <c r="N309" i="1" s="1"/>
  <c r="H309" i="1"/>
  <c r="I309" i="1" s="1"/>
  <c r="S308" i="1"/>
  <c r="T308" i="1" s="1"/>
  <c r="M308" i="1"/>
  <c r="N308" i="1" s="1"/>
  <c r="H308" i="1"/>
  <c r="I308" i="1" s="1"/>
  <c r="S307" i="1"/>
  <c r="T307" i="1" s="1"/>
  <c r="M307" i="1"/>
  <c r="N307" i="1" s="1"/>
  <c r="H307" i="1"/>
  <c r="I307" i="1" s="1"/>
  <c r="S306" i="1"/>
  <c r="T306" i="1" s="1"/>
  <c r="M306" i="1"/>
  <c r="N306" i="1" s="1"/>
  <c r="H306" i="1"/>
  <c r="I306" i="1" s="1"/>
  <c r="S305" i="1"/>
  <c r="T305" i="1" s="1"/>
  <c r="M305" i="1"/>
  <c r="N305" i="1" s="1"/>
  <c r="H305" i="1"/>
  <c r="I305" i="1" s="1"/>
  <c r="S304" i="1"/>
  <c r="T304" i="1" s="1"/>
  <c r="M304" i="1"/>
  <c r="N304" i="1" s="1"/>
  <c r="H304" i="1"/>
  <c r="I304" i="1" s="1"/>
  <c r="S303" i="1"/>
  <c r="T303" i="1" s="1"/>
  <c r="M303" i="1"/>
  <c r="N303" i="1" s="1"/>
  <c r="H303" i="1"/>
  <c r="I303" i="1" s="1"/>
  <c r="S302" i="1"/>
  <c r="T302" i="1" s="1"/>
  <c r="M302" i="1"/>
  <c r="N302" i="1" s="1"/>
  <c r="H302" i="1"/>
  <c r="I302" i="1" s="1"/>
  <c r="S301" i="1"/>
  <c r="T301" i="1" s="1"/>
  <c r="M301" i="1"/>
  <c r="N301" i="1" s="1"/>
  <c r="H301" i="1"/>
  <c r="I301" i="1" s="1"/>
  <c r="S300" i="1"/>
  <c r="T300" i="1" s="1"/>
  <c r="M300" i="1"/>
  <c r="N300" i="1" s="1"/>
  <c r="H300" i="1"/>
  <c r="I300" i="1" s="1"/>
  <c r="S299" i="1"/>
  <c r="T299" i="1" s="1"/>
  <c r="M299" i="1"/>
  <c r="N299" i="1" s="1"/>
  <c r="H299" i="1"/>
  <c r="I299" i="1" s="1"/>
  <c r="S298" i="1"/>
  <c r="T298" i="1" s="1"/>
  <c r="M298" i="1"/>
  <c r="N298" i="1" s="1"/>
  <c r="H298" i="1"/>
  <c r="I298" i="1" s="1"/>
  <c r="S297" i="1"/>
  <c r="T297" i="1" s="1"/>
  <c r="M297" i="1"/>
  <c r="N297" i="1" s="1"/>
  <c r="H297" i="1"/>
  <c r="I297" i="1" s="1"/>
  <c r="S296" i="1"/>
  <c r="T296" i="1" s="1"/>
  <c r="M296" i="1"/>
  <c r="N296" i="1" s="1"/>
  <c r="H296" i="1"/>
  <c r="I296" i="1" s="1"/>
  <c r="S295" i="1"/>
  <c r="T295" i="1" s="1"/>
  <c r="M295" i="1"/>
  <c r="N295" i="1" s="1"/>
  <c r="H295" i="1"/>
  <c r="I295" i="1" s="1"/>
  <c r="S294" i="1"/>
  <c r="T294" i="1" s="1"/>
  <c r="M294" i="1"/>
  <c r="N294" i="1" s="1"/>
  <c r="H294" i="1"/>
  <c r="I294" i="1" s="1"/>
  <c r="S293" i="1"/>
  <c r="T293" i="1" s="1"/>
  <c r="M293" i="1"/>
  <c r="N293" i="1" s="1"/>
  <c r="H293" i="1"/>
  <c r="I293" i="1" s="1"/>
  <c r="S292" i="1"/>
  <c r="T292" i="1" s="1"/>
  <c r="M292" i="1"/>
  <c r="N292" i="1" s="1"/>
  <c r="H292" i="1"/>
  <c r="I292" i="1" s="1"/>
  <c r="S291" i="1"/>
  <c r="T291" i="1" s="1"/>
  <c r="M291" i="1"/>
  <c r="N291" i="1" s="1"/>
  <c r="H291" i="1"/>
  <c r="I291" i="1" s="1"/>
  <c r="S290" i="1"/>
  <c r="T290" i="1" s="1"/>
  <c r="M290" i="1"/>
  <c r="N290" i="1" s="1"/>
  <c r="H290" i="1"/>
  <c r="I290" i="1" s="1"/>
  <c r="S289" i="1"/>
  <c r="T289" i="1" s="1"/>
  <c r="M289" i="1"/>
  <c r="N289" i="1" s="1"/>
  <c r="H289" i="1"/>
  <c r="I289" i="1" s="1"/>
  <c r="S288" i="1"/>
  <c r="T288" i="1" s="1"/>
  <c r="M288" i="1"/>
  <c r="N288" i="1" s="1"/>
  <c r="H288" i="1"/>
  <c r="I288" i="1" s="1"/>
  <c r="S287" i="1"/>
  <c r="T287" i="1" s="1"/>
  <c r="M287" i="1"/>
  <c r="N287" i="1" s="1"/>
  <c r="H287" i="1"/>
  <c r="I287" i="1" s="1"/>
  <c r="S286" i="1"/>
  <c r="T286" i="1" s="1"/>
  <c r="M286" i="1"/>
  <c r="N286" i="1" s="1"/>
  <c r="H286" i="1"/>
  <c r="I286" i="1" s="1"/>
  <c r="S285" i="1"/>
  <c r="T285" i="1" s="1"/>
  <c r="M285" i="1"/>
  <c r="N285" i="1" s="1"/>
  <c r="H285" i="1"/>
  <c r="I285" i="1" s="1"/>
  <c r="S284" i="1"/>
  <c r="T284" i="1" s="1"/>
  <c r="M284" i="1"/>
  <c r="N284" i="1" s="1"/>
  <c r="H284" i="1"/>
  <c r="I284" i="1" s="1"/>
  <c r="S283" i="1"/>
  <c r="T283" i="1" s="1"/>
  <c r="M283" i="1"/>
  <c r="N283" i="1" s="1"/>
  <c r="H283" i="1"/>
  <c r="I283" i="1" s="1"/>
  <c r="S282" i="1"/>
  <c r="T282" i="1" s="1"/>
  <c r="M282" i="1"/>
  <c r="N282" i="1" s="1"/>
  <c r="H282" i="1"/>
  <c r="I282" i="1" s="1"/>
  <c r="S281" i="1"/>
  <c r="T281" i="1" s="1"/>
  <c r="M281" i="1"/>
  <c r="N281" i="1" s="1"/>
  <c r="H281" i="1"/>
  <c r="I281" i="1" s="1"/>
  <c r="S280" i="1"/>
  <c r="T280" i="1" s="1"/>
  <c r="M280" i="1"/>
  <c r="N280" i="1" s="1"/>
  <c r="H280" i="1"/>
  <c r="I280" i="1" s="1"/>
  <c r="S279" i="1"/>
  <c r="T279" i="1" s="1"/>
  <c r="M279" i="1"/>
  <c r="N279" i="1" s="1"/>
  <c r="H279" i="1"/>
  <c r="I279" i="1" s="1"/>
  <c r="S278" i="1"/>
  <c r="T278" i="1" s="1"/>
  <c r="M278" i="1"/>
  <c r="N278" i="1" s="1"/>
  <c r="H278" i="1"/>
  <c r="I278" i="1" s="1"/>
  <c r="S277" i="1"/>
  <c r="T277" i="1" s="1"/>
  <c r="M277" i="1"/>
  <c r="N277" i="1" s="1"/>
  <c r="H277" i="1"/>
  <c r="I277" i="1" s="1"/>
  <c r="S276" i="1"/>
  <c r="T276" i="1" s="1"/>
  <c r="M276" i="1"/>
  <c r="N276" i="1" s="1"/>
  <c r="H276" i="1"/>
  <c r="I276" i="1" s="1"/>
  <c r="S275" i="1"/>
  <c r="T275" i="1" s="1"/>
  <c r="M275" i="1"/>
  <c r="N275" i="1" s="1"/>
  <c r="H275" i="1"/>
  <c r="I275" i="1" s="1"/>
  <c r="S274" i="1"/>
  <c r="T274" i="1" s="1"/>
  <c r="M274" i="1"/>
  <c r="N274" i="1" s="1"/>
  <c r="H274" i="1"/>
  <c r="I274" i="1" s="1"/>
  <c r="S273" i="1"/>
  <c r="T273" i="1" s="1"/>
  <c r="M273" i="1"/>
  <c r="N273" i="1" s="1"/>
  <c r="H273" i="1"/>
  <c r="I273" i="1" s="1"/>
  <c r="S272" i="1"/>
  <c r="T272" i="1" s="1"/>
  <c r="M272" i="1"/>
  <c r="N272" i="1" s="1"/>
  <c r="H272" i="1"/>
  <c r="I272" i="1" s="1"/>
  <c r="S271" i="1"/>
  <c r="T271" i="1" s="1"/>
  <c r="M271" i="1"/>
  <c r="N271" i="1" s="1"/>
  <c r="H271" i="1"/>
  <c r="I271" i="1" s="1"/>
  <c r="S269" i="1"/>
  <c r="T269" i="1" s="1"/>
  <c r="M269" i="1"/>
  <c r="N269" i="1" s="1"/>
  <c r="H269" i="1"/>
  <c r="I269" i="1" s="1"/>
  <c r="S268" i="1"/>
  <c r="T268" i="1" s="1"/>
  <c r="M268" i="1"/>
  <c r="N268" i="1" s="1"/>
  <c r="H268" i="1"/>
  <c r="I268" i="1" s="1"/>
  <c r="S267" i="1"/>
  <c r="T267" i="1" s="1"/>
  <c r="M267" i="1"/>
  <c r="N267" i="1" s="1"/>
  <c r="H267" i="1"/>
  <c r="I267" i="1" s="1"/>
  <c r="S266" i="1"/>
  <c r="T266" i="1" s="1"/>
  <c r="M266" i="1"/>
  <c r="N266" i="1" s="1"/>
  <c r="H266" i="1"/>
  <c r="I266" i="1" s="1"/>
  <c r="S265" i="1"/>
  <c r="T265" i="1" s="1"/>
  <c r="M265" i="1"/>
  <c r="N265" i="1" s="1"/>
  <c r="H265" i="1"/>
  <c r="I265" i="1" s="1"/>
  <c r="S264" i="1"/>
  <c r="T264" i="1" s="1"/>
  <c r="M264" i="1"/>
  <c r="N264" i="1" s="1"/>
  <c r="H264" i="1"/>
  <c r="I264" i="1" s="1"/>
  <c r="S263" i="1"/>
  <c r="T263" i="1" s="1"/>
  <c r="M263" i="1"/>
  <c r="N263" i="1" s="1"/>
  <c r="H263" i="1"/>
  <c r="I263" i="1" s="1"/>
  <c r="S262" i="1"/>
  <c r="T262" i="1" s="1"/>
  <c r="M262" i="1"/>
  <c r="N262" i="1" s="1"/>
  <c r="H262" i="1"/>
  <c r="I262" i="1" s="1"/>
  <c r="S261" i="1"/>
  <c r="T261" i="1" s="1"/>
  <c r="M261" i="1"/>
  <c r="N261" i="1" s="1"/>
  <c r="H261" i="1"/>
  <c r="I261" i="1" s="1"/>
  <c r="S260" i="1"/>
  <c r="T260" i="1" s="1"/>
  <c r="M260" i="1"/>
  <c r="N260" i="1" s="1"/>
  <c r="H260" i="1"/>
  <c r="I260" i="1" s="1"/>
  <c r="S259" i="1"/>
  <c r="T259" i="1" s="1"/>
  <c r="M259" i="1"/>
  <c r="N259" i="1" s="1"/>
  <c r="H259" i="1"/>
  <c r="I259" i="1" s="1"/>
  <c r="S257" i="1"/>
  <c r="T257" i="1" s="1"/>
  <c r="M257" i="1"/>
  <c r="N257" i="1" s="1"/>
  <c r="H257" i="1"/>
  <c r="I257" i="1" s="1"/>
  <c r="S256" i="1"/>
  <c r="T256" i="1" s="1"/>
  <c r="M256" i="1"/>
  <c r="N256" i="1" s="1"/>
  <c r="H256" i="1"/>
  <c r="I256" i="1" s="1"/>
  <c r="S255" i="1"/>
  <c r="T255" i="1" s="1"/>
  <c r="M255" i="1"/>
  <c r="N255" i="1" s="1"/>
  <c r="H255" i="1"/>
  <c r="I255" i="1" s="1"/>
  <c r="S254" i="1"/>
  <c r="T254" i="1" s="1"/>
  <c r="M254" i="1"/>
  <c r="N254" i="1" s="1"/>
  <c r="H254" i="1"/>
  <c r="I254" i="1" s="1"/>
  <c r="S253" i="1"/>
  <c r="T253" i="1" s="1"/>
  <c r="M253" i="1"/>
  <c r="N253" i="1" s="1"/>
  <c r="H253" i="1"/>
  <c r="I253" i="1" s="1"/>
  <c r="S252" i="1"/>
  <c r="T252" i="1" s="1"/>
  <c r="M252" i="1"/>
  <c r="N252" i="1" s="1"/>
  <c r="H252" i="1"/>
  <c r="I252" i="1" s="1"/>
  <c r="S251" i="1"/>
  <c r="T251" i="1" s="1"/>
  <c r="M251" i="1"/>
  <c r="N251" i="1" s="1"/>
  <c r="H251" i="1"/>
  <c r="I251" i="1" s="1"/>
  <c r="S250" i="1"/>
  <c r="T250" i="1" s="1"/>
  <c r="M250" i="1"/>
  <c r="N250" i="1" s="1"/>
  <c r="H250" i="1"/>
  <c r="I250" i="1" s="1"/>
  <c r="S249" i="1"/>
  <c r="T249" i="1" s="1"/>
  <c r="M249" i="1"/>
  <c r="N249" i="1" s="1"/>
  <c r="H249" i="1"/>
  <c r="I249" i="1" s="1"/>
  <c r="S248" i="1"/>
  <c r="T248" i="1" s="1"/>
  <c r="M248" i="1"/>
  <c r="N248" i="1" s="1"/>
  <c r="H248" i="1"/>
  <c r="I248" i="1" s="1"/>
  <c r="S247" i="1"/>
  <c r="T247" i="1" s="1"/>
  <c r="M247" i="1"/>
  <c r="N247" i="1" s="1"/>
  <c r="H247" i="1"/>
  <c r="I247" i="1" s="1"/>
  <c r="S246" i="1"/>
  <c r="T246" i="1" s="1"/>
  <c r="M246" i="1"/>
  <c r="N246" i="1" s="1"/>
  <c r="H246" i="1"/>
  <c r="I246" i="1" s="1"/>
  <c r="S245" i="1"/>
  <c r="T245" i="1" s="1"/>
  <c r="M245" i="1"/>
  <c r="N245" i="1" s="1"/>
  <c r="H245" i="1"/>
  <c r="I245" i="1" s="1"/>
  <c r="S244" i="1"/>
  <c r="T244" i="1" s="1"/>
  <c r="M244" i="1"/>
  <c r="N244" i="1" s="1"/>
  <c r="H244" i="1"/>
  <c r="I244" i="1" s="1"/>
  <c r="S243" i="1"/>
  <c r="T243" i="1" s="1"/>
  <c r="M243" i="1"/>
  <c r="N243" i="1" s="1"/>
  <c r="H243" i="1"/>
  <c r="I243" i="1" s="1"/>
  <c r="S242" i="1"/>
  <c r="T242" i="1" s="1"/>
  <c r="M242" i="1"/>
  <c r="N242" i="1" s="1"/>
  <c r="H242" i="1"/>
  <c r="I242" i="1" s="1"/>
  <c r="S241" i="1"/>
  <c r="T241" i="1" s="1"/>
  <c r="M241" i="1"/>
  <c r="N241" i="1" s="1"/>
  <c r="H241" i="1"/>
  <c r="I241" i="1" s="1"/>
  <c r="S239" i="1"/>
  <c r="T239" i="1" s="1"/>
  <c r="M239" i="1"/>
  <c r="N239" i="1" s="1"/>
  <c r="H239" i="1"/>
  <c r="I239" i="1" s="1"/>
  <c r="S237" i="1"/>
  <c r="T237" i="1" s="1"/>
  <c r="M237" i="1"/>
  <c r="N237" i="1" s="1"/>
  <c r="H237" i="1"/>
  <c r="I237" i="1" s="1"/>
  <c r="S236" i="1"/>
  <c r="T236" i="1" s="1"/>
  <c r="M236" i="1"/>
  <c r="N236" i="1" s="1"/>
  <c r="H236" i="1"/>
  <c r="I236" i="1" s="1"/>
  <c r="S235" i="1"/>
  <c r="T235" i="1" s="1"/>
  <c r="M235" i="1"/>
  <c r="N235" i="1" s="1"/>
  <c r="H235" i="1"/>
  <c r="I235" i="1" s="1"/>
  <c r="S234" i="1"/>
  <c r="T234" i="1" s="1"/>
  <c r="M234" i="1"/>
  <c r="N234" i="1" s="1"/>
  <c r="H234" i="1"/>
  <c r="I234" i="1" s="1"/>
  <c r="S233" i="1"/>
  <c r="T233" i="1" s="1"/>
  <c r="M233" i="1"/>
  <c r="N233" i="1" s="1"/>
  <c r="H233" i="1"/>
  <c r="I233" i="1" s="1"/>
  <c r="S232" i="1"/>
  <c r="T232" i="1" s="1"/>
  <c r="M232" i="1"/>
  <c r="N232" i="1" s="1"/>
  <c r="H232" i="1"/>
  <c r="I232" i="1" s="1"/>
  <c r="S231" i="1"/>
  <c r="T231" i="1" s="1"/>
  <c r="M231" i="1"/>
  <c r="N231" i="1" s="1"/>
  <c r="H231" i="1"/>
  <c r="I231" i="1" s="1"/>
  <c r="S230" i="1"/>
  <c r="T230" i="1" s="1"/>
  <c r="M230" i="1"/>
  <c r="N230" i="1" s="1"/>
  <c r="H230" i="1"/>
  <c r="I230" i="1" s="1"/>
  <c r="S229" i="1"/>
  <c r="T229" i="1" s="1"/>
  <c r="M229" i="1"/>
  <c r="N229" i="1" s="1"/>
  <c r="H229" i="1"/>
  <c r="I229" i="1" s="1"/>
  <c r="S228" i="1"/>
  <c r="T228" i="1" s="1"/>
  <c r="M228" i="1"/>
  <c r="N228" i="1" s="1"/>
  <c r="H228" i="1"/>
  <c r="I228" i="1" s="1"/>
  <c r="S227" i="1"/>
  <c r="T227" i="1" s="1"/>
  <c r="M227" i="1"/>
  <c r="N227" i="1" s="1"/>
  <c r="H227" i="1"/>
  <c r="I227" i="1" s="1"/>
  <c r="S226" i="1"/>
  <c r="T226" i="1" s="1"/>
  <c r="M226" i="1"/>
  <c r="N226" i="1" s="1"/>
  <c r="H226" i="1"/>
  <c r="I226" i="1" s="1"/>
  <c r="S224" i="1"/>
  <c r="M224" i="1"/>
  <c r="N224" i="1" s="1"/>
  <c r="H224" i="1"/>
  <c r="I224" i="1" s="1"/>
  <c r="S223" i="1"/>
  <c r="M223" i="1"/>
  <c r="N223" i="1" s="1"/>
  <c r="H223" i="1"/>
  <c r="I223" i="1" s="1"/>
  <c r="S221" i="1"/>
  <c r="T221" i="1" s="1"/>
  <c r="M221" i="1"/>
  <c r="N221" i="1" s="1"/>
  <c r="H221" i="1"/>
  <c r="I221" i="1" s="1"/>
  <c r="S220" i="1"/>
  <c r="T220" i="1" s="1"/>
  <c r="M220" i="1"/>
  <c r="N220" i="1" s="1"/>
  <c r="H220" i="1"/>
  <c r="I220" i="1" s="1"/>
  <c r="S219" i="1"/>
  <c r="T219" i="1" s="1"/>
  <c r="M219" i="1"/>
  <c r="N219" i="1" s="1"/>
  <c r="H219" i="1"/>
  <c r="I219" i="1" s="1"/>
  <c r="S217" i="1"/>
  <c r="T217" i="1" s="1"/>
  <c r="M217" i="1"/>
  <c r="N217" i="1" s="1"/>
  <c r="H217" i="1"/>
  <c r="I217" i="1" s="1"/>
  <c r="S216" i="1"/>
  <c r="T216" i="1" s="1"/>
  <c r="M216" i="1"/>
  <c r="N216" i="1" s="1"/>
  <c r="H216" i="1"/>
  <c r="I216" i="1" s="1"/>
  <c r="S215" i="1"/>
  <c r="T215" i="1" s="1"/>
  <c r="M215" i="1"/>
  <c r="N215" i="1" s="1"/>
  <c r="H215" i="1"/>
  <c r="I215" i="1" s="1"/>
  <c r="S214" i="1"/>
  <c r="T214" i="1" s="1"/>
  <c r="M214" i="1"/>
  <c r="N214" i="1" s="1"/>
  <c r="H214" i="1"/>
  <c r="I214" i="1" s="1"/>
  <c r="S213" i="1"/>
  <c r="T213" i="1" s="1"/>
  <c r="M213" i="1"/>
  <c r="N213" i="1" s="1"/>
  <c r="H213" i="1"/>
  <c r="I213" i="1" s="1"/>
  <c r="S212" i="1"/>
  <c r="T212" i="1" s="1"/>
  <c r="M212" i="1"/>
  <c r="N212" i="1" s="1"/>
  <c r="H212" i="1"/>
  <c r="I212" i="1" s="1"/>
  <c r="S211" i="1"/>
  <c r="T211" i="1" s="1"/>
  <c r="M211" i="1"/>
  <c r="N211" i="1" s="1"/>
  <c r="H211" i="1"/>
  <c r="I211" i="1" s="1"/>
  <c r="S210" i="1"/>
  <c r="T210" i="1" s="1"/>
  <c r="M210" i="1"/>
  <c r="N210" i="1" s="1"/>
  <c r="H210" i="1"/>
  <c r="I210" i="1" s="1"/>
  <c r="S209" i="1"/>
  <c r="T209" i="1" s="1"/>
  <c r="M209" i="1"/>
  <c r="N209" i="1" s="1"/>
  <c r="H209" i="1"/>
  <c r="I209" i="1" s="1"/>
  <c r="S208" i="1"/>
  <c r="T208" i="1" s="1"/>
  <c r="M208" i="1"/>
  <c r="N208" i="1" s="1"/>
  <c r="H208" i="1"/>
  <c r="I208" i="1" s="1"/>
  <c r="S207" i="1"/>
  <c r="T207" i="1" s="1"/>
  <c r="M207" i="1"/>
  <c r="N207" i="1" s="1"/>
  <c r="H207" i="1"/>
  <c r="I207" i="1" s="1"/>
  <c r="S206" i="1"/>
  <c r="T206" i="1" s="1"/>
  <c r="M206" i="1"/>
  <c r="N206" i="1" s="1"/>
  <c r="H206" i="1"/>
  <c r="I206" i="1" s="1"/>
  <c r="S205" i="1"/>
  <c r="T205" i="1" s="1"/>
  <c r="M205" i="1"/>
  <c r="N205" i="1" s="1"/>
  <c r="H205" i="1"/>
  <c r="I205" i="1" s="1"/>
  <c r="S204" i="1"/>
  <c r="T204" i="1" s="1"/>
  <c r="M204" i="1"/>
  <c r="N204" i="1" s="1"/>
  <c r="H204" i="1"/>
  <c r="I204" i="1" s="1"/>
  <c r="S203" i="1"/>
  <c r="T203" i="1" s="1"/>
  <c r="M203" i="1"/>
  <c r="N203" i="1" s="1"/>
  <c r="H203" i="1"/>
  <c r="I203" i="1" s="1"/>
  <c r="S202" i="1"/>
  <c r="T202" i="1" s="1"/>
  <c r="M202" i="1"/>
  <c r="N202" i="1" s="1"/>
  <c r="H202" i="1"/>
  <c r="I202" i="1" s="1"/>
  <c r="S201" i="1"/>
  <c r="T201" i="1" s="1"/>
  <c r="M201" i="1"/>
  <c r="N201" i="1" s="1"/>
  <c r="H201" i="1"/>
  <c r="I201" i="1" s="1"/>
  <c r="S200" i="1"/>
  <c r="T200" i="1" s="1"/>
  <c r="M200" i="1"/>
  <c r="N200" i="1" s="1"/>
  <c r="H200" i="1"/>
  <c r="I200" i="1" s="1"/>
  <c r="S199" i="1"/>
  <c r="T199" i="1" s="1"/>
  <c r="M199" i="1"/>
  <c r="N199" i="1" s="1"/>
  <c r="H199" i="1"/>
  <c r="I199" i="1" s="1"/>
  <c r="S198" i="1"/>
  <c r="T198" i="1" s="1"/>
  <c r="M198" i="1"/>
  <c r="N198" i="1" s="1"/>
  <c r="H198" i="1"/>
  <c r="I198" i="1" s="1"/>
  <c r="S197" i="1"/>
  <c r="T197" i="1" s="1"/>
  <c r="M197" i="1"/>
  <c r="N197" i="1" s="1"/>
  <c r="H197" i="1"/>
  <c r="I197" i="1" s="1"/>
  <c r="S196" i="1"/>
  <c r="T196" i="1" s="1"/>
  <c r="M196" i="1"/>
  <c r="N196" i="1" s="1"/>
  <c r="H196" i="1"/>
  <c r="I196" i="1" s="1"/>
  <c r="S195" i="1"/>
  <c r="T195" i="1" s="1"/>
  <c r="M195" i="1"/>
  <c r="N195" i="1" s="1"/>
  <c r="H195" i="1"/>
  <c r="I195" i="1" s="1"/>
  <c r="S194" i="1"/>
  <c r="T194" i="1" s="1"/>
  <c r="M194" i="1"/>
  <c r="N194" i="1" s="1"/>
  <c r="H194" i="1"/>
  <c r="I194" i="1" s="1"/>
  <c r="S193" i="1"/>
  <c r="T193" i="1" s="1"/>
  <c r="M193" i="1"/>
  <c r="N193" i="1" s="1"/>
  <c r="H193" i="1"/>
  <c r="I193" i="1" s="1"/>
  <c r="S192" i="1"/>
  <c r="T192" i="1" s="1"/>
  <c r="M192" i="1"/>
  <c r="N192" i="1" s="1"/>
  <c r="H192" i="1"/>
  <c r="I192" i="1" s="1"/>
  <c r="S191" i="1"/>
  <c r="T191" i="1" s="1"/>
  <c r="M191" i="1"/>
  <c r="N191" i="1" s="1"/>
  <c r="H191" i="1"/>
  <c r="I191" i="1" s="1"/>
  <c r="S190" i="1"/>
  <c r="T190" i="1" s="1"/>
  <c r="M190" i="1"/>
  <c r="N190" i="1" s="1"/>
  <c r="H190" i="1"/>
  <c r="I190" i="1" s="1"/>
  <c r="S189" i="1"/>
  <c r="T189" i="1" s="1"/>
  <c r="M189" i="1"/>
  <c r="N189" i="1" s="1"/>
  <c r="H189" i="1"/>
  <c r="I189" i="1" s="1"/>
  <c r="S188" i="1"/>
  <c r="T188" i="1" s="1"/>
  <c r="M188" i="1"/>
  <c r="N188" i="1" s="1"/>
  <c r="H188" i="1"/>
  <c r="I188" i="1" s="1"/>
  <c r="S186" i="1"/>
  <c r="T186" i="1" s="1"/>
  <c r="M186" i="1"/>
  <c r="N186" i="1" s="1"/>
  <c r="H186" i="1"/>
  <c r="I186" i="1" s="1"/>
  <c r="S184" i="1"/>
  <c r="M184" i="1"/>
  <c r="N184" i="1" s="1"/>
  <c r="H184" i="1"/>
  <c r="I184" i="1" s="1"/>
  <c r="S182" i="1"/>
  <c r="M182" i="1"/>
  <c r="N182" i="1" s="1"/>
  <c r="H182" i="1"/>
  <c r="I182" i="1" s="1"/>
  <c r="S181" i="1"/>
  <c r="M181" i="1"/>
  <c r="N181" i="1" s="1"/>
  <c r="H181" i="1"/>
  <c r="I181" i="1" s="1"/>
  <c r="S180" i="1"/>
  <c r="M180" i="1"/>
  <c r="N180" i="1" s="1"/>
  <c r="H180" i="1"/>
  <c r="I180" i="1" s="1"/>
  <c r="S179" i="1"/>
  <c r="M179" i="1"/>
  <c r="N179" i="1" s="1"/>
  <c r="H179" i="1"/>
  <c r="I179" i="1" s="1"/>
  <c r="S178" i="1"/>
  <c r="M178" i="1"/>
  <c r="N178" i="1" s="1"/>
  <c r="H178" i="1"/>
  <c r="I178" i="1" s="1"/>
  <c r="S177" i="1"/>
  <c r="M177" i="1"/>
  <c r="N177" i="1" s="1"/>
  <c r="H177" i="1"/>
  <c r="I177" i="1" s="1"/>
  <c r="S175" i="1"/>
  <c r="T175" i="1" s="1"/>
  <c r="M175" i="1"/>
  <c r="N175" i="1" s="1"/>
  <c r="H175" i="1"/>
  <c r="I175" i="1" s="1"/>
  <c r="S174" i="1"/>
  <c r="T174" i="1" s="1"/>
  <c r="M174" i="1"/>
  <c r="N174" i="1" s="1"/>
  <c r="H174" i="1"/>
  <c r="I174" i="1" s="1"/>
  <c r="S173" i="1"/>
  <c r="T173" i="1" s="1"/>
  <c r="M173" i="1"/>
  <c r="N173" i="1" s="1"/>
  <c r="H173" i="1"/>
  <c r="I173" i="1" s="1"/>
  <c r="S172" i="1"/>
  <c r="T172" i="1" s="1"/>
  <c r="M172" i="1"/>
  <c r="N172" i="1" s="1"/>
  <c r="H172" i="1"/>
  <c r="I172" i="1" s="1"/>
  <c r="S171" i="1"/>
  <c r="T171" i="1" s="1"/>
  <c r="M171" i="1"/>
  <c r="N171" i="1" s="1"/>
  <c r="H171" i="1"/>
  <c r="I171" i="1" s="1"/>
  <c r="S170" i="1"/>
  <c r="T170" i="1" s="1"/>
  <c r="M170" i="1"/>
  <c r="N170" i="1" s="1"/>
  <c r="H170" i="1"/>
  <c r="I170" i="1" s="1"/>
  <c r="S169" i="1"/>
  <c r="T169" i="1" s="1"/>
  <c r="M169" i="1"/>
  <c r="N169" i="1" s="1"/>
  <c r="H169" i="1"/>
  <c r="I169" i="1" s="1"/>
  <c r="S168" i="1"/>
  <c r="T168" i="1" s="1"/>
  <c r="M168" i="1"/>
  <c r="N168" i="1" s="1"/>
  <c r="H168" i="1"/>
  <c r="I168" i="1" s="1"/>
  <c r="S167" i="1"/>
  <c r="T167" i="1" s="1"/>
  <c r="M167" i="1"/>
  <c r="N167" i="1" s="1"/>
  <c r="H167" i="1"/>
  <c r="I167" i="1" s="1"/>
  <c r="S166" i="1"/>
  <c r="T166" i="1" s="1"/>
  <c r="M166" i="1"/>
  <c r="N166" i="1" s="1"/>
  <c r="H166" i="1"/>
  <c r="I166" i="1" s="1"/>
  <c r="S165" i="1"/>
  <c r="T165" i="1" s="1"/>
  <c r="M165" i="1"/>
  <c r="N165" i="1" s="1"/>
  <c r="H165" i="1"/>
  <c r="I165" i="1" s="1"/>
  <c r="S164" i="1"/>
  <c r="T164" i="1" s="1"/>
  <c r="M164" i="1"/>
  <c r="N164" i="1" s="1"/>
  <c r="H164" i="1"/>
  <c r="I164" i="1" s="1"/>
  <c r="S163" i="1"/>
  <c r="T163" i="1" s="1"/>
  <c r="M163" i="1"/>
  <c r="N163" i="1" s="1"/>
  <c r="H163" i="1"/>
  <c r="I163" i="1" s="1"/>
  <c r="S162" i="1"/>
  <c r="T162" i="1" s="1"/>
  <c r="M162" i="1"/>
  <c r="N162" i="1" s="1"/>
  <c r="H162" i="1"/>
  <c r="I162" i="1" s="1"/>
  <c r="S161" i="1"/>
  <c r="T161" i="1" s="1"/>
  <c r="M161" i="1"/>
  <c r="N161" i="1" s="1"/>
  <c r="H161" i="1"/>
  <c r="I161" i="1" s="1"/>
  <c r="S160" i="1"/>
  <c r="T160" i="1" s="1"/>
  <c r="M160" i="1"/>
  <c r="N160" i="1" s="1"/>
  <c r="H160" i="1"/>
  <c r="I160" i="1" s="1"/>
  <c r="S159" i="1"/>
  <c r="T159" i="1" s="1"/>
  <c r="M159" i="1"/>
  <c r="N159" i="1" s="1"/>
  <c r="H159" i="1"/>
  <c r="I159" i="1" s="1"/>
  <c r="S158" i="1"/>
  <c r="T158" i="1" s="1"/>
  <c r="M158" i="1"/>
  <c r="N158" i="1" s="1"/>
  <c r="H158" i="1"/>
  <c r="I158" i="1" s="1"/>
  <c r="S157" i="1"/>
  <c r="T157" i="1" s="1"/>
  <c r="M157" i="1"/>
  <c r="N157" i="1" s="1"/>
  <c r="H157" i="1"/>
  <c r="I157" i="1" s="1"/>
  <c r="S156" i="1"/>
  <c r="T156" i="1" s="1"/>
  <c r="M156" i="1"/>
  <c r="N156" i="1" s="1"/>
  <c r="H156" i="1"/>
  <c r="I156" i="1" s="1"/>
  <c r="S155" i="1"/>
  <c r="T155" i="1" s="1"/>
  <c r="M155" i="1"/>
  <c r="N155" i="1" s="1"/>
  <c r="H155" i="1"/>
  <c r="I155" i="1" s="1"/>
  <c r="S154" i="1"/>
  <c r="T154" i="1" s="1"/>
  <c r="M154" i="1"/>
  <c r="N154" i="1" s="1"/>
  <c r="H154" i="1"/>
  <c r="I154" i="1" s="1"/>
  <c r="S153" i="1"/>
  <c r="T153" i="1" s="1"/>
  <c r="M153" i="1"/>
  <c r="N153" i="1" s="1"/>
  <c r="H153" i="1"/>
  <c r="I153" i="1" s="1"/>
  <c r="S152" i="1"/>
  <c r="T152" i="1" s="1"/>
  <c r="M152" i="1"/>
  <c r="N152" i="1" s="1"/>
  <c r="H152" i="1"/>
  <c r="I152" i="1" s="1"/>
  <c r="S151" i="1"/>
  <c r="T151" i="1" s="1"/>
  <c r="M151" i="1"/>
  <c r="N151" i="1" s="1"/>
  <c r="H151" i="1"/>
  <c r="I151" i="1" s="1"/>
  <c r="S150" i="1"/>
  <c r="T150" i="1" s="1"/>
  <c r="M150" i="1"/>
  <c r="N150" i="1" s="1"/>
  <c r="H150" i="1"/>
  <c r="I150" i="1" s="1"/>
  <c r="S149" i="1"/>
  <c r="T149" i="1" s="1"/>
  <c r="M149" i="1"/>
  <c r="N149" i="1" s="1"/>
  <c r="H149" i="1"/>
  <c r="I149" i="1" s="1"/>
  <c r="S148" i="1"/>
  <c r="T148" i="1" s="1"/>
  <c r="M148" i="1"/>
  <c r="N148" i="1" s="1"/>
  <c r="H148" i="1"/>
  <c r="I148" i="1" s="1"/>
  <c r="S147" i="1"/>
  <c r="T147" i="1" s="1"/>
  <c r="M147" i="1"/>
  <c r="N147" i="1" s="1"/>
  <c r="H147" i="1"/>
  <c r="I147" i="1" s="1"/>
  <c r="S146" i="1"/>
  <c r="T146" i="1" s="1"/>
  <c r="M146" i="1"/>
  <c r="N146" i="1" s="1"/>
  <c r="H146" i="1"/>
  <c r="I146" i="1" s="1"/>
  <c r="S145" i="1"/>
  <c r="T145" i="1" s="1"/>
  <c r="M145" i="1"/>
  <c r="N145" i="1" s="1"/>
  <c r="H145" i="1"/>
  <c r="I145" i="1" s="1"/>
  <c r="S143" i="1"/>
  <c r="T143" i="1" s="1"/>
  <c r="M143" i="1"/>
  <c r="N143" i="1" s="1"/>
  <c r="H143" i="1"/>
  <c r="I143" i="1" s="1"/>
  <c r="S142" i="1"/>
  <c r="T142" i="1" s="1"/>
  <c r="M142" i="1"/>
  <c r="N142" i="1" s="1"/>
  <c r="H142" i="1"/>
  <c r="I142" i="1" s="1"/>
  <c r="S141" i="1"/>
  <c r="T141" i="1" s="1"/>
  <c r="M141" i="1"/>
  <c r="N141" i="1" s="1"/>
  <c r="H141" i="1"/>
  <c r="I141" i="1" s="1"/>
  <c r="S139" i="1"/>
  <c r="T139" i="1" s="1"/>
  <c r="M139" i="1"/>
  <c r="N139" i="1" s="1"/>
  <c r="H139" i="1"/>
  <c r="I139" i="1" s="1"/>
  <c r="S137" i="1"/>
  <c r="T137" i="1" s="1"/>
  <c r="M137" i="1"/>
  <c r="N137" i="1" s="1"/>
  <c r="H137" i="1"/>
  <c r="I137" i="1" s="1"/>
  <c r="S135" i="1"/>
  <c r="T135" i="1" s="1"/>
  <c r="M135" i="1"/>
  <c r="N135" i="1" s="1"/>
  <c r="H135" i="1"/>
  <c r="I135" i="1" s="1"/>
  <c r="S134" i="1"/>
  <c r="T134" i="1" s="1"/>
  <c r="M134" i="1"/>
  <c r="N134" i="1" s="1"/>
  <c r="H134" i="1"/>
  <c r="I134" i="1" s="1"/>
  <c r="S133" i="1"/>
  <c r="T133" i="1" s="1"/>
  <c r="M133" i="1"/>
  <c r="N133" i="1" s="1"/>
  <c r="H133" i="1"/>
  <c r="I133" i="1" s="1"/>
  <c r="S132" i="1"/>
  <c r="T132" i="1" s="1"/>
  <c r="M132" i="1"/>
  <c r="N132" i="1" s="1"/>
  <c r="H132" i="1"/>
  <c r="I132" i="1" s="1"/>
  <c r="S131" i="1"/>
  <c r="T131" i="1" s="1"/>
  <c r="M131" i="1"/>
  <c r="N131" i="1" s="1"/>
  <c r="H131" i="1"/>
  <c r="I131" i="1" s="1"/>
  <c r="S130" i="1"/>
  <c r="T130" i="1" s="1"/>
  <c r="M130" i="1"/>
  <c r="N130" i="1" s="1"/>
  <c r="H130" i="1"/>
  <c r="I130" i="1" s="1"/>
  <c r="S129" i="1"/>
  <c r="T129" i="1" s="1"/>
  <c r="M129" i="1"/>
  <c r="N129" i="1" s="1"/>
  <c r="H129" i="1"/>
  <c r="I129" i="1" s="1"/>
  <c r="S128" i="1"/>
  <c r="T128" i="1" s="1"/>
  <c r="M128" i="1"/>
  <c r="N128" i="1" s="1"/>
  <c r="H128" i="1"/>
  <c r="I128" i="1" s="1"/>
  <c r="S127" i="1"/>
  <c r="T127" i="1" s="1"/>
  <c r="M127" i="1"/>
  <c r="N127" i="1" s="1"/>
  <c r="H127" i="1"/>
  <c r="I127" i="1" s="1"/>
  <c r="S126" i="1"/>
  <c r="T126" i="1" s="1"/>
  <c r="M126" i="1"/>
  <c r="N126" i="1" s="1"/>
  <c r="H126" i="1"/>
  <c r="I126" i="1" s="1"/>
  <c r="S125" i="1"/>
  <c r="T125" i="1" s="1"/>
  <c r="M125" i="1"/>
  <c r="N125" i="1" s="1"/>
  <c r="H125" i="1"/>
  <c r="I125" i="1" s="1"/>
  <c r="S124" i="1"/>
  <c r="T124" i="1" s="1"/>
  <c r="M124" i="1"/>
  <c r="N124" i="1" s="1"/>
  <c r="H124" i="1"/>
  <c r="I124" i="1" s="1"/>
  <c r="S123" i="1"/>
  <c r="T123" i="1" s="1"/>
  <c r="M123" i="1"/>
  <c r="N123" i="1" s="1"/>
  <c r="H123" i="1"/>
  <c r="I123" i="1" s="1"/>
  <c r="S122" i="1"/>
  <c r="T122" i="1" s="1"/>
  <c r="M122" i="1"/>
  <c r="N122" i="1" s="1"/>
  <c r="H122" i="1"/>
  <c r="I122" i="1" s="1"/>
  <c r="S121" i="1"/>
  <c r="T121" i="1" s="1"/>
  <c r="M121" i="1"/>
  <c r="N121" i="1" s="1"/>
  <c r="H121" i="1"/>
  <c r="I121" i="1" s="1"/>
  <c r="S120" i="1"/>
  <c r="T120" i="1" s="1"/>
  <c r="M120" i="1"/>
  <c r="N120" i="1" s="1"/>
  <c r="H120" i="1"/>
  <c r="I120" i="1" s="1"/>
  <c r="S119" i="1"/>
  <c r="T119" i="1" s="1"/>
  <c r="M119" i="1"/>
  <c r="N119" i="1" s="1"/>
  <c r="H119" i="1"/>
  <c r="I119" i="1" s="1"/>
  <c r="S118" i="1"/>
  <c r="T118" i="1" s="1"/>
  <c r="M118" i="1"/>
  <c r="N118" i="1" s="1"/>
  <c r="H118" i="1"/>
  <c r="I118" i="1" s="1"/>
  <c r="S116" i="1"/>
  <c r="T116" i="1" s="1"/>
  <c r="M116" i="1"/>
  <c r="N116" i="1" s="1"/>
  <c r="H116" i="1"/>
  <c r="I116" i="1" s="1"/>
  <c r="S115" i="1"/>
  <c r="T115" i="1" s="1"/>
  <c r="M115" i="1"/>
  <c r="N115" i="1" s="1"/>
  <c r="H115" i="1"/>
  <c r="I115" i="1" s="1"/>
  <c r="S114" i="1"/>
  <c r="T114" i="1" s="1"/>
  <c r="M114" i="1"/>
  <c r="N114" i="1" s="1"/>
  <c r="H114" i="1"/>
  <c r="I114" i="1" s="1"/>
  <c r="S113" i="1"/>
  <c r="T113" i="1" s="1"/>
  <c r="M113" i="1"/>
  <c r="N113" i="1" s="1"/>
  <c r="H113" i="1"/>
  <c r="I113" i="1" s="1"/>
  <c r="S112" i="1"/>
  <c r="T112" i="1" s="1"/>
  <c r="M112" i="1"/>
  <c r="N112" i="1" s="1"/>
  <c r="H112" i="1"/>
  <c r="I112" i="1" s="1"/>
  <c r="S111" i="1"/>
  <c r="T111" i="1" s="1"/>
  <c r="M111" i="1"/>
  <c r="N111" i="1" s="1"/>
  <c r="H111" i="1"/>
  <c r="I111" i="1" s="1"/>
  <c r="S110" i="1"/>
  <c r="T110" i="1" s="1"/>
  <c r="M110" i="1"/>
  <c r="N110" i="1" s="1"/>
  <c r="H110" i="1"/>
  <c r="I110" i="1" s="1"/>
  <c r="S109" i="1"/>
  <c r="T109" i="1" s="1"/>
  <c r="M109" i="1"/>
  <c r="N109" i="1" s="1"/>
  <c r="H109" i="1"/>
  <c r="I109" i="1" s="1"/>
  <c r="S108" i="1"/>
  <c r="T108" i="1" s="1"/>
  <c r="M108" i="1"/>
  <c r="N108" i="1" s="1"/>
  <c r="H108" i="1"/>
  <c r="I108" i="1" s="1"/>
  <c r="S107" i="1"/>
  <c r="T107" i="1" s="1"/>
  <c r="M107" i="1"/>
  <c r="N107" i="1" s="1"/>
  <c r="H107" i="1"/>
  <c r="I107" i="1" s="1"/>
  <c r="S106" i="1"/>
  <c r="T106" i="1" s="1"/>
  <c r="M106" i="1"/>
  <c r="N106" i="1" s="1"/>
  <c r="H106" i="1"/>
  <c r="I106" i="1" s="1"/>
  <c r="S105" i="1"/>
  <c r="T105" i="1" s="1"/>
  <c r="M105" i="1"/>
  <c r="N105" i="1" s="1"/>
  <c r="H105" i="1"/>
  <c r="I105" i="1" s="1"/>
  <c r="S104" i="1"/>
  <c r="T104" i="1" s="1"/>
  <c r="M104" i="1"/>
  <c r="N104" i="1" s="1"/>
  <c r="H104" i="1"/>
  <c r="I104" i="1" s="1"/>
  <c r="S103" i="1"/>
  <c r="T103" i="1" s="1"/>
  <c r="M103" i="1"/>
  <c r="N103" i="1" s="1"/>
  <c r="H103" i="1"/>
  <c r="I103" i="1" s="1"/>
  <c r="R100" i="1"/>
  <c r="Q100" i="1"/>
  <c r="L100" i="1"/>
  <c r="K100" i="1"/>
  <c r="G100" i="1"/>
  <c r="F100" i="1"/>
  <c r="S99" i="1"/>
  <c r="T99" i="1" s="1"/>
  <c r="M99" i="1"/>
  <c r="N99" i="1" s="1"/>
  <c r="H99" i="1"/>
  <c r="I99" i="1" s="1"/>
  <c r="S98" i="1"/>
  <c r="T98" i="1" s="1"/>
  <c r="M98" i="1"/>
  <c r="N98" i="1" s="1"/>
  <c r="H98" i="1"/>
  <c r="I98" i="1" s="1"/>
  <c r="S97" i="1"/>
  <c r="T97" i="1" s="1"/>
  <c r="M97" i="1"/>
  <c r="N97" i="1" s="1"/>
  <c r="H97" i="1"/>
  <c r="I97" i="1" s="1"/>
  <c r="S96" i="1"/>
  <c r="T96" i="1" s="1"/>
  <c r="M96" i="1"/>
  <c r="N96" i="1" s="1"/>
  <c r="H96" i="1"/>
  <c r="I96" i="1" s="1"/>
  <c r="S95" i="1"/>
  <c r="T95" i="1" s="1"/>
  <c r="M95" i="1"/>
  <c r="N95" i="1" s="1"/>
  <c r="H95" i="1"/>
  <c r="I95" i="1" s="1"/>
  <c r="S94" i="1"/>
  <c r="T94" i="1" s="1"/>
  <c r="M94" i="1"/>
  <c r="N94" i="1" s="1"/>
  <c r="H94" i="1"/>
  <c r="I94" i="1" s="1"/>
  <c r="S93" i="1"/>
  <c r="T93" i="1" s="1"/>
  <c r="M93" i="1"/>
  <c r="N93" i="1" s="1"/>
  <c r="H93" i="1"/>
  <c r="I93" i="1" s="1"/>
  <c r="S92" i="1"/>
  <c r="T92" i="1" s="1"/>
  <c r="M92" i="1"/>
  <c r="N92" i="1" s="1"/>
  <c r="H92" i="1"/>
  <c r="I92" i="1" s="1"/>
  <c r="S91" i="1"/>
  <c r="T91" i="1" s="1"/>
  <c r="M91" i="1"/>
  <c r="N91" i="1" s="1"/>
  <c r="H91" i="1"/>
  <c r="I91" i="1" s="1"/>
  <c r="S90" i="1"/>
  <c r="T90" i="1" s="1"/>
  <c r="M90" i="1"/>
  <c r="N90" i="1" s="1"/>
  <c r="H90" i="1"/>
  <c r="I90" i="1" s="1"/>
  <c r="S89" i="1"/>
  <c r="T89" i="1" s="1"/>
  <c r="M89" i="1"/>
  <c r="N89" i="1" s="1"/>
  <c r="H89" i="1"/>
  <c r="I89" i="1" s="1"/>
  <c r="S88" i="1"/>
  <c r="T88" i="1" s="1"/>
  <c r="M88" i="1"/>
  <c r="N88" i="1" s="1"/>
  <c r="H88" i="1"/>
  <c r="I88" i="1" s="1"/>
  <c r="S87" i="1"/>
  <c r="T87" i="1" s="1"/>
  <c r="M87" i="1"/>
  <c r="N87" i="1" s="1"/>
  <c r="H87" i="1"/>
  <c r="I87" i="1" s="1"/>
  <c r="S86" i="1"/>
  <c r="T86" i="1" s="1"/>
  <c r="M86" i="1"/>
  <c r="N86" i="1" s="1"/>
  <c r="H86" i="1"/>
  <c r="I86" i="1" s="1"/>
  <c r="S85" i="1"/>
  <c r="T85" i="1" s="1"/>
  <c r="M85" i="1"/>
  <c r="N85" i="1" s="1"/>
  <c r="H85" i="1"/>
  <c r="I85" i="1" s="1"/>
  <c r="S84" i="1"/>
  <c r="T84" i="1" s="1"/>
  <c r="M84" i="1"/>
  <c r="N84" i="1" s="1"/>
  <c r="H84" i="1"/>
  <c r="I84" i="1" s="1"/>
  <c r="S83" i="1"/>
  <c r="T83" i="1" s="1"/>
  <c r="M83" i="1"/>
  <c r="N83" i="1" s="1"/>
  <c r="H83" i="1"/>
  <c r="I83" i="1" s="1"/>
  <c r="S82" i="1"/>
  <c r="T82" i="1" s="1"/>
  <c r="M82" i="1"/>
  <c r="N82" i="1" s="1"/>
  <c r="H82" i="1"/>
  <c r="I82" i="1" s="1"/>
  <c r="S81" i="1"/>
  <c r="T81" i="1" s="1"/>
  <c r="M81" i="1"/>
  <c r="N81" i="1" s="1"/>
  <c r="H81" i="1"/>
  <c r="I81" i="1" s="1"/>
  <c r="S80" i="1"/>
  <c r="T80" i="1" s="1"/>
  <c r="M80" i="1"/>
  <c r="N80" i="1" s="1"/>
  <c r="H80" i="1"/>
  <c r="I80" i="1" s="1"/>
  <c r="S79" i="1"/>
  <c r="T79" i="1" s="1"/>
  <c r="M79" i="1"/>
  <c r="N79" i="1" s="1"/>
  <c r="H79" i="1"/>
  <c r="I79" i="1" s="1"/>
  <c r="S78" i="1"/>
  <c r="T78" i="1" s="1"/>
  <c r="M78" i="1"/>
  <c r="N78" i="1" s="1"/>
  <c r="H78" i="1"/>
  <c r="I78" i="1" s="1"/>
  <c r="S77" i="1"/>
  <c r="T77" i="1" s="1"/>
  <c r="M77" i="1"/>
  <c r="N77" i="1" s="1"/>
  <c r="H77" i="1"/>
  <c r="I77" i="1" s="1"/>
  <c r="S76" i="1"/>
  <c r="T76" i="1" s="1"/>
  <c r="M76" i="1"/>
  <c r="N76" i="1" s="1"/>
  <c r="H76" i="1"/>
  <c r="I76" i="1" s="1"/>
  <c r="S75" i="1"/>
  <c r="T75" i="1" s="1"/>
  <c r="M75" i="1"/>
  <c r="N75" i="1" s="1"/>
  <c r="H75" i="1"/>
  <c r="I75" i="1" s="1"/>
  <c r="S74" i="1"/>
  <c r="T74" i="1" s="1"/>
  <c r="M74" i="1"/>
  <c r="N74" i="1" s="1"/>
  <c r="H74" i="1"/>
  <c r="I74" i="1" s="1"/>
  <c r="S73" i="1"/>
  <c r="T73" i="1" s="1"/>
  <c r="M73" i="1"/>
  <c r="N73" i="1" s="1"/>
  <c r="H73" i="1"/>
  <c r="I73" i="1" s="1"/>
  <c r="S72" i="1"/>
  <c r="T72" i="1" s="1"/>
  <c r="M72" i="1"/>
  <c r="N72" i="1" s="1"/>
  <c r="H72" i="1"/>
  <c r="I72" i="1" s="1"/>
  <c r="S71" i="1"/>
  <c r="T71" i="1" s="1"/>
  <c r="M71" i="1"/>
  <c r="N71" i="1" s="1"/>
  <c r="H71" i="1"/>
  <c r="I71" i="1" s="1"/>
  <c r="S70" i="1"/>
  <c r="T70" i="1" s="1"/>
  <c r="M70" i="1"/>
  <c r="N70" i="1" s="1"/>
  <c r="H70" i="1"/>
  <c r="I70" i="1" s="1"/>
  <c r="S69" i="1"/>
  <c r="T69" i="1" s="1"/>
  <c r="M69" i="1"/>
  <c r="N69" i="1" s="1"/>
  <c r="H69" i="1"/>
  <c r="I69" i="1" s="1"/>
  <c r="S68" i="1"/>
  <c r="T68" i="1" s="1"/>
  <c r="M68" i="1"/>
  <c r="N68" i="1" s="1"/>
  <c r="H68" i="1"/>
  <c r="I68" i="1" s="1"/>
  <c r="S67" i="1"/>
  <c r="T67" i="1" s="1"/>
  <c r="M67" i="1"/>
  <c r="N67" i="1" s="1"/>
  <c r="H67" i="1"/>
  <c r="I67" i="1" s="1"/>
  <c r="S66" i="1"/>
  <c r="T66" i="1" s="1"/>
  <c r="M66" i="1"/>
  <c r="N66" i="1" s="1"/>
  <c r="H66" i="1"/>
  <c r="I66" i="1" s="1"/>
  <c r="S65" i="1"/>
  <c r="T65" i="1" s="1"/>
  <c r="M65" i="1"/>
  <c r="N65" i="1" s="1"/>
  <c r="H65" i="1"/>
  <c r="I65" i="1" s="1"/>
  <c r="S64" i="1"/>
  <c r="T64" i="1" s="1"/>
  <c r="M64" i="1"/>
  <c r="N64" i="1" s="1"/>
  <c r="H64" i="1"/>
  <c r="I64" i="1" s="1"/>
  <c r="S62" i="1"/>
  <c r="T62" i="1" s="1"/>
  <c r="M62" i="1"/>
  <c r="N62" i="1" s="1"/>
  <c r="H62" i="1"/>
  <c r="I62" i="1" s="1"/>
  <c r="S61" i="1"/>
  <c r="T61" i="1" s="1"/>
  <c r="M61" i="1"/>
  <c r="N61" i="1" s="1"/>
  <c r="H61" i="1"/>
  <c r="I61" i="1" s="1"/>
  <c r="S60" i="1"/>
  <c r="T60" i="1" s="1"/>
  <c r="M60" i="1"/>
  <c r="N60" i="1" s="1"/>
  <c r="H60" i="1"/>
  <c r="I60" i="1" s="1"/>
  <c r="S59" i="1"/>
  <c r="T59" i="1" s="1"/>
  <c r="M59" i="1"/>
  <c r="N59" i="1" s="1"/>
  <c r="H59" i="1"/>
  <c r="I59" i="1" s="1"/>
  <c r="S58" i="1"/>
  <c r="T58" i="1" s="1"/>
  <c r="M58" i="1"/>
  <c r="N58" i="1" s="1"/>
  <c r="H58" i="1"/>
  <c r="I58" i="1" s="1"/>
  <c r="S57" i="1"/>
  <c r="T57" i="1" s="1"/>
  <c r="M57" i="1"/>
  <c r="N57" i="1" s="1"/>
  <c r="H57" i="1"/>
  <c r="I57" i="1" s="1"/>
  <c r="S56" i="1"/>
  <c r="T56" i="1" s="1"/>
  <c r="M56" i="1"/>
  <c r="N56" i="1" s="1"/>
  <c r="H56" i="1"/>
  <c r="I56" i="1" s="1"/>
  <c r="R55" i="1"/>
  <c r="T55" i="1" s="1"/>
  <c r="Q55" i="1"/>
  <c r="L55" i="1"/>
  <c r="N55" i="1" s="1"/>
  <c r="K55" i="1"/>
  <c r="G55" i="1"/>
  <c r="I55" i="1" s="1"/>
  <c r="F55" i="1"/>
  <c r="H54" i="1"/>
  <c r="I54" i="1" s="1"/>
  <c r="H53" i="1"/>
  <c r="I53" i="1" s="1"/>
  <c r="H52" i="1"/>
  <c r="I52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3" i="1"/>
  <c r="I43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7" i="1"/>
  <c r="I27" i="1" s="1"/>
  <c r="H26" i="1"/>
  <c r="I26" i="1" s="1"/>
  <c r="H25" i="1"/>
  <c r="I25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4" i="1"/>
  <c r="I14" i="1" s="1"/>
  <c r="H13" i="1"/>
  <c r="I13" i="1" s="1"/>
  <c r="H12" i="1"/>
  <c r="I12" i="1" s="1"/>
  <c r="H11" i="1"/>
  <c r="I11" i="1" s="1"/>
  <c r="Q6" i="1"/>
  <c r="R6" i="1" s="1"/>
  <c r="K6" i="1"/>
  <c r="F6" i="1"/>
  <c r="G6" i="1" s="1"/>
  <c r="C6" i="1"/>
  <c r="B6" i="1"/>
  <c r="C5" i="1"/>
  <c r="B5" i="1"/>
  <c r="B4" i="1"/>
  <c r="G3" i="1"/>
  <c r="L3" i="1" s="1"/>
  <c r="R3" i="1" s="1"/>
  <c r="C3" i="1"/>
  <c r="C2" i="1"/>
  <c r="BN36" i="5" l="1"/>
  <c r="AX11" i="5"/>
  <c r="AX62" i="5"/>
  <c r="AH14" i="5"/>
  <c r="BN23" i="5"/>
  <c r="BN39" i="5"/>
  <c r="AX15" i="5"/>
  <c r="AH18" i="5"/>
  <c r="BN33" i="5"/>
  <c r="AX36" i="5"/>
  <c r="AH41" i="5"/>
  <c r="AX50" i="5"/>
  <c r="BN11" i="5"/>
  <c r="AX54" i="5"/>
  <c r="AX58" i="5"/>
  <c r="AX63" i="5"/>
  <c r="BN63" i="5"/>
  <c r="AH12" i="5"/>
  <c r="BN13" i="5"/>
  <c r="AH15" i="5"/>
  <c r="BN28" i="5"/>
  <c r="AX30" i="5"/>
  <c r="AH32" i="5"/>
  <c r="AX32" i="5"/>
  <c r="BN32" i="5"/>
  <c r="BN46" i="5"/>
  <c r="BN48" i="5"/>
  <c r="BN54" i="5"/>
  <c r="AX9" i="5"/>
  <c r="AH11" i="5"/>
  <c r="AH22" i="5"/>
  <c r="AX22" i="5"/>
  <c r="BN22" i="5"/>
  <c r="BN26" i="5"/>
  <c r="AH38" i="5"/>
  <c r="BN38" i="5"/>
  <c r="BN42" i="5"/>
  <c r="AX45" i="5"/>
  <c r="BN12" i="5"/>
  <c r="BN15" i="5"/>
  <c r="AH16" i="5"/>
  <c r="BN16" i="5"/>
  <c r="AX17" i="5"/>
  <c r="BN17" i="5"/>
  <c r="AX20" i="5"/>
  <c r="AX31" i="5"/>
  <c r="AH33" i="5"/>
  <c r="BN34" i="5"/>
  <c r="AH37" i="5"/>
  <c r="AX38" i="5"/>
  <c r="AX42" i="5"/>
  <c r="BN44" i="5"/>
  <c r="BN47" i="5"/>
  <c r="BN50" i="5"/>
  <c r="AH55" i="5"/>
  <c r="BN55" i="5"/>
  <c r="AX56" i="5"/>
  <c r="AH58" i="5"/>
  <c r="AH10" i="5"/>
  <c r="AH27" i="5"/>
  <c r="BN27" i="5"/>
  <c r="AH31" i="5"/>
  <c r="BN31" i="5"/>
  <c r="BN40" i="5"/>
  <c r="AH47" i="5"/>
  <c r="AX48" i="5"/>
  <c r="AH49" i="5"/>
  <c r="BN52" i="5"/>
  <c r="AH54" i="5"/>
  <c r="AH62" i="5"/>
  <c r="AH9" i="5"/>
  <c r="AH23" i="5"/>
  <c r="AX23" i="5"/>
  <c r="AX26" i="5"/>
  <c r="AX59" i="5"/>
  <c r="BN59" i="5"/>
  <c r="AX60" i="5"/>
  <c r="AX64" i="5"/>
  <c r="BN57" i="5"/>
  <c r="BN61" i="5"/>
  <c r="BN9" i="5"/>
  <c r="BN10" i="5"/>
  <c r="AX13" i="5"/>
  <c r="AX19" i="5"/>
  <c r="BN19" i="5"/>
  <c r="BN20" i="5"/>
  <c r="AX24" i="5"/>
  <c r="BN24" i="5"/>
  <c r="AX25" i="5"/>
  <c r="BN25" i="5"/>
  <c r="BN30" i="5"/>
  <c r="BN35" i="5"/>
  <c r="AH39" i="5"/>
  <c r="AX40" i="5"/>
  <c r="AH43" i="5"/>
  <c r="AX44" i="5"/>
  <c r="AH45" i="5"/>
  <c r="AX46" i="5"/>
  <c r="AH51" i="5"/>
  <c r="AX52" i="5"/>
  <c r="AH53" i="5"/>
  <c r="AX53" i="5"/>
  <c r="BN56" i="5"/>
  <c r="BN60" i="5"/>
  <c r="AX61" i="5"/>
  <c r="AH64" i="5"/>
  <c r="AX14" i="5"/>
  <c r="AX18" i="5"/>
  <c r="AH19" i="5"/>
  <c r="AH25" i="5"/>
  <c r="AX27" i="5"/>
  <c r="AH29" i="5"/>
  <c r="AX29" i="5"/>
  <c r="AX33" i="5"/>
  <c r="AH35" i="5"/>
  <c r="AX35" i="5"/>
  <c r="AX37" i="5"/>
  <c r="AX51" i="5"/>
  <c r="AX55" i="5"/>
  <c r="AH57" i="5"/>
  <c r="AH61" i="5"/>
  <c r="AX12" i="5"/>
  <c r="AX16" i="5"/>
  <c r="AX49" i="5"/>
  <c r="BN64" i="5"/>
  <c r="AX10" i="5"/>
  <c r="AH13" i="5"/>
  <c r="BN14" i="5"/>
  <c r="AH17" i="5"/>
  <c r="BN18" i="5"/>
  <c r="AH21" i="5"/>
  <c r="AX21" i="5"/>
  <c r="AX34" i="5"/>
  <c r="AX43" i="5"/>
  <c r="AX28" i="5"/>
  <c r="AX39" i="5"/>
  <c r="AX41" i="5"/>
  <c r="AX47" i="5"/>
  <c r="AH59" i="5"/>
  <c r="AH63" i="5"/>
  <c r="AH20" i="5"/>
  <c r="BN21" i="5"/>
  <c r="BN29" i="5"/>
  <c r="AH40" i="5"/>
  <c r="AH42" i="5"/>
  <c r="BN43" i="5"/>
  <c r="AH46" i="5"/>
  <c r="AH50" i="5"/>
  <c r="BN51" i="5"/>
  <c r="AH56" i="5"/>
  <c r="AH60" i="5"/>
  <c r="BN62" i="5"/>
  <c r="AH24" i="5"/>
  <c r="AH26" i="5"/>
  <c r="BN41" i="5"/>
  <c r="BN45" i="5"/>
  <c r="AH48" i="5"/>
  <c r="BN49" i="5"/>
  <c r="AX57" i="5"/>
  <c r="AH28" i="5"/>
  <c r="AH30" i="5"/>
  <c r="AH34" i="5"/>
  <c r="AH36" i="5"/>
  <c r="BN37" i="5"/>
  <c r="AH44" i="5"/>
  <c r="AH52" i="5"/>
  <c r="BN53" i="5"/>
  <c r="BN58" i="5"/>
  <c r="S55" i="1"/>
  <c r="S611" i="1"/>
  <c r="T611" i="1" s="1"/>
  <c r="M678" i="1"/>
  <c r="N678" i="1" s="1"/>
  <c r="H435" i="1"/>
  <c r="I435" i="1" s="1"/>
  <c r="S435" i="1"/>
  <c r="T435" i="1" s="1"/>
  <c r="L6" i="1"/>
  <c r="H55" i="1"/>
  <c r="M100" i="1"/>
  <c r="N100" i="1" s="1"/>
  <c r="M611" i="1"/>
  <c r="N611" i="1" s="1"/>
  <c r="M435" i="1"/>
  <c r="N435" i="1" s="1"/>
  <c r="H611" i="1"/>
  <c r="I611" i="1" s="1"/>
  <c r="M55" i="1"/>
  <c r="H100" i="1"/>
  <c r="I100" i="1" s="1"/>
  <c r="S100" i="1"/>
  <c r="T100" i="1" s="1"/>
  <c r="H678" i="1"/>
  <c r="I678" i="1" s="1"/>
  <c r="S678" i="1"/>
  <c r="T678" i="1" s="1"/>
  <c r="H626" i="1"/>
  <c r="I626" i="1" s="1"/>
  <c r="F627" i="1"/>
  <c r="F645" i="1" s="1"/>
  <c r="S626" i="1"/>
  <c r="T626" i="1" s="1"/>
  <c r="Q627" i="1"/>
  <c r="Q645" i="1" s="1"/>
  <c r="S362" i="1"/>
  <c r="T362" i="1" s="1"/>
  <c r="M626" i="1"/>
  <c r="N626" i="1" s="1"/>
  <c r="G2" i="1"/>
  <c r="L2" i="1" s="1"/>
  <c r="R2" i="1" s="1"/>
  <c r="H362" i="1"/>
  <c r="I362" i="1" s="1"/>
  <c r="F363" i="1"/>
  <c r="F543" i="1"/>
  <c r="F544" i="1" s="1"/>
  <c r="L363" i="1"/>
  <c r="R510" i="1"/>
  <c r="S510" i="1" s="1"/>
  <c r="S509" i="1"/>
  <c r="T509" i="1" s="1"/>
  <c r="M690" i="1"/>
  <c r="N690" i="1" s="1"/>
  <c r="M362" i="1"/>
  <c r="N362" i="1" s="1"/>
  <c r="R363" i="1"/>
  <c r="S363" i="1" s="1"/>
  <c r="K363" i="1"/>
  <c r="L510" i="1"/>
  <c r="L543" i="1" s="1"/>
  <c r="M509" i="1"/>
  <c r="N509" i="1" s="1"/>
  <c r="G510" i="1"/>
  <c r="G543" i="1" s="1"/>
  <c r="H509" i="1"/>
  <c r="I509" i="1" s="1"/>
  <c r="K543" i="1"/>
  <c r="K544" i="1" s="1"/>
  <c r="H690" i="1"/>
  <c r="I690" i="1" s="1"/>
  <c r="S690" i="1"/>
  <c r="T690" i="1" s="1"/>
  <c r="G363" i="1"/>
  <c r="Q543" i="1"/>
  <c r="H583" i="1"/>
  <c r="I583" i="1" s="1"/>
  <c r="M583" i="1"/>
  <c r="N583" i="1" s="1"/>
  <c r="S583" i="1"/>
  <c r="T583" i="1" s="1"/>
  <c r="H686" i="1"/>
  <c r="I686" i="1" s="1"/>
  <c r="M686" i="1"/>
  <c r="N686" i="1" s="1"/>
  <c r="S686" i="1"/>
  <c r="T686" i="1" s="1"/>
  <c r="G627" i="1"/>
  <c r="L627" i="1"/>
  <c r="M627" i="1" s="1"/>
  <c r="R627" i="1"/>
  <c r="K645" i="1"/>
  <c r="S627" i="1" l="1"/>
  <c r="T627" i="1" s="1"/>
  <c r="R543" i="1"/>
  <c r="R544" i="1" s="1"/>
  <c r="R545" i="1" s="1"/>
  <c r="K545" i="1"/>
  <c r="L544" i="1"/>
  <c r="T510" i="1"/>
  <c r="G645" i="1"/>
  <c r="F545" i="1"/>
  <c r="H543" i="1"/>
  <c r="I543" i="1" s="1"/>
  <c r="L645" i="1"/>
  <c r="N627" i="1"/>
  <c r="H627" i="1"/>
  <c r="I627" i="1" s="1"/>
  <c r="T363" i="1"/>
  <c r="K646" i="1"/>
  <c r="H510" i="1"/>
  <c r="I510" i="1" s="1"/>
  <c r="H363" i="1"/>
  <c r="I363" i="1" s="1"/>
  <c r="R645" i="1"/>
  <c r="Q646" i="1"/>
  <c r="M543" i="1"/>
  <c r="N543" i="1" s="1"/>
  <c r="F646" i="1"/>
  <c r="M510" i="1"/>
  <c r="N510" i="1" s="1"/>
  <c r="G544" i="1"/>
  <c r="H544" i="1" s="1"/>
  <c r="Q544" i="1"/>
  <c r="S543" i="1" l="1"/>
  <c r="T543" i="1" s="1"/>
  <c r="R646" i="1"/>
  <c r="R679" i="1" s="1"/>
  <c r="L545" i="1"/>
  <c r="M545" i="1" s="1"/>
  <c r="F679" i="1"/>
  <c r="G646" i="1"/>
  <c r="H646" i="1" s="1"/>
  <c r="S544" i="1"/>
  <c r="T544" i="1" s="1"/>
  <c r="Q545" i="1"/>
  <c r="H645" i="1"/>
  <c r="I645" i="1" s="1"/>
  <c r="K679" i="1"/>
  <c r="S645" i="1"/>
  <c r="T645" i="1" s="1"/>
  <c r="I544" i="1"/>
  <c r="G545" i="1"/>
  <c r="L646" i="1"/>
  <c r="M646" i="1" s="1"/>
  <c r="M645" i="1"/>
  <c r="N645" i="1" s="1"/>
  <c r="M544" i="1"/>
  <c r="N544" i="1" s="1"/>
  <c r="S646" i="1" l="1"/>
  <c r="T646" i="1" s="1"/>
  <c r="I646" i="1"/>
  <c r="L679" i="1"/>
  <c r="N545" i="1"/>
  <c r="R691" i="1"/>
  <c r="F691" i="1"/>
  <c r="N646" i="1"/>
  <c r="S545" i="1"/>
  <c r="T545" i="1" s="1"/>
  <c r="Q679" i="1"/>
  <c r="G679" i="1"/>
  <c r="H679" i="1" s="1"/>
  <c r="K691" i="1"/>
  <c r="H545" i="1"/>
  <c r="I545" i="1" s="1"/>
  <c r="F695" i="1" l="1"/>
  <c r="L691" i="1"/>
  <c r="M691" i="1" s="1"/>
  <c r="G691" i="1"/>
  <c r="I679" i="1"/>
  <c r="K695" i="1"/>
  <c r="S679" i="1"/>
  <c r="T679" i="1" s="1"/>
  <c r="Q691" i="1"/>
  <c r="M679" i="1"/>
  <c r="N679" i="1" s="1"/>
  <c r="R695" i="1"/>
  <c r="S691" i="1" l="1"/>
  <c r="T691" i="1" s="1"/>
  <c r="Q695" i="1"/>
  <c r="G695" i="1"/>
  <c r="N691" i="1"/>
  <c r="L695" i="1"/>
  <c r="H691" i="1"/>
  <c r="I691" i="1" s="1"/>
</calcChain>
</file>

<file path=xl/sharedStrings.xml><?xml version="1.0" encoding="utf-8"?>
<sst xmlns="http://schemas.openxmlformats.org/spreadsheetml/2006/main" count="9751" uniqueCount="2590">
  <si>
    <t>%,ATF,FACCOUNT</t>
  </si>
  <si>
    <t>%,ATT,FDESCR,UDESCR</t>
  </si>
  <si>
    <t>BU_Name</t>
  </si>
  <si>
    <t>Contact Person</t>
  </si>
  <si>
    <t>Department Owner</t>
  </si>
  <si>
    <t>Account Tree</t>
  </si>
  <si>
    <t>Business Unit Tree</t>
  </si>
  <si>
    <t>Sunset Date</t>
  </si>
  <si>
    <t>Report Statement Type</t>
  </si>
  <si>
    <t>Report Description</t>
  </si>
  <si>
    <t>Title (Builtin)</t>
  </si>
  <si>
    <t>Author (Builtin)</t>
  </si>
  <si>
    <t>Comments (Builtin)</t>
  </si>
  <si>
    <t>Subject (Builtin)</t>
  </si>
  <si>
    <t>Category (Builtin)</t>
  </si>
  <si>
    <t>Keywords (Builtin)</t>
  </si>
  <si>
    <t>Neal Hartley</t>
  </si>
  <si>
    <t>Financial Reporting</t>
  </si>
  <si>
    <t>Financial Reporting / Neal Hartley</t>
  </si>
  <si>
    <t xml:space="preserve"> </t>
  </si>
  <si>
    <t>Reserved Section</t>
  </si>
  <si>
    <t xml:space="preserve">Report as of Date: </t>
  </si>
  <si>
    <t>Rounding Tolerance:</t>
  </si>
  <si>
    <t>Error Message Shown:</t>
  </si>
  <si>
    <t>ERROR ABOVE</t>
  </si>
  <si>
    <t>E</t>
  </si>
  <si>
    <t>Error Message Counter</t>
  </si>
  <si>
    <t>Total Error Message Count</t>
  </si>
  <si>
    <t>RID   Report ID</t>
  </si>
  <si>
    <t>LYN   Report Layout</t>
  </si>
  <si>
    <t>RBN   Report Request</t>
  </si>
  <si>
    <t>RBU   Request Bus Unit</t>
  </si>
  <si>
    <t>SCN   Scope Decrip</t>
  </si>
  <si>
    <t>SCD   Scope Description</t>
  </si>
  <si>
    <t>SFD   Scope Field Descr</t>
  </si>
  <si>
    <t>SFV   Scope Field Value</t>
  </si>
  <si>
    <t>STN   Scope Tree Name</t>
  </si>
  <si>
    <t>Elapsed Run Time</t>
  </si>
  <si>
    <t>BUN   Business Unit</t>
  </si>
  <si>
    <t>Other Income</t>
  </si>
  <si>
    <t>Other Income Deductions</t>
  </si>
  <si>
    <t>Operator</t>
  </si>
  <si>
    <t>Scope-based</t>
  </si>
  <si>
    <t>Line 1</t>
  </si>
  <si>
    <t>Line 2</t>
  </si>
  <si>
    <t>Line 3</t>
  </si>
  <si>
    <t>Operating Expenses</t>
  </si>
  <si>
    <t>Line 4</t>
  </si>
  <si>
    <t>Line 5</t>
  </si>
  <si>
    <t>Maintenance Expenses (402)</t>
  </si>
  <si>
    <t>Line 6</t>
  </si>
  <si>
    <t>Depreciation Expense (403)</t>
  </si>
  <si>
    <t>Line 7</t>
  </si>
  <si>
    <t>Depreciation Expense for Asset Retirement Costs (403.1)</t>
  </si>
  <si>
    <t>Line 8</t>
  </si>
  <si>
    <t>Amort. &amp; Depl. Of Utility Plant (404-405)</t>
  </si>
  <si>
    <t>Line 9</t>
  </si>
  <si>
    <t>Amort. Of Utility Plant Acq. Adj. (406)</t>
  </si>
  <si>
    <t>Line 10</t>
  </si>
  <si>
    <t>Line 11</t>
  </si>
  <si>
    <t>Amort. Of Conversion Expenses (407)</t>
  </si>
  <si>
    <t>Line 12</t>
  </si>
  <si>
    <t>Regulatory Debits (407.3)</t>
  </si>
  <si>
    <t>Line 13</t>
  </si>
  <si>
    <t>(Less) Regulatory Credits (407.4)</t>
  </si>
  <si>
    <t>Line 14</t>
  </si>
  <si>
    <t>Taxes Other Than Income Taxes (408.1)</t>
  </si>
  <si>
    <t>Income Taxes Federal</t>
  </si>
  <si>
    <t>Factored Accounts Rec Expenses</t>
  </si>
  <si>
    <t>Line 15</t>
  </si>
  <si>
    <t>Income Taxes - Federal (409.1)</t>
  </si>
  <si>
    <t>Line 16</t>
  </si>
  <si>
    <t>Income Taxes - Other (409.1)</t>
  </si>
  <si>
    <t>Line 17</t>
  </si>
  <si>
    <t>Provision for Deferred Income Taxes (410.1)</t>
  </si>
  <si>
    <t>Line 18</t>
  </si>
  <si>
    <t>(Less) Provision for Deferred Income Taxes-Cr (411.1)</t>
  </si>
  <si>
    <t>Line 19</t>
  </si>
  <si>
    <t>Investment Tax Credit Adj. - Net (411.4)</t>
  </si>
  <si>
    <t>Line 20</t>
  </si>
  <si>
    <t>(Less) Gains from Disp. Of Utility Plant (411.6)</t>
  </si>
  <si>
    <t>Line 21</t>
  </si>
  <si>
    <t>Losses from Disp. Of Utility Plant (411.7)</t>
  </si>
  <si>
    <t>Line 22</t>
  </si>
  <si>
    <t>(Less) Gains from Disposition of Allowances (411.8)</t>
  </si>
  <si>
    <t>Line 23</t>
  </si>
  <si>
    <t>Losses from Disposition of Allowances (411.9)</t>
  </si>
  <si>
    <t>Line 24</t>
  </si>
  <si>
    <t>Accretion Expense (411.10)</t>
  </si>
  <si>
    <t>Line 25</t>
  </si>
  <si>
    <t>Line 26</t>
  </si>
  <si>
    <t>Line 27</t>
  </si>
  <si>
    <t>Line 28</t>
  </si>
  <si>
    <t>Line 29</t>
  </si>
  <si>
    <t>Line 30</t>
  </si>
  <si>
    <t>Line 31</t>
  </si>
  <si>
    <t>Revenues From Merchandising, Jobbing &amp; Contract Work (415)</t>
  </si>
  <si>
    <t>Line 32</t>
  </si>
  <si>
    <t>(Less) Costs and Exp. Merchandising, Job. &amp; Contract Work (416)</t>
  </si>
  <si>
    <t>Line 33</t>
  </si>
  <si>
    <t>Revenues From Nonutility Operations (417)</t>
  </si>
  <si>
    <t>Line 34</t>
  </si>
  <si>
    <t>(Less) Expenses of Nonutility Operations (417.1)</t>
  </si>
  <si>
    <t>Line 35</t>
  </si>
  <si>
    <t>Nonoperating Rental Income (418)</t>
  </si>
  <si>
    <t>Line 36</t>
  </si>
  <si>
    <t>Equity in Earnings of Subsidiary Companies (418.1)</t>
  </si>
  <si>
    <t>Line 37</t>
  </si>
  <si>
    <t>Interest and Dividend Income (419)</t>
  </si>
  <si>
    <t>Line 38</t>
  </si>
  <si>
    <t>Allowance for Other Funds Used During Construction (419.1)</t>
  </si>
  <si>
    <t>Line 39</t>
  </si>
  <si>
    <t>Miscellaneous Nonoperating Income (421)</t>
  </si>
  <si>
    <t>Line 40</t>
  </si>
  <si>
    <t>Gain on Disposition of Property (421.1)</t>
  </si>
  <si>
    <t>Line 41</t>
  </si>
  <si>
    <t>Line 42</t>
  </si>
  <si>
    <t>Line 43</t>
  </si>
  <si>
    <t>Loss on Disposition of Property (421.2)</t>
  </si>
  <si>
    <t>Line 44</t>
  </si>
  <si>
    <t>Miscellaneous Amortization (425)</t>
  </si>
  <si>
    <t>Line 45</t>
  </si>
  <si>
    <t>Donations (426.1)</t>
  </si>
  <si>
    <t>Line 46</t>
  </si>
  <si>
    <t>Life Insurance (426.2)</t>
  </si>
  <si>
    <t>Line 47</t>
  </si>
  <si>
    <t>Penalties (426.3)</t>
  </si>
  <si>
    <t>Line 48</t>
  </si>
  <si>
    <t>Exp. For Certain Civic, Political &amp; Related Activities (426.4)</t>
  </si>
  <si>
    <t>Line 49</t>
  </si>
  <si>
    <t>Other Deductions (426.5)</t>
  </si>
  <si>
    <t>Line 50</t>
  </si>
  <si>
    <t>Line 51</t>
  </si>
  <si>
    <t>Line 52</t>
  </si>
  <si>
    <t>Taxes Other Than Income Taxes (408.2)</t>
  </si>
  <si>
    <t>Federal Income Taxes NonOperating</t>
  </si>
  <si>
    <t>Line 53</t>
  </si>
  <si>
    <t>Income Taxes - Federal (409.2)</t>
  </si>
  <si>
    <t>Line 54</t>
  </si>
  <si>
    <t>Income Taxes - Other (409.2)</t>
  </si>
  <si>
    <t>Line 55</t>
  </si>
  <si>
    <t>Provision for Deferred Inc. Taxes (410.2)</t>
  </si>
  <si>
    <t>Line 56</t>
  </si>
  <si>
    <t xml:space="preserve">(Less) Provision for Deferred Income Taxes-Cr (411.2) </t>
  </si>
  <si>
    <t>Line 57</t>
  </si>
  <si>
    <t>Investment Tax Credit Adj.-Net (411.5)</t>
  </si>
  <si>
    <t>Line 58</t>
  </si>
  <si>
    <t>(Less) Investment Tax Credits (420)</t>
  </si>
  <si>
    <t>Line 59</t>
  </si>
  <si>
    <t>Line 60</t>
  </si>
  <si>
    <t>Line 61</t>
  </si>
  <si>
    <t>Line 62</t>
  </si>
  <si>
    <t>Interest on Long-Term Debt (427)</t>
  </si>
  <si>
    <t>Line 63</t>
  </si>
  <si>
    <t>Amort. Of Debt Disc. And Expense (428)</t>
  </si>
  <si>
    <t>Line 64</t>
  </si>
  <si>
    <t>Amortization of Loss on Reacquired Debt (428.1)</t>
  </si>
  <si>
    <t>Line 65</t>
  </si>
  <si>
    <t>(Less) Amort. Of Premium on Debt-Credit (429)</t>
  </si>
  <si>
    <t>Line 66</t>
  </si>
  <si>
    <t>(Less) Amortization of Gain on Reacquired Debt-Credit (429.1)</t>
  </si>
  <si>
    <t>Line 67</t>
  </si>
  <si>
    <t>Interest on Debt to Assoc. Companies (430)</t>
  </si>
  <si>
    <t>Line 68</t>
  </si>
  <si>
    <t>Other Interest Expense (431)</t>
  </si>
  <si>
    <t>Line 69</t>
  </si>
  <si>
    <t>Line 70</t>
  </si>
  <si>
    <t>Line 71</t>
  </si>
  <si>
    <t>Line 72</t>
  </si>
  <si>
    <t>Line 73</t>
  </si>
  <si>
    <t>Extraordinary Income (434)</t>
  </si>
  <si>
    <t>Line 74</t>
  </si>
  <si>
    <t>(Less) Extraordinary Deductions (435)</t>
  </si>
  <si>
    <t>Line 75</t>
  </si>
  <si>
    <t>Line 76</t>
  </si>
  <si>
    <t>Income Taxes-Federal and Other (409.3)</t>
  </si>
  <si>
    <t>Line 77</t>
  </si>
  <si>
    <t>Line 78</t>
  </si>
  <si>
    <t>Sales of Electricity</t>
  </si>
  <si>
    <t>Check</t>
  </si>
  <si>
    <t>%,R,FACCOUNT,TGL_FERC_ACCT,XDYYNNY01,N4440,N4450,N4460,N4480</t>
  </si>
  <si>
    <t>%,R,FACCOUNT,TGL_FERC_ACCT,XDYYNNY01,N4470</t>
  </si>
  <si>
    <t>%,R,FACCOUNT,TGL_FERC_ACCT,XDYYNNY01,N449</t>
  </si>
  <si>
    <t>%,R,FACCOUNT,TGL_FERC_ACCT,XDYYNNY01,NOTHER_OPER_REVENUES</t>
  </si>
  <si>
    <t>%,FACCOUNT,TGL_FERC_ACCT,XDYYNNY01,N5010</t>
  </si>
  <si>
    <t>%,FACCOUNT,TGL_FERC_ACCT,XDYYNNY01,N500-509_EXC_501</t>
  </si>
  <si>
    <t>%,FACCOUNT,TGL_FERC_ACCT,XDYYNNY01,N517-525</t>
  </si>
  <si>
    <t>%,FACCOUNT,TGL_FERC_ACCT,XDYYNNY01,N546-550</t>
  </si>
  <si>
    <t>%,FACCOUNT,TGL_FERC_ACCT,XDYYNNY01,N555-557</t>
  </si>
  <si>
    <t>%,FACCOUNT,TGL_FERC_ACCT,XDYYNNY01,N401_OPERATION</t>
  </si>
  <si>
    <t>%,FACCOUNT,TGL_FERC_ACCT,XDYYNNY01,N560-567</t>
  </si>
  <si>
    <t>%,FACCOUNT,TGL_FERC_ACCT,XDYYNNY01,N575-576</t>
  </si>
  <si>
    <t>%,FACCOUNT,TGL_FERC_ACCT,XDYYNNY01,N580-589</t>
  </si>
  <si>
    <t>%,FACCOUNT,TGL_FERC_ACCT,XDYYNNY01,N814-826,N871-881</t>
  </si>
  <si>
    <t>%,FACCOUNT,TGL_FERC_ACCT,XDYYNNY01,N901-905</t>
  </si>
  <si>
    <t>%,FACCOUNT,TGL_FERC_ACCT,XDYYNNY01,N906-917</t>
  </si>
  <si>
    <t>%,FACCOUNT,TGL_FERC_ACCT,XDYYNNY01,N920-933</t>
  </si>
  <si>
    <t>%,FACCOUNT,TGL_FERC_ACCT,XDYYNNY01,N510-515</t>
  </si>
  <si>
    <t>%,FACCOUNT,TGL_FERC_ACCT,XDYYNNY01,N528-533</t>
  </si>
  <si>
    <t>%,FACCOUNT,TGL_FERC_ACCT,XDYYNNY01,N541-545</t>
  </si>
  <si>
    <t>%,FACCOUNT,TGL_FERC_ACCT,XDYYNNY01,N551-554</t>
  </si>
  <si>
    <t>%,FACCOUNT,TGL_FERC_ACCT,XDYYNNY01,N402_MAINTENANCE</t>
  </si>
  <si>
    <t>%,FACCOUNT,TGL_FERC_ACCT,XDYYNNY01,N568-574</t>
  </si>
  <si>
    <t>%,FACCOUNT,TGL_FERC_ACCT,XDYYNNY01,N590-599</t>
  </si>
  <si>
    <t>%,FACCOUNT,TGL_FERC_ACCT,XDYYNNY01,N830-837,N861-870</t>
  </si>
  <si>
    <t>%,FACCOUNT,TGL_FERC_ACCT,XDYYNNY01,NDEPR_EXP_ARO</t>
  </si>
  <si>
    <t>%,FACCOUNT,TGL_FERC_ACCT,XDYYNNY01,NAMORT_&amp;_DEPL_OF_PLT</t>
  </si>
  <si>
    <t>%,FACCOUNT,TGL_FERC_ACCT,XDYYNNY01,N406</t>
  </si>
  <si>
    <t>%,FACCOUNT,TGL_FERC_ACCT,XDYYNNY01,N407</t>
  </si>
  <si>
    <t>%,FACCOUNT,TGL_FERC_ACCT,XDYYNNY01,N4073</t>
  </si>
  <si>
    <t>%,R,FACCOUNT,TGL_FERC_ACCT,XDYYNNY01,N4074</t>
  </si>
  <si>
    <t>%,FACCOUNT,TGL_FERC_ACCT,XDYYNNY01,N408</t>
  </si>
  <si>
    <t>%,FACCOUNT,TGL_FERC_ACCT,XDYYNNY01,NINCOME_TAXES_FEDERAL</t>
  </si>
  <si>
    <t>%,FACCOUNT,TGL_FERC_ACCT,XDYYNNY01,NMISC_INC_DED_FAR</t>
  </si>
  <si>
    <t>%,FACCOUNT,TGL_FERC_ACCT,XDYYNNY01,NINCOME_TAXES_OTHER</t>
  </si>
  <si>
    <t>%,FACCOUNT,TGL_FERC_ACCT,XDYYNNY01,NDEFER_FIT</t>
  </si>
  <si>
    <t>%,R,FACCOUNT,TGL_FERC_ACCT,XDYYNNY01,NPROV_DEFER_FIT,</t>
  </si>
  <si>
    <t>%,FACCOUNT,TGL_FERC_ACCT,XDYYNNY01,NDEFRRD_ITC_UTIL_OPER</t>
  </si>
  <si>
    <t>%,R,FACCOUNT,TGL_FERC_ACCT,XDYYNNY01,NGN_FRM_DISP_UT_PLT</t>
  </si>
  <si>
    <t>%,FACCOUNT,TGL_FERC_ACCT,XDYYNNY01,NLSES_FRM_DISP_UT_PLT</t>
  </si>
  <si>
    <t>%,R,FACCOUNT,TGL_FERC_ACCT,XDYYNNY01,NGN_FRM_DISP_ALLOWAN</t>
  </si>
  <si>
    <t>%,FACCOUNT,TGL_FERC_ACCT,XDYYNNY01,NLOSS_FRM_DISP_ALLOW</t>
  </si>
  <si>
    <t>%,FACCOUNT,TGL_FERC_ACCT,XDYYNNY01,NACCRETION</t>
  </si>
  <si>
    <t>%,R,FACCOUNT,TGL_FERC_ACCT,XDYYNNY01,N415</t>
  </si>
  <si>
    <t>%,FACCOUNT,TGL_FERC_ACCT,XDYYNNY01,N416</t>
  </si>
  <si>
    <t>%,R,FACCOUNT,TGL_FERC_ACCT,XDYYNNY01,NREV_NONUTIL_OPS</t>
  </si>
  <si>
    <t>%,FACCOUNT,TGL_FERC_ACCT,XDYYNNY01,NEXP_NONUTIL_OPS</t>
  </si>
  <si>
    <t>%,R,FACCOUNT,TGL_FERC_ACCT,XDYYNNY01,NNON_OP_RENTAL_INCOME</t>
  </si>
  <si>
    <t>%,R,FACCOUNT,TGL_FERC_ACCT,XDYYNNY01,NEQUITY_IN_SUB_EARN</t>
  </si>
  <si>
    <t>%,R,FACCOUNT,TGL_FERC_ACCT,XDYYNNY01,NINTEREST_INCOME</t>
  </si>
  <si>
    <t>%,R,FACCOUNT,TGL_FERC_ACCT,XDYYNNY01,NAFUDC_OTH_FUNDS-CR</t>
  </si>
  <si>
    <t>%,R,FACCOUNT,TGL_FERC_ACCT,XDYYNNY01,NMISC_NONOP_INC</t>
  </si>
  <si>
    <t>%,R,FACCOUNT,TGL_FERC_ACCT,XDYYNNY01,NGAIN_ON_DIST_PROPERT</t>
  </si>
  <si>
    <t>%,FACCOUNT,TGL_FERC_ACCT,XDYYNNY01,NLOSS_DIST_PROPERTY</t>
  </si>
  <si>
    <t>%,FACCOUNT,TGL_FERC_ACCT,XDYYNNY01,NMISC_AMORT_PLT_ADJ</t>
  </si>
  <si>
    <t>%,FACCOUNT,TGL_FERC_ACCT,XDYYNNY01,N4261</t>
  </si>
  <si>
    <t>%,FACCOUNT,TGL_FERC_ACCT,XDYYNNY01,N4262</t>
  </si>
  <si>
    <t>%,FACCOUNT,TGL_FERC_ACCT,XDYYNNY01,N4263</t>
  </si>
  <si>
    <t>%,FACCOUNT,TGL_FERC_ACCT,XDYYNNY01,N4264</t>
  </si>
  <si>
    <t>%,FACCOUNT,TGL_FERC_ACCT,XDYYNNY01,N4265</t>
  </si>
  <si>
    <t>%,FACCOUNT,TGL_FERC_ACCT,XDYYNNY01,NTAXES_OTHER_THN_INC</t>
  </si>
  <si>
    <t>%,FACCOUNT,TGL_FERC_ACCT,XDYYNNY01,NINCOME_TAX_FED_NONOP</t>
  </si>
  <si>
    <t>%,FACCOUNT,TGL_FERC_ACCT,XDYYNNY01,NINCOME_TAX_OTH_NONOP</t>
  </si>
  <si>
    <t>%,FACCOUNT,TGL_FERC_ACCT,XDYYNNY01,NPROV_FOR_DEF_TAX_NON</t>
  </si>
  <si>
    <t>%,R,FACCOUNT,TGL_FERC_ACCT,XDYYNNY01,NPROV_DEF_TX_NON_CR</t>
  </si>
  <si>
    <t>%,FACCOUNT,TGL_FERC_ACCT,XDYYNNY01,NINVESTMENT_TAX</t>
  </si>
  <si>
    <t>%,R,FACCOUNT,TGL_FERC_ACCT,XDYYNNY01,N420</t>
  </si>
  <si>
    <t>%,FACCOUNT,TGL_FERC_ACCT,XDYYNNY01,NINT_LONG-TERM_DEBT</t>
  </si>
  <si>
    <t>%,FACCOUNT,TGL_FERC_ACCT,XDYYNNY01,NAMORT_DEBT_DISC&amp;EXP</t>
  </si>
  <si>
    <t>%,FACCOUNT,TGL_FERC_ACCT,XDYYNNY01,NAMORT_LOSS_REACQ_DBT</t>
  </si>
  <si>
    <t>%,R,FACCOUNT,TGL_FERC_ACCT,XDYYNNY01,NAMORT_DBT_PREM</t>
  </si>
  <si>
    <t>%,R,FACCOUNT,TGL_FERC_ACCT,XDYYNNY01,NAMORT_GAIN_REAQUIRED</t>
  </si>
  <si>
    <t>%,FACCOUNT,TGL_FERC_ACCT,XDYYNNY01,NINTEREST_ASSOC_COS</t>
  </si>
  <si>
    <t>%,FACCOUNT,TGL_FERC_ACCT,XDYYNNY01,NOTH_INTEREST_EXP</t>
  </si>
  <si>
    <t>%,R,FACCOUNT,TGL_FERC_ACCT,XDYYNNY01,NAFUDC-BRWD_FUNDS-CR</t>
  </si>
  <si>
    <t>%,R,FACCOUNT,TGL_FERC_ACCT,XDYYNNY01,NEXTRAORDINARY_INCOME</t>
  </si>
  <si>
    <t>%,FACCOUNT,TGL_FERC_ACCT,XDYYNNY01,NEXTRAORDINARY_DEDUCT</t>
  </si>
  <si>
    <t>%,FACCOUNT,TGL_FERC_ACCT,XDYYNNY01,NINC_TX_FED_&amp;_OTH_EXT</t>
  </si>
  <si>
    <t>%,R,FACCOUNT,TGL_FERC_ACCT,XDYYNNY01,N4400</t>
  </si>
  <si>
    <t>Net Income Verification</t>
  </si>
  <si>
    <t>%,R,FACCOUNT,TGL_FERC_ACCT,XDYYNNY01,N4420</t>
  </si>
  <si>
    <t>This line should be zero</t>
  </si>
  <si>
    <t>%,FACCOUNT,TGL_FERC_ACCT,NINCOME_STATEMENT</t>
  </si>
  <si>
    <t>%,FACCOUNT,TGL_FERC_ACCT,XDYYNNY01,N535-540</t>
  </si>
  <si>
    <t>%,FACCOUNT,TGL_FERC_ACCT,XDYYNNY01,NDEPR_EXP_OTHER,NDEPR_EXP_REG,NSTP_NUCLEAR_DECOMM</t>
  </si>
  <si>
    <t>%,LACTUALS,SBAL</t>
  </si>
  <si>
    <t>Line 79</t>
  </si>
  <si>
    <t>Line 80</t>
  </si>
  <si>
    <t>Line 81</t>
  </si>
  <si>
    <t>Line 82</t>
  </si>
  <si>
    <t>Line 83</t>
  </si>
  <si>
    <t>Line 84</t>
  </si>
  <si>
    <t>Line 85</t>
  </si>
  <si>
    <t>FERC Form</t>
  </si>
  <si>
    <t>Operating Expenses (401)</t>
  </si>
  <si>
    <t>m</t>
  </si>
  <si>
    <t>o</t>
  </si>
  <si>
    <r>
      <t xml:space="preserve">TOTAL Elec. Op and Maint Expns </t>
    </r>
    <r>
      <rPr>
        <sz val="8"/>
        <rFont val="Arial"/>
        <family val="2"/>
      </rPr>
      <t>(Total 80, 112, 131, 156, 164, 171, 178, 197)</t>
    </r>
  </si>
  <si>
    <t>TOTAL MAINTENANCE EXPENSES</t>
  </si>
  <si>
    <t>TOTAL OPERATION EXPENSES</t>
  </si>
  <si>
    <t>(935) Maintenance of General Plant</t>
  </si>
  <si>
    <t>Maintenance</t>
  </si>
  <si>
    <t>(931) Rents</t>
  </si>
  <si>
    <t>(930.2) Miscellaneous General Expenses</t>
  </si>
  <si>
    <t>(930.1) General Advertising Expenses</t>
  </si>
  <si>
    <t>(Less) (929) Duplicate Charges-Credit</t>
  </si>
  <si>
    <t>(928) Regulatory Commission Expenses</t>
  </si>
  <si>
    <t>(927) Franchise Requirements</t>
  </si>
  <si>
    <t>(926) Employee Pensions and Benefits</t>
  </si>
  <si>
    <t>(925) Injuries and Damages</t>
  </si>
  <si>
    <t>(924) Property Insurance</t>
  </si>
  <si>
    <t>(923) Outside Services Employed</t>
  </si>
  <si>
    <t>(Less) (922) Administrative Expenses Transferred-Credit</t>
  </si>
  <si>
    <t>(921) Office Supplies and Expenses</t>
  </si>
  <si>
    <t>(920) Administration and General Salaries</t>
  </si>
  <si>
    <t>Operation</t>
  </si>
  <si>
    <t>8. ADMINISTRATIVE AND GENERAL EXPENSES</t>
  </si>
  <si>
    <t>(916) Miscellaneous Sales Expenses</t>
  </si>
  <si>
    <t>(913) Advertising Expenses</t>
  </si>
  <si>
    <t>(912)Demonstrating and Selling Expenses</t>
  </si>
  <si>
    <t>(911) Supervision</t>
  </si>
  <si>
    <t>7. SALES EXPENSES</t>
  </si>
  <si>
    <r>
      <t xml:space="preserve">TOTAL Customer Service and Information Expenses </t>
    </r>
    <r>
      <rPr>
        <sz val="8"/>
        <rFont val="Arial"/>
        <family val="2"/>
      </rPr>
      <t>(Total 167 thru 170)</t>
    </r>
  </si>
  <si>
    <t>(910)Miscellaneous Customer Service and Informational Expenses</t>
  </si>
  <si>
    <t>(909) Informational and Instructional Expenses</t>
  </si>
  <si>
    <t>(908) Customer Assistance Expenses</t>
  </si>
  <si>
    <t>(907) Supervision</t>
  </si>
  <si>
    <t>6. CUSTOMER SERVICE AND INFORMATIONAL EXPENSES</t>
  </si>
  <si>
    <r>
      <t xml:space="preserve">TOTAL Customer Accounts Expense </t>
    </r>
    <r>
      <rPr>
        <sz val="8"/>
        <rFont val="Arial"/>
        <family val="2"/>
      </rPr>
      <t>(Total of lines 159 thru 163)</t>
    </r>
  </si>
  <si>
    <t>Miscellaneous Customer Accounts Expenses</t>
  </si>
  <si>
    <t>(904) Uncollectible Accounts</t>
  </si>
  <si>
    <t>(903) Customer Records and Collection Expenses</t>
  </si>
  <si>
    <t>(902) Meter Reading Expenses</t>
  </si>
  <si>
    <t>(901) Supervision</t>
  </si>
  <si>
    <t>5. CUSTOMER ACCOUNTS EXPENSES</t>
  </si>
  <si>
    <t>TOTAL Distribution Expenses (Total of lines 144 and 155)</t>
  </si>
  <si>
    <t>TOTAL Maintenance (Total of lines 146 thru 154)</t>
  </si>
  <si>
    <t>(598) Maintenance of Miscellaneous Distribution Plant</t>
  </si>
  <si>
    <t>(597) Maintenance of Meters</t>
  </si>
  <si>
    <t>(596) Maintenance of Street Lighting and Signal Systems</t>
  </si>
  <si>
    <t>(595) Maintenance of Line Transformers</t>
  </si>
  <si>
    <t>(594) Maintenance of Underground Lines</t>
  </si>
  <si>
    <t>(593) Maintenance of Overhead Lines</t>
  </si>
  <si>
    <t>(592) Maintenance of Station Equipment</t>
  </si>
  <si>
    <t>(591) Maintenance of Structures</t>
  </si>
  <si>
    <t>(590) Maintenance Supervision and Engineering</t>
  </si>
  <si>
    <t>TOTAL Operation (Enter Total of lines 134 thru 143)</t>
  </si>
  <si>
    <t>(589) Rents</t>
  </si>
  <si>
    <t>(588) Miscellaneous Expenses</t>
  </si>
  <si>
    <t>(587) Customer Installations Expenses</t>
  </si>
  <si>
    <t>(586) Meter Expenses</t>
  </si>
  <si>
    <t>(585) Street Lighting and Signal System Expenses</t>
  </si>
  <si>
    <t>(584) Underground Line Expenses</t>
  </si>
  <si>
    <t>(583) Overhead Line Expenses</t>
  </si>
  <si>
    <t>(582) Station Expenses</t>
  </si>
  <si>
    <t>(581) Load Dispatching</t>
  </si>
  <si>
    <t>(580) Operation Supervision and Engineering</t>
  </si>
  <si>
    <t>4. DISTRIBUTION EXPENSES</t>
  </si>
  <si>
    <r>
      <t xml:space="preserve">TOTAL Regional Transmission and Market Op Expns </t>
    </r>
    <r>
      <rPr>
        <sz val="8"/>
        <rFont val="Arial"/>
        <family val="2"/>
      </rPr>
      <t>(Total 123 and 130)</t>
    </r>
  </si>
  <si>
    <t>TOTAL Maintenance (Lines 125 thru 129)</t>
  </si>
  <si>
    <t>(576.5) Maintenance of Miscellaneous Market Operation Plant</t>
  </si>
  <si>
    <t>(576.4) Maintenance of Communication Equipment</t>
  </si>
  <si>
    <t>(576.3) Maintenance of Computer Software</t>
  </si>
  <si>
    <t>(576.2) Maintenance of Computer Hardware</t>
  </si>
  <si>
    <t>(576.1) Maintenance of Structures and Improvements</t>
  </si>
  <si>
    <t>TOTAL Operation (Lines 115 thru 122)</t>
  </si>
  <si>
    <t>(575.8) Rents</t>
  </si>
  <si>
    <t>(575.7) Market Facilitation, Monitoring and Compliance Services</t>
  </si>
  <si>
    <t>(575.6) Market Monitoring and Compliance</t>
  </si>
  <si>
    <t>(575.5) Ancillary Services Market Function</t>
  </si>
  <si>
    <t>(575.4) Capacity Market Facilitation</t>
  </si>
  <si>
    <t>(575.3) Transmission Rights Market Facilitation</t>
  </si>
  <si>
    <t>(575.2) Day-Ahead and Real-Time Market Facilitation</t>
  </si>
  <si>
    <t>(575.1) Operation Supervision</t>
  </si>
  <si>
    <t>3. REGIONAL MARKET EXPENSES</t>
  </si>
  <si>
    <t>TOTAL TRANSMISSION EXPENSES</t>
  </si>
  <si>
    <t>TOTAL TRANSMISSION EXP-MAINT</t>
  </si>
  <si>
    <t>(573) Maintenance of Miscellaneous Transmission Plant</t>
  </si>
  <si>
    <t>(572) Maintenance of Underground Lines</t>
  </si>
  <si>
    <t>(571) Maintenance of Overhead Lines</t>
  </si>
  <si>
    <t>(570) Maintenance of Station Equipment</t>
  </si>
  <si>
    <t>(569.4) Maintenance of Miscellaneous Regional Transmission Plant</t>
  </si>
  <si>
    <t>(569.3) Maintenance of Communication Equipment</t>
  </si>
  <si>
    <t>(569.2) Maintenance of Computer Software</t>
  </si>
  <si>
    <t>(569.1) Maintenance of Computer Hardware</t>
  </si>
  <si>
    <t>(569) Maintenance of Structures</t>
  </si>
  <si>
    <t>(568) Maintenance Supervision and Engineering</t>
  </si>
  <si>
    <t>TOTAL TRANSMISSION EXP-OPERATN</t>
  </si>
  <si>
    <t>(567) Rents</t>
  </si>
  <si>
    <t>(566) Miscellaneous Transmission Expenses</t>
  </si>
  <si>
    <t>(565) Transmission of Electricity by Others</t>
  </si>
  <si>
    <t>(564) Underground Line Expenses</t>
  </si>
  <si>
    <t>(563) Overhead Line Expenses</t>
  </si>
  <si>
    <t>(562) Station Expenses</t>
  </si>
  <si>
    <t>(561.8) Reliability, Planning and Standards Development Services</t>
  </si>
  <si>
    <t>(561.7) Generation Interconnection Studies</t>
  </si>
  <si>
    <t>(561.6) Transmission Service Studies</t>
  </si>
  <si>
    <t>(561.5) Reliability, Planning and Standards Development</t>
  </si>
  <si>
    <t>(561.4) Scheduling, System Control and Dispatch Services</t>
  </si>
  <si>
    <t>(561.3) Load Dispatch-Transmission Service and Scheduling</t>
  </si>
  <si>
    <t>(561.2) Load Dispatch-Monitor and Operate Transmission System</t>
  </si>
  <si>
    <t>(561.1) Load Dispatch-Reliability</t>
  </si>
  <si>
    <r>
      <t xml:space="preserve">(561) Load Dispatching </t>
    </r>
    <r>
      <rPr>
        <b/>
        <sz val="8"/>
        <rFont val="Arial"/>
        <family val="2"/>
      </rPr>
      <t>(included in line #86; disclose in footnote)</t>
    </r>
  </si>
  <si>
    <t xml:space="preserve">(560) Operation Supervision and Engineering  </t>
  </si>
  <si>
    <t>2. TRANSMISSION EXPENSES</t>
  </si>
  <si>
    <r>
      <t xml:space="preserve">TOTAL Other Power Supply Exp </t>
    </r>
    <r>
      <rPr>
        <sz val="8"/>
        <rFont val="Arial"/>
        <family val="2"/>
      </rPr>
      <t>(Enter Total of lines 76 thru 78)</t>
    </r>
  </si>
  <si>
    <t>(557) Other Expenses</t>
  </si>
  <si>
    <t>(556) System Control and Load Dispatching</t>
  </si>
  <si>
    <t>(555) Purchased Power</t>
  </si>
  <si>
    <t>E. OTHER POWER SUPPLY EXP</t>
  </si>
  <si>
    <r>
      <t xml:space="preserve">TOTAL Power Production Expenses-Other Power </t>
    </r>
    <r>
      <rPr>
        <sz val="8"/>
        <rFont val="Arial"/>
        <family val="2"/>
      </rPr>
      <t>(Enter Tot of 67 &amp; 73)</t>
    </r>
  </si>
  <si>
    <t>TOTAL Maintenance (Enter Total of lines 69 thru 72)</t>
  </si>
  <si>
    <t>(554) Maintenance of Miscellaneous Other Power Generation Plant</t>
  </si>
  <si>
    <t>(553) Maintenance of Generating and Electric plant</t>
  </si>
  <si>
    <t>(552) Maintenance of Structures</t>
  </si>
  <si>
    <t>(551) Maintenance Supervision and Engineering+C124</t>
  </si>
  <si>
    <t>TOTAL Operation (Enter Total of lines 62 thru 66)</t>
  </si>
  <si>
    <t>(550) Rents</t>
  </si>
  <si>
    <t>(549) Miscellaneous Other Power Generation Expenses</t>
  </si>
  <si>
    <t>(548) Generation Expenses</t>
  </si>
  <si>
    <t>(547) Fuel</t>
  </si>
  <si>
    <t xml:space="preserve">(546) Operation Supervision and Engineering </t>
  </si>
  <si>
    <t>D. Other Power Generation</t>
  </si>
  <si>
    <r>
      <t xml:space="preserve">TOTAL Power Production Expenses-Hydraulic Power </t>
    </r>
    <r>
      <rPr>
        <sz val="8"/>
        <rFont val="Arial"/>
        <family val="2"/>
      </rPr>
      <t>(Tot lines 50 &amp; 58)</t>
    </r>
  </si>
  <si>
    <t>(545) Maintenance of Miscellaneous Hydraulic Plant</t>
  </si>
  <si>
    <t>(544) Maintenance of Electric Plant</t>
  </si>
  <si>
    <t>(543) Maintenance of Reservoirs, Dams, and Waterways</t>
  </si>
  <si>
    <t>(542) Maintenance of Structures</t>
  </si>
  <si>
    <t>(541) Maintenance Supervision and Engineering</t>
  </si>
  <si>
    <t>C. Hydraulic Power Generation (Continued)</t>
  </si>
  <si>
    <t xml:space="preserve">TOTAL Operation (Enter Total of Lines 44 thru 49) </t>
  </si>
  <si>
    <t>(540) Rents</t>
  </si>
  <si>
    <t>(539) Miscellaneous Hydraulic Power Generation Expenses</t>
  </si>
  <si>
    <t>(538) Electric Expenses</t>
  </si>
  <si>
    <t>(537) Hydraulic Expenses</t>
  </si>
  <si>
    <t>(536) Water for Power</t>
  </si>
  <si>
    <t xml:space="preserve">(535) Operation Supervision and Engineering </t>
  </si>
  <si>
    <t>C. Hydraulic Power Generation</t>
  </si>
  <si>
    <r>
      <t xml:space="preserve">TOTAL Power Production Expenses-Nuc Power </t>
    </r>
    <r>
      <rPr>
        <sz val="8"/>
        <rFont val="Arial"/>
        <family val="2"/>
      </rPr>
      <t>(Entr Tot lines 33 &amp; 40)</t>
    </r>
  </si>
  <si>
    <t>TOTAL Maintenance (Enter Total of lines 35 thru 39)</t>
  </si>
  <si>
    <t>(532) Maintenance of Miscellaneous Nuclear Plant</t>
  </si>
  <si>
    <t>(531) Maintenance of Electric Plant</t>
  </si>
  <si>
    <t>(530) Maintenance of Reactor Plant Equipment</t>
  </si>
  <si>
    <t>(529) Maintenance of Structures</t>
  </si>
  <si>
    <t>(528) Maintenance Supervision and Engineering</t>
  </si>
  <si>
    <t>TOTAL Operation (Enter Total of Lines 24 thru 32)</t>
  </si>
  <si>
    <t>(525) Rents</t>
  </si>
  <si>
    <t>(524) Miscellaneous Nuclear Power Expenses</t>
  </si>
  <si>
    <t>(523) Electric Expenses</t>
  </si>
  <si>
    <t>(Less) (522) Steam Transferred-Cr.</t>
  </si>
  <si>
    <t>(521) Steam from Other Sources</t>
  </si>
  <si>
    <t>(520) Steam Expenses</t>
  </si>
  <si>
    <t>(519) Coolants and Water</t>
  </si>
  <si>
    <t>(518) Fuel</t>
  </si>
  <si>
    <t xml:space="preserve">(517) Operation Supervision and Engineering </t>
  </si>
  <si>
    <t>B. Nuclear Power Generation</t>
  </si>
  <si>
    <r>
      <t xml:space="preserve">TOTAL Power Production Expenses-Steam Power </t>
    </r>
    <r>
      <rPr>
        <sz val="8"/>
        <rFont val="Arial"/>
        <family val="2"/>
      </rPr>
      <t>(Entr Tot lines 13 &amp; 20)</t>
    </r>
  </si>
  <si>
    <t>TOTAL Maintenance (Enter Total of lines 15 thru 19)</t>
  </si>
  <si>
    <t>(514) Maintenance of Miscellaneous Steam Plant</t>
  </si>
  <si>
    <t>(513) Maintenance of Electric Plant</t>
  </si>
  <si>
    <t>(512) Maintenance of Boiler Plant</t>
  </si>
  <si>
    <t>(511) Maintenance of Structures</t>
  </si>
  <si>
    <t>(510) Maintenance Supervision and Engineering</t>
  </si>
  <si>
    <t>TOTAL Operation (Enter Total of Lines 4 thru 12)</t>
  </si>
  <si>
    <t>(509) Allowances</t>
  </si>
  <si>
    <t>(507) Rents</t>
  </si>
  <si>
    <t>(506) Miscellaneous Steam Power Expenses</t>
  </si>
  <si>
    <t>(505) Electric Expenses</t>
  </si>
  <si>
    <t>(Less) (504) Steam Transferred-Cr.</t>
  </si>
  <si>
    <t>(503) Steam from Other Sources</t>
  </si>
  <si>
    <t>(502) Steam Expenses</t>
  </si>
  <si>
    <t>(501) Fuel</t>
  </si>
  <si>
    <t>(500) Operation Supervision and Engineering</t>
  </si>
  <si>
    <t>A. STEAM POWER GENERATION</t>
  </si>
  <si>
    <t>1. POWER PRODUCTION EXPENSES</t>
  </si>
  <si>
    <t xml:space="preserve">FERC Page 320 </t>
  </si>
  <si>
    <t>OPERATING AND MAINTENANCE DETAIL</t>
  </si>
  <si>
    <t>Line 86</t>
  </si>
  <si>
    <t>Line 87</t>
  </si>
  <si>
    <t>Line 88</t>
  </si>
  <si>
    <t>Line 89</t>
  </si>
  <si>
    <t>Line 90</t>
  </si>
  <si>
    <t>Line 91</t>
  </si>
  <si>
    <t>Line 92</t>
  </si>
  <si>
    <t>Line 93</t>
  </si>
  <si>
    <t>Line 94</t>
  </si>
  <si>
    <t>Line 95</t>
  </si>
  <si>
    <t>Line 96</t>
  </si>
  <si>
    <t>Line 97</t>
  </si>
  <si>
    <t>Line 98</t>
  </si>
  <si>
    <t>Line 99</t>
  </si>
  <si>
    <t>Line 100</t>
  </si>
  <si>
    <t>Line 101</t>
  </si>
  <si>
    <t>Line 102</t>
  </si>
  <si>
    <t>Line 103</t>
  </si>
  <si>
    <t>Line 104</t>
  </si>
  <si>
    <t>Line 105</t>
  </si>
  <si>
    <t>Line 106</t>
  </si>
  <si>
    <t>Line 107</t>
  </si>
  <si>
    <t>Line 108</t>
  </si>
  <si>
    <t>Line 109</t>
  </si>
  <si>
    <t>Line 110</t>
  </si>
  <si>
    <t>Line 111</t>
  </si>
  <si>
    <t>Line 112</t>
  </si>
  <si>
    <t>Line 113</t>
  </si>
  <si>
    <t>Line 114</t>
  </si>
  <si>
    <t>Line 115</t>
  </si>
  <si>
    <t>Line 116</t>
  </si>
  <si>
    <t>Line 117</t>
  </si>
  <si>
    <t>Line 118</t>
  </si>
  <si>
    <t>Line 119</t>
  </si>
  <si>
    <t>Line 120</t>
  </si>
  <si>
    <t>Line 121</t>
  </si>
  <si>
    <t>Line 122</t>
  </si>
  <si>
    <t>Line 123</t>
  </si>
  <si>
    <t>Line 124</t>
  </si>
  <si>
    <t>Line 125</t>
  </si>
  <si>
    <t>Line 126</t>
  </si>
  <si>
    <t>Line 127</t>
  </si>
  <si>
    <t>Line 128</t>
  </si>
  <si>
    <t>Line 129</t>
  </si>
  <si>
    <t>Line 130</t>
  </si>
  <si>
    <t>Line 131</t>
  </si>
  <si>
    <t>Line 132</t>
  </si>
  <si>
    <t>Line 133</t>
  </si>
  <si>
    <t>Line 134</t>
  </si>
  <si>
    <t>Line 135</t>
  </si>
  <si>
    <t>Line 136</t>
  </si>
  <si>
    <t>Line 137</t>
  </si>
  <si>
    <t>Line 138</t>
  </si>
  <si>
    <t>Line 139</t>
  </si>
  <si>
    <t>Line 140</t>
  </si>
  <si>
    <t>Line 141</t>
  </si>
  <si>
    <t>Line 142</t>
  </si>
  <si>
    <t>Line 143</t>
  </si>
  <si>
    <t>Line 144</t>
  </si>
  <si>
    <t>Line 145</t>
  </si>
  <si>
    <t>Line 146</t>
  </si>
  <si>
    <t>Line 147</t>
  </si>
  <si>
    <t>Line 148</t>
  </si>
  <si>
    <t>Line 149</t>
  </si>
  <si>
    <t>Line 150</t>
  </si>
  <si>
    <t>Line 151</t>
  </si>
  <si>
    <t>Line 152</t>
  </si>
  <si>
    <t>Line 153</t>
  </si>
  <si>
    <t>Line 154</t>
  </si>
  <si>
    <t>Line 155</t>
  </si>
  <si>
    <t>Line 156</t>
  </si>
  <si>
    <t>Line 157</t>
  </si>
  <si>
    <t>Line 158</t>
  </si>
  <si>
    <t>Line 159</t>
  </si>
  <si>
    <t>Line 160</t>
  </si>
  <si>
    <t>Line 161</t>
  </si>
  <si>
    <t>Line 162</t>
  </si>
  <si>
    <t>Line 163</t>
  </si>
  <si>
    <t>Line 164</t>
  </si>
  <si>
    <t>Line 165</t>
  </si>
  <si>
    <t>Line 166</t>
  </si>
  <si>
    <t>Line 167</t>
  </si>
  <si>
    <t>Line 168</t>
  </si>
  <si>
    <t>Line 169</t>
  </si>
  <si>
    <t>Line 170</t>
  </si>
  <si>
    <t>Line 171</t>
  </si>
  <si>
    <t>Line 172</t>
  </si>
  <si>
    <t>Line 173</t>
  </si>
  <si>
    <t>Line 174</t>
  </si>
  <si>
    <t>Line 175</t>
  </si>
  <si>
    <t>Line 176</t>
  </si>
  <si>
    <t>Line 177</t>
  </si>
  <si>
    <t>Line 178</t>
  </si>
  <si>
    <t>Line 179</t>
  </si>
  <si>
    <t>Line 180</t>
  </si>
  <si>
    <t>Line 181</t>
  </si>
  <si>
    <t>Line 182</t>
  </si>
  <si>
    <t>Line 183</t>
  </si>
  <si>
    <t>Line 184</t>
  </si>
  <si>
    <t>Line 185</t>
  </si>
  <si>
    <t>Line 186</t>
  </si>
  <si>
    <t>Line 187</t>
  </si>
  <si>
    <t>Line 188</t>
  </si>
  <si>
    <t>Line 189</t>
  </si>
  <si>
    <t>Line 190</t>
  </si>
  <si>
    <t>Line 191</t>
  </si>
  <si>
    <t>Line 192</t>
  </si>
  <si>
    <t>Line 193</t>
  </si>
  <si>
    <t>Line 194</t>
  </si>
  <si>
    <t>Line 195</t>
  </si>
  <si>
    <t>Line 196</t>
  </si>
  <si>
    <t>Line 197</t>
  </si>
  <si>
    <t>Line 198</t>
  </si>
  <si>
    <t>INCOME STATEMENT</t>
  </si>
  <si>
    <t>%,LACTUALS,SPER</t>
  </si>
  <si>
    <t>%,LACTUALS,SPER-1YR</t>
  </si>
  <si>
    <t>%,C</t>
  </si>
  <si>
    <t>%,LACTUALS,SYTD</t>
  </si>
  <si>
    <t>%,LACTUALS,SYTD-1YR</t>
  </si>
  <si>
    <t>%,LACTUALS,SQTR</t>
  </si>
  <si>
    <t>%,LACTUALS,SQTR-1YR</t>
  </si>
  <si>
    <t>%,LACTUALS,SROLLING12</t>
  </si>
  <si>
    <t>%,LACTUALS,SROLNG12-1Y</t>
  </si>
  <si>
    <t>ONE MONTH ENDED</t>
  </si>
  <si>
    <t>Variance</t>
  </si>
  <si>
    <t>YEAR TO DATE</t>
  </si>
  <si>
    <t>THREE MONTHS ENDED</t>
  </si>
  <si>
    <t>TWELVE MONTHS ENDED</t>
  </si>
  <si>
    <t>$</t>
  </si>
  <si>
    <t>%</t>
  </si>
  <si>
    <t>Explanation</t>
  </si>
  <si>
    <t>%,FACCOUNT,X,TGL_FERC_ACCT,N5000</t>
  </si>
  <si>
    <t>%,FACCOUNT,X,TGL_FERC_ACCT,N5010</t>
  </si>
  <si>
    <t>%,FACCOUNT,X,TGL_FERC_ACCT,N5020</t>
  </si>
  <si>
    <t>%,FACCOUNT,X,TGL_FERC_ACCT,N5030</t>
  </si>
  <si>
    <t>%,R,FACCOUNT,X,TGL_FERC_ACCT,N5040</t>
  </si>
  <si>
    <t>%,FACCOUNT,X,TGL_FERC_ACCT,N5050</t>
  </si>
  <si>
    <t>%,FACCOUNT,X,TGL_FERC_ACCT,N5060,N5080</t>
  </si>
  <si>
    <t>%,FACCOUNT,X,TGL_FERC_ACCT,N5070</t>
  </si>
  <si>
    <t>%,FACCOUNT,X,TGL_FERC_ACCT,N5090</t>
  </si>
  <si>
    <t>%,FACCOUNT,X,TGL_FERC_ACCT,N500-509</t>
  </si>
  <si>
    <t>%,FACCOUNT,X,TGL_FERC_ACCT,N5100</t>
  </si>
  <si>
    <t>%,FACCOUNT,X,TGL_FERC_ACCT,N5110</t>
  </si>
  <si>
    <t>%,FACCOUNT,X,TGL_FERC_ACCT,N5120</t>
  </si>
  <si>
    <t>%,FACCOUNT,X,TGL_FERC_ACCT,N5130</t>
  </si>
  <si>
    <t>%,FACCOUNT,X,TGL_FERC_ACCT,N5140</t>
  </si>
  <si>
    <t>%,FACCOUNT,X,TGL_FERC_ACCT,N510-515</t>
  </si>
  <si>
    <t>%,FACCOUNT,X,TGL_FERC_ACCT,N510-515,N500-509</t>
  </si>
  <si>
    <t>%,FACCOUNT,X,TGL_FERC_ACCT,N5170</t>
  </si>
  <si>
    <t>%,FACCOUNT,X,TGL_FERC_ACCT,N5180</t>
  </si>
  <si>
    <t>%,FACCOUNT,X,TGL_FERC_ACCT,N5190</t>
  </si>
  <si>
    <t>%,FACCOUNT,X,TGL_FERC_ACCT,N5200</t>
  </si>
  <si>
    <t>%,FACCOUNT,X,TGL_FERC_ACCT,N5210</t>
  </si>
  <si>
    <t>%,FACCOUNT,X,TGL_FERC_ACCT,N5230</t>
  </si>
  <si>
    <t>%,FACCOUNT,X,TGL_FERC_ACCT,N5240</t>
  </si>
  <si>
    <t>%,FACCOUNT,X,TGL_FERC_ACCT,N5250</t>
  </si>
  <si>
    <t>%,FACCOUNT,X,TGL_FERC_ACCT,N517-525</t>
  </si>
  <si>
    <t>%,FACCOUNT,X,TGL_FERC_ACCT,N5280</t>
  </si>
  <si>
    <t>%,FACCOUNT,X,TGL_FERC_ACCT,N5290</t>
  </si>
  <si>
    <t>%,FACCOUNT,X,TGL_FERC_ACCT,N5300</t>
  </si>
  <si>
    <t>%,FACCOUNT,X,TGL_FERC_ACCT,N5310</t>
  </si>
  <si>
    <t>%,FACCOUNT,X,TGL_FERC_ACCT,N5320</t>
  </si>
  <si>
    <t>%,FACCOUNT,X,TGL_FERC_ACCT,N528-533</t>
  </si>
  <si>
    <t>%,FACCOUNT,X,TGL_FERC_ACCT,N517-533</t>
  </si>
  <si>
    <t>%,FACCOUNT,X,TGL_FERC_ACCT,N5350</t>
  </si>
  <si>
    <t>%,FACCOUNT,X,TGL_FERC_ACCT,N5360</t>
  </si>
  <si>
    <t>%,FACCOUNT,X,TGL_FERC_ACCT,N5370</t>
  </si>
  <si>
    <t>%,FACCOUNT,X,TGL_FERC_ACCT,N5380</t>
  </si>
  <si>
    <t>%,FACCOUNT,X,TGL_FERC_ACCT,N5390</t>
  </si>
  <si>
    <t>%,FACCOUNT,X,TGL_FERC_ACCT,N5400</t>
  </si>
  <si>
    <t>%,FACCOUNT,X,TGL_FERC_ACCT,N535-540</t>
  </si>
  <si>
    <t>%,FACCOUNT,X,TGL_FERC_ACCT,N5410</t>
  </si>
  <si>
    <t>%,FACCOUNT,X,TGL_FERC_ACCT,N5420</t>
  </si>
  <si>
    <t>%,FACCOUNT,X,TGL_FERC_ACCT,N5430</t>
  </si>
  <si>
    <t>%,FACCOUNT,X,TGL_FERC_ACCT,N5440</t>
  </si>
  <si>
    <t>%,FACCOUNT,X,TGL_FERC_ACCT,N5450</t>
  </si>
  <si>
    <t>%,FACCOUNT,X,TGL_FERC_ACCT,N541-545</t>
  </si>
  <si>
    <t>%,FACCOUNT,X,TGL_FERC_ACCT,N535-545</t>
  </si>
  <si>
    <t>%,FACCOUNT,X,TGL_FERC_ACCT,N5460</t>
  </si>
  <si>
    <t>%,FACCOUNT,X,TGL_FERC_ACCT,N5470</t>
  </si>
  <si>
    <t>%,FACCOUNT,X,TGL_FERC_ACCT,N5480</t>
  </si>
  <si>
    <t>%,FACCOUNT,X,TGL_FERC_ACCT,N5490</t>
  </si>
  <si>
    <t>%,FACCOUNT,X,TGL_FERC_ACCT,N5500</t>
  </si>
  <si>
    <t>%,FACCOUNT,X,TGL_FERC_ACCT,N546-550</t>
  </si>
  <si>
    <t>%,FACCOUNT,X,TGL_FERC_ACCT,N5510</t>
  </si>
  <si>
    <t>%,FACCOUNT,X,TGL_FERC_ACCT,N5520</t>
  </si>
  <si>
    <t>%,FACCOUNT,X,TGL_FERC_ACCT,N5530</t>
  </si>
  <si>
    <t>%,FACCOUNT,X,TGL_FERC_ACCT,N5540</t>
  </si>
  <si>
    <t>%,FACCOUNT,X,TGL_FERC_ACCT,N5550</t>
  </si>
  <si>
    <t>%,FACCOUNT,X,TGL_FERC_ACCT,N5560</t>
  </si>
  <si>
    <t>%,FACCOUNT,X,TGL_FERC_ACCT,N5570</t>
  </si>
  <si>
    <t>%,FACCOUNT,X,TGL_FERC_ACCT,N555-557</t>
  </si>
  <si>
    <t>%,FACCOUNT,X,TGL_FERC_ACCT,N500-559</t>
  </si>
  <si>
    <t>%,FACCOUNT,X,TGL_FERC_ACCT,N5600</t>
  </si>
  <si>
    <t>%,FACCOUNT,X,TGL_FERC_ACCT,N5611</t>
  </si>
  <si>
    <t>%,FACCOUNT,X,TGL_FERC_ACCT,N5612,N5610</t>
  </si>
  <si>
    <t>%,FACCOUNT,X,TGL_FERC_ACCT,N5613</t>
  </si>
  <si>
    <t>%,FACCOUNT,X,TGL_FERC_ACCT,N5614</t>
  </si>
  <si>
    <t>%,FACCOUNT,X,TGL_FERC_ACCT,N5615</t>
  </si>
  <si>
    <t>%,FACCOUNT,X,TGL_FERC_ACCT,N5616</t>
  </si>
  <si>
    <t>%,FACCOUNT,X,TGL_FERC_ACCT,N5617</t>
  </si>
  <si>
    <t>%,FACCOUNT,X,TGL_FERC_ACCT,N5618</t>
  </si>
  <si>
    <t>%,FACCOUNT,X,TGL_FERC_ACCT,N5620</t>
  </si>
  <si>
    <t>%,FACCOUNT,X,TGL_FERC_ACCT,N5630</t>
  </si>
  <si>
    <t>%,FACCOUNT,X,TGL_FERC_ACCT,N5640</t>
  </si>
  <si>
    <t>%,FACCOUNT,X,TGL_FERC_ACCT,N5650</t>
  </si>
  <si>
    <t>%,FACCOUNT,X,TGL_FERC_ACCT,N5660</t>
  </si>
  <si>
    <t>%,FACCOUNT,X,TGL_FERC_ACCT,N5670</t>
  </si>
  <si>
    <t>%,FACCOUNT,X,TGL_FERC_ACCT,N560-567</t>
  </si>
  <si>
    <t>%,FACCOUNT,X,TGL_FERC_ACCT,N5680</t>
  </si>
  <si>
    <t>%,FACCOUNT,X,TGL_FERC_ACCT,N5690</t>
  </si>
  <si>
    <t>%,FACCOUNT,X,TGL_FERC_ACCT,N5691</t>
  </si>
  <si>
    <t>%,FACCOUNT,X,TGL_FERC_ACCT,N5692</t>
  </si>
  <si>
    <t>%,FACCOUNT,X,TGL_FERC_ACCT,N5693</t>
  </si>
  <si>
    <t>%,FACCOUNT,X,TGL_FERC_ACCT,N5700</t>
  </si>
  <si>
    <t>%,FACCOUNT,X,TGL_FERC_ACCT,N5710</t>
  </si>
  <si>
    <t>%,FACCOUNT,X,TGL_FERC_ACCT,N5720</t>
  </si>
  <si>
    <t>%,FACCOUNT,X,TGL_FERC_ACCT,N5730</t>
  </si>
  <si>
    <t>%,FACCOUNT,X,TGL_FERC_ACCT,N568-574</t>
  </si>
  <si>
    <t>%,FACCOUNT,X,TGL_FERC_ACCT,N560-573</t>
  </si>
  <si>
    <t>%,FACCOUNT,X,TGL_FERC_ACCT,N5757</t>
  </si>
  <si>
    <t>%,FACCOUNT,X,TGL_FERC_ACCT,N575</t>
  </si>
  <si>
    <t>%,FACCOUNT,X,TGL_FERC_ACCT,N575-576</t>
  </si>
  <si>
    <t>%,FACCOUNT,X,TGL_FERC_ACCT,N5800</t>
  </si>
  <si>
    <t>%,FACCOUNT,X,TGL_FERC_ACCT,N5810</t>
  </si>
  <si>
    <t>%,FACCOUNT,X,TGL_FERC_ACCT,N5820</t>
  </si>
  <si>
    <t>%,FACCOUNT,X,TGL_FERC_ACCT,N5830</t>
  </si>
  <si>
    <t>%,FACCOUNT,X,TGL_FERC_ACCT,N5840</t>
  </si>
  <si>
    <t>%,FACCOUNT,X,TGL_FERC_ACCT,N5850</t>
  </si>
  <si>
    <t>%,FACCOUNT,X,TGL_FERC_ACCT,N5860</t>
  </si>
  <si>
    <t>%,FACCOUNT,X,TGL_FERC_ACCT,N5870</t>
  </si>
  <si>
    <t>%,FACCOUNT,X,TGL_FERC_ACCT,N5880</t>
  </si>
  <si>
    <t>%,FACCOUNT,X,TGL_FERC_ACCT,N5890</t>
  </si>
  <si>
    <t>%,FACCOUNT,X,TGL_FERC_ACCT,N580-589</t>
  </si>
  <si>
    <t>%,FACCOUNT,X,TGL_FERC_ACCT,N5900</t>
  </si>
  <si>
    <t>%,FACCOUNT,X,TGL_FERC_ACCT,N5910</t>
  </si>
  <si>
    <t>%,FACCOUNT,X,TGL_FERC_ACCT,N5920</t>
  </si>
  <si>
    <t>%,FACCOUNT,X,TGL_FERC_ACCT,N5930</t>
  </si>
  <si>
    <t>%,FACCOUNT,X,TGL_FERC_ACCT,N5940</t>
  </si>
  <si>
    <t>%,FACCOUNT,X,TGL_FERC_ACCT,N5950</t>
  </si>
  <si>
    <t>%,FACCOUNT,X,TGL_FERC_ACCT,N5960</t>
  </si>
  <si>
    <t>%,FACCOUNT,X,TGL_FERC_ACCT,N5970</t>
  </si>
  <si>
    <t>%,FACCOUNT,X,TGL_FERC_ACCT,N5980</t>
  </si>
  <si>
    <t>%,FACCOUNT,X,TGL_FERC_ACCT,N590-599</t>
  </si>
  <si>
    <t>%,FACCOUNT,X,TGL_FERC_ACCT,N580-598</t>
  </si>
  <si>
    <t>%,FACCOUNT,X,TGL_FERC_ACCT,N901</t>
  </si>
  <si>
    <t>%,FACCOUNT,X,TGL_FERC_ACCT,N902</t>
  </si>
  <si>
    <t>%,FACCOUNT,X,TGL_FERC_ACCT,N903</t>
  </si>
  <si>
    <t>%,FACCOUNT,X,TGL_FERC_ACCT,N904</t>
  </si>
  <si>
    <t>%,FACCOUNT,X,TGL_FERC_ACCT,N905</t>
  </si>
  <si>
    <t>%,FACCOUNT,X,TGL_FERC_ACCT,N901-905</t>
  </si>
  <si>
    <t>%,FACCOUNT,X,TGL_FERC_ACCT,N907</t>
  </si>
  <si>
    <t>%,FACCOUNT,X,TGL_FERC_ACCT,N908</t>
  </si>
  <si>
    <t>%,FACCOUNT,X,TGL_FERC_ACCT,N909</t>
  </si>
  <si>
    <t>%,FACCOUNT,X,TGL_FERC_ACCT,N910</t>
  </si>
  <si>
    <t>%,FACCOUNT,X,TGL_FERC_ACCT,N906-910</t>
  </si>
  <si>
    <t>%,FACCOUNT,X,TGL_FERC_ACCT,N911</t>
  </si>
  <si>
    <t>%,FACCOUNT,X,TGL_FERC_ACCT,N912</t>
  </si>
  <si>
    <t>%,FACCOUNT,X,TGL_FERC_ACCT,N913</t>
  </si>
  <si>
    <t>%,FACCOUNT,X,TGL_FERC_ACCT,N916</t>
  </si>
  <si>
    <t>%,FACCOUNT,X,TGL_FERC_ACCT,N911-917</t>
  </si>
  <si>
    <t>%,FACCOUNT,X,TGL_FERC_ACCT,N920</t>
  </si>
  <si>
    <t>%,FACCOUNT,X,TGL_FERC_ACCT,N921</t>
  </si>
  <si>
    <t>%,R,FACCOUNT,X,TGL_FERC_ACCT,N922</t>
  </si>
  <si>
    <t>%,FACCOUNT,X,TGL_FERC_ACCT,N923</t>
  </si>
  <si>
    <t>%,FACCOUNT,X,TGL_FERC_ACCT,N924</t>
  </si>
  <si>
    <t>%,FACCOUNT,X,TGL_FERC_ACCT,N925</t>
  </si>
  <si>
    <t>%,FACCOUNT,X,TGL_FERC_ACCT,N926</t>
  </si>
  <si>
    <t>%,FACCOUNT,X,TGL_FERC_ACCT,N927</t>
  </si>
  <si>
    <t>%,FACCOUNT,X,TGL_FERC_ACCT,N928</t>
  </si>
  <si>
    <t>%,R,FACCOUNT,X,TGL_FERC_ACCT,N929</t>
  </si>
  <si>
    <t>%,FACCOUNT,X,TGL_FERC_ACCT,N930.1</t>
  </si>
  <si>
    <t>%,FACCOUNT,X,TGL_FERC_ACCT,N930.2</t>
  </si>
  <si>
    <t>%,FACCOUNT,X,TGL_FERC_ACCT,N931</t>
  </si>
  <si>
    <t>%,FACCOUNT,X,TGL_FERC_ACCT,N920-933</t>
  </si>
  <si>
    <t>%,FACCOUNT,X,TGL_FERC_ACCT,N935</t>
  </si>
  <si>
    <t>%,FACCOUNT,X,TGL_FERC_ACCT,N920-935</t>
  </si>
  <si>
    <t>%,FACCOUNT,X,TGL_FERC_ACCT,N500-509,N517-525,N535-540,N546-550,N555-557,N560-567,N575,N580-589,N901-905,N906-910,N911-917,N920-933</t>
  </si>
  <si>
    <t>%,FACCOUNT,X,TGL_FERC_ACCT,N510-515,N528-533,N541-545,N568-574,N590-599,N935,N5510,N5520,N5530,N5540</t>
  </si>
  <si>
    <t>%,FACCOUNT,X,TGL_FERC_ACCT,N500-935</t>
  </si>
  <si>
    <t>Created this new report from GLR3000V</t>
  </si>
  <si>
    <t>GL_FERC_ACCT</t>
  </si>
  <si>
    <t>Reporting Package</t>
  </si>
  <si>
    <t>IS, BS, O&amp;M, and Trial Bal</t>
  </si>
  <si>
    <t>FERC Comparative Statements</t>
  </si>
  <si>
    <t xml:space="preserve">Acct:   GL_FERC_ACCT
BU:     Scope-based_x000D_
</t>
  </si>
  <si>
    <t/>
  </si>
  <si>
    <t>TOTAL Electric Operating Revenues</t>
  </si>
  <si>
    <t>TOTAL Other Operating Revenues</t>
  </si>
  <si>
    <t>(457.2) Miscellaneous Revenues</t>
  </si>
  <si>
    <t>(457.1) Regional Control Service Revenues</t>
  </si>
  <si>
    <t>(456.1) Revenues from Transmission of Electricity of Others</t>
  </si>
  <si>
    <t>(456) Other Electric Revenues</t>
  </si>
  <si>
    <t>(455) Interdepartmental Rents</t>
  </si>
  <si>
    <t>(454) Rent from Electric Property</t>
  </si>
  <si>
    <t>(453) Sales of Water and Water Power</t>
  </si>
  <si>
    <t>(451) Miscellaneous Service Revenues</t>
  </si>
  <si>
    <t>(450) Forfeited Discounts</t>
  </si>
  <si>
    <t>Other Operating Revenues</t>
  </si>
  <si>
    <t>TOTAL Revenues Net of Prov. For Refunds</t>
  </si>
  <si>
    <t>(Less) (449.1) Provision for Rate Refunds</t>
  </si>
  <si>
    <t>TOTAL Sales of Electricity</t>
  </si>
  <si>
    <t>(447) Sales for Resale</t>
  </si>
  <si>
    <t>TOTAL Sales to Ultimate Customers</t>
  </si>
  <si>
    <t>(448) Interdepartmental Sales</t>
  </si>
  <si>
    <t>(446) Sales to Railroads and Railways</t>
  </si>
  <si>
    <t>(445) Other Sales to Public Authorities</t>
  </si>
  <si>
    <t>(444) Public Street and Highway Lighting</t>
  </si>
  <si>
    <t>(442) Commercial and Industrial Sales</t>
  </si>
  <si>
    <t>(440) Residential Sales</t>
  </si>
  <si>
    <t>SALES OF ELECTRICITY</t>
  </si>
  <si>
    <t>OPERATING REVENUES</t>
  </si>
  <si>
    <t>KILOWATT-HOUR SALES</t>
  </si>
  <si>
    <t>CUSTOMERS</t>
  </si>
  <si>
    <t>(442) Small (or Commercial)</t>
  </si>
  <si>
    <t>(442) Large (or Industrial)</t>
  </si>
  <si>
    <t>3 Month Ending</t>
  </si>
  <si>
    <t>12 Month Rolling</t>
  </si>
  <si>
    <t>%,FACCOUNT,X,TGL_FERC_ACCT,N449</t>
  </si>
  <si>
    <t>Page 300</t>
  </si>
  <si>
    <t>1. POWER PRODUCTION AND OTHER POWER SUPPLYEXPENSES</t>
  </si>
  <si>
    <t>Steam Power Generation - Operation (500-509)</t>
  </si>
  <si>
    <t>Steam Power Generation - Maintenance (510-515)</t>
  </si>
  <si>
    <t>Total Power Production Expenses - Steam Power</t>
  </si>
  <si>
    <t>Nuclear Power Generation - Operation (517-525)</t>
  </si>
  <si>
    <t>Nuclear Power Generation - Maintenance (528-532)</t>
  </si>
  <si>
    <t>Total Power Production Expenses - Nuclear Power</t>
  </si>
  <si>
    <t>Hydraulic Power Generation - Operation (535-540.1)</t>
  </si>
  <si>
    <t>Hydraulic Power Generation - Maintenance (541-545.1)</t>
  </si>
  <si>
    <t>Total Power Production Expenses - Hydraulic Power</t>
  </si>
  <si>
    <t>Other Power Generation - Operation (546-550.1)</t>
  </si>
  <si>
    <t>Other Power Generation - Maintenance (551-554.1)</t>
  </si>
  <si>
    <t>Total Power Production Expenses - Other Power</t>
  </si>
  <si>
    <t>Other Power Supply Expenses</t>
  </si>
  <si>
    <t>Purchased Power (555)</t>
  </si>
  <si>
    <t>System Control and Load Dispatching (556)</t>
  </si>
  <si>
    <t>Other Expenses (557)</t>
  </si>
  <si>
    <t>Total Other Power Supply Expenses (line 15-17)</t>
  </si>
  <si>
    <t>Transmissiom Operation Expenses</t>
  </si>
  <si>
    <t>(561) Load Dispatching</t>
  </si>
  <si>
    <t>(567.1) Operation Supplies and Expenses (Non-Major)</t>
  </si>
  <si>
    <t>TOTAL Transmissiom Operation Expenses (Lines 22-38)</t>
  </si>
  <si>
    <t>Transmission Maintenance Expenses</t>
  </si>
  <si>
    <t>(574) Maintenance of Transmission Plant</t>
  </si>
  <si>
    <t>TOTAL Transmission Maintenance Expenses (Lines 41-51)</t>
  </si>
  <si>
    <t>TOTAL Transmission Expenses (Lines 39 and 52)</t>
  </si>
  <si>
    <t>Regional Market Operation Expenses</t>
  </si>
  <si>
    <t>Regional Market Operation Expenses Lines 55-62)</t>
  </si>
  <si>
    <t>Regional Market Maintenance Expenses</t>
  </si>
  <si>
    <t>Regional Market Maintenance Expenses (Lines 65-69)</t>
  </si>
  <si>
    <r>
      <t xml:space="preserve">TOTAL Regional Control and Market Operation Expenses </t>
    </r>
    <r>
      <rPr>
        <sz val="8"/>
        <rFont val="Arial"/>
        <family val="2"/>
      </rPr>
      <t>(Lines 63, 70)</t>
    </r>
  </si>
  <si>
    <t>TOTAL Distribution Expenses (Lines 73 and 74)</t>
  </si>
  <si>
    <t>(901-905) Customer Accounts Expenses</t>
  </si>
  <si>
    <t>(907-910) Customer Service and Information Expenses</t>
  </si>
  <si>
    <t>(911-917) Sales Expenses</t>
  </si>
  <si>
    <t>Operations</t>
  </si>
  <si>
    <r>
      <t xml:space="preserve">TOTAL Administrative and General Expenses </t>
    </r>
    <r>
      <rPr>
        <sz val="8"/>
        <rFont val="Arial"/>
        <family val="2"/>
      </rPr>
      <t>(Total of lines 19 and 21)</t>
    </r>
  </si>
  <si>
    <t>FERC Page 320                    QUARTERLY</t>
  </si>
  <si>
    <t>%,FACCOUNT,X,TGL_FERC_ACCT,N500-515</t>
  </si>
  <si>
    <t>%,FACCOUNT,X,TGL_FERC_ACCT,N551-554</t>
  </si>
  <si>
    <t>%,FACCOUNT,X,TGL_FERC_ACCT,N546-554</t>
  </si>
  <si>
    <t>Utility Operating Income</t>
  </si>
  <si>
    <t>Residential Sales</t>
  </si>
  <si>
    <t>Commercial Sales</t>
  </si>
  <si>
    <t>Public Streets and Highway Lighting</t>
  </si>
  <si>
    <t>Sales for Resale</t>
  </si>
  <si>
    <t>Less Rate Refund Provision</t>
  </si>
  <si>
    <t>Operating Revenues (400)</t>
  </si>
  <si>
    <t>Fuel Expense</t>
  </si>
  <si>
    <t>Steam Power Operations</t>
  </si>
  <si>
    <t>Nuclear Power Operations</t>
  </si>
  <si>
    <t>Hydraulic Power Operations</t>
  </si>
  <si>
    <t>Other Power Operations</t>
  </si>
  <si>
    <t>Purchased Power</t>
  </si>
  <si>
    <t>401 Operation Expense</t>
  </si>
  <si>
    <t>Transmission Operations</t>
  </si>
  <si>
    <t>Regional Market Expense</t>
  </si>
  <si>
    <t>Distribution Expense</t>
  </si>
  <si>
    <t>Gas Operations</t>
  </si>
  <si>
    <t>Customer Account Expense</t>
  </si>
  <si>
    <t>Customer Service Information &amp; Sales</t>
  </si>
  <si>
    <t>Administration &amp; General Operations</t>
  </si>
  <si>
    <t>Steam Plant Maintenance</t>
  </si>
  <si>
    <t>Nuclear Plant Maintenance</t>
  </si>
  <si>
    <t>Hydraulic Plant Maintenance</t>
  </si>
  <si>
    <t>Other Power Plant Maintenance</t>
  </si>
  <si>
    <t>402 Maintenance Expense</t>
  </si>
  <si>
    <t>Transmission Maintenance</t>
  </si>
  <si>
    <t>Distribution Maintenance</t>
  </si>
  <si>
    <t>Gas Maintenance</t>
  </si>
  <si>
    <t>Adminstration &amp; General Maintenance</t>
  </si>
  <si>
    <t>Amort. Property Losses, Unrecov Plant and Regulatory Study Costs (407)</t>
  </si>
  <si>
    <t>TOTAL Utility Operating Expenses (Enter Total of lines 4 thru 24)</t>
  </si>
  <si>
    <t>Net Util Oper Inc (Enter Tot. line 2 less 25) Carry to Pg 117, line 27</t>
  </si>
  <si>
    <t>Net Util Oper Inc (Carried FORWARD FROM PAGE 114)</t>
  </si>
  <si>
    <t>Other Income and Deductions</t>
  </si>
  <si>
    <t>Nonutility Operating Income</t>
  </si>
  <si>
    <t>TOTAL Other Income (Enter Total of lines 31 thru 40)</t>
  </si>
  <si>
    <t>TOTAL Other Income Deductions(Total of lines 43 thru 49)</t>
  </si>
  <si>
    <t>Taxes Applic. To Other Income and Deductions</t>
  </si>
  <si>
    <t>TOTAL Taxes on Other Income and Deductions (Total of lines 52-58)</t>
  </si>
  <si>
    <t>Net Other Income and Deductions (Total of lines 41, 50, 59)</t>
  </si>
  <si>
    <t xml:space="preserve">Interest Charges </t>
  </si>
  <si>
    <t>(Less) Allowance for Borrowed Funds Used During Construction-Cr. (432)</t>
  </si>
  <si>
    <t>Net Interest Charges (Total of lines 62 thru 69)</t>
  </si>
  <si>
    <t>Income Before Extraordinary Items (Total of lines 27, 60 and 70)</t>
  </si>
  <si>
    <t>Extraordinary Items</t>
  </si>
  <si>
    <t>Net Extraordinary Items (Total of line 73 less line 74)</t>
  </si>
  <si>
    <t>Extraordinary Items After Taxes (line 75 less line 76)</t>
  </si>
  <si>
    <t>Net Income (Total of line 71 and 77)</t>
  </si>
  <si>
    <t>%,FACCOUNT,X,TGL_FERC_ACCT,N4400</t>
  </si>
  <si>
    <t>%,FACCOUNT,X,TGL_FERC_ACCT,N442_COMMERCIAL</t>
  </si>
  <si>
    <t>%,FACCOUNT,X,TGL_FERC_ACCT,N442_INDUSTRIAL</t>
  </si>
  <si>
    <t>%,FACCOUNT,X,TGL_FERC_ACCT,N4440</t>
  </si>
  <si>
    <t>%,FACCOUNT,X,TGL_FERC_ACCT,N4450</t>
  </si>
  <si>
    <t>%,FACCOUNT,X,TGL_FERC_ACCT,N4460</t>
  </si>
  <si>
    <t>%,FACCOUNT,X,TGL_FERC_ACCT,N4480</t>
  </si>
  <si>
    <t>%,FACCOUNT,TGL_FERC_ACCT,NELEC_SALES_ULT_CUST</t>
  </si>
  <si>
    <t>%,FACCOUNT,X,TGL_FERC_ACCT,N4470</t>
  </si>
  <si>
    <t>%,FACCOUNT,TGL_FERC_ACCT,NSALES_OF_ELECTRICITY</t>
  </si>
  <si>
    <t>%,FACCOUNT,TGL_FERC_ACCT,NNET_REV_SALE_OF_ELEC</t>
  </si>
  <si>
    <t>%,FACCOUNT,X,TGL_FERC_ACCT,N4500</t>
  </si>
  <si>
    <t>%,FACCOUNT,X,TGL_FERC_ACCT,N4510</t>
  </si>
  <si>
    <t>%,FACCOUNT,X,TGL_FERC_ACCT,N4530</t>
  </si>
  <si>
    <t>%,FACCOUNT,X,TGL_FERC_ACCT,N4540</t>
  </si>
  <si>
    <t>%,FACCOUNT,X,TGL_FERC_ACCT,N4550</t>
  </si>
  <si>
    <t>%,FACCOUNT,X,TGL_FERC_ACCT,N4560</t>
  </si>
  <si>
    <t>%,FACCOUNT,X,TGL_FERC_ACCT,N4561</t>
  </si>
  <si>
    <t>%,FACCOUNT,X,TGL_FERC_ACCT,N4571</t>
  </si>
  <si>
    <t>%,FACCOUNT,X,TGL_FERC_ACCT,N4572</t>
  </si>
  <si>
    <t>%,FACCOUNT,TGL_FERC_ACCT,NOTHER_OPER_REVENUES</t>
  </si>
  <si>
    <t>%,FACCOUNT,TGL_FERC_ACCT,N440&amp;450</t>
  </si>
  <si>
    <t>%,LACTUALS,SPER,R</t>
  </si>
  <si>
    <t>%,LACTUALS,SPER-1YR,R</t>
  </si>
  <si>
    <t>%,LACTUALS,SPER,R,FCURRENCY_CD,V,FSTATISTICS_CODE,VKWH</t>
  </si>
  <si>
    <t>%,LACTUALS,SPER-1YR,R,FCURRENCY_CD,V,FSTATISTICS_CODE,VKWH</t>
  </si>
  <si>
    <t>%,LACTUALS,SPER,FCURRENCY_CD,V,FSTATISTICS_CODE,VCUS</t>
  </si>
  <si>
    <t>%,LACTUALS,SPER-1YR,FCURRENCY_CD,V,FSTATISTICS_CODE,VCUS</t>
  </si>
  <si>
    <t>%,LACTUALS,SYTD,R</t>
  </si>
  <si>
    <t>%,LACTUALS,SYTD-1YR,R</t>
  </si>
  <si>
    <t>%,LACTUALS,SYTD,R,FCURRENCY_CD,V,FSTATISTICS_CODE,VKWH</t>
  </si>
  <si>
    <t>%,LACTUALS,SYTD-1YR,R,FCURRENCY_CD,V,FSTATISTICS_CODE,VKWH</t>
  </si>
  <si>
    <t>%,LACTUALS,SYTD,FCURRENCY_CD,V,FSTATISTICS_CODE,VCUS</t>
  </si>
  <si>
    <t>%,LACTUALS,SYTD-1YR,FCURRENCY_CD,V,FSTATISTICS_CODE,VCUS</t>
  </si>
  <si>
    <t>%,LACTUALS,SQTR,R</t>
  </si>
  <si>
    <t>%,LACTUALS,SQTR-1YR,R</t>
  </si>
  <si>
    <t>%,LACTUALS,SQTR,R,FCURRENCY_CD,V,FSTATISTICS_CODE,VKWH</t>
  </si>
  <si>
    <t>%,LACTUALS,SQTR-1YR,R,FCURRENCY_CD,V,FSTATISTICS_CODE,VKWH</t>
  </si>
  <si>
    <t>%,LACTUALS,SQTR,FCURRENCY_CD,V,FSTATISTICS_CODE,VCUS</t>
  </si>
  <si>
    <t>%,LACTUALS,SQTR-1YR,FCURRENCY_CD,V,FSTATISTICS_CODE,VCUS</t>
  </si>
  <si>
    <t>%,LACTUALS,SROLLING12,R</t>
  </si>
  <si>
    <t>%,LACTUALS,SROLNG12-1Y,R</t>
  </si>
  <si>
    <t>%,LACTUALS,SROLLING12,R,FCURRENCY_CD,V,FSTATISTICS_CODE,VKWH</t>
  </si>
  <si>
    <t>%,LACTUALS,SROLNG12-1Y,R,FCURRENCY_CD,V,FSTATISTICS_CODE,VKWH</t>
  </si>
  <si>
    <t>%,LACTUALS,SROLLING12,FCURRENCY_CD,V,FSTATISTICS_CODE,VCUS</t>
  </si>
  <si>
    <t>%,LACTUALS,SROLNG12-1Y,FCURRENCY_CD,V,FSTATISTICS_CODE,VCUS</t>
  </si>
  <si>
    <t>Performance : GL_FERC_ACCT</t>
  </si>
  <si>
    <t>Performance: GL_PRPT_CONS</t>
  </si>
  <si>
    <t>Tax Effect on Factored Accounts Rec Expenses (21%)</t>
  </si>
  <si>
    <t>Change Effective tax rate on lines 93 &amp; 166 from 35% to 21%</t>
  </si>
  <si>
    <t>Line 24.1</t>
  </si>
  <si>
    <t>Line 24.2</t>
  </si>
  <si>
    <t>Losses from Disposition of Environmental Credits (411.12)</t>
  </si>
  <si>
    <t>(Less) Gains from Disposition of Environmental Credits (411.11)</t>
  </si>
  <si>
    <t>(513.1) Maintenance of Computer Hardware</t>
  </si>
  <si>
    <t>(513.2) Maintenance of Computer Software</t>
  </si>
  <si>
    <t>(513.3) Maintenance of Communication Equipment</t>
  </si>
  <si>
    <t>Line 18.1</t>
  </si>
  <si>
    <t>Line 18.2</t>
  </si>
  <si>
    <t>Line 18.3</t>
  </si>
  <si>
    <t>(531.1) Maintenance of Computer Hardware</t>
  </si>
  <si>
    <t>(531.2) Maintenance of Computer Software</t>
  </si>
  <si>
    <t>(531.3) Maintenance of Communication Equipment</t>
  </si>
  <si>
    <t>Line 38.1</t>
  </si>
  <si>
    <t>Line 38.2</t>
  </si>
  <si>
    <t>Line 38.3</t>
  </si>
  <si>
    <t>(544.1) Maintenance of Computer Hardware</t>
  </si>
  <si>
    <t>(544.2) Maintenance of Computer Software</t>
  </si>
  <si>
    <t>(544.3) Maintenance of Communication Equipment</t>
  </si>
  <si>
    <t>Line 56.1</t>
  </si>
  <si>
    <t>Line 56.2</t>
  </si>
  <si>
    <t>Line 56.3</t>
  </si>
  <si>
    <t>(553.1) Maintenance of Computer Hardware [of Energy Storage Equipment]</t>
  </si>
  <si>
    <t>(553.2) Maintenance of Computer Software</t>
  </si>
  <si>
    <t>(553.3) Maintenance of Communication Equipment</t>
  </si>
  <si>
    <t>Line 71.1</t>
  </si>
  <si>
    <t>Line 71.2</t>
  </si>
  <si>
    <t>Line 71.3</t>
  </si>
  <si>
    <t>(555.1) Power Purchased for Storage Operations</t>
  </si>
  <si>
    <t>(555.2) Bundled Environmental Credits</t>
  </si>
  <si>
    <t>(555.3) Unbundled Environmental Credits</t>
  </si>
  <si>
    <t>Line 76.1</t>
  </si>
  <si>
    <t>Line 76.2</t>
  </si>
  <si>
    <t>Line 76.3</t>
  </si>
  <si>
    <t>F. Solar Generation</t>
  </si>
  <si>
    <t>(558.1) Operation Supervision and Engineering</t>
  </si>
  <si>
    <t>(558.2) Solar Panel Generation and Other Plant Operating Expenses</t>
  </si>
  <si>
    <t>(558.4) Rents</t>
  </si>
  <si>
    <t>(558.6) Maintenance Supervision and Engineering</t>
  </si>
  <si>
    <t>(558.7) Maintenance of Solar Panels, Structures, and Equipment</t>
  </si>
  <si>
    <t>(558.8) Maintenance of Computer Hardware</t>
  </si>
  <si>
    <t>(558.9) Maintenance of Computer Software</t>
  </si>
  <si>
    <t>(558.10) Maintenance of Communication Equipment</t>
  </si>
  <si>
    <t>(558.11) Maintenance of Miscellaneous Solar Generation Plant</t>
  </si>
  <si>
    <t>Line 79.1</t>
  </si>
  <si>
    <t>G. Wind Generation</t>
  </si>
  <si>
    <t>(558.13) Operation Supervision and Engineering</t>
  </si>
  <si>
    <t>(558.14) Wind Turbine Generation and Other Plant Operating Expenses</t>
  </si>
  <si>
    <t>(558.16) Rents</t>
  </si>
  <si>
    <t>(558.18) Maintenance Supervision and Engineering</t>
  </si>
  <si>
    <t>(558.19) Maintenance of Wind Turbines, Structures, and Equipment</t>
  </si>
  <si>
    <t>(558.20) Maintenance of Computer Hardware</t>
  </si>
  <si>
    <t>(558.21) Maintenance of Computer Software</t>
  </si>
  <si>
    <t>(558.22) Maintenance of Communication Equipment</t>
  </si>
  <si>
    <t>(558.23) Maintenance of Miscellaneous Wind Generation Plant</t>
  </si>
  <si>
    <t>H. Other Renewable Generation</t>
  </si>
  <si>
    <t>(559.1) Operation Supervision and Engineering</t>
  </si>
  <si>
    <t>(559.2) Other Miscellaneous Generation and Other Plant Operating Expenses</t>
  </si>
  <si>
    <t>(559.3) Fuel</t>
  </si>
  <si>
    <t>(559.4) Rents</t>
  </si>
  <si>
    <t>(559.6) Maintenance Supervision and Engineering</t>
  </si>
  <si>
    <t>(559.7) Maintenance of Structures</t>
  </si>
  <si>
    <t>(559.9) Maintenance of Boilers</t>
  </si>
  <si>
    <t>(559.10) Maintenance of Generating and Electric Equipment</t>
  </si>
  <si>
    <t>(559.12) Maintenance of Computer Hardware</t>
  </si>
  <si>
    <t>(559.13) Maintenance of Computer Software</t>
  </si>
  <si>
    <t>(559.14) Maintenance of Communication Equipment</t>
  </si>
  <si>
    <t>(559.15) Maintenance of Miscellaneous Renewable Production Plant</t>
  </si>
  <si>
    <t>4. ENERGY STORAGE EXPENSES</t>
  </si>
  <si>
    <t>(577.1) Operation Supervision and Engineering</t>
  </si>
  <si>
    <t>(577.2) Operation of Energy Storage Equipment</t>
  </si>
  <si>
    <t>(577.3) Storage Fuel</t>
  </si>
  <si>
    <t>(577.4) Rents</t>
  </si>
  <si>
    <t>(578.1) Maintenance Supervision and Engineering</t>
  </si>
  <si>
    <t>(578.2) Maintenance of Energy Storage Equipment, Structures</t>
  </si>
  <si>
    <t>(578.3) Maintenance of Computer Hardware</t>
  </si>
  <si>
    <t>(578.4) Maintenance of Computer Software</t>
  </si>
  <si>
    <t>(578.5) Maintenance of Communication Equipment</t>
  </si>
  <si>
    <t>(578.6) Maintenance of Miscellaneous Other Energy Storage Plant</t>
  </si>
  <si>
    <t>(592.2) Maintenance of Computer Hardware [Energy Storage Equipment]</t>
  </si>
  <si>
    <t>(592.3) Maintenance of Computer Software</t>
  </si>
  <si>
    <t>(592.4) Maintenance of Communication Equipment</t>
  </si>
  <si>
    <t>(935.1) Maintenance of Computer Hardware</t>
  </si>
  <si>
    <t>(935.2) Maintenance of Computer Software</t>
  </si>
  <si>
    <t>(935.3) Maintenance of Communication Equipment</t>
  </si>
  <si>
    <t>10.1</t>
  </si>
  <si>
    <t>Solar Generation – Operation (558.1-558.5)</t>
  </si>
  <si>
    <t>10.2</t>
  </si>
  <si>
    <t>Solar Generation – Maintenance (558.6-558.12)</t>
  </si>
  <si>
    <t>10.3</t>
  </si>
  <si>
    <t>Total Power Production Expenses – Solar</t>
  </si>
  <si>
    <t>10.4</t>
  </si>
  <si>
    <t>Wind Generation – Operation (558.13-558.17)</t>
  </si>
  <si>
    <t>10.5</t>
  </si>
  <si>
    <t>Wind Generation – Maintenance (558.18-558.24)</t>
  </si>
  <si>
    <t>10.6</t>
  </si>
  <si>
    <t>Total Power Production Expenses – Wind</t>
  </si>
  <si>
    <t>10.7</t>
  </si>
  <si>
    <t>Other Renewable Generation – Operation (559.1-559.5)</t>
  </si>
  <si>
    <t>10.8</t>
  </si>
  <si>
    <t>Other Renewable Generation – Maintenance (559.6-559.16)</t>
  </si>
  <si>
    <t>10.9</t>
  </si>
  <si>
    <t>Total Power Production Expenses – Other Renewable</t>
  </si>
  <si>
    <t>15.1</t>
  </si>
  <si>
    <t>Power Purchased for Storage Operations (555.1)</t>
  </si>
  <si>
    <t>15.2</t>
  </si>
  <si>
    <t>Bundled Environmental Credits (555.2)</t>
  </si>
  <si>
    <t>15.3</t>
  </si>
  <si>
    <t>Unbundled Environmental Credits (555.3)</t>
  </si>
  <si>
    <r>
      <t xml:space="preserve">Total Power Production Expenses </t>
    </r>
    <r>
      <rPr>
        <sz val="8"/>
        <rFont val="Arial"/>
        <family val="2"/>
      </rPr>
      <t>(Total of lines 4, 7, 10,10.3, 10.6, 10.9, 13 and 18)</t>
    </r>
  </si>
  <si>
    <t xml:space="preserve">   935.1 Maintenance of Computer Hardware</t>
  </si>
  <si>
    <t xml:space="preserve">   935.2 Maintenance of Computer Software</t>
  </si>
  <si>
    <t xml:space="preserve">   935.3 Maintenance of Communication Equipment</t>
  </si>
  <si>
    <t>TOTAL Maintenance (Enter Total of lines 21 thru 21.3)</t>
  </si>
  <si>
    <t>%,FACCOUNT,TGL_FERC_ACCT,XDYYNNY01,NLSES_FRM_DISP_ENV_CR</t>
  </si>
  <si>
    <t>%,R,FACCOUNT,TGL_FERC_ACCT,XDYYNNY01,NGN_FRM_DISP_ENV_CR</t>
  </si>
  <si>
    <t>%,FACCOUNT,X,TGL_FERC_ACCT,N5131</t>
  </si>
  <si>
    <t>%,FACCOUNT,X,TGL_FERC_ACCT,N5132</t>
  </si>
  <si>
    <t>%,FACCOUNT,X,TGL_FERC_ACCT,N5133</t>
  </si>
  <si>
    <t>%,FACCOUNT,X,TGL_FERC_ACCT,N5311</t>
  </si>
  <si>
    <t>%,FACCOUNT,X,TGL_FERC_ACCT,N5312</t>
  </si>
  <si>
    <t>%,FACCOUNT,X,TGL_FERC_ACCT,N5313</t>
  </si>
  <si>
    <t>%,FACCOUNT,X,TGL_FERC_ACCT,N5441</t>
  </si>
  <si>
    <t>%,FACCOUNT,X,TGL_FERC_ACCT,N5442</t>
  </si>
  <si>
    <t>%,FACCOUNT,X,TGL_FERC_ACCT,N5443</t>
  </si>
  <si>
    <t>%,FACCOUNT,X,TGL_FERC_ACCT,N5531</t>
  </si>
  <si>
    <t>%,FACCOUNT,X,TGL_FERC_ACCT,N5532</t>
  </si>
  <si>
    <t>%,FACCOUNT,X,TGL_FERC_ACCT,N5533</t>
  </si>
  <si>
    <t>%,FACCOUNT,X,TGL_FERC_ACCT,N5510,N5520,N5530,N5531,N5532,N5533,N5540</t>
  </si>
  <si>
    <t>%,FACCOUNT,X,TGL_FERC_ACCT,N5460,N5470,N5480,N5490,N5500,N5510,N5520,N5530,N5531,N5532,N5533,N5540</t>
  </si>
  <si>
    <t>%,FACCOUNT,X,TGL_FERC_ACCT,N5552</t>
  </si>
  <si>
    <t>%,FACCOUNT,X,TGL_FERC_ACCT,N5553</t>
  </si>
  <si>
    <t>%,FACCOUNT,X,TGL_FERC_ACCT,N5584</t>
  </si>
  <si>
    <t>%,FACCOUNT,X,TGL_FERC_ACCT,N5586</t>
  </si>
  <si>
    <t>%,FACCOUNT,X,TGL_FERC_ACCT,N5589</t>
  </si>
  <si>
    <t>%,FACCOUNT,X,TGL_FERC_ACCT,N5581</t>
  </si>
  <si>
    <t>%,FACCOUNT,X,TGL_FERC_ACCT,N55811</t>
  </si>
  <si>
    <t>%,FACCOUNT,X,TGL_FERC_ACCT,N55812</t>
  </si>
  <si>
    <t>%,FACCOUNT,X,TGL_FERC_ACCT,N55814</t>
  </si>
  <si>
    <t>%,FACCOUNT,X,TGL_FERC_ACCT,N5585</t>
  </si>
  <si>
    <t>%,FACCOUNT,X,TGL_FERC_ACCT,N5587</t>
  </si>
  <si>
    <t>%,FACCOUNT,X,TGL_FERC_ACCT,N55810</t>
  </si>
  <si>
    <t>%,FACCOUNT,X,TGL_FERC_ACCT,N5588</t>
  </si>
  <si>
    <t>(558.12) Maintenance of Solar Generation Plant</t>
  </si>
  <si>
    <t>%,FACCOUNT,X,TGL_FERC_ACCT,N5582</t>
  </si>
  <si>
    <t>%,FACCOUNT,X,TGL_FERC_ACCT,N55813</t>
  </si>
  <si>
    <t>%,FACCOUNT,X,TGL_FERC_ACCT,N55816</t>
  </si>
  <si>
    <t>%,FACCOUNT,X,TGL_FERC_ACCT,N55818</t>
  </si>
  <si>
    <t>%,FACCOUNT,X,TGL_FERC_ACCT,N55819</t>
  </si>
  <si>
    <t>%,FACCOUNT,X,TGL_FERC_ACCT,N55820</t>
  </si>
  <si>
    <t>%,FACCOUNT,X,TGL_FERC_ACCT,N55821</t>
  </si>
  <si>
    <t>%,FACCOUNT,X,TGL_FERC_ACCT,N55822</t>
  </si>
  <si>
    <t>%,FACCOUNT,X,TGL_FERC_ACCT,N55823</t>
  </si>
  <si>
    <t>%,FACCOUNT,X,TGL_FERC_ACCT,N5585,N5586,N5587,N5588,N5589,N55810,N55811,N55812</t>
  </si>
  <si>
    <t>%,FACCOUNT,X,TGL_FERC_ACCT,N5581,N5582,N5584</t>
  </si>
  <si>
    <t>%,FACCOUNT,X,TGL_FERC_ACCT,N55813,N55814,N55816</t>
  </si>
  <si>
    <t>%,FACCOUNT,X,TGL_FERC_ACCT,N55817</t>
  </si>
  <si>
    <t>%,FACCOUNT,X,TGL_FERC_ACCT,N55824</t>
  </si>
  <si>
    <t>(558.17) Not on FERC form</t>
  </si>
  <si>
    <t>(558.24) Not on FERC form</t>
  </si>
  <si>
    <t>%,FACCOUNT,X,TGL_FERC_ACCT,N5591</t>
  </si>
  <si>
    <t>%,FACCOUNT,X,TGL_FERC_ACCT,N5592</t>
  </si>
  <si>
    <t>%,FACCOUNT,X,TGL_FERC_ACCT,N5596</t>
  </si>
  <si>
    <t>%,FACCOUNT,X,TGL_FERC_ACCT,N5597</t>
  </si>
  <si>
    <t>%,FACCOUNT,X,TGL_FERC_ACCT,N5599</t>
  </si>
  <si>
    <t>%,FACCOUNT,X,TGL_FERC_ACCT,N55910</t>
  </si>
  <si>
    <t>%,FACCOUNT,X,TGL_FERC_ACCT,N55912</t>
  </si>
  <si>
    <t>%,FACCOUNT,X,TGL_FERC_ACCT,N55913</t>
  </si>
  <si>
    <t>%,FACCOUNT,X,TGL_FERC_ACCT,N55914</t>
  </si>
  <si>
    <t>%,FACCOUNT,X,TGL_FERC_ACCT,N55915</t>
  </si>
  <si>
    <t>%,FACCOUNT,X,TGL_FERC_ACCT,N5593</t>
  </si>
  <si>
    <t>%,FACCOUNT,X,TGL_FERC_ACCT,N5594</t>
  </si>
  <si>
    <t>%,FACCOUNT,X,TGL_FERC_ACCT,N5595</t>
  </si>
  <si>
    <t>(559.5) not on FERC form</t>
  </si>
  <si>
    <t>%,FACCOUNT,X,TGL_FERC_ACCT,N55916</t>
  </si>
  <si>
    <t>(559.16) not on FERC form</t>
  </si>
  <si>
    <t>%,FACCOUNT,X,TGL_FERC_ACCT,N5771</t>
  </si>
  <si>
    <t>%,FACCOUNT,X,TGL_FERC_ACCT,N5781</t>
  </si>
  <si>
    <t>%,FACCOUNT,X,TGL_FERC_ACCT,N5772</t>
  </si>
  <si>
    <t>%,FACCOUNT,X,TGL_FERC_ACCT,N5773</t>
  </si>
  <si>
    <t>%,FACCOUNT,X,TGL_FERC_ACCT,N5774</t>
  </si>
  <si>
    <t>%,FACCOUNT,X,TGL_FERC_ACCT,N5775</t>
  </si>
  <si>
    <t>%,FACCOUNT,X,TGL_FERC_ACCT,N5782</t>
  </si>
  <si>
    <t>%,FACCOUNT,X,TGL_FERC_ACCT,N5783</t>
  </si>
  <si>
    <t>%,FACCOUNT,X,TGL_FERC_ACCT,N5784</t>
  </si>
  <si>
    <t>%,FACCOUNT,X,TGL_FERC_ACCT,N5785</t>
  </si>
  <si>
    <t>%,FACCOUNT,X,TGL_FERC_ACCT,N5786</t>
  </si>
  <si>
    <t>%,FACCOUNT,X,TGL_FERC_ACCT,N5787</t>
  </si>
  <si>
    <t>(577.5) not on FERC form</t>
  </si>
  <si>
    <t>(578.7) not on FERC form</t>
  </si>
  <si>
    <t>%,FACCOUNT,X,TGL_FERC_ACCT,N9351</t>
  </si>
  <si>
    <t>%,FACCOUNT,X,TGL_FERC_ACCT,N9352</t>
  </si>
  <si>
    <t>%,FACCOUNT,X,TGL_FERC_ACCT,N9353</t>
  </si>
  <si>
    <t>%,FACCOUNT,X,TGL_FERC_ACCT,N5581,N5582,N5584,N5585,N5586,N5587,N5588,N5589,N55810,N55811,N55812</t>
  </si>
  <si>
    <t>%,FACCOUNT,X,TGL_FERC_ACCT,N55817,N55818,N55819,N55820,N55821,N55822,N55823,N55824</t>
  </si>
  <si>
    <t>%,FACCOUNT,X,TGL_FERC_ACCT,N55813,N55814,N55816,N55817,N55818,N55819,N55820,N55821,N55822,N55823,N55824</t>
  </si>
  <si>
    <t>%,FACCOUNT,X,TGL_FERC_ACCT,N5591,N5592,N5593,N5594,N5595</t>
  </si>
  <si>
    <t>%,FACCOUNT,X,TGL_FERC_ACCT,N5596,N5597,N5599,N55910,N55912,N55913,N55914,N55915,N55916</t>
  </si>
  <si>
    <t>%,FACCOUNT,X,TGL_FERC_ACCT,N5591,N5592,N5593,N5594,N5595,N5596,N5597,N5599,N55910,N55912,N55913,N55914,N55915,N55916</t>
  </si>
  <si>
    <t>%,FACCOUNT,X,TGL_FERC_ACCT,N59220</t>
  </si>
  <si>
    <t>%,FACCOUNT,X,TGL_FERC_ACCT,N59230</t>
  </si>
  <si>
    <t>%,FACCOUNT,X,TGL_FERC_ACCT,N59240</t>
  </si>
  <si>
    <t>%,FACCOUNT,X,TGL_FERC_ACCT,N5771-5775</t>
  </si>
  <si>
    <t>%,FACCOUNT,X,TGL_FERC_ACCT,N5781-5787</t>
  </si>
  <si>
    <t>%,FACCOUNT,X,TGL_FERC_ACCT,N935,N9351,N9352,N9353</t>
  </si>
  <si>
    <t>%,FACCOUNT,X,TGL_FERC_ACCT,N5771-5775,N5781-5787</t>
  </si>
  <si>
    <t>Energy Storage Operation Expense</t>
  </si>
  <si>
    <t>Energy Storage Maintenance Expense</t>
  </si>
  <si>
    <t>%,FACCOUNT,TGL_FERC_ACCT,XDYYNNY01,N5771-5775</t>
  </si>
  <si>
    <t>%,FACCOUNT,TGL_FERC_ACCT,XDYYNNY01,N5781-5787</t>
  </si>
  <si>
    <t>%,FACCOUNT,TGL_FERC_ACCT,XDYYNNY01,N558</t>
  </si>
  <si>
    <t>%,FACCOUNT,TGL_FERC_ACCT,XDYYNNY01,N559</t>
  </si>
  <si>
    <t>%,FACCOUNT,TGL_FERC_ACCT,XDYYNNY01,N5580</t>
  </si>
  <si>
    <t>%,FACCOUNT,TGL_FERC_ACCT,XDYYNNY01,N5590</t>
  </si>
  <si>
    <t>Other Renewables Operations Expense</t>
  </si>
  <si>
    <t>Solar and Wind Operations Expenses</t>
  </si>
  <si>
    <t>Solar and Wind Maintenance Expenses</t>
  </si>
  <si>
    <t>Other Renewables Maintenance Expense</t>
  </si>
  <si>
    <t>%,FACCOUNT,X,TGL_FERC_ACCT,N5581,N5582,N5584,N5585</t>
  </si>
  <si>
    <t>%,FACCOUNT,X,TGL_FERC_ACCT,N5586,N5587,N5588,N5589,N55810,N55811,N55812</t>
  </si>
  <si>
    <t>%,FACCOUNT,X,TGL_FERC_ACCT,N55813,N55814,N55816,N55817</t>
  </si>
  <si>
    <t>%,FACCOUNT,X,TGL_FERC_ACCT,N55818,N55819,N55820,N55821,N55822,N55823,N55824</t>
  </si>
  <si>
    <t>%,FACCOUNT,X,TGL_FERC_ACCT,N5590</t>
  </si>
  <si>
    <t>%,FACCOUNT,X,TGL_FERC_ACCT,N559</t>
  </si>
  <si>
    <t>Line 79.8</t>
  </si>
  <si>
    <t>Line 79.17</t>
  </si>
  <si>
    <t>Line 79.18</t>
  </si>
  <si>
    <t>Line 79.2</t>
  </si>
  <si>
    <t>Line 79.3</t>
  </si>
  <si>
    <t>Line 79.4</t>
  </si>
  <si>
    <t>Line 79.6</t>
  </si>
  <si>
    <t>Line 79.7</t>
  </si>
  <si>
    <r>
      <t>TOTAL Operation</t>
    </r>
    <r>
      <rPr>
        <sz val="8"/>
        <rFont val="Arial"/>
        <family val="2"/>
      </rPr>
      <t xml:space="preserve"> (Enter Total of Lines 79.3 thru 79.6)</t>
    </r>
  </si>
  <si>
    <t>Line 79.9</t>
  </si>
  <si>
    <t>Line 79.10</t>
  </si>
  <si>
    <t>Line 79.11</t>
  </si>
  <si>
    <t>Line 79.12</t>
  </si>
  <si>
    <t>Line 79.13</t>
  </si>
  <si>
    <t>Line 79.14</t>
  </si>
  <si>
    <t>Line 79.15</t>
  </si>
  <si>
    <t>Line 79.16</t>
  </si>
  <si>
    <r>
      <t xml:space="preserve">TOTAL Maintenance </t>
    </r>
    <r>
      <rPr>
        <sz val="8"/>
        <rFont val="Arial"/>
        <family val="2"/>
      </rPr>
      <t>(Total of lines 79.9 thru 79.14)</t>
    </r>
  </si>
  <si>
    <r>
      <t xml:space="preserve">TOTAL Power Production Expenses-Solar </t>
    </r>
    <r>
      <rPr>
        <sz val="8"/>
        <rFont val="Arial"/>
        <family val="2"/>
      </rPr>
      <t>(Total of lines 79.7 &amp; 79.15)</t>
    </r>
  </si>
  <si>
    <r>
      <t>TOTAL Maintenance</t>
    </r>
    <r>
      <rPr>
        <sz val="8"/>
        <rFont val="Arial"/>
        <family val="2"/>
      </rPr>
      <t xml:space="preserve"> (Total of lines 53 thru 57)</t>
    </r>
  </si>
  <si>
    <t>Line 79.19</t>
  </si>
  <si>
    <t>Line 79.20</t>
  </si>
  <si>
    <t>Line 79.21</t>
  </si>
  <si>
    <t>Line 79.22</t>
  </si>
  <si>
    <r>
      <t xml:space="preserve">TOTAL Operation </t>
    </r>
    <r>
      <rPr>
        <sz val="8"/>
        <rFont val="Arial"/>
        <family val="2"/>
      </rPr>
      <t>(Total of Lines 79.19 thru 79.21)</t>
    </r>
  </si>
  <si>
    <t>(558.5) Solar Operation Supplies &amp; Expenses</t>
  </si>
  <si>
    <t>Line79.23</t>
  </si>
  <si>
    <t>Line 79.24</t>
  </si>
  <si>
    <t>Line 79.25</t>
  </si>
  <si>
    <t>Line 79.26</t>
  </si>
  <si>
    <t>Line 79.27</t>
  </si>
  <si>
    <t>Line 79.28</t>
  </si>
  <si>
    <t>Line 79.29</t>
  </si>
  <si>
    <r>
      <t xml:space="preserve">TOTAL Maintenance </t>
    </r>
    <r>
      <rPr>
        <sz val="8"/>
        <rFont val="Arial"/>
        <family val="2"/>
      </rPr>
      <t>(Total of lines 79.24 thru 79.29)</t>
    </r>
  </si>
  <si>
    <r>
      <t xml:space="preserve">TOTAL Power Production Expenses-Wind </t>
    </r>
    <r>
      <rPr>
        <sz val="8"/>
        <rFont val="Arial"/>
        <family val="2"/>
      </rPr>
      <t>(Total of lines 79.22 &amp; 79.30)</t>
    </r>
  </si>
  <si>
    <t>Line 79.30</t>
  </si>
  <si>
    <t>Line 79.31</t>
  </si>
  <si>
    <t>Line 79.32</t>
  </si>
  <si>
    <t>Line 79.33</t>
  </si>
  <si>
    <t>Line 79.34</t>
  </si>
  <si>
    <t>Line 79.35</t>
  </si>
  <si>
    <t>Line 79.36</t>
  </si>
  <si>
    <t>Line 79.37</t>
  </si>
  <si>
    <t>Line 79.39</t>
  </si>
  <si>
    <t>Line 79.40</t>
  </si>
  <si>
    <t>Line 79.41</t>
  </si>
  <si>
    <t>Line 79.42</t>
  </si>
  <si>
    <t>Line 79.43</t>
  </si>
  <si>
    <t>Line 79.44</t>
  </si>
  <si>
    <t>Line 79.45</t>
  </si>
  <si>
    <t>Line 79.46</t>
  </si>
  <si>
    <t>Line 79.47</t>
  </si>
  <si>
    <r>
      <t>TOTAL Power Prod Exp</t>
    </r>
    <r>
      <rPr>
        <sz val="8"/>
        <rFont val="Arial"/>
        <family val="2"/>
      </rPr>
      <t xml:space="preserve"> (Total of lines 21, 41, 59, 74, 79</t>
    </r>
    <r>
      <rPr>
        <i/>
        <sz val="8"/>
        <rFont val="Arial"/>
        <family val="2"/>
      </rPr>
      <t>, 79.16, 79.31, &amp; 79.49)</t>
    </r>
  </si>
  <si>
    <r>
      <t xml:space="preserve">TOTAL Maintenance </t>
    </r>
    <r>
      <rPr>
        <sz val="8"/>
        <rFont val="Arial"/>
        <family val="2"/>
      </rPr>
      <t>(Total of lines 79.40 thru 79.47)</t>
    </r>
  </si>
  <si>
    <r>
      <t>TOTAL Operation</t>
    </r>
    <r>
      <rPr>
        <sz val="8"/>
        <rFont val="Arial"/>
        <family val="2"/>
      </rPr>
      <t xml:space="preserve"> (Total of Lines 79.34 thru 79.37)</t>
    </r>
  </si>
  <si>
    <t>Line 79.38</t>
  </si>
  <si>
    <t>Line 79.48</t>
  </si>
  <si>
    <t>Line 79.49</t>
  </si>
  <si>
    <r>
      <t>TOTAL Power Prod Exp-Other Renewable</t>
    </r>
    <r>
      <rPr>
        <sz val="8"/>
        <rFont val="Arial"/>
        <family val="2"/>
      </rPr>
      <t xml:space="preserve"> (Total of lines 79.38 &amp; 79.48)</t>
    </r>
  </si>
  <si>
    <t>Line 131.1</t>
  </si>
  <si>
    <t>Line 131.2</t>
  </si>
  <si>
    <t>Line 131.3</t>
  </si>
  <si>
    <t>Line 131.4</t>
  </si>
  <si>
    <t>Line 131.5</t>
  </si>
  <si>
    <t>Line 131.6</t>
  </si>
  <si>
    <r>
      <t>Total Operation</t>
    </r>
    <r>
      <rPr>
        <sz val="8"/>
        <rFont val="Arial"/>
        <family val="2"/>
      </rPr>
      <t xml:space="preserve"> (Lines 131.3 thru 131.6)</t>
    </r>
  </si>
  <si>
    <t>Line 131.7</t>
  </si>
  <si>
    <t>Line 131.8</t>
  </si>
  <si>
    <t>Line 131.9</t>
  </si>
  <si>
    <t>Line 131.10</t>
  </si>
  <si>
    <t>Line 131.11</t>
  </si>
  <si>
    <t>Line 131.12</t>
  </si>
  <si>
    <t>Line 131.13</t>
  </si>
  <si>
    <t>Line 131.14</t>
  </si>
  <si>
    <r>
      <t xml:space="preserve">TOTAL Maintenance </t>
    </r>
    <r>
      <rPr>
        <sz val="8"/>
        <rFont val="Arial"/>
        <family val="2"/>
      </rPr>
      <t>(Total of lines 196 thru 196.3)</t>
    </r>
  </si>
  <si>
    <r>
      <t>TOTAL Sales Expenses (</t>
    </r>
    <r>
      <rPr>
        <sz val="8"/>
        <rFont val="Arial"/>
        <family val="2"/>
      </rPr>
      <t>Total of lines 174 thru 177)</t>
    </r>
  </si>
  <si>
    <r>
      <t xml:space="preserve">TOTAL Operation </t>
    </r>
    <r>
      <rPr>
        <sz val="8"/>
        <rFont val="Arial"/>
        <family val="2"/>
      </rPr>
      <t>(Total of lines 181 thru 193)</t>
    </r>
  </si>
  <si>
    <r>
      <t xml:space="preserve">TOTAL Administrative and General Expenses </t>
    </r>
    <r>
      <rPr>
        <sz val="8"/>
        <rFont val="Arial"/>
        <family val="2"/>
      </rPr>
      <t>(Total of lines 194, 196 and 196.4)</t>
    </r>
  </si>
  <si>
    <t>Line 196.1</t>
  </si>
  <si>
    <t>Line 196.2</t>
  </si>
  <si>
    <t>Line 196.3</t>
  </si>
  <si>
    <t>Line 196.4</t>
  </si>
  <si>
    <t>(577.1-577.5) Energy Storage Operation Expenses</t>
  </si>
  <si>
    <r>
      <t xml:space="preserve">Total Energy Storage Expenses </t>
    </r>
    <r>
      <rPr>
        <sz val="8"/>
        <rFont val="Arial"/>
        <family val="2"/>
      </rPr>
      <t>(Lines 71.2 and 71.3)</t>
    </r>
  </si>
  <si>
    <t>(578.1-578.7) Energy Storage Maintenance Expenses</t>
  </si>
  <si>
    <t>(580-589) Distribution Operation Expenses</t>
  </si>
  <si>
    <t>(590-598) Distribution Maintenance Expenses</t>
  </si>
  <si>
    <r>
      <t xml:space="preserve">Total Maintenance </t>
    </r>
    <r>
      <rPr>
        <sz val="8"/>
        <rFont val="Arial"/>
        <family val="2"/>
      </rPr>
      <t>(Lines 131.9 thru 131.14)</t>
    </r>
  </si>
  <si>
    <r>
      <t>TOTAL Energy Storage Expenses</t>
    </r>
    <r>
      <rPr>
        <sz val="8"/>
        <rFont val="Arial"/>
        <family val="2"/>
      </rPr>
      <t xml:space="preserve"> (Total of 131.7 and 131.15)</t>
    </r>
  </si>
  <si>
    <t>Line 131.16</t>
  </si>
  <si>
    <t>Line 148.1</t>
  </si>
  <si>
    <t>Line 148.2</t>
  </si>
  <si>
    <t>Line 148.3</t>
  </si>
  <si>
    <t>TOTAL Operation (Enter Total of lines 6 thru 18)</t>
  </si>
  <si>
    <t>%,FACCOUNT,TGL_FERC_ACCT,XDYYNNY01,N935,N9351,N9352,N9353</t>
  </si>
  <si>
    <t>Line 93.1</t>
  </si>
  <si>
    <t>(562.1) Operation of Energy Storage Equipment</t>
  </si>
  <si>
    <t>Line 107.1</t>
  </si>
  <si>
    <t>(570.1) Maintenance of Energy Storage Equipment</t>
  </si>
  <si>
    <t>Line 131.15</t>
  </si>
  <si>
    <t>Line 138.1</t>
  </si>
  <si>
    <t>(584.1) Operation of Energy Storage Equipment</t>
  </si>
  <si>
    <t>%,V4400001</t>
  </si>
  <si>
    <t>%,V4400002</t>
  </si>
  <si>
    <t>%,V4400005</t>
  </si>
  <si>
    <t>%,V4420001</t>
  </si>
  <si>
    <t>%,V4420002</t>
  </si>
  <si>
    <t>%,V4420004</t>
  </si>
  <si>
    <t>%,V4420006</t>
  </si>
  <si>
    <t>%,V4420007</t>
  </si>
  <si>
    <t>%,V4420013</t>
  </si>
  <si>
    <t>%,V4420016</t>
  </si>
  <si>
    <t>%,V4440000</t>
  </si>
  <si>
    <t>%,V4440002</t>
  </si>
  <si>
    <t>%,V4470006</t>
  </si>
  <si>
    <t>%,V4470010</t>
  </si>
  <si>
    <t>%,V4470027</t>
  </si>
  <si>
    <t>%,V4470033</t>
  </si>
  <si>
    <t>%,V4470074</t>
  </si>
  <si>
    <t>%,V4470082</t>
  </si>
  <si>
    <t>%,V4470089</t>
  </si>
  <si>
    <t>%,V4470098</t>
  </si>
  <si>
    <t>%,V4470099</t>
  </si>
  <si>
    <t>%,V4470100</t>
  </si>
  <si>
    <t>%,V4470103</t>
  </si>
  <si>
    <t>%,V4470110</t>
  </si>
  <si>
    <t>%,V4470115</t>
  </si>
  <si>
    <t>%,V4470116</t>
  </si>
  <si>
    <t>%,V4470126</t>
  </si>
  <si>
    <t>%,V4470131</t>
  </si>
  <si>
    <t>%,V4470150</t>
  </si>
  <si>
    <t>%,V4470151</t>
  </si>
  <si>
    <t>%,V4470175</t>
  </si>
  <si>
    <t>%,V4470176</t>
  </si>
  <si>
    <t>%,V4470206</t>
  </si>
  <si>
    <t>%,V4470209</t>
  </si>
  <si>
    <t>%,V4470215</t>
  </si>
  <si>
    <t>%,V4470220</t>
  </si>
  <si>
    <t>%,V4470221</t>
  </si>
  <si>
    <t>%,V4491002</t>
  </si>
  <si>
    <t>%,V4491003</t>
  </si>
  <si>
    <t>%,V4491004</t>
  </si>
  <si>
    <t>%,V4491005</t>
  </si>
  <si>
    <t>%,V4491006</t>
  </si>
  <si>
    <t>%,V4491007</t>
  </si>
  <si>
    <t>%,V4500000</t>
  </si>
  <si>
    <t>%,V4510001</t>
  </si>
  <si>
    <t>%,V4540001</t>
  </si>
  <si>
    <t>%,V4540002</t>
  </si>
  <si>
    <t>%,V4540004</t>
  </si>
  <si>
    <t>%,V4540005</t>
  </si>
  <si>
    <t>%,V4560001</t>
  </si>
  <si>
    <t>%,V4560007</t>
  </si>
  <si>
    <t>%,V4560012</t>
  </si>
  <si>
    <t>%,V4560015</t>
  </si>
  <si>
    <t>%,V4560041</t>
  </si>
  <si>
    <t>%,V4560043</t>
  </si>
  <si>
    <t>%,V4560180</t>
  </si>
  <si>
    <t>%,V4561005</t>
  </si>
  <si>
    <t>%,V4561006</t>
  </si>
  <si>
    <t>%,V4561007</t>
  </si>
  <si>
    <t>%,V4561019</t>
  </si>
  <si>
    <t>%,V4561027</t>
  </si>
  <si>
    <t>%,V4561028</t>
  </si>
  <si>
    <t>%,V4561029</t>
  </si>
  <si>
    <t>%,V4561030</t>
  </si>
  <si>
    <t>%,V4561033</t>
  </si>
  <si>
    <t>%,V4561034</t>
  </si>
  <si>
    <t>%,V4561035</t>
  </si>
  <si>
    <t>%,V4561036</t>
  </si>
  <si>
    <t>%,V4561045</t>
  </si>
  <si>
    <t>%,V4561058</t>
  </si>
  <si>
    <t>%,V4561059</t>
  </si>
  <si>
    <t>%,V4561060</t>
  </si>
  <si>
    <t>%,V4561061</t>
  </si>
  <si>
    <t>%,V4561062</t>
  </si>
  <si>
    <t>%,V4561063</t>
  </si>
  <si>
    <t>%,V4561064</t>
  </si>
  <si>
    <t>%,V4561065</t>
  </si>
  <si>
    <t>%,V4561075</t>
  </si>
  <si>
    <t>%,V5010000</t>
  </si>
  <si>
    <t>%,V5010001</t>
  </si>
  <si>
    <t>%,V5010003</t>
  </si>
  <si>
    <t>%,V5010005</t>
  </si>
  <si>
    <t>%,V5010012</t>
  </si>
  <si>
    <t>%,V5010013</t>
  </si>
  <si>
    <t>%,V5010019</t>
  </si>
  <si>
    <t>%,V5010020</t>
  </si>
  <si>
    <t>%,V5010021</t>
  </si>
  <si>
    <t>%,V5010027</t>
  </si>
  <si>
    <t>%,V5010028</t>
  </si>
  <si>
    <t>%,V5010034</t>
  </si>
  <si>
    <t>%,V5010040</t>
  </si>
  <si>
    <t>%,V5000000</t>
  </si>
  <si>
    <t>%,V5000005</t>
  </si>
  <si>
    <t>%,V5020000</t>
  </si>
  <si>
    <t>%,V5020002</t>
  </si>
  <si>
    <t>%,V5020003</t>
  </si>
  <si>
    <t>%,V5020004</t>
  </si>
  <si>
    <t>%,V5020005</t>
  </si>
  <si>
    <t>%,V5050000</t>
  </si>
  <si>
    <t>%,V5060000</t>
  </si>
  <si>
    <t>%,V5060002</t>
  </si>
  <si>
    <t>%,V5060004</t>
  </si>
  <si>
    <t>%,V5060011</t>
  </si>
  <si>
    <t>%,V5070006</t>
  </si>
  <si>
    <t>%,V5080017</t>
  </si>
  <si>
    <t>%,V5090000</t>
  </si>
  <si>
    <t>%,V5090001</t>
  </si>
  <si>
    <t>%,V5090009</t>
  </si>
  <si>
    <t>%,V5490000</t>
  </si>
  <si>
    <t>%,V8140000</t>
  </si>
  <si>
    <t>%,V5550001</t>
  </si>
  <si>
    <t>%,V5550004</t>
  </si>
  <si>
    <t>%,V5550023</t>
  </si>
  <si>
    <t>%,V5550029</t>
  </si>
  <si>
    <t>%,V5550039</t>
  </si>
  <si>
    <t>%,V5550040</t>
  </si>
  <si>
    <t>%,V5550074</t>
  </si>
  <si>
    <t>%,V5550075</t>
  </si>
  <si>
    <t>%,V5550076</t>
  </si>
  <si>
    <t>%,V5550078</t>
  </si>
  <si>
    <t>%,V5550079</t>
  </si>
  <si>
    <t>%,V5550080</t>
  </si>
  <si>
    <t>%,V5550083</t>
  </si>
  <si>
    <t>%,V5550084</t>
  </si>
  <si>
    <t>%,V5550094</t>
  </si>
  <si>
    <t>%,V5550123</t>
  </si>
  <si>
    <t>%,V5550124</t>
  </si>
  <si>
    <t>%,V5550132</t>
  </si>
  <si>
    <t>%,V5550137</t>
  </si>
  <si>
    <t>%,V5550139</t>
  </si>
  <si>
    <t>%,V5550153</t>
  </si>
  <si>
    <t>%,V5550326</t>
  </si>
  <si>
    <t>%,V5550327</t>
  </si>
  <si>
    <t>%,V5550328</t>
  </si>
  <si>
    <t>%,V5560000</t>
  </si>
  <si>
    <t>%,V5570000</t>
  </si>
  <si>
    <t>%,V5570007</t>
  </si>
  <si>
    <t>%,V5570009</t>
  </si>
  <si>
    <t>%,V5570010</t>
  </si>
  <si>
    <t>%,V5570025</t>
  </si>
  <si>
    <t>%,V5581000</t>
  </si>
  <si>
    <t>%,V5581300</t>
  </si>
  <si>
    <t>%,V5581400</t>
  </si>
  <si>
    <t>%,V5581601</t>
  </si>
  <si>
    <t>%,V5582000</t>
  </si>
  <si>
    <t>%,V5600000</t>
  </si>
  <si>
    <t>%,V5612000</t>
  </si>
  <si>
    <t>%,V5613000</t>
  </si>
  <si>
    <t>%,V5614000</t>
  </si>
  <si>
    <t>%,V5614001</t>
  </si>
  <si>
    <t>%,V5614007</t>
  </si>
  <si>
    <t>%,V5614008</t>
  </si>
  <si>
    <t>%,V5614009</t>
  </si>
  <si>
    <t>%,V5615000</t>
  </si>
  <si>
    <t>%,V5616000</t>
  </si>
  <si>
    <t>%,V5618000</t>
  </si>
  <si>
    <t>%,V5618001</t>
  </si>
  <si>
    <t>%,V5620001</t>
  </si>
  <si>
    <t>%,V5630000</t>
  </si>
  <si>
    <t>%,V5640000</t>
  </si>
  <si>
    <t>%,V5650002</t>
  </si>
  <si>
    <t>%,V5650007</t>
  </si>
  <si>
    <t>%,V5650012</t>
  </si>
  <si>
    <t>%,V5650015</t>
  </si>
  <si>
    <t>%,V5650016</t>
  </si>
  <si>
    <t>%,V5650019</t>
  </si>
  <si>
    <t>%,V5650020</t>
  </si>
  <si>
    <t>%,V5650021</t>
  </si>
  <si>
    <t>%,V5650023</t>
  </si>
  <si>
    <t>%,V5660000</t>
  </si>
  <si>
    <t>%,V5660009</t>
  </si>
  <si>
    <t>%,V5660011</t>
  </si>
  <si>
    <t>%,V5670001</t>
  </si>
  <si>
    <t>%,V5670002</t>
  </si>
  <si>
    <t>%,V5757000</t>
  </si>
  <si>
    <t>%,V5757001</t>
  </si>
  <si>
    <t>%,V5775000</t>
  </si>
  <si>
    <t>%,V5800000</t>
  </si>
  <si>
    <t>%,V5810000</t>
  </si>
  <si>
    <t>%,V5820000</t>
  </si>
  <si>
    <t>%,V5830000</t>
  </si>
  <si>
    <t>%,V5840000</t>
  </si>
  <si>
    <t>%,V5850000</t>
  </si>
  <si>
    <t>%,V5860000</t>
  </si>
  <si>
    <t>%,V5870000</t>
  </si>
  <si>
    <t>%,V5880000</t>
  </si>
  <si>
    <t>%,V5890001</t>
  </si>
  <si>
    <t>%,V5890002</t>
  </si>
  <si>
    <t>%,V9010000</t>
  </si>
  <si>
    <t>%,V9020000</t>
  </si>
  <si>
    <t>%,V9020002</t>
  </si>
  <si>
    <t>%,V9020003</t>
  </si>
  <si>
    <t>%,V9030000</t>
  </si>
  <si>
    <t>%,V9030001</t>
  </si>
  <si>
    <t>%,V9030002</t>
  </si>
  <si>
    <t>%,V9030003</t>
  </si>
  <si>
    <t>%,V9030004</t>
  </si>
  <si>
    <t>%,V9030005</t>
  </si>
  <si>
    <t>%,V9030006</t>
  </si>
  <si>
    <t>%,V9030007</t>
  </si>
  <si>
    <t>%,V9030009</t>
  </si>
  <si>
    <t>%,V9040000</t>
  </si>
  <si>
    <t>%,V9040007</t>
  </si>
  <si>
    <t>%,V9050000</t>
  </si>
  <si>
    <t>%,V9070000</t>
  </si>
  <si>
    <t>%,V9070001</t>
  </si>
  <si>
    <t>%,V9080000</t>
  </si>
  <si>
    <t>%,V9080004</t>
  </si>
  <si>
    <t>%,V9080009</t>
  </si>
  <si>
    <t>%,V9100000</t>
  </si>
  <si>
    <t>%,V9100001</t>
  </si>
  <si>
    <t>%,V9120000</t>
  </si>
  <si>
    <t>%,V9120003</t>
  </si>
  <si>
    <t>%,V9130001</t>
  </si>
  <si>
    <t>%,V9200000</t>
  </si>
  <si>
    <t>%,V9200003</t>
  </si>
  <si>
    <t>%,V9210001</t>
  </si>
  <si>
    <t>%,V9210003</t>
  </si>
  <si>
    <t>%,V9210004</t>
  </si>
  <si>
    <t>%,V9210005</t>
  </si>
  <si>
    <t>%,V9210020</t>
  </si>
  <si>
    <t>%,V9210021</t>
  </si>
  <si>
    <t>%,V9210022</t>
  </si>
  <si>
    <t>%,V9210023</t>
  </si>
  <si>
    <t>%,V9210024</t>
  </si>
  <si>
    <t>%,V9210025</t>
  </si>
  <si>
    <t>%,V9210026</t>
  </si>
  <si>
    <t>%,V9210027</t>
  </si>
  <si>
    <t>%,V9210028</t>
  </si>
  <si>
    <t>%,V9210030</t>
  </si>
  <si>
    <t>%,V9210031</t>
  </si>
  <si>
    <t>%,V9210032</t>
  </si>
  <si>
    <t>%,V9210033</t>
  </si>
  <si>
    <t>%,V9210034</t>
  </si>
  <si>
    <t>%,V9210037</t>
  </si>
  <si>
    <t>%,V9210040</t>
  </si>
  <si>
    <t>%,V9210041</t>
  </si>
  <si>
    <t>%,V9220000</t>
  </si>
  <si>
    <t>%,V9220001</t>
  </si>
  <si>
    <t>%,V9220002</t>
  </si>
  <si>
    <t>%,V9220004</t>
  </si>
  <si>
    <t>%,V9220005</t>
  </si>
  <si>
    <t>%,V9230001</t>
  </si>
  <si>
    <t>%,V9230003</t>
  </si>
  <si>
    <t>%,V9230023</t>
  </si>
  <si>
    <t>%,V9230024</t>
  </si>
  <si>
    <t>%,V9230031</t>
  </si>
  <si>
    <t>%,V9230034</t>
  </si>
  <si>
    <t>%,V9230035</t>
  </si>
  <si>
    <t>%,V9230064</t>
  </si>
  <si>
    <t>%,V9240000</t>
  </si>
  <si>
    <t>%,V9250000</t>
  </si>
  <si>
    <t>%,V9250001</t>
  </si>
  <si>
    <t>%,V9250002</t>
  </si>
  <si>
    <t>%,V9250006</t>
  </si>
  <si>
    <t>%,V9250007</t>
  </si>
  <si>
    <t>%,V9250010</t>
  </si>
  <si>
    <t>%,V9260000</t>
  </si>
  <si>
    <t>%,V9260001</t>
  </si>
  <si>
    <t>%,V9260002</t>
  </si>
  <si>
    <t>%,V9260003</t>
  </si>
  <si>
    <t>%,V9260004</t>
  </si>
  <si>
    <t>%,V9260005</t>
  </si>
  <si>
    <t>%,V9260006</t>
  </si>
  <si>
    <t>%,V9260007</t>
  </si>
  <si>
    <t>%,V9260009</t>
  </si>
  <si>
    <t>%,V9260010</t>
  </si>
  <si>
    <t>%,V9260012</t>
  </si>
  <si>
    <t>%,V9260021</t>
  </si>
  <si>
    <t>%,V9260027</t>
  </si>
  <si>
    <t>%,V9260036</t>
  </si>
  <si>
    <t>%,V9260037</t>
  </si>
  <si>
    <t>%,V9260042</t>
  </si>
  <si>
    <t>%,V9260043</t>
  </si>
  <si>
    <t>%,V9260050</t>
  </si>
  <si>
    <t>%,V9260051</t>
  </si>
  <si>
    <t>%,V9260052</t>
  </si>
  <si>
    <t>%,V9260053</t>
  </si>
  <si>
    <t>%,V9260055</t>
  </si>
  <si>
    <t>%,V9260058</t>
  </si>
  <si>
    <t>%,V9260060</t>
  </si>
  <si>
    <t>%,V9260062</t>
  </si>
  <si>
    <t>%,V9260064</t>
  </si>
  <si>
    <t>%,V9270000</t>
  </si>
  <si>
    <t>%,V9280000</t>
  </si>
  <si>
    <t>%,V9280001</t>
  </si>
  <si>
    <t>%,V9280002</t>
  </si>
  <si>
    <t>%,V9280005</t>
  </si>
  <si>
    <t>%,V9280006</t>
  </si>
  <si>
    <t>%,V9301000</t>
  </si>
  <si>
    <t>%,V9301001</t>
  </si>
  <si>
    <t>%,V9301003</t>
  </si>
  <si>
    <t>%,V9301006</t>
  </si>
  <si>
    <t>%,V9301007</t>
  </si>
  <si>
    <t>%,V9301010</t>
  </si>
  <si>
    <t>%,V9301012</t>
  </si>
  <si>
    <t>%,V9301015</t>
  </si>
  <si>
    <t>%,V9302000</t>
  </si>
  <si>
    <t>%,V9302003</t>
  </si>
  <si>
    <t>%,V9302004</t>
  </si>
  <si>
    <t>%,V9302006</t>
  </si>
  <si>
    <t>%,V9302007</t>
  </si>
  <si>
    <t>%,V9310001</t>
  </si>
  <si>
    <t>%,V9310002</t>
  </si>
  <si>
    <t>%,V5100000</t>
  </si>
  <si>
    <t>%,V5110000</t>
  </si>
  <si>
    <t>%,V5120000</t>
  </si>
  <si>
    <t>%,V5120025</t>
  </si>
  <si>
    <t>%,V5120034</t>
  </si>
  <si>
    <t>%,V5120037</t>
  </si>
  <si>
    <t>%,V5130000</t>
  </si>
  <si>
    <t>%,V5132000</t>
  </si>
  <si>
    <t>%,V5133000</t>
  </si>
  <si>
    <t>%,V5140000</t>
  </si>
  <si>
    <t>%,V5140025</t>
  </si>
  <si>
    <t>%,V5312000</t>
  </si>
  <si>
    <t>%,V5680000</t>
  </si>
  <si>
    <t>%,V5690000</t>
  </si>
  <si>
    <t>%,V5691000</t>
  </si>
  <si>
    <t>%,V5692000</t>
  </si>
  <si>
    <t>%,V5693000</t>
  </si>
  <si>
    <t>%,V5700000</t>
  </si>
  <si>
    <t>%,V5710000</t>
  </si>
  <si>
    <t>%,V5720000</t>
  </si>
  <si>
    <t>%,V5730000</t>
  </si>
  <si>
    <t>%,V5581900</t>
  </si>
  <si>
    <t>%,V5587000</t>
  </si>
  <si>
    <t>%,V5900000</t>
  </si>
  <si>
    <t>%,V5910000</t>
  </si>
  <si>
    <t>%,V5920000</t>
  </si>
  <si>
    <t>%,V5923000</t>
  </si>
  <si>
    <t>%,V5924000</t>
  </si>
  <si>
    <t>%,V5930000</t>
  </si>
  <si>
    <t>%,V5930001</t>
  </si>
  <si>
    <t>%,V5940000</t>
  </si>
  <si>
    <t>%,V5950000</t>
  </si>
  <si>
    <t>%,V5960000</t>
  </si>
  <si>
    <t>%,V5970000</t>
  </si>
  <si>
    <t>%,V5980000</t>
  </si>
  <si>
    <t>%,V9350000</t>
  </si>
  <si>
    <t>%,V9350001</t>
  </si>
  <si>
    <t>%,V9350002</t>
  </si>
  <si>
    <t>%,V9350012</t>
  </si>
  <si>
    <t>%,V9350013</t>
  </si>
  <si>
    <t>%,V9350015</t>
  </si>
  <si>
    <t>%,V9350016</t>
  </si>
  <si>
    <t>%,V9350019</t>
  </si>
  <si>
    <t>%,V9350023</t>
  </si>
  <si>
    <t>%,V9350024</t>
  </si>
  <si>
    <t>%,V9351000</t>
  </si>
  <si>
    <t>%,V9352000</t>
  </si>
  <si>
    <t>%,V9353000</t>
  </si>
  <si>
    <t>%,V4030001</t>
  </si>
  <si>
    <t>%,V4030029</t>
  </si>
  <si>
    <t>%,V4030046</t>
  </si>
  <si>
    <t>%,V4030047</t>
  </si>
  <si>
    <t>%,V4031001</t>
  </si>
  <si>
    <t>%,V4040001</t>
  </si>
  <si>
    <t>%,V4040007</t>
  </si>
  <si>
    <t>%,V4060001</t>
  </si>
  <si>
    <t>%,V4073000</t>
  </si>
  <si>
    <t>%,V4073014</t>
  </si>
  <si>
    <t>%,V4073036</t>
  </si>
  <si>
    <t>%,V4074000</t>
  </si>
  <si>
    <t>%,V4074025</t>
  </si>
  <si>
    <t>%,V4081002</t>
  </si>
  <si>
    <t>%,V4081003</t>
  </si>
  <si>
    <t>%,V408100519</t>
  </si>
  <si>
    <t>%,V408100520</t>
  </si>
  <si>
    <t>%,V408100521</t>
  </si>
  <si>
    <t>%,V408100522</t>
  </si>
  <si>
    <t>%,V408100523</t>
  </si>
  <si>
    <t>%,V408100524</t>
  </si>
  <si>
    <t>%,V408100622</t>
  </si>
  <si>
    <t>%,V408100623</t>
  </si>
  <si>
    <t>%,V408100624</t>
  </si>
  <si>
    <t>%,V408100625</t>
  </si>
  <si>
    <t>%,V4081007</t>
  </si>
  <si>
    <t>%,V408101423</t>
  </si>
  <si>
    <t>%,V408101424</t>
  </si>
  <si>
    <t>%,V408101425</t>
  </si>
  <si>
    <t>%,V408101923</t>
  </si>
  <si>
    <t>%,V408101924</t>
  </si>
  <si>
    <t>%,V408101925</t>
  </si>
  <si>
    <t>%,V408102021</t>
  </si>
  <si>
    <t>%,V408102022</t>
  </si>
  <si>
    <t>%,V408102023</t>
  </si>
  <si>
    <t>%,V408102024</t>
  </si>
  <si>
    <t>%,V408102025</t>
  </si>
  <si>
    <t>%,V408102920</t>
  </si>
  <si>
    <t>%,V408102921</t>
  </si>
  <si>
    <t>%,V408102922</t>
  </si>
  <si>
    <t>%,V408102923</t>
  </si>
  <si>
    <t>%,V408102924</t>
  </si>
  <si>
    <t>%,V408102925</t>
  </si>
  <si>
    <t>%,V4081033</t>
  </si>
  <si>
    <t>%,V4081034</t>
  </si>
  <si>
    <t>%,V4081035</t>
  </si>
  <si>
    <t>%,V408103623</t>
  </si>
  <si>
    <t>%,V408103624</t>
  </si>
  <si>
    <t>%,V408103625</t>
  </si>
  <si>
    <t>%,V4091001</t>
  </si>
  <si>
    <t>%,V4265009</t>
  </si>
  <si>
    <t>%,V4265010</t>
  </si>
  <si>
    <t>%,V4091002</t>
  </si>
  <si>
    <t>%,V409100222</t>
  </si>
  <si>
    <t>%,V409100223</t>
  </si>
  <si>
    <t>%,V4101001</t>
  </si>
  <si>
    <t>%,V4101002</t>
  </si>
  <si>
    <t>%,V4111001</t>
  </si>
  <si>
    <t>%,V4111002</t>
  </si>
  <si>
    <t>%,V4116000</t>
  </si>
  <si>
    <t>%,V4118002</t>
  </si>
  <si>
    <t>%,V4118003</t>
  </si>
  <si>
    <t>%,V4111005</t>
  </si>
  <si>
    <t>%,V4170004</t>
  </si>
  <si>
    <t>%,V4171006</t>
  </si>
  <si>
    <t>%,V4171009</t>
  </si>
  <si>
    <t>%,V4180001</t>
  </si>
  <si>
    <t>%,V4180005</t>
  </si>
  <si>
    <t>%,V4190002</t>
  </si>
  <si>
    <t>%,V4190005</t>
  </si>
  <si>
    <t>%,V4191000</t>
  </si>
  <si>
    <t>%,V4210002</t>
  </si>
  <si>
    <t>%,V4210007</t>
  </si>
  <si>
    <t>%,V4210009</t>
  </si>
  <si>
    <t>%,V4210099</t>
  </si>
  <si>
    <t>%,V4211000</t>
  </si>
  <si>
    <t>%,V4212000</t>
  </si>
  <si>
    <t>%,V4261000</t>
  </si>
  <si>
    <t>%,V4263001</t>
  </si>
  <si>
    <t>%,V4263003</t>
  </si>
  <si>
    <t>%,V4264000</t>
  </si>
  <si>
    <t>%,V4264001</t>
  </si>
  <si>
    <t>%,V4265002</t>
  </si>
  <si>
    <t>%,V4265004</t>
  </si>
  <si>
    <t>%,V4265007</t>
  </si>
  <si>
    <t>%,V408200522</t>
  </si>
  <si>
    <t>%,V408200523</t>
  </si>
  <si>
    <t>%,V408200524</t>
  </si>
  <si>
    <t>%,V408200525</t>
  </si>
  <si>
    <t>%,V4092001</t>
  </si>
  <si>
    <t>%,V4092002</t>
  </si>
  <si>
    <t>%,V409200222</t>
  </si>
  <si>
    <t>%,V409200223</t>
  </si>
  <si>
    <t>%,V4102001</t>
  </si>
  <si>
    <t>%,V4102002</t>
  </si>
  <si>
    <t>%,V4112001</t>
  </si>
  <si>
    <t>%,V4270002</t>
  </si>
  <si>
    <t>%,V4270005</t>
  </si>
  <si>
    <t>%,V4270006</t>
  </si>
  <si>
    <t>%,V4280002</t>
  </si>
  <si>
    <t>%,V4280003</t>
  </si>
  <si>
    <t>%,V4280006</t>
  </si>
  <si>
    <t>%,V4281004</t>
  </si>
  <si>
    <t>%,V4300001</t>
  </si>
  <si>
    <t>%,V4300003</t>
  </si>
  <si>
    <t>%,V4310001</t>
  </si>
  <si>
    <t>%,V4310002</t>
  </si>
  <si>
    <t>%,V4310007</t>
  </si>
  <si>
    <t>%,V4320000</t>
  </si>
  <si>
    <t>4400001</t>
  </si>
  <si>
    <t>4400002</t>
  </si>
  <si>
    <t>4400005</t>
  </si>
  <si>
    <t>4420001</t>
  </si>
  <si>
    <t>4420002</t>
  </si>
  <si>
    <t>4420004</t>
  </si>
  <si>
    <t>4420006</t>
  </si>
  <si>
    <t>4420007</t>
  </si>
  <si>
    <t>4420013</t>
  </si>
  <si>
    <t>4420016</t>
  </si>
  <si>
    <t>4440000</t>
  </si>
  <si>
    <t>4440002</t>
  </si>
  <si>
    <t>4470006</t>
  </si>
  <si>
    <t>4470010</t>
  </si>
  <si>
    <t>4470027</t>
  </si>
  <si>
    <t>4470033</t>
  </si>
  <si>
    <t>4470074</t>
  </si>
  <si>
    <t>4470082</t>
  </si>
  <si>
    <t>4470089</t>
  </si>
  <si>
    <t>4470098</t>
  </si>
  <si>
    <t>4470099</t>
  </si>
  <si>
    <t>4470100</t>
  </si>
  <si>
    <t>4470103</t>
  </si>
  <si>
    <t>4470110</t>
  </si>
  <si>
    <t>4470115</t>
  </si>
  <si>
    <t>4470116</t>
  </si>
  <si>
    <t>4470126</t>
  </si>
  <si>
    <t>4470131</t>
  </si>
  <si>
    <t>4470150</t>
  </si>
  <si>
    <t>4470151</t>
  </si>
  <si>
    <t>4470175</t>
  </si>
  <si>
    <t>4470176</t>
  </si>
  <si>
    <t>4470206</t>
  </si>
  <si>
    <t>4470209</t>
  </si>
  <si>
    <t>4470215</t>
  </si>
  <si>
    <t>4470220</t>
  </si>
  <si>
    <t>4470221</t>
  </si>
  <si>
    <t>4491002</t>
  </si>
  <si>
    <t>4491003</t>
  </si>
  <si>
    <t>4491004</t>
  </si>
  <si>
    <t>4491005</t>
  </si>
  <si>
    <t>4491006</t>
  </si>
  <si>
    <t>4491007</t>
  </si>
  <si>
    <t>4500000</t>
  </si>
  <si>
    <t>4510001</t>
  </si>
  <si>
    <t>4540001</t>
  </si>
  <si>
    <t>4540002</t>
  </si>
  <si>
    <t>4540004</t>
  </si>
  <si>
    <t>4540005</t>
  </si>
  <si>
    <t>4560001</t>
  </si>
  <si>
    <t>4560007</t>
  </si>
  <si>
    <t>4560012</t>
  </si>
  <si>
    <t>4560015</t>
  </si>
  <si>
    <t>4560041</t>
  </si>
  <si>
    <t>4560043</t>
  </si>
  <si>
    <t>4560180</t>
  </si>
  <si>
    <t>4561005</t>
  </si>
  <si>
    <t>4561006</t>
  </si>
  <si>
    <t>4561007</t>
  </si>
  <si>
    <t>4561019</t>
  </si>
  <si>
    <t>4561027</t>
  </si>
  <si>
    <t>4561028</t>
  </si>
  <si>
    <t>4561029</t>
  </si>
  <si>
    <t>4561030</t>
  </si>
  <si>
    <t>4561033</t>
  </si>
  <si>
    <t>4561034</t>
  </si>
  <si>
    <t>4561035</t>
  </si>
  <si>
    <t>4561036</t>
  </si>
  <si>
    <t>4561045</t>
  </si>
  <si>
    <t>4561058</t>
  </si>
  <si>
    <t>4561059</t>
  </si>
  <si>
    <t>4561060</t>
  </si>
  <si>
    <t>4561061</t>
  </si>
  <si>
    <t>4561062</t>
  </si>
  <si>
    <t>4561063</t>
  </si>
  <si>
    <t>4561064</t>
  </si>
  <si>
    <t>4561065</t>
  </si>
  <si>
    <t>4561075</t>
  </si>
  <si>
    <t>5010000</t>
  </si>
  <si>
    <t>5010001</t>
  </si>
  <si>
    <t>5010003</t>
  </si>
  <si>
    <t>5010005</t>
  </si>
  <si>
    <t>5010012</t>
  </si>
  <si>
    <t>5010013</t>
  </si>
  <si>
    <t>5010019</t>
  </si>
  <si>
    <t>5010020</t>
  </si>
  <si>
    <t>5010021</t>
  </si>
  <si>
    <t>5010027</t>
  </si>
  <si>
    <t>5010028</t>
  </si>
  <si>
    <t>5010034</t>
  </si>
  <si>
    <t>5010040</t>
  </si>
  <si>
    <t>5000000</t>
  </si>
  <si>
    <t>5000005</t>
  </si>
  <si>
    <t>5020000</t>
  </si>
  <si>
    <t>5020002</t>
  </si>
  <si>
    <t>5020003</t>
  </si>
  <si>
    <t>5020004</t>
  </si>
  <si>
    <t>5020005</t>
  </si>
  <si>
    <t>5050000</t>
  </si>
  <si>
    <t>5060000</t>
  </si>
  <si>
    <t>5060002</t>
  </si>
  <si>
    <t>5060004</t>
  </si>
  <si>
    <t>5060011</t>
  </si>
  <si>
    <t>5070006</t>
  </si>
  <si>
    <t>5080017</t>
  </si>
  <si>
    <t>5090000</t>
  </si>
  <si>
    <t>5090001</t>
  </si>
  <si>
    <t>5090009</t>
  </si>
  <si>
    <t>5490000</t>
  </si>
  <si>
    <t>8140000</t>
  </si>
  <si>
    <t>5550001</t>
  </si>
  <si>
    <t>5550004</t>
  </si>
  <si>
    <t>5550023</t>
  </si>
  <si>
    <t>5550029</t>
  </si>
  <si>
    <t>5550039</t>
  </si>
  <si>
    <t>5550040</t>
  </si>
  <si>
    <t>5550074</t>
  </si>
  <si>
    <t>5550075</t>
  </si>
  <si>
    <t>5550076</t>
  </si>
  <si>
    <t>5550078</t>
  </si>
  <si>
    <t>5550079</t>
  </si>
  <si>
    <t>5550080</t>
  </si>
  <si>
    <t>5550083</t>
  </si>
  <si>
    <t>5550084</t>
  </si>
  <si>
    <t>5550094</t>
  </si>
  <si>
    <t>5550123</t>
  </si>
  <si>
    <t>5550124</t>
  </si>
  <si>
    <t>5550132</t>
  </si>
  <si>
    <t>5550137</t>
  </si>
  <si>
    <t>5550139</t>
  </si>
  <si>
    <t>5550153</t>
  </si>
  <si>
    <t>5550326</t>
  </si>
  <si>
    <t>5550327</t>
  </si>
  <si>
    <t>5550328</t>
  </si>
  <si>
    <t>5560000</t>
  </si>
  <si>
    <t>5570000</t>
  </si>
  <si>
    <t>5570007</t>
  </si>
  <si>
    <t>5570009</t>
  </si>
  <si>
    <t>5570010</t>
  </si>
  <si>
    <t>5570025</t>
  </si>
  <si>
    <t>5581000</t>
  </si>
  <si>
    <t>5581300</t>
  </si>
  <si>
    <t>5581400</t>
  </si>
  <si>
    <t>5581601</t>
  </si>
  <si>
    <t>5582000</t>
  </si>
  <si>
    <t>5600000</t>
  </si>
  <si>
    <t>5612000</t>
  </si>
  <si>
    <t>5613000</t>
  </si>
  <si>
    <t>5614000</t>
  </si>
  <si>
    <t>5614001</t>
  </si>
  <si>
    <t>5614007</t>
  </si>
  <si>
    <t>5614008</t>
  </si>
  <si>
    <t>5614009</t>
  </si>
  <si>
    <t>5615000</t>
  </si>
  <si>
    <t>5616000</t>
  </si>
  <si>
    <t>5618000</t>
  </si>
  <si>
    <t>5618001</t>
  </si>
  <si>
    <t>5620001</t>
  </si>
  <si>
    <t>5630000</t>
  </si>
  <si>
    <t>5640000</t>
  </si>
  <si>
    <t>5650002</t>
  </si>
  <si>
    <t>5650007</t>
  </si>
  <si>
    <t>5650012</t>
  </si>
  <si>
    <t>5650015</t>
  </si>
  <si>
    <t>5650016</t>
  </si>
  <si>
    <t>5650019</t>
  </si>
  <si>
    <t>5650020</t>
  </si>
  <si>
    <t>5650021</t>
  </si>
  <si>
    <t>5650023</t>
  </si>
  <si>
    <t>5660000</t>
  </si>
  <si>
    <t>5660009</t>
  </si>
  <si>
    <t>5660011</t>
  </si>
  <si>
    <t>5670001</t>
  </si>
  <si>
    <t>5670002</t>
  </si>
  <si>
    <t>5757000</t>
  </si>
  <si>
    <t>5757001</t>
  </si>
  <si>
    <t>5775000</t>
  </si>
  <si>
    <t>5800000</t>
  </si>
  <si>
    <t>5810000</t>
  </si>
  <si>
    <t>5820000</t>
  </si>
  <si>
    <t>5830000</t>
  </si>
  <si>
    <t>5840000</t>
  </si>
  <si>
    <t>5850000</t>
  </si>
  <si>
    <t>5860000</t>
  </si>
  <si>
    <t>5870000</t>
  </si>
  <si>
    <t>5880000</t>
  </si>
  <si>
    <t>5890001</t>
  </si>
  <si>
    <t>5890002</t>
  </si>
  <si>
    <t>9010000</t>
  </si>
  <si>
    <t>9020000</t>
  </si>
  <si>
    <t>9020002</t>
  </si>
  <si>
    <t>9020003</t>
  </si>
  <si>
    <t>9030000</t>
  </si>
  <si>
    <t>9030001</t>
  </si>
  <si>
    <t>9030002</t>
  </si>
  <si>
    <t>9030003</t>
  </si>
  <si>
    <t>9030004</t>
  </si>
  <si>
    <t>9030005</t>
  </si>
  <si>
    <t>9030006</t>
  </si>
  <si>
    <t>9030007</t>
  </si>
  <si>
    <t>9030009</t>
  </si>
  <si>
    <t>9040000</t>
  </si>
  <si>
    <t>9040007</t>
  </si>
  <si>
    <t>9050000</t>
  </si>
  <si>
    <t>9070000</t>
  </si>
  <si>
    <t>9070001</t>
  </si>
  <si>
    <t>9080000</t>
  </si>
  <si>
    <t>9080004</t>
  </si>
  <si>
    <t>9080009</t>
  </si>
  <si>
    <t>9100000</t>
  </si>
  <si>
    <t>9100001</t>
  </si>
  <si>
    <t>9120000</t>
  </si>
  <si>
    <t>9120003</t>
  </si>
  <si>
    <t>9130001</t>
  </si>
  <si>
    <t>9200000</t>
  </si>
  <si>
    <t>9200003</t>
  </si>
  <si>
    <t>9210001</t>
  </si>
  <si>
    <t>9210003</t>
  </si>
  <si>
    <t>9210004</t>
  </si>
  <si>
    <t>9210005</t>
  </si>
  <si>
    <t>9210020</t>
  </si>
  <si>
    <t>9210021</t>
  </si>
  <si>
    <t>9210022</t>
  </si>
  <si>
    <t>9210023</t>
  </si>
  <si>
    <t>9210024</t>
  </si>
  <si>
    <t>9210025</t>
  </si>
  <si>
    <t>9210026</t>
  </si>
  <si>
    <t>9210027</t>
  </si>
  <si>
    <t>9210028</t>
  </si>
  <si>
    <t>9210030</t>
  </si>
  <si>
    <t>9210031</t>
  </si>
  <si>
    <t>9210032</t>
  </si>
  <si>
    <t>9210033</t>
  </si>
  <si>
    <t>9210034</t>
  </si>
  <si>
    <t>9210037</t>
  </si>
  <si>
    <t>9210040</t>
  </si>
  <si>
    <t>9210041</t>
  </si>
  <si>
    <t>9220000</t>
  </si>
  <si>
    <t>9220001</t>
  </si>
  <si>
    <t>9220002</t>
  </si>
  <si>
    <t>9220004</t>
  </si>
  <si>
    <t>9220005</t>
  </si>
  <si>
    <t>9230001</t>
  </si>
  <si>
    <t>9230003</t>
  </si>
  <si>
    <t>9230023</t>
  </si>
  <si>
    <t>9230024</t>
  </si>
  <si>
    <t>9230031</t>
  </si>
  <si>
    <t>9230034</t>
  </si>
  <si>
    <t>9230035</t>
  </si>
  <si>
    <t>9230064</t>
  </si>
  <si>
    <t>9240000</t>
  </si>
  <si>
    <t>9250000</t>
  </si>
  <si>
    <t>9250001</t>
  </si>
  <si>
    <t>9250002</t>
  </si>
  <si>
    <t>9250006</t>
  </si>
  <si>
    <t>9250007</t>
  </si>
  <si>
    <t>9250010</t>
  </si>
  <si>
    <t>9260000</t>
  </si>
  <si>
    <t>9260001</t>
  </si>
  <si>
    <t>9260002</t>
  </si>
  <si>
    <t>9260003</t>
  </si>
  <si>
    <t>9260004</t>
  </si>
  <si>
    <t>9260005</t>
  </si>
  <si>
    <t>9260006</t>
  </si>
  <si>
    <t>9260007</t>
  </si>
  <si>
    <t>9260009</t>
  </si>
  <si>
    <t>9260010</t>
  </si>
  <si>
    <t>9260012</t>
  </si>
  <si>
    <t>9260021</t>
  </si>
  <si>
    <t>9260027</t>
  </si>
  <si>
    <t>9260036</t>
  </si>
  <si>
    <t>9260037</t>
  </si>
  <si>
    <t>9260042</t>
  </si>
  <si>
    <t>9260043</t>
  </si>
  <si>
    <t>9260050</t>
  </si>
  <si>
    <t>9260051</t>
  </si>
  <si>
    <t>9260052</t>
  </si>
  <si>
    <t>9260053</t>
  </si>
  <si>
    <t>9260055</t>
  </si>
  <si>
    <t>9260058</t>
  </si>
  <si>
    <t>9260060</t>
  </si>
  <si>
    <t>9260062</t>
  </si>
  <si>
    <t>9260064</t>
  </si>
  <si>
    <t>9270000</t>
  </si>
  <si>
    <t>9280000</t>
  </si>
  <si>
    <t>9280001</t>
  </si>
  <si>
    <t>9280002</t>
  </si>
  <si>
    <t>9280005</t>
  </si>
  <si>
    <t>9280006</t>
  </si>
  <si>
    <t>9301000</t>
  </si>
  <si>
    <t>9301001</t>
  </si>
  <si>
    <t>9301003</t>
  </si>
  <si>
    <t>9301006</t>
  </si>
  <si>
    <t>9301007</t>
  </si>
  <si>
    <t>9301010</t>
  </si>
  <si>
    <t>9301012</t>
  </si>
  <si>
    <t>9301015</t>
  </si>
  <si>
    <t>9302000</t>
  </si>
  <si>
    <t>9302003</t>
  </si>
  <si>
    <t>9302004</t>
  </si>
  <si>
    <t>9302006</t>
  </si>
  <si>
    <t>9302007</t>
  </si>
  <si>
    <t>9310001</t>
  </si>
  <si>
    <t>9310002</t>
  </si>
  <si>
    <t>5100000</t>
  </si>
  <si>
    <t>5110000</t>
  </si>
  <si>
    <t>5120000</t>
  </si>
  <si>
    <t>5120025</t>
  </si>
  <si>
    <t>5120034</t>
  </si>
  <si>
    <t>5120037</t>
  </si>
  <si>
    <t>5130000</t>
  </si>
  <si>
    <t>5132000</t>
  </si>
  <si>
    <t>5133000</t>
  </si>
  <si>
    <t>5140000</t>
  </si>
  <si>
    <t>5140025</t>
  </si>
  <si>
    <t>5312000</t>
  </si>
  <si>
    <t>5680000</t>
  </si>
  <si>
    <t>5690000</t>
  </si>
  <si>
    <t>5691000</t>
  </si>
  <si>
    <t>5692000</t>
  </si>
  <si>
    <t>5693000</t>
  </si>
  <si>
    <t>5700000</t>
  </si>
  <si>
    <t>5710000</t>
  </si>
  <si>
    <t>5720000</t>
  </si>
  <si>
    <t>5730000</t>
  </si>
  <si>
    <t>5581900</t>
  </si>
  <si>
    <t>5587000</t>
  </si>
  <si>
    <t>5900000</t>
  </si>
  <si>
    <t>5910000</t>
  </si>
  <si>
    <t>5920000</t>
  </si>
  <si>
    <t>5923000</t>
  </si>
  <si>
    <t>5924000</t>
  </si>
  <si>
    <t>5930000</t>
  </si>
  <si>
    <t>5930001</t>
  </si>
  <si>
    <t>5940000</t>
  </si>
  <si>
    <t>5950000</t>
  </si>
  <si>
    <t>5960000</t>
  </si>
  <si>
    <t>5970000</t>
  </si>
  <si>
    <t>5980000</t>
  </si>
  <si>
    <t>9350000</t>
  </si>
  <si>
    <t>9350001</t>
  </si>
  <si>
    <t>9350002</t>
  </si>
  <si>
    <t>9350012</t>
  </si>
  <si>
    <t>9350013</t>
  </si>
  <si>
    <t>9350015</t>
  </si>
  <si>
    <t>9350016</t>
  </si>
  <si>
    <t>9350019</t>
  </si>
  <si>
    <t>9350023</t>
  </si>
  <si>
    <t>9350024</t>
  </si>
  <si>
    <t>9351000</t>
  </si>
  <si>
    <t>9352000</t>
  </si>
  <si>
    <t>9353000</t>
  </si>
  <si>
    <t>4030001</t>
  </si>
  <si>
    <t>4030029</t>
  </si>
  <si>
    <t>4030046</t>
  </si>
  <si>
    <t>4030047</t>
  </si>
  <si>
    <t>4031001</t>
  </si>
  <si>
    <t>4040001</t>
  </si>
  <si>
    <t>4040007</t>
  </si>
  <si>
    <t>4060001</t>
  </si>
  <si>
    <t>4073000</t>
  </si>
  <si>
    <t>4073014</t>
  </si>
  <si>
    <t>4073036</t>
  </si>
  <si>
    <t>4074000</t>
  </si>
  <si>
    <t>4074025</t>
  </si>
  <si>
    <t>4081002</t>
  </si>
  <si>
    <t>4081003</t>
  </si>
  <si>
    <t>408100519</t>
  </si>
  <si>
    <t>408100520</t>
  </si>
  <si>
    <t>408100521</t>
  </si>
  <si>
    <t>408100522</t>
  </si>
  <si>
    <t>408100523</t>
  </si>
  <si>
    <t>408100524</t>
  </si>
  <si>
    <t>408100622</t>
  </si>
  <si>
    <t>408100623</t>
  </si>
  <si>
    <t>408100624</t>
  </si>
  <si>
    <t>408100625</t>
  </si>
  <si>
    <t>4081007</t>
  </si>
  <si>
    <t>408101423</t>
  </si>
  <si>
    <t>408101424</t>
  </si>
  <si>
    <t>408101425</t>
  </si>
  <si>
    <t>408101923</t>
  </si>
  <si>
    <t>408101924</t>
  </si>
  <si>
    <t>408101925</t>
  </si>
  <si>
    <t>408102021</t>
  </si>
  <si>
    <t>408102022</t>
  </si>
  <si>
    <t>408102023</t>
  </si>
  <si>
    <t>408102024</t>
  </si>
  <si>
    <t>408102025</t>
  </si>
  <si>
    <t>408102920</t>
  </si>
  <si>
    <t>408102921</t>
  </si>
  <si>
    <t>408102922</t>
  </si>
  <si>
    <t>408102923</t>
  </si>
  <si>
    <t>408102924</t>
  </si>
  <si>
    <t>408102925</t>
  </si>
  <si>
    <t>4081033</t>
  </si>
  <si>
    <t>4081034</t>
  </si>
  <si>
    <t>4081035</t>
  </si>
  <si>
    <t>408103623</t>
  </si>
  <si>
    <t>408103624</t>
  </si>
  <si>
    <t>408103625</t>
  </si>
  <si>
    <t>4091001</t>
  </si>
  <si>
    <t>4265009</t>
  </si>
  <si>
    <t>4265010</t>
  </si>
  <si>
    <t>4091002</t>
  </si>
  <si>
    <t>409100222</t>
  </si>
  <si>
    <t>409100223</t>
  </si>
  <si>
    <t>4101001</t>
  </si>
  <si>
    <t>4101002</t>
  </si>
  <si>
    <t>4111001</t>
  </si>
  <si>
    <t>4111002</t>
  </si>
  <si>
    <t>4116000</t>
  </si>
  <si>
    <t>4118002</t>
  </si>
  <si>
    <t>4118003</t>
  </si>
  <si>
    <t>4111005</t>
  </si>
  <si>
    <t>4170004</t>
  </si>
  <si>
    <t>4171006</t>
  </si>
  <si>
    <t>4171009</t>
  </si>
  <si>
    <t>4180001</t>
  </si>
  <si>
    <t>4180005</t>
  </si>
  <si>
    <t>4190002</t>
  </si>
  <si>
    <t>4190005</t>
  </si>
  <si>
    <t>4191000</t>
  </si>
  <si>
    <t>4210002</t>
  </si>
  <si>
    <t>4210007</t>
  </si>
  <si>
    <t>4210009</t>
  </si>
  <si>
    <t>4210099</t>
  </si>
  <si>
    <t>4211000</t>
  </si>
  <si>
    <t>4212000</t>
  </si>
  <si>
    <t>4261000</t>
  </si>
  <si>
    <t>4263001</t>
  </si>
  <si>
    <t>4263003</t>
  </si>
  <si>
    <t>4264000</t>
  </si>
  <si>
    <t>4264001</t>
  </si>
  <si>
    <t>4265002</t>
  </si>
  <si>
    <t>4265004</t>
  </si>
  <si>
    <t>4265007</t>
  </si>
  <si>
    <t>408200522</t>
  </si>
  <si>
    <t>408200523</t>
  </si>
  <si>
    <t>408200524</t>
  </si>
  <si>
    <t>408200525</t>
  </si>
  <si>
    <t>4092001</t>
  </si>
  <si>
    <t>4092002</t>
  </si>
  <si>
    <t>409200222</t>
  </si>
  <si>
    <t>409200223</t>
  </si>
  <si>
    <t>4102001</t>
  </si>
  <si>
    <t>4102002</t>
  </si>
  <si>
    <t>4112001</t>
  </si>
  <si>
    <t>4270002</t>
  </si>
  <si>
    <t>4270005</t>
  </si>
  <si>
    <t>4270006</t>
  </si>
  <si>
    <t>4280002</t>
  </si>
  <si>
    <t>4280003</t>
  </si>
  <si>
    <t>4280006</t>
  </si>
  <si>
    <t>4281004</t>
  </si>
  <si>
    <t>4300001</t>
  </si>
  <si>
    <t>4300003</t>
  </si>
  <si>
    <t>4310001</t>
  </si>
  <si>
    <t>4310002</t>
  </si>
  <si>
    <t>4310007</t>
  </si>
  <si>
    <t>4320000</t>
  </si>
  <si>
    <t>Residential Sales-W/Space Htg</t>
  </si>
  <si>
    <t>Residential Sales-W/O Space Ht</t>
  </si>
  <si>
    <t>Residential Fuel Rev</t>
  </si>
  <si>
    <t>Industrial Sales (Excl Mines)</t>
  </si>
  <si>
    <t>Ind Sales-NonAffil(Incl Mines)</t>
  </si>
  <si>
    <t>Sales to Pub Auth - Schools</t>
  </si>
  <si>
    <t>Sales to Pub Auth - Ex Schools</t>
  </si>
  <si>
    <t>Commercial Fuel Rev</t>
  </si>
  <si>
    <t>Industrial Fuel Rev</t>
  </si>
  <si>
    <t>Public Street/Highway Lighting</t>
  </si>
  <si>
    <t>Public St &amp; Hwy Light Fuel Rev</t>
  </si>
  <si>
    <t>Sales for Resale-Bookout Sales</t>
  </si>
  <si>
    <t>Sales for Resale-Bookout Purch</t>
  </si>
  <si>
    <t>Whsal/Muni/Pb Ath Fuel Rev</t>
  </si>
  <si>
    <t>Whsal/Muni/Pub Auth Base Rev</t>
  </si>
  <si>
    <t>Sale for Resale-Aff-Trnf Price</t>
  </si>
  <si>
    <t>Financial Electric Realized</t>
  </si>
  <si>
    <t>PJM Energy Sales Margin</t>
  </si>
  <si>
    <t>PJM Oper.Reserve Rev-OSS</t>
  </si>
  <si>
    <t>Capacity Cr. Net Sales</t>
  </si>
  <si>
    <t>PJM FTR Revenue-OSS</t>
  </si>
  <si>
    <t>PJM Energy Sales Cost</t>
  </si>
  <si>
    <t>PJM TO Admin. Exp.-NonAff.</t>
  </si>
  <si>
    <t>PJM Meter Corrections-OSS</t>
  </si>
  <si>
    <t>PJM Meter Corrections-LSE</t>
  </si>
  <si>
    <t>PJM Incremental Imp Cong-OSS</t>
  </si>
  <si>
    <t>Non-Trading Bookout Purch-OSS</t>
  </si>
  <si>
    <t>Transm. Rev.-Dedic. Whlsl/Muni</t>
  </si>
  <si>
    <t>Trading Auction Sales Affil</t>
  </si>
  <si>
    <t>OSS Sharing Reclass - Retail</t>
  </si>
  <si>
    <t>OSS Sharing Reclass-Reduction</t>
  </si>
  <si>
    <t>PJM Trans loss credits-OSS</t>
  </si>
  <si>
    <t>PJM transm loss charges-OSS</t>
  </si>
  <si>
    <t>PJM 30m Suppl Reserve CH OSS</t>
  </si>
  <si>
    <t>PJM Regulation - OSS</t>
  </si>
  <si>
    <t>PJM Spinning Reserve - OSS</t>
  </si>
  <si>
    <t>Non-Tran Prov Rate Ref Whlsale</t>
  </si>
  <si>
    <t>Non-Tran Prov Rate Ref Retail</t>
  </si>
  <si>
    <t>Prov Rate Refund - Affiliated</t>
  </si>
  <si>
    <t>Tran Prov Trans Ref NonAffil</t>
  </si>
  <si>
    <t>Tran Prov Trans Ref Frml Rate</t>
  </si>
  <si>
    <t>Trans Prov Trans Refunds Affil</t>
  </si>
  <si>
    <t>Forfeited Discounts</t>
  </si>
  <si>
    <t>Misc Service Rev - Nonaffil</t>
  </si>
  <si>
    <t>Rent From Elect Property - Af</t>
  </si>
  <si>
    <t>Rent From Elect Property-NAC</t>
  </si>
  <si>
    <t>Rent From Elect Prop-ABD-Nonaf</t>
  </si>
  <si>
    <t>Rent from Elec Prop-Pole Attch</t>
  </si>
  <si>
    <t>Oth Elect Rev - Affiliated</t>
  </si>
  <si>
    <t>Oth Elect Rev - DSM Program</t>
  </si>
  <si>
    <t>Oth Elect Rev - Nonaffiliated</t>
  </si>
  <si>
    <t>Other Electric Revenues - ABD</t>
  </si>
  <si>
    <t>Miscellaneous Revenue-NonAffil</t>
  </si>
  <si>
    <t>Oth Elec Rv-Trn-Aff-Trnf Price</t>
  </si>
  <si>
    <t>Amort of Defer Equity Inc</t>
  </si>
  <si>
    <t>PJM Point to Point Trans Svc</t>
  </si>
  <si>
    <t>PJM Trans Owner Admin Rev</t>
  </si>
  <si>
    <t>PJM Network Integ Trans Svc</t>
  </si>
  <si>
    <t>Oth Elec Rev Trans Non Affil</t>
  </si>
  <si>
    <t>PJM Transm Dist/Meter - NonAff</t>
  </si>
  <si>
    <t>PJM Pow Fac Cre Rev Whsl Cu-NA</t>
  </si>
  <si>
    <t>PJM NITS Revenue Whsl Cus-NAff</t>
  </si>
  <si>
    <t>PJM TO Serv Rev Whls Cus-NAff</t>
  </si>
  <si>
    <t>PJM NITS Revenue - Affiliated</t>
  </si>
  <si>
    <t>PJM TO Adm. Serv Rev - Aff</t>
  </si>
  <si>
    <t>PJM Affiliated Trans NITS Cost</t>
  </si>
  <si>
    <t>PJM Affiliated Trans TO Cost</t>
  </si>
  <si>
    <t>PJM Non-Aff Gen IPP Rev</t>
  </si>
  <si>
    <t>NonAffil PJM Trans Enhncmt Rev</t>
  </si>
  <si>
    <t>Affil PJM Trans Enhancmnt Rev</t>
  </si>
  <si>
    <t>Affil PJM Trans Enhancmnt Cost</t>
  </si>
  <si>
    <t>NAff PJM RTEP Rev for Whsl-FR</t>
  </si>
  <si>
    <t>PROVISION RTO Tran Cost Affi</t>
  </si>
  <si>
    <t>PROVISION RTO Tran Rev Aff</t>
  </si>
  <si>
    <t>PROVISION RTO Tran Rv Frml Rts</t>
  </si>
  <si>
    <t>PROVISION RTO Tran Rev NonAff</t>
  </si>
  <si>
    <t>PJM-Nonaff Power Factor Credit</t>
  </si>
  <si>
    <t>Fuel</t>
  </si>
  <si>
    <t>Fuel Consumed</t>
  </si>
  <si>
    <t>Fuel - Procure Unload &amp; Handle</t>
  </si>
  <si>
    <t>Fuel - Deferred</t>
  </si>
  <si>
    <t>Ash Sales Proceeds</t>
  </si>
  <si>
    <t>Fuel Survey Activity</t>
  </si>
  <si>
    <t>Fuel Oil Consumed</t>
  </si>
  <si>
    <t>Nat Gas Consumed Steam</t>
  </si>
  <si>
    <t>Transp Gas Consumed Steam</t>
  </si>
  <si>
    <t>Gypsum handling/disposal costs</t>
  </si>
  <si>
    <t>Gypsum Sales Proceeds</t>
  </si>
  <si>
    <t>Gas Transp Res Fees-Steam</t>
  </si>
  <si>
    <t>Gas Procuremnt Sales Net</t>
  </si>
  <si>
    <t>Oper Supervision &amp; Engineering</t>
  </si>
  <si>
    <t>Deferred OM - 20% Non FMR</t>
  </si>
  <si>
    <t>Steam Expenses</t>
  </si>
  <si>
    <t>Urea Expense</t>
  </si>
  <si>
    <t>Trona Expense</t>
  </si>
  <si>
    <t>Lime-Related Expenses</t>
  </si>
  <si>
    <t>Polymer expense</t>
  </si>
  <si>
    <t>Electric Expenses</t>
  </si>
  <si>
    <t>Misc Steam Power Expenses</t>
  </si>
  <si>
    <t>Misc Steam Power Exp-Assoc</t>
  </si>
  <si>
    <t>NSR Settlement Expense</t>
  </si>
  <si>
    <t>BSRR O/U Recovery-Oper Costs</t>
  </si>
  <si>
    <t>Rents - Associated</t>
  </si>
  <si>
    <t>IPP Oper - Training/Travel</t>
  </si>
  <si>
    <t>Allow Consum Title IV SO2</t>
  </si>
  <si>
    <t>Allowance Consumption - NOx</t>
  </si>
  <si>
    <t>Allow Consumpt CSAPR SO2</t>
  </si>
  <si>
    <t>Misc Other Pwer Generation Exp</t>
  </si>
  <si>
    <t>Underground Storage Expenses</t>
  </si>
  <si>
    <t>Purch Pwr-NonTrading-Nonassoc</t>
  </si>
  <si>
    <t>Purchased Power-Pool Capacity</t>
  </si>
  <si>
    <t>Purch Power Capacity -NA</t>
  </si>
  <si>
    <t>Purch Power-Assoc-Trnsfr Price</t>
  </si>
  <si>
    <t>PJM Inadvertent Mtr Res-OSS</t>
  </si>
  <si>
    <t>PJM Inadvertent Mtr Res-LSE</t>
  </si>
  <si>
    <t>PJM Reactive-Charge</t>
  </si>
  <si>
    <t>PJM Reactive-Credit</t>
  </si>
  <si>
    <t>PJM Black Start-Charge</t>
  </si>
  <si>
    <t>PJM Regulation-Charge</t>
  </si>
  <si>
    <t>PJM Regulation-Credit</t>
  </si>
  <si>
    <t>PJM Hourly Net Purch.-FERC</t>
  </si>
  <si>
    <t>PJM Sync &amp; Non Sync-Charge</t>
  </si>
  <si>
    <t>PJM Sync &amp; Non Sync-Credit</t>
  </si>
  <si>
    <t>Purchased Power - Fuel</t>
  </si>
  <si>
    <t>PJM OpRes-LSE-Charge</t>
  </si>
  <si>
    <t>PJM Implicit Congestion-LSE</t>
  </si>
  <si>
    <t>PJM FTR Revenue-LSE</t>
  </si>
  <si>
    <t>PJM OpRes-LSE-Credit</t>
  </si>
  <si>
    <t>Generation Deactivation expens</t>
  </si>
  <si>
    <t>PurchPower-Rockport Def-NonAff</t>
  </si>
  <si>
    <t>PJM Transm Loss Charges - LSE</t>
  </si>
  <si>
    <t>PJM Transm Loss Credits-LSE</t>
  </si>
  <si>
    <t>PJM FC Penalty Credit</t>
  </si>
  <si>
    <t>Sys Control &amp; Load Dispatching</t>
  </si>
  <si>
    <t>Other Expenses</t>
  </si>
  <si>
    <t>Other Pwr Exp - Wholesale RECs</t>
  </si>
  <si>
    <t>Other Pwr Exp- REC's - RETAIL</t>
  </si>
  <si>
    <t>OH Auction Exp - Incremental</t>
  </si>
  <si>
    <t>MATL-SAFETY</t>
  </si>
  <si>
    <t>Wind Turb Gen&amp;Oth Plnt Op-Mjr</t>
  </si>
  <si>
    <t>Wind - Variable Production Exp</t>
  </si>
  <si>
    <t>Solar Panel Gen&amp;Oth Plt Op-Mjr</t>
  </si>
  <si>
    <t>Load Dispatch-Mntr&amp;Op TransSys</t>
  </si>
  <si>
    <t>Load Dispatch-Trans Srvc&amp;Sched</t>
  </si>
  <si>
    <t>PJM Admin-SSC&amp;DS-OSS</t>
  </si>
  <si>
    <t>PJM Admin-SSC&amp;DS-Internal</t>
  </si>
  <si>
    <t>RTO Admin Default LSE.</t>
  </si>
  <si>
    <t>PJM Admin Defaults OSS</t>
  </si>
  <si>
    <t>GreenHat Settlement</t>
  </si>
  <si>
    <t>Reliability,Plng&amp;Stds Develop</t>
  </si>
  <si>
    <t>Transmission Service Studies</t>
  </si>
  <si>
    <t>PJM Admin-RP&amp;SDS-OSS</t>
  </si>
  <si>
    <t>PJM Admin-RP&amp;SDS- Internal</t>
  </si>
  <si>
    <t>Station Expenses - Nonassoc</t>
  </si>
  <si>
    <t>Overhead Line Expenses</t>
  </si>
  <si>
    <t>Underground Line Expenses</t>
  </si>
  <si>
    <t>Transmssn Elec by Others-NAC</t>
  </si>
  <si>
    <t>Tran Elec by Oth-Aff-Trn Price</t>
  </si>
  <si>
    <t>PJM Trans Enhancement Charge</t>
  </si>
  <si>
    <t>PJM TO Serv Exp - Aff</t>
  </si>
  <si>
    <t>PJM NITS Expense - Affiliated</t>
  </si>
  <si>
    <t>Affil PJM Trans Enhncement Exp</t>
  </si>
  <si>
    <t>PROVISION RTO Affl Tran Expnse</t>
  </si>
  <si>
    <t>PJM NITS Expense - Non-Affilia</t>
  </si>
  <si>
    <t>Amort of PROVISION RTO Expense</t>
  </si>
  <si>
    <t>Misc Transmission Expenses</t>
  </si>
  <si>
    <t>PJM OATT LSE Over-Under Adjust</t>
  </si>
  <si>
    <t>Misc Transm Exp - Affiliate</t>
  </si>
  <si>
    <t>Rents - Nonassociated</t>
  </si>
  <si>
    <t>PJM Admin-MAM&amp;SC- OSS</t>
  </si>
  <si>
    <t>PJM Admin-MAM&amp;SC- Internal</t>
  </si>
  <si>
    <t>Oper Supplies and Expense NMjr</t>
  </si>
  <si>
    <t>Load Dispatching</t>
  </si>
  <si>
    <t>Station Expenses</t>
  </si>
  <si>
    <t>Street Lighting &amp; Signal Sys E</t>
  </si>
  <si>
    <t>Meter Expenses</t>
  </si>
  <si>
    <t>Customer Installations Exp</t>
  </si>
  <si>
    <t>Miscellaneous Distribution Exp</t>
  </si>
  <si>
    <t>Supervision - Customer Accts</t>
  </si>
  <si>
    <t>Meter Reading Expenses</t>
  </si>
  <si>
    <t>Meter Reading - Regular</t>
  </si>
  <si>
    <t>Meter Reading - Large Power</t>
  </si>
  <si>
    <t>Cust Records &amp; Collection Exp</t>
  </si>
  <si>
    <t>Customer Orders &amp; Inquiries</t>
  </si>
  <si>
    <t>Manual Billing</t>
  </si>
  <si>
    <t>Postage - Customer Bills</t>
  </si>
  <si>
    <t>Cashiering</t>
  </si>
  <si>
    <t>Collection Agents Fees &amp; Exp</t>
  </si>
  <si>
    <t>Credit &amp; Oth Collection Activi</t>
  </si>
  <si>
    <t>Collectors</t>
  </si>
  <si>
    <t>Data Processing</t>
  </si>
  <si>
    <t>Uncollectible Accounts</t>
  </si>
  <si>
    <t>Uncoll Accts - Misc Receivable</t>
  </si>
  <si>
    <t>Misc Customer Accounts Exp</t>
  </si>
  <si>
    <t>Supervision - Customer Service</t>
  </si>
  <si>
    <t>Supervision - DSM</t>
  </si>
  <si>
    <t>Customer Assistance Expenses</t>
  </si>
  <si>
    <t>Cust Assistnce Exp - DSM - Ind</t>
  </si>
  <si>
    <t>Cust Assistance Expense - DSM</t>
  </si>
  <si>
    <t>Misc Cust Svc&amp;Informational Ex</t>
  </si>
  <si>
    <t>Misc Cust Svc &amp; Info Exp - RCS</t>
  </si>
  <si>
    <t>Demonstrating &amp; Selling Exp</t>
  </si>
  <si>
    <t>Demo &amp; Selling Exp - Area Dev</t>
  </si>
  <si>
    <t>Advertising Exp - Residential</t>
  </si>
  <si>
    <t>Administrative &amp; Gen Salaries</t>
  </si>
  <si>
    <t>Admin &amp; Gen Salaries Trnsfr</t>
  </si>
  <si>
    <t>Off Supl &amp; Exp - Nonassociated</t>
  </si>
  <si>
    <t>Office Supplies &amp; Exp - Trnsf</t>
  </si>
  <si>
    <t>Office Utilites</t>
  </si>
  <si>
    <t>Cellular Phones and Pagers</t>
  </si>
  <si>
    <t>EMP RECOG - Over 100 Dollars</t>
  </si>
  <si>
    <t>EMP TRAVEL - Airfare</t>
  </si>
  <si>
    <t>MEALS &amp; ENT-100 Pct DEDUCTIBLE</t>
  </si>
  <si>
    <t>EMP TRAVEL-MILEAGE</t>
  </si>
  <si>
    <t>EMP TRAVEL-PARKING</t>
  </si>
  <si>
    <t>MEALS &amp; ENT-50 Pct DEDUCTIBLE</t>
  </si>
  <si>
    <t>EMP TRAVEL-CAR RENTAL</t>
  </si>
  <si>
    <t>EMP TRAVEL-TAXI AND SHUTTLE</t>
  </si>
  <si>
    <t>EMP TRAVEL-HOTEL &amp; LODGING</t>
  </si>
  <si>
    <t>EMP TRAVEL-OTHER</t>
  </si>
  <si>
    <t>SAFETY EQUIPMENT AND SUPPLIES</t>
  </si>
  <si>
    <t>FUEL</t>
  </si>
  <si>
    <t>FOOD SERVICE-CATERING</t>
  </si>
  <si>
    <t>In-House Training &amp; Seminars</t>
  </si>
  <si>
    <t>OEM/TECHNICAL TRAINING</t>
  </si>
  <si>
    <t>DUES-BUSINESS/PROFESSIONAL</t>
  </si>
  <si>
    <t>VEHICLE-LICENSE FEES</t>
  </si>
  <si>
    <t>Administrative Exp Trnsf - Cr</t>
  </si>
  <si>
    <t>Admin Exp Trnsf to Cnstrction</t>
  </si>
  <si>
    <t>Admin Exp Trnsf Const-Mngerial</t>
  </si>
  <si>
    <t>Admin Exp Trnsf to ABD</t>
  </si>
  <si>
    <t>Overhead Loadings</t>
  </si>
  <si>
    <t>Outside Svcs Empl - Nonassoc</t>
  </si>
  <si>
    <t>AEPSC Billed to Client Co</t>
  </si>
  <si>
    <t>SRV-TEMPORARY AGENCY LABOR</t>
  </si>
  <si>
    <t>SRV-MAIL/MESSENGER-POSTAGE</t>
  </si>
  <si>
    <t>SRV-OUTSIDE SERVICES (TECH)</t>
  </si>
  <si>
    <t>SRV-SOFTWARE LICENSING</t>
  </si>
  <si>
    <t>Development Project Expense</t>
  </si>
  <si>
    <t>Def AEPSC Pension Settlement</t>
  </si>
  <si>
    <t>Property Insurance</t>
  </si>
  <si>
    <t>Injuries and Damages</t>
  </si>
  <si>
    <t>Safety Dinners and Awards</t>
  </si>
  <si>
    <t>Emp Accdent Prvntion-Adm Exp</t>
  </si>
  <si>
    <t>Wrkrs Cmpnstn Pre&amp;Slf Ins Prv</t>
  </si>
  <si>
    <t>Prsnal Injries&amp;Prop Dmage-Pub</t>
  </si>
  <si>
    <t>Frg Ben Loading - Workers Comp</t>
  </si>
  <si>
    <t>Employee Pensions &amp; Benefits</t>
  </si>
  <si>
    <t>Edit &amp; Print Empl Pub-Salaries</t>
  </si>
  <si>
    <t>Pension &amp; Group Ins Admin</t>
  </si>
  <si>
    <t>Pension Plan</t>
  </si>
  <si>
    <t>Group Life Insurance Premiums</t>
  </si>
  <si>
    <t>Group Medical Ins Premiums</t>
  </si>
  <si>
    <t>Physical Examinations</t>
  </si>
  <si>
    <t>Group L-T Disability Ins Prem</t>
  </si>
  <si>
    <t>Group Dental Insurance Prem</t>
  </si>
  <si>
    <t>Training Administration Exp</t>
  </si>
  <si>
    <t>Employee Activities</t>
  </si>
  <si>
    <t>Postretirement Benefits - OPEB</t>
  </si>
  <si>
    <t>Savings Plan Contributions</t>
  </si>
  <si>
    <t>Deferred Compensation</t>
  </si>
  <si>
    <t>Supplemental Pension</t>
  </si>
  <si>
    <t>SERP Pension  - Non-Service</t>
  </si>
  <si>
    <t>OPEB - Non-Service</t>
  </si>
  <si>
    <t>Frg Ben Loading - Pension</t>
  </si>
  <si>
    <t>Frg Ben Loading - Grp Ins</t>
  </si>
  <si>
    <t>Frg Ben Loading - Savings</t>
  </si>
  <si>
    <t>Frg Ben Loading - OPEB</t>
  </si>
  <si>
    <t>IntercoFringeOffset- Don't Use</t>
  </si>
  <si>
    <t>Frg Ben Loading - Accrual</t>
  </si>
  <si>
    <t>Amort-Post Retirerment Benefit</t>
  </si>
  <si>
    <t>Pension Plan - Non-Service</t>
  </si>
  <si>
    <t>Franchise Requirements</t>
  </si>
  <si>
    <t>Regulatory Commission Exp</t>
  </si>
  <si>
    <t>Regulatory Commission Exp-Adm</t>
  </si>
  <si>
    <t>Regulatory Commission Exp-Case</t>
  </si>
  <si>
    <t>Reg Com Exp-FERC Trans Cases</t>
  </si>
  <si>
    <t>State Publ Serv CommissionFees</t>
  </si>
  <si>
    <t>General Advertising Expenses</t>
  </si>
  <si>
    <t>Newspaper Advertising Space</t>
  </si>
  <si>
    <t>TV Station Advertising Time</t>
  </si>
  <si>
    <t>Spec Corporate Comm Info Proj</t>
  </si>
  <si>
    <t>Special Adv Space &amp; Prod Exp</t>
  </si>
  <si>
    <t>Publicity</t>
  </si>
  <si>
    <t>Public Opinion Surveys</t>
  </si>
  <si>
    <t>Other Corporate Comm Exp</t>
  </si>
  <si>
    <t>Misc General Expenses</t>
  </si>
  <si>
    <t>Corporate &amp; Fiscal Expenses</t>
  </si>
  <si>
    <t>Research, Develop&amp;Demonstr Exp</t>
  </si>
  <si>
    <t>Assoc Bus Dev - Materials Sold</t>
  </si>
  <si>
    <t>Assoc Business Development Exp</t>
  </si>
  <si>
    <t>Rents - Real Property</t>
  </si>
  <si>
    <t>Rents - Personal Property</t>
  </si>
  <si>
    <t>Maint Supv &amp; Engineering</t>
  </si>
  <si>
    <t>Maintenance of Structures</t>
  </si>
  <si>
    <t>Maintenance of Boiler Plant</t>
  </si>
  <si>
    <t>Maint of Blr Plt Environmental</t>
  </si>
  <si>
    <t>BSDR O/U Recovery - Maint Cost</t>
  </si>
  <si>
    <t>KY Steam Maint O/U</t>
  </si>
  <si>
    <t>Maintenance of Electric Plant</t>
  </si>
  <si>
    <t>Maint of Computer Software-Mjr</t>
  </si>
  <si>
    <t>Maint of Comm Equipmt-Mjr</t>
  </si>
  <si>
    <t>Maintenance of Misc Steam Plt</t>
  </si>
  <si>
    <t>Maint MiscStmPlt Environmental</t>
  </si>
  <si>
    <t>Maint of Computer Software</t>
  </si>
  <si>
    <t>Maint of Computer Hardware</t>
  </si>
  <si>
    <t>Maint of Communication Equip</t>
  </si>
  <si>
    <t>Maint of Station Equipment</t>
  </si>
  <si>
    <t>Maintenance of Overhead Lines</t>
  </si>
  <si>
    <t>Maint of Underground Lines</t>
  </si>
  <si>
    <t>Maint of Misc Trnsmssion Plt</t>
  </si>
  <si>
    <t>Maint Wind Turb Struct&amp;Eq-Mjr</t>
  </si>
  <si>
    <t>Maint Solar Pnl Strct &amp; Eq-Mjr</t>
  </si>
  <si>
    <t>Tree and Brush Control</t>
  </si>
  <si>
    <t>Maint of Lne Trnf,Rglators&amp;Dvi</t>
  </si>
  <si>
    <t>Maint of Strt Lghtng &amp; Sgnal S</t>
  </si>
  <si>
    <t>Maintenance of Meters</t>
  </si>
  <si>
    <t>Maint of Misc Distribution Plt</t>
  </si>
  <si>
    <t>Maintenance of General Plant</t>
  </si>
  <si>
    <t>Maint of Structures - Owned</t>
  </si>
  <si>
    <t>Maint of Structures - Leased</t>
  </si>
  <si>
    <t>Maint of Data Equipment</t>
  </si>
  <si>
    <t>Maint of Cmmncation Eq-Unall</t>
  </si>
  <si>
    <t>Maint of Office Furniture &amp; Eq</t>
  </si>
  <si>
    <t>Maintenance of Video Equipment</t>
  </si>
  <si>
    <t>Maint of Gen Plant-SCADA Equ</t>
  </si>
  <si>
    <t>Site Communications Services</t>
  </si>
  <si>
    <t>Maint of DA-AMI Comm Equip</t>
  </si>
  <si>
    <t>Maint of Comm Equipmt</t>
  </si>
  <si>
    <t>Depreciation Exp</t>
  </si>
  <si>
    <t>Over/Undr Depr Exp Var Riders</t>
  </si>
  <si>
    <t>Capitalized Software Depr Exp</t>
  </si>
  <si>
    <t>Depr Exp - Cloud Computing</t>
  </si>
  <si>
    <t>Depr - Asset Retirement Oblig</t>
  </si>
  <si>
    <t>Amort. of Plant</t>
  </si>
  <si>
    <t>Cloud Implement - Amort Plant</t>
  </si>
  <si>
    <t>Amort of Plt Acq Adj</t>
  </si>
  <si>
    <t>Regulatory Debits</t>
  </si>
  <si>
    <t>Regulatory Debit - BSDR</t>
  </si>
  <si>
    <t>Reg Debit - ADFIT Ben NonDR</t>
  </si>
  <si>
    <t>Regulatory Credits</t>
  </si>
  <si>
    <t>PPA RIDER Over/Under</t>
  </si>
  <si>
    <t>FICA</t>
  </si>
  <si>
    <t>Federal Unemployment Tax</t>
  </si>
  <si>
    <t>Real Personal Property Taxes</t>
  </si>
  <si>
    <t>State Gross Receipts Tax</t>
  </si>
  <si>
    <t>State Unemployment Tax</t>
  </si>
  <si>
    <t>Federal Excise Taxes</t>
  </si>
  <si>
    <t>State Sales and Use Taxes</t>
  </si>
  <si>
    <t>State Business Occup Taxes</t>
  </si>
  <si>
    <t>Real-Pers Prop Tax-Cap Leases</t>
  </si>
  <si>
    <t>Fringe Benefit Loading - FICA</t>
  </si>
  <si>
    <t>Fringe Benefit Loading - FUT</t>
  </si>
  <si>
    <t>Fringe Benefit Loading - SUT</t>
  </si>
  <si>
    <t>Real Prop Tax-Cap Leases</t>
  </si>
  <si>
    <t>Income Taxes, UOI - Federal</t>
  </si>
  <si>
    <t>Factored Cust A/R Exp - Affil</t>
  </si>
  <si>
    <t>Fact Cust A/R-Bad Debts-Affil</t>
  </si>
  <si>
    <t>Income Taxes, UOI - State</t>
  </si>
  <si>
    <t>Income Taxes UOI - State</t>
  </si>
  <si>
    <t>Prov Def I/T Util Op Inc-Fed</t>
  </si>
  <si>
    <t>Prov Def I/T Util Op Inc-State</t>
  </si>
  <si>
    <t>Prv Def I/T-Cr Util Op Inc-Fed</t>
  </si>
  <si>
    <t>Prv Def I/T-Cr UtilOpInc-State</t>
  </si>
  <si>
    <t>Gain From Disposition of Plant</t>
  </si>
  <si>
    <t>Comp. Allow Gains Title IV SO2</t>
  </si>
  <si>
    <t>Comp. Allow. Gains-Seas NOx</t>
  </si>
  <si>
    <t>Accretion Expense</t>
  </si>
  <si>
    <t>Rev from Non-Util Oper NonAfil</t>
  </si>
  <si>
    <t>Outside Services - Other</t>
  </si>
  <si>
    <t>Office Supplies &amp; Expense</t>
  </si>
  <si>
    <t>Non-Operatng Rental Income</t>
  </si>
  <si>
    <t>Non-Opratng Rntal Inc-Depr</t>
  </si>
  <si>
    <t>Int &amp; Dividend Inc - Nonassoc</t>
  </si>
  <si>
    <t>Interest Income - Assoc CBP</t>
  </si>
  <si>
    <t>Allw Oth Fnds Usd Drng Cnstr</t>
  </si>
  <si>
    <t>Misc Non-Op Inc-NonAsc-Rents</t>
  </si>
  <si>
    <t>Misc Non-Op Inc - NonAsc - Oth</t>
  </si>
  <si>
    <t>Misc Non-Op Exp - NonAssoc</t>
  </si>
  <si>
    <t>Prv Def I/T-Cr Oth I&amp;D-Fed</t>
  </si>
  <si>
    <t>Gain on Dspsition of Property</t>
  </si>
  <si>
    <t>Loss on Dspsition of Property</t>
  </si>
  <si>
    <t>Donations</t>
  </si>
  <si>
    <t>Penalties</t>
  </si>
  <si>
    <t>Penalties - Quality of Service</t>
  </si>
  <si>
    <t>Civic and Political Activity</t>
  </si>
  <si>
    <t>Non-deduct Lobbying per IRS</t>
  </si>
  <si>
    <t>Other Deductions - Nonassoc</t>
  </si>
  <si>
    <t>Social &amp; Service Club Dues</t>
  </si>
  <si>
    <t>Regulatory Expenses</t>
  </si>
  <si>
    <t>Inc Tax, Oth Inc&amp;Ded-Federal</t>
  </si>
  <si>
    <t>Inc Tax, Oth Inc &amp; Ded - State</t>
  </si>
  <si>
    <t>Inc Tax Oth Inc  Ded - State</t>
  </si>
  <si>
    <t>Prov Def I/T Oth I&amp;D - Federal</t>
  </si>
  <si>
    <t>Prov Def I/T Oth I&amp;D - State</t>
  </si>
  <si>
    <t>Int on LTD - Install Pur Contr</t>
  </si>
  <si>
    <t>Int on LTD - Other LTD</t>
  </si>
  <si>
    <t>Int on LTD - Sen Unsec Notes</t>
  </si>
  <si>
    <t>Amrtz Debt Dscnt&amp;Exp-Instl Pur</t>
  </si>
  <si>
    <t>Amrtz Debt Dscnt&amp;Exp-N/P</t>
  </si>
  <si>
    <t>Amrtz Dscnt&amp;Exp-Sn Unsec Note</t>
  </si>
  <si>
    <t>Amrtz Loss Rcquired Debt-Dbnt</t>
  </si>
  <si>
    <t>Interest Exp - Assoc Non-CBP</t>
  </si>
  <si>
    <t>Int to Assoc Co - CBP</t>
  </si>
  <si>
    <t>Other Interest Expense</t>
  </si>
  <si>
    <t>Interest on Customer Deposits</t>
  </si>
  <si>
    <t>Lines Of Credit</t>
  </si>
  <si>
    <t>Allw Brrwed Fnds Used Cnstr-Cr</t>
  </si>
  <si>
    <t>2025-06-30</t>
  </si>
  <si>
    <t>S345378</t>
  </si>
  <si>
    <t>FERC_IS1</t>
  </si>
  <si>
    <t>Error</t>
  </si>
  <si>
    <t>Kentucky Power Integrated Elim</t>
  </si>
  <si>
    <t>X992</t>
  </si>
  <si>
    <t>GLR6283P</t>
  </si>
  <si>
    <t>KYP CORP CONSOLIDATED</t>
  </si>
  <si>
    <t>Kentucky Power Corp Consol</t>
  </si>
  <si>
    <t>KYP_CORP_CONSOL</t>
  </si>
  <si>
    <t>GL_PRPT_CONS</t>
  </si>
  <si>
    <t>June 2025</t>
  </si>
  <si>
    <t>As of: Jun 2025</t>
  </si>
  <si>
    <t>Run Date: 08/11/2025  07:30 PM</t>
  </si>
  <si>
    <t>Rpt ID: FERC_IS1      Layout: FERC_IS1</t>
  </si>
  <si>
    <t>V2099-01-01 Acct: GL_FERC_ACCT      BU: GL_PRPT_CONS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</si>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</sst>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$&quot;#,##0.00_);[Red]\(&quot;$&quot;#,##0.00\)"/>
    <numFmt numFmtId="41" formatCode="_(* #,##0_);_(* \(#,##0\);_(* &quot;-&quot;_);_(@_)"/>
    <numFmt numFmtId="43" formatCode="_(* #,##0.00_);_(* \(#,##0.00\);_(* &quot;-&quot;??_);_(@_)"/>
    <numFmt numFmtId="164" formatCode="0.00%_);[Red]\(0.00%\)"/>
    <numFmt numFmtId="165" formatCode="_(* #,##0_);_(* \(#,##0\);_(* &quot;-&quot;??_);_(@_)"/>
    <numFmt numFmtId="166" formatCode="&quot;ID: &quot;\ #,##0"/>
    <numFmt numFmtId="167" formatCode="0.0%;[Red]\(0.0\)%"/>
    <numFmt numFmtId="168" formatCode="0_);\(0\)"/>
    <numFmt numFmtId="169" formatCode="0%;\(0%\)"/>
    <numFmt numFmtId="170" formatCode="#,##0.0"/>
  </numFmts>
  <fonts count="2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sz val="10"/>
      <color indexed="14"/>
      <name val="Arial"/>
      <family val="2"/>
    </font>
    <font>
      <b/>
      <i/>
      <u/>
      <sz val="10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b/>
      <sz val="10"/>
      <color indexed="33"/>
      <name val="Arial"/>
      <family val="2"/>
    </font>
    <font>
      <b/>
      <u/>
      <sz val="10"/>
      <color indexed="9"/>
      <name val="Arial"/>
      <family val="2"/>
    </font>
    <font>
      <u/>
      <sz val="10"/>
      <color indexed="8"/>
      <name val="Arial"/>
      <family val="2"/>
    </font>
    <font>
      <sz val="10"/>
      <color theme="0"/>
      <name val="Arial"/>
      <family val="2"/>
    </font>
    <font>
      <sz val="12"/>
      <color theme="0"/>
      <name val="Arial"/>
      <family val="2"/>
    </font>
    <font>
      <i/>
      <sz val="8"/>
      <name val="Arial"/>
      <family val="2"/>
    </font>
    <font>
      <sz val="10"/>
      <color rgb="FFFF0000"/>
      <name val="Arial"/>
      <family val="2"/>
    </font>
  </fonts>
  <fills count="16">
    <fill>
      <patternFill patternType="none"/>
    </fill>
    <fill>
      <patternFill patternType="gray125"/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0" applyNumberFormat="0" applyFont="0" applyFill="0" applyBorder="0" applyAlignment="0" applyProtection="0">
      <alignment horizontal="left"/>
    </xf>
    <xf numFmtId="15" fontId="7" fillId="0" borderId="0" applyFont="0" applyFill="0" applyBorder="0" applyAlignment="0" applyProtection="0"/>
    <xf numFmtId="4" fontId="7" fillId="0" borderId="0" applyFont="0" applyFill="0" applyBorder="0" applyAlignment="0" applyProtection="0"/>
    <xf numFmtId="0" fontId="8" fillId="0" borderId="1">
      <alignment horizontal="center"/>
    </xf>
    <xf numFmtId="3" fontId="7" fillId="0" borderId="0" applyFont="0" applyFill="0" applyBorder="0" applyAlignment="0" applyProtection="0"/>
    <xf numFmtId="0" fontId="7" fillId="2" borderId="0" applyNumberFormat="0" applyFont="0" applyBorder="0" applyAlignment="0" applyProtection="0"/>
  </cellStyleXfs>
  <cellXfs count="353">
    <xf numFmtId="0" fontId="0" fillId="0" borderId="0" xfId="0"/>
    <xf numFmtId="0" fontId="0" fillId="0" borderId="0" xfId="0" applyAlignment="1">
      <alignment vertical="top" wrapText="1"/>
    </xf>
    <xf numFmtId="0" fontId="0" fillId="3" borderId="2" xfId="0" applyFill="1" applyBorder="1" applyAlignment="1">
      <alignment horizontal="left" vertical="top" wrapText="1"/>
    </xf>
    <xf numFmtId="14" fontId="0" fillId="3" borderId="2" xfId="0" applyNumberFormat="1" applyFill="1" applyBorder="1" applyAlignment="1">
      <alignment horizontal="left" vertical="top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3" fontId="6" fillId="0" borderId="3" xfId="0" applyNumberFormat="1" applyFont="1" applyBorder="1" applyAlignment="1">
      <alignment horizontal="center"/>
    </xf>
    <xf numFmtId="3" fontId="3" fillId="0" borderId="0" xfId="0" applyNumberFormat="1" applyFont="1"/>
    <xf numFmtId="3" fontId="4" fillId="0" borderId="0" xfId="0" applyNumberFormat="1" applyFont="1"/>
    <xf numFmtId="40" fontId="3" fillId="0" borderId="0" xfId="0" applyNumberFormat="1" applyFont="1"/>
    <xf numFmtId="3" fontId="6" fillId="0" borderId="3" xfId="0" applyNumberFormat="1" applyFont="1" applyBorder="1" applyAlignment="1">
      <alignment horizontal="left"/>
    </xf>
    <xf numFmtId="166" fontId="6" fillId="0" borderId="0" xfId="0" applyNumberFormat="1" applyFont="1" applyFill="1" applyAlignment="1">
      <alignment horizontal="left"/>
    </xf>
    <xf numFmtId="3" fontId="6" fillId="0" borderId="0" xfId="0" applyNumberFormat="1" applyFont="1" applyFill="1" applyAlignment="1">
      <alignment horizontal="center"/>
    </xf>
    <xf numFmtId="3" fontId="6" fillId="0" borderId="1" xfId="0" applyNumberFormat="1" applyFont="1" applyBorder="1" applyAlignment="1">
      <alignment horizontal="left"/>
    </xf>
    <xf numFmtId="39" fontId="4" fillId="0" borderId="3" xfId="0" applyNumberFormat="1" applyFont="1" applyFill="1" applyBorder="1" applyAlignment="1">
      <alignment horizontal="center"/>
    </xf>
    <xf numFmtId="39" fontId="4" fillId="0" borderId="0" xfId="0" applyNumberFormat="1" applyFont="1" applyAlignment="1">
      <alignment horizontal="centerContinuous"/>
    </xf>
    <xf numFmtId="39" fontId="4" fillId="0" borderId="3" xfId="0" applyNumberFormat="1" applyFont="1" applyBorder="1" applyAlignment="1">
      <alignment horizontal="center"/>
    </xf>
    <xf numFmtId="39" fontId="3" fillId="0" borderId="0" xfId="0" applyNumberFormat="1" applyFont="1"/>
    <xf numFmtId="39" fontId="4" fillId="0" borderId="0" xfId="0" applyNumberFormat="1" applyFont="1" applyAlignment="1">
      <alignment horizontal="left" indent="14"/>
    </xf>
    <xf numFmtId="0" fontId="4" fillId="0" borderId="0" xfId="0" applyFont="1" applyAlignment="1">
      <alignment horizontal="center"/>
    </xf>
    <xf numFmtId="3" fontId="3" fillId="0" borderId="0" xfId="0" applyNumberFormat="1" applyFont="1" applyFill="1" applyBorder="1" applyAlignment="1">
      <alignment horizontal="left"/>
    </xf>
    <xf numFmtId="40" fontId="9" fillId="5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/>
    <xf numFmtId="40" fontId="9" fillId="0" borderId="0" xfId="0" applyNumberFormat="1" applyFont="1" applyBorder="1" applyAlignment="1">
      <alignment horizontal="right"/>
    </xf>
    <xf numFmtId="3" fontId="1" fillId="0" borderId="0" xfId="0" applyNumberFormat="1" applyFont="1" applyFill="1" applyBorder="1"/>
    <xf numFmtId="3" fontId="4" fillId="0" borderId="0" xfId="0" applyNumberFormat="1" applyFont="1" applyFill="1" applyBorder="1"/>
    <xf numFmtId="40" fontId="9" fillId="0" borderId="0" xfId="0" applyNumberFormat="1" applyFont="1" applyFill="1" applyBorder="1" applyAlignment="1">
      <alignment horizontal="right"/>
    </xf>
    <xf numFmtId="3" fontId="3" fillId="0" borderId="0" xfId="0" applyNumberFormat="1" applyFont="1" applyBorder="1"/>
    <xf numFmtId="40" fontId="4" fillId="0" borderId="0" xfId="0" applyNumberFormat="1" applyFont="1" applyFill="1" applyBorder="1" applyAlignment="1">
      <alignment horizontal="right"/>
    </xf>
    <xf numFmtId="3" fontId="3" fillId="4" borderId="0" xfId="0" applyNumberFormat="1" applyFont="1" applyFill="1" applyBorder="1"/>
    <xf numFmtId="0" fontId="3" fillId="4" borderId="0" xfId="0" applyFont="1" applyFill="1" applyBorder="1"/>
    <xf numFmtId="3" fontId="3" fillId="0" borderId="0" xfId="0" applyNumberFormat="1" applyFont="1" applyFill="1" applyBorder="1" applyAlignment="1">
      <alignment horizontal="left" indent="5"/>
    </xf>
    <xf numFmtId="3" fontId="4" fillId="0" borderId="0" xfId="0" applyNumberFormat="1" applyFont="1" applyFill="1" applyBorder="1" applyAlignment="1">
      <alignment horizontal="left" indent="3"/>
    </xf>
    <xf numFmtId="40" fontId="10" fillId="0" borderId="0" xfId="0" applyNumberFormat="1" applyFont="1" applyBorder="1" applyAlignment="1">
      <alignment horizontal="right"/>
    </xf>
    <xf numFmtId="40" fontId="9" fillId="0" borderId="4" xfId="0" applyNumberFormat="1" applyFont="1" applyBorder="1" applyAlignment="1">
      <alignment horizontal="right"/>
    </xf>
    <xf numFmtId="40" fontId="9" fillId="0" borderId="4" xfId="0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left" indent="2"/>
    </xf>
    <xf numFmtId="3" fontId="4" fillId="0" borderId="0" xfId="0" applyNumberFormat="1" applyFont="1" applyFill="1" applyBorder="1" applyAlignment="1">
      <alignment horizontal="left" indent="1"/>
    </xf>
    <xf numFmtId="3" fontId="3" fillId="0" borderId="3" xfId="0" applyNumberFormat="1" applyFont="1" applyBorder="1" applyAlignment="1">
      <alignment horizontal="center"/>
    </xf>
    <xf numFmtId="3" fontId="4" fillId="0" borderId="0" xfId="0" applyNumberFormat="1" applyFont="1" applyBorder="1"/>
    <xf numFmtId="3" fontId="2" fillId="0" borderId="0" xfId="0" applyNumberFormat="1" applyFont="1"/>
    <xf numFmtId="39" fontId="1" fillId="0" borderId="0" xfId="0" applyNumberFormat="1" applyFont="1" applyAlignment="1">
      <alignment horizontal="left" indent="11"/>
    </xf>
    <xf numFmtId="40" fontId="2" fillId="0" borderId="0" xfId="0" applyNumberFormat="1" applyFont="1"/>
    <xf numFmtId="3" fontId="2" fillId="0" borderId="0" xfId="0" applyNumberFormat="1" applyFont="1" applyFill="1"/>
    <xf numFmtId="40" fontId="2" fillId="0" borderId="0" xfId="0" applyNumberFormat="1" applyFont="1" applyFill="1" applyBorder="1"/>
    <xf numFmtId="38" fontId="2" fillId="0" borderId="0" xfId="0" applyNumberFormat="1" applyFont="1" applyFill="1"/>
    <xf numFmtId="3" fontId="4" fillId="0" borderId="0" xfId="0" applyNumberFormat="1" applyFont="1" applyFill="1"/>
    <xf numFmtId="0" fontId="0" fillId="0" borderId="0" xfId="0" applyFill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0" fontId="2" fillId="0" borderId="0" xfId="0" applyNumberFormat="1" applyFont="1" applyFill="1"/>
    <xf numFmtId="3" fontId="2" fillId="0" borderId="0" xfId="0" applyNumberFormat="1" applyFont="1" applyBorder="1"/>
    <xf numFmtId="3" fontId="2" fillId="0" borderId="0" xfId="0" applyNumberFormat="1" applyFont="1" applyFill="1" applyBorder="1" applyAlignment="1">
      <alignment horizontal="left" indent="5"/>
    </xf>
    <xf numFmtId="3" fontId="2" fillId="0" borderId="0" xfId="0" applyNumberFormat="1" applyFont="1" applyFill="1" applyBorder="1" applyAlignment="1">
      <alignment horizontal="left" indent="4"/>
    </xf>
    <xf numFmtId="3" fontId="2" fillId="0" borderId="4" xfId="0" applyNumberFormat="1" applyFont="1" applyFill="1" applyBorder="1" applyAlignment="1">
      <alignment horizontal="left" indent="4"/>
    </xf>
    <xf numFmtId="3" fontId="2" fillId="0" borderId="0" xfId="0" applyNumberFormat="1" applyFont="1" applyFill="1" applyBorder="1" applyAlignment="1">
      <alignment horizontal="left"/>
    </xf>
    <xf numFmtId="0" fontId="10" fillId="0" borderId="0" xfId="0" applyNumberFormat="1" applyFont="1" applyAlignment="1">
      <alignment horizontal="right"/>
    </xf>
    <xf numFmtId="0" fontId="9" fillId="0" borderId="0" xfId="0" applyNumberFormat="1" applyFont="1" applyFill="1" applyAlignment="1">
      <alignment horizontal="right"/>
    </xf>
    <xf numFmtId="0" fontId="9" fillId="0" borderId="3" xfId="0" applyNumberFormat="1" applyFont="1" applyFill="1" applyBorder="1" applyAlignment="1">
      <alignment horizontal="right"/>
    </xf>
    <xf numFmtId="0" fontId="9" fillId="0" borderId="0" xfId="0" applyNumberFormat="1" applyFont="1" applyFill="1" applyBorder="1" applyAlignment="1">
      <alignment horizontal="right"/>
    </xf>
    <xf numFmtId="0" fontId="2" fillId="0" borderId="0" xfId="0" applyNumberFormat="1" applyFont="1" applyFill="1" applyAlignment="1">
      <alignment horizontal="right"/>
    </xf>
    <xf numFmtId="3" fontId="2" fillId="0" borderId="0" xfId="0" applyNumberFormat="1" applyFont="1" applyFill="1" applyAlignment="1">
      <alignment horizontal="left" indent="1"/>
    </xf>
    <xf numFmtId="3" fontId="2" fillId="0" borderId="0" xfId="0" applyNumberFormat="1" applyFont="1" applyFill="1" applyAlignment="1">
      <alignment horizontal="left" indent="2"/>
    </xf>
    <xf numFmtId="3" fontId="2" fillId="0" borderId="0" xfId="0" applyNumberFormat="1" applyFont="1" applyFill="1" applyAlignment="1">
      <alignment horizontal="left" indent="3"/>
    </xf>
    <xf numFmtId="3" fontId="2" fillId="0" borderId="0" xfId="0" applyNumberFormat="1" applyFont="1" applyFill="1" applyAlignment="1">
      <alignment horizontal="left" indent="4"/>
    </xf>
    <xf numFmtId="3" fontId="2" fillId="7" borderId="0" xfId="0" applyNumberFormat="1" applyFont="1" applyFill="1"/>
    <xf numFmtId="40" fontId="3" fillId="7" borderId="0" xfId="0" applyNumberFormat="1" applyFont="1" applyFill="1" applyAlignment="1">
      <alignment horizontal="left" indent="1"/>
    </xf>
    <xf numFmtId="40" fontId="3" fillId="7" borderId="0" xfId="0" applyNumberFormat="1" applyFont="1" applyFill="1" applyAlignment="1">
      <alignment horizontal="left" indent="6"/>
    </xf>
    <xf numFmtId="0" fontId="3" fillId="7" borderId="0" xfId="0" applyNumberFormat="1" applyFont="1" applyFill="1" applyAlignment="1">
      <alignment horizontal="left" indent="6"/>
    </xf>
    <xf numFmtId="37" fontId="2" fillId="7" borderId="0" xfId="0" applyNumberFormat="1" applyFont="1" applyFill="1" applyBorder="1"/>
    <xf numFmtId="3" fontId="3" fillId="7" borderId="0" xfId="0" applyNumberFormat="1" applyFont="1" applyFill="1"/>
    <xf numFmtId="40" fontId="12" fillId="0" borderId="0" xfId="0" applyNumberFormat="1" applyFont="1" applyAlignment="1">
      <alignment horizontal="center"/>
    </xf>
    <xf numFmtId="49" fontId="2" fillId="0" borderId="0" xfId="0" applyNumberFormat="1" applyFont="1" applyFill="1" applyAlignment="1">
      <alignment horizontal="center"/>
    </xf>
    <xf numFmtId="40" fontId="2" fillId="0" borderId="4" xfId="0" applyNumberFormat="1" applyFont="1" applyFill="1" applyBorder="1"/>
    <xf numFmtId="40" fontId="12" fillId="0" borderId="0" xfId="0" applyNumberFormat="1" applyFont="1" applyFill="1" applyAlignment="1">
      <alignment horizontal="center"/>
    </xf>
    <xf numFmtId="49" fontId="13" fillId="0" borderId="0" xfId="0" applyNumberFormat="1" applyFont="1" applyFill="1" applyAlignment="1">
      <alignment horizontal="left"/>
    </xf>
    <xf numFmtId="0" fontId="2" fillId="0" borderId="0" xfId="0" applyFont="1" applyFill="1"/>
    <xf numFmtId="0" fontId="4" fillId="0" borderId="0" xfId="0" applyFont="1" applyFill="1"/>
    <xf numFmtId="0" fontId="2" fillId="0" borderId="0" xfId="0" applyFont="1"/>
    <xf numFmtId="49" fontId="2" fillId="0" borderId="0" xfId="0" applyNumberFormat="1" applyFont="1" applyAlignment="1">
      <alignment horizontal="left"/>
    </xf>
    <xf numFmtId="49" fontId="2" fillId="0" borderId="0" xfId="0" applyNumberFormat="1" applyFont="1" applyFill="1" applyAlignment="1">
      <alignment horizontal="left"/>
    </xf>
    <xf numFmtId="0" fontId="0" fillId="0" borderId="0" xfId="0" applyAlignment="1">
      <alignment horizontal="right"/>
    </xf>
    <xf numFmtId="3" fontId="2" fillId="0" borderId="0" xfId="0" applyNumberFormat="1" applyFont="1" applyAlignment="1">
      <alignment horizontal="right"/>
    </xf>
    <xf numFmtId="40" fontId="2" fillId="0" borderId="0" xfId="0" applyNumberFormat="1" applyFont="1" applyFill="1" applyAlignment="1">
      <alignment horizontal="right"/>
    </xf>
    <xf numFmtId="3" fontId="2" fillId="0" borderId="0" xfId="0" applyNumberFormat="1" applyFont="1" applyAlignment="1" applyProtection="1">
      <alignment horizontal="centerContinuous"/>
      <protection hidden="1"/>
    </xf>
    <xf numFmtId="3" fontId="2" fillId="0" borderId="0" xfId="0" applyNumberFormat="1" applyFont="1" applyAlignment="1">
      <alignment horizontal="center"/>
    </xf>
    <xf numFmtId="3" fontId="2" fillId="0" borderId="0" xfId="0" applyNumberFormat="1" applyFont="1" applyFill="1" applyAlignment="1">
      <alignment horizontal="center"/>
    </xf>
    <xf numFmtId="3" fontId="16" fillId="0" borderId="0" xfId="0" applyNumberFormat="1" applyFont="1" applyAlignment="1">
      <alignment horizontal="left"/>
    </xf>
    <xf numFmtId="167" fontId="2" fillId="0" borderId="5" xfId="2" applyNumberFormat="1" applyFont="1" applyFill="1" applyBorder="1" applyAlignment="1">
      <alignment horizontal="right"/>
    </xf>
    <xf numFmtId="49" fontId="2" fillId="0" borderId="0" xfId="0" applyNumberFormat="1" applyFont="1" applyFill="1" applyAlignment="1">
      <alignment horizontal="left" indent="1"/>
    </xf>
    <xf numFmtId="49" fontId="2" fillId="0" borderId="0" xfId="0" applyNumberFormat="1" applyFont="1" applyFill="1" applyAlignment="1">
      <alignment horizontal="left" indent="2"/>
    </xf>
    <xf numFmtId="49" fontId="2" fillId="0" borderId="0" xfId="0" applyNumberFormat="1" applyFont="1" applyAlignment="1">
      <alignment horizontal="left" indent="1"/>
    </xf>
    <xf numFmtId="49" fontId="2" fillId="0" borderId="0" xfId="0" applyNumberFormat="1" applyFont="1" applyAlignment="1">
      <alignment horizontal="left" indent="2"/>
    </xf>
    <xf numFmtId="167" fontId="2" fillId="8" borderId="0" xfId="0" applyNumberFormat="1" applyFont="1" applyFill="1" applyBorder="1" applyAlignment="1">
      <alignment horizontal="right"/>
    </xf>
    <xf numFmtId="0" fontId="4" fillId="0" borderId="0" xfId="0" applyFont="1" applyBorder="1" applyAlignment="1"/>
    <xf numFmtId="167" fontId="2" fillId="0" borderId="0" xfId="0" applyNumberFormat="1" applyFont="1" applyFill="1" applyBorder="1" applyAlignment="1">
      <alignment horizontal="centerContinuous"/>
    </xf>
    <xf numFmtId="167" fontId="4" fillId="0" borderId="3" xfId="0" applyNumberFormat="1" applyFont="1" applyFill="1" applyBorder="1" applyAlignment="1">
      <alignment horizontal="right"/>
    </xf>
    <xf numFmtId="167" fontId="4" fillId="0" borderId="3" xfId="0" applyNumberFormat="1" applyFont="1" applyFill="1" applyBorder="1" applyAlignment="1">
      <alignment horizontal="center"/>
    </xf>
    <xf numFmtId="167" fontId="2" fillId="0" borderId="0" xfId="0" applyNumberFormat="1" applyFont="1" applyFill="1" applyBorder="1" applyAlignment="1">
      <alignment horizontal="right"/>
    </xf>
    <xf numFmtId="167" fontId="4" fillId="0" borderId="6" xfId="0" applyNumberFormat="1" applyFont="1" applyFill="1" applyBorder="1" applyAlignment="1">
      <alignment horizontal="right"/>
    </xf>
    <xf numFmtId="43" fontId="2" fillId="0" borderId="0" xfId="1" applyFont="1" applyFill="1" applyBorder="1"/>
    <xf numFmtId="43" fontId="2" fillId="0" borderId="4" xfId="1" applyFont="1" applyFill="1" applyBorder="1"/>
    <xf numFmtId="43" fontId="2" fillId="0" borderId="0" xfId="1" applyFont="1"/>
    <xf numFmtId="3" fontId="2" fillId="0" borderId="4" xfId="0" applyNumberFormat="1" applyFont="1" applyFill="1" applyBorder="1"/>
    <xf numFmtId="3" fontId="4" fillId="0" borderId="4" xfId="0" applyNumberFormat="1" applyFont="1" applyFill="1" applyBorder="1"/>
    <xf numFmtId="3" fontId="2" fillId="9" borderId="0" xfId="0" applyNumberFormat="1" applyFont="1" applyFill="1"/>
    <xf numFmtId="3" fontId="2" fillId="9" borderId="0" xfId="0" applyNumberFormat="1" applyFont="1" applyFill="1" applyAlignment="1">
      <alignment horizontal="center"/>
    </xf>
    <xf numFmtId="49" fontId="2" fillId="9" borderId="0" xfId="0" applyNumberFormat="1" applyFont="1" applyFill="1" applyAlignment="1">
      <alignment horizontal="left"/>
    </xf>
    <xf numFmtId="3" fontId="2" fillId="9" borderId="0" xfId="0" applyNumberFormat="1" applyFont="1" applyFill="1" applyAlignment="1">
      <alignment horizontal="left"/>
    </xf>
    <xf numFmtId="40" fontId="2" fillId="9" borderId="0" xfId="0" applyNumberFormat="1" applyFont="1" applyFill="1"/>
    <xf numFmtId="0" fontId="0" fillId="9" borderId="0" xfId="0" applyFill="1"/>
    <xf numFmtId="40" fontId="14" fillId="9" borderId="0" xfId="0" applyNumberFormat="1" applyFont="1" applyFill="1" applyAlignment="1">
      <alignment horizontal="center"/>
    </xf>
    <xf numFmtId="3" fontId="2" fillId="9" borderId="0" xfId="0" applyNumberFormat="1" applyFont="1" applyFill="1" applyAlignment="1" applyProtection="1">
      <alignment horizontal="centerContinuous"/>
      <protection hidden="1"/>
    </xf>
    <xf numFmtId="40" fontId="12" fillId="9" borderId="0" xfId="0" applyNumberFormat="1" applyFont="1" applyFill="1" applyAlignment="1">
      <alignment horizontal="center"/>
    </xf>
    <xf numFmtId="49" fontId="2" fillId="9" borderId="0" xfId="0" applyNumberFormat="1" applyFont="1" applyFill="1" applyAlignment="1">
      <alignment horizontal="left" indent="1"/>
    </xf>
    <xf numFmtId="0" fontId="2" fillId="9" borderId="0" xfId="0" applyFont="1" applyFill="1"/>
    <xf numFmtId="49" fontId="2" fillId="9" borderId="0" xfId="0" applyNumberFormat="1" applyFont="1" applyFill="1" applyAlignment="1">
      <alignment horizontal="left" indent="2"/>
    </xf>
    <xf numFmtId="3" fontId="2" fillId="0" borderId="4" xfId="0" applyNumberFormat="1" applyFont="1" applyFill="1" applyBorder="1" applyAlignment="1">
      <alignment horizontal="left" indent="3"/>
    </xf>
    <xf numFmtId="3" fontId="2" fillId="0" borderId="4" xfId="0" applyNumberFormat="1" applyFont="1" applyFill="1" applyBorder="1" applyAlignment="1">
      <alignment horizontal="left" indent="2"/>
    </xf>
    <xf numFmtId="167" fontId="2" fillId="0" borderId="0" xfId="2" applyNumberFormat="1" applyFont="1" applyFill="1" applyBorder="1" applyAlignment="1">
      <alignment horizontal="right"/>
    </xf>
    <xf numFmtId="167" fontId="2" fillId="0" borderId="4" xfId="2" applyNumberFormat="1" applyFont="1" applyFill="1" applyBorder="1" applyAlignment="1">
      <alignment horizontal="right"/>
    </xf>
    <xf numFmtId="167" fontId="2" fillId="9" borderId="0" xfId="2" applyNumberFormat="1" applyFont="1" applyFill="1" applyBorder="1" applyAlignment="1">
      <alignment horizontal="right"/>
    </xf>
    <xf numFmtId="40" fontId="2" fillId="0" borderId="0" xfId="0" applyNumberFormat="1" applyFont="1" applyFill="1" applyBorder="1" applyAlignment="1">
      <alignment horizontal="center"/>
    </xf>
    <xf numFmtId="167" fontId="2" fillId="9" borderId="0" xfId="0" applyNumberFormat="1" applyFont="1" applyFill="1" applyBorder="1" applyAlignment="1">
      <alignment horizontal="right"/>
    </xf>
    <xf numFmtId="3" fontId="2" fillId="10" borderId="0" xfId="0" applyNumberFormat="1" applyFont="1" applyFill="1" applyAlignment="1">
      <alignment horizontal="center"/>
    </xf>
    <xf numFmtId="43" fontId="0" fillId="0" borderId="0" xfId="1" applyFont="1"/>
    <xf numFmtId="40" fontId="2" fillId="0" borderId="0" xfId="0" applyNumberFormat="1" applyFont="1" applyAlignment="1"/>
    <xf numFmtId="40" fontId="2" fillId="0" borderId="0" xfId="0" applyNumberFormat="1" applyFont="1" applyFill="1" applyAlignment="1"/>
    <xf numFmtId="8" fontId="4" fillId="0" borderId="0" xfId="0" applyNumberFormat="1" applyFont="1" applyFill="1"/>
    <xf numFmtId="3" fontId="5" fillId="0" borderId="0" xfId="0" applyNumberFormat="1" applyFont="1" applyAlignment="1">
      <alignment horizontal="center"/>
    </xf>
    <xf numFmtId="40" fontId="4" fillId="0" borderId="0" xfId="0" applyNumberFormat="1" applyFont="1" applyFill="1" applyBorder="1" applyAlignment="1">
      <alignment horizontal="center"/>
    </xf>
    <xf numFmtId="3" fontId="2" fillId="0" borderId="7" xfId="0" applyNumberFormat="1" applyFont="1" applyFill="1" applyBorder="1"/>
    <xf numFmtId="3" fontId="2" fillId="0" borderId="7" xfId="0" applyNumberFormat="1" applyFont="1" applyFill="1" applyBorder="1" applyAlignment="1">
      <alignment horizontal="left"/>
    </xf>
    <xf numFmtId="40" fontId="2" fillId="0" borderId="7" xfId="0" applyNumberFormat="1" applyFont="1" applyFill="1" applyBorder="1"/>
    <xf numFmtId="8" fontId="2" fillId="0" borderId="0" xfId="0" applyNumberFormat="1" applyFont="1" applyFill="1" applyBorder="1"/>
    <xf numFmtId="8" fontId="4" fillId="0" borderId="0" xfId="0" applyNumberFormat="1" applyFont="1" applyFill="1" applyBorder="1"/>
    <xf numFmtId="8" fontId="2" fillId="0" borderId="0" xfId="0" applyNumberFormat="1" applyFont="1" applyFill="1" applyBorder="1" applyAlignment="1">
      <alignment horizontal="centerContinuous"/>
    </xf>
    <xf numFmtId="0" fontId="4" fillId="0" borderId="0" xfId="0" applyFont="1" applyFill="1" applyBorder="1" applyAlignment="1"/>
    <xf numFmtId="165" fontId="2" fillId="0" borderId="0" xfId="1" applyNumberFormat="1" applyFont="1" applyFill="1" applyBorder="1"/>
    <xf numFmtId="165" fontId="2" fillId="0" borderId="4" xfId="1" applyNumberFormat="1" applyFont="1" applyFill="1" applyBorder="1"/>
    <xf numFmtId="165" fontId="2" fillId="0" borderId="0" xfId="1" applyNumberFormat="1" applyFont="1"/>
    <xf numFmtId="165" fontId="2" fillId="0" borderId="0" xfId="1" applyNumberFormat="1" applyFont="1" applyFill="1" applyAlignment="1"/>
    <xf numFmtId="165" fontId="2" fillId="0" borderId="0" xfId="1" applyNumberFormat="1" applyFont="1" applyFill="1"/>
    <xf numFmtId="165" fontId="2" fillId="0" borderId="0" xfId="0" applyNumberFormat="1" applyFont="1"/>
    <xf numFmtId="41" fontId="2" fillId="8" borderId="0" xfId="0" applyNumberFormat="1" applyFont="1" applyFill="1"/>
    <xf numFmtId="41" fontId="4" fillId="0" borderId="0" xfId="0" applyNumberFormat="1" applyFont="1" applyAlignment="1"/>
    <xf numFmtId="41" fontId="4" fillId="0" borderId="0" xfId="0" applyNumberFormat="1" applyFont="1" applyAlignment="1">
      <alignment horizontal="left" indent="14"/>
    </xf>
    <xf numFmtId="41" fontId="4" fillId="0" borderId="0" xfId="0" applyNumberFormat="1" applyFont="1" applyAlignment="1">
      <alignment horizontal="center"/>
    </xf>
    <xf numFmtId="41" fontId="2" fillId="0" borderId="0" xfId="0" applyNumberFormat="1" applyFont="1" applyFill="1" applyAlignment="1">
      <alignment horizontal="centerContinuous"/>
    </xf>
    <xf numFmtId="41" fontId="4" fillId="0" borderId="3" xfId="0" applyNumberFormat="1" applyFont="1" applyFill="1" applyBorder="1" applyAlignment="1">
      <alignment horizontal="center"/>
    </xf>
    <xf numFmtId="41" fontId="4" fillId="0" borderId="3" xfId="0" applyNumberFormat="1" applyFont="1" applyFill="1" applyBorder="1" applyAlignment="1"/>
    <xf numFmtId="41" fontId="4" fillId="0" borderId="0" xfId="0" applyNumberFormat="1" applyFont="1" applyAlignment="1">
      <alignment horizontal="centerContinuous"/>
    </xf>
    <xf numFmtId="41" fontId="2" fillId="0" borderId="0" xfId="0" applyNumberFormat="1" applyFont="1" applyAlignment="1">
      <alignment horizontal="centerContinuous"/>
    </xf>
    <xf numFmtId="41" fontId="4" fillId="0" borderId="3" xfId="0" applyNumberFormat="1" applyFont="1" applyBorder="1" applyAlignment="1">
      <alignment horizontal="center"/>
    </xf>
    <xf numFmtId="41" fontId="2" fillId="0" borderId="0" xfId="0" applyNumberFormat="1" applyFont="1"/>
    <xf numFmtId="41" fontId="4" fillId="0" borderId="0" xfId="0" applyNumberFormat="1" applyFont="1" applyFill="1"/>
    <xf numFmtId="41" fontId="4" fillId="0" borderId="0" xfId="1" applyNumberFormat="1" applyFont="1" applyFill="1" applyBorder="1" applyAlignment="1">
      <alignment horizontal="right"/>
    </xf>
    <xf numFmtId="41" fontId="2" fillId="0" borderId="0" xfId="1" applyNumberFormat="1" applyFont="1"/>
    <xf numFmtId="41" fontId="2" fillId="0" borderId="0" xfId="1" applyNumberFormat="1" applyFont="1" applyFill="1"/>
    <xf numFmtId="41" fontId="2" fillId="0" borderId="0" xfId="0" applyNumberFormat="1" applyFont="1" applyFill="1"/>
    <xf numFmtId="41" fontId="2" fillId="8" borderId="8" xfId="0" applyNumberFormat="1" applyFont="1" applyFill="1" applyBorder="1"/>
    <xf numFmtId="41" fontId="4" fillId="0" borderId="8" xfId="0" applyNumberFormat="1" applyFont="1" applyBorder="1" applyAlignment="1"/>
    <xf numFmtId="41" fontId="2" fillId="0" borderId="8" xfId="0" applyNumberFormat="1" applyFont="1" applyFill="1" applyBorder="1"/>
    <xf numFmtId="41" fontId="4" fillId="0" borderId="9" xfId="0" applyNumberFormat="1" applyFont="1" applyFill="1" applyBorder="1"/>
    <xf numFmtId="41" fontId="2" fillId="0" borderId="8" xfId="0" applyNumberFormat="1" applyFont="1" applyFill="1" applyBorder="1" applyAlignment="1">
      <alignment horizontal="centerContinuous"/>
    </xf>
    <xf numFmtId="41" fontId="4" fillId="0" borderId="9" xfId="0" applyNumberFormat="1" applyFont="1" applyFill="1" applyBorder="1" applyAlignment="1">
      <alignment horizontal="center"/>
    </xf>
    <xf numFmtId="41" fontId="4" fillId="0" borderId="8" xfId="0" applyNumberFormat="1" applyFont="1" applyFill="1" applyBorder="1"/>
    <xf numFmtId="41" fontId="4" fillId="0" borderId="8" xfId="0" applyNumberFormat="1" applyFont="1" applyFill="1" applyBorder="1" applyAlignment="1">
      <alignment horizontal="right"/>
    </xf>
    <xf numFmtId="41" fontId="2" fillId="0" borderId="8" xfId="0" applyNumberFormat="1" applyFont="1" applyBorder="1"/>
    <xf numFmtId="41" fontId="2" fillId="9" borderId="8" xfId="0" applyNumberFormat="1" applyFont="1" applyFill="1" applyBorder="1"/>
    <xf numFmtId="41" fontId="2" fillId="0" borderId="0" xfId="0" applyNumberFormat="1" applyFont="1" applyFill="1" applyBorder="1"/>
    <xf numFmtId="41" fontId="4" fillId="0" borderId="0" xfId="0" applyNumberFormat="1" applyFont="1" applyAlignment="1">
      <alignment horizontal="left"/>
    </xf>
    <xf numFmtId="41" fontId="4" fillId="0" borderId="0" xfId="0" applyNumberFormat="1" applyFont="1" applyBorder="1" applyAlignment="1">
      <alignment horizontal="center"/>
    </xf>
    <xf numFmtId="40" fontId="2" fillId="0" borderId="0" xfId="0" applyNumberFormat="1" applyFont="1" applyFill="1" applyBorder="1" applyAlignment="1">
      <alignment horizontal="centerContinuous"/>
    </xf>
    <xf numFmtId="40" fontId="4" fillId="0" borderId="3" xfId="0" applyNumberFormat="1" applyFont="1" applyFill="1" applyBorder="1" applyAlignment="1"/>
    <xf numFmtId="9" fontId="2" fillId="0" borderId="0" xfId="2" applyFont="1" applyFill="1" applyBorder="1" applyAlignment="1">
      <alignment horizontal="centerContinuous"/>
    </xf>
    <xf numFmtId="9" fontId="4" fillId="0" borderId="0" xfId="2" applyFont="1" applyBorder="1" applyAlignment="1">
      <alignment horizontal="center"/>
    </xf>
    <xf numFmtId="9" fontId="2" fillId="0" borderId="0" xfId="2" applyFont="1" applyFill="1" applyBorder="1"/>
    <xf numFmtId="9" fontId="2" fillId="0" borderId="0" xfId="2" applyFont="1"/>
    <xf numFmtId="168" fontId="4" fillId="0" borderId="0" xfId="0" applyNumberFormat="1" applyFont="1" applyBorder="1" applyAlignment="1">
      <alignment horizontal="center"/>
    </xf>
    <xf numFmtId="41" fontId="4" fillId="11" borderId="0" xfId="0" applyNumberFormat="1" applyFont="1" applyFill="1" applyAlignment="1">
      <alignment horizontal="left"/>
    </xf>
    <xf numFmtId="40" fontId="2" fillId="11" borderId="0" xfId="0" applyNumberFormat="1" applyFont="1" applyFill="1" applyBorder="1" applyAlignment="1">
      <alignment horizontal="center"/>
    </xf>
    <xf numFmtId="40" fontId="4" fillId="0" borderId="0" xfId="0" applyNumberFormat="1" applyFont="1" applyFill="1" applyBorder="1"/>
    <xf numFmtId="168" fontId="4" fillId="0" borderId="3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left"/>
    </xf>
    <xf numFmtId="10" fontId="2" fillId="0" borderId="0" xfId="2" applyNumberFormat="1" applyFont="1" applyFill="1"/>
    <xf numFmtId="3" fontId="2" fillId="0" borderId="0" xfId="0" applyNumberFormat="1" applyFont="1" applyAlignment="1" applyProtection="1">
      <alignment horizontal="center"/>
      <protection hidden="1"/>
    </xf>
    <xf numFmtId="49" fontId="1" fillId="0" borderId="0" xfId="0" applyNumberFormat="1" applyFont="1" applyFill="1" applyAlignment="1">
      <alignment horizontal="center"/>
    </xf>
    <xf numFmtId="40" fontId="0" fillId="0" borderId="0" xfId="0" applyNumberFormat="1" applyFill="1"/>
    <xf numFmtId="38" fontId="19" fillId="0" borderId="0" xfId="0" applyNumberFormat="1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left" indent="3"/>
    </xf>
    <xf numFmtId="38" fontId="9" fillId="0" borderId="0" xfId="0" quotePrefix="1" applyNumberFormat="1" applyFont="1" applyFill="1" applyBorder="1" applyAlignment="1">
      <alignment horizontal="center"/>
    </xf>
    <xf numFmtId="167" fontId="9" fillId="0" borderId="5" xfId="0" applyNumberFormat="1" applyFont="1" applyFill="1" applyBorder="1" applyAlignment="1">
      <alignment horizontal="right"/>
    </xf>
    <xf numFmtId="38" fontId="9" fillId="0" borderId="0" xfId="0" applyNumberFormat="1" applyFont="1" applyFill="1" applyBorder="1" applyAlignment="1">
      <alignment horizontal="center"/>
    </xf>
    <xf numFmtId="3" fontId="2" fillId="6" borderId="0" xfId="0" applyNumberFormat="1" applyFont="1" applyFill="1" applyBorder="1"/>
    <xf numFmtId="3" fontId="2" fillId="6" borderId="0" xfId="0" applyNumberFormat="1" applyFont="1" applyFill="1" applyBorder="1" applyAlignment="1">
      <alignment horizontal="left"/>
    </xf>
    <xf numFmtId="3" fontId="2" fillId="6" borderId="0" xfId="0" applyNumberFormat="1" applyFont="1" applyFill="1" applyBorder="1" applyAlignment="1">
      <alignment horizontal="left" indent="5"/>
    </xf>
    <xf numFmtId="38" fontId="9" fillId="6" borderId="0" xfId="0" applyNumberFormat="1" applyFont="1" applyFill="1" applyBorder="1" applyAlignment="1">
      <alignment horizontal="center"/>
    </xf>
    <xf numFmtId="40" fontId="9" fillId="6" borderId="0" xfId="0" applyNumberFormat="1" applyFont="1" applyFill="1" applyBorder="1" applyAlignment="1">
      <alignment horizontal="right"/>
    </xf>
    <xf numFmtId="40" fontId="2" fillId="6" borderId="0" xfId="0" applyNumberFormat="1" applyFont="1" applyFill="1" applyBorder="1"/>
    <xf numFmtId="3" fontId="2" fillId="6" borderId="0" xfId="0" applyNumberFormat="1" applyFont="1" applyFill="1" applyBorder="1" applyAlignment="1">
      <alignment horizontal="left" indent="7"/>
    </xf>
    <xf numFmtId="38" fontId="9" fillId="0" borderId="4" xfId="0" applyNumberFormat="1" applyFont="1" applyFill="1" applyBorder="1" applyAlignment="1">
      <alignment horizontal="center"/>
    </xf>
    <xf numFmtId="38" fontId="10" fillId="0" borderId="0" xfId="0" applyNumberFormat="1" applyFont="1" applyFill="1" applyBorder="1" applyAlignment="1">
      <alignment horizontal="center"/>
    </xf>
    <xf numFmtId="3" fontId="2" fillId="5" borderId="0" xfId="0" applyNumberFormat="1" applyFont="1" applyFill="1" applyBorder="1" applyAlignment="1">
      <alignment horizontal="left" indent="3"/>
    </xf>
    <xf numFmtId="38" fontId="9" fillId="5" borderId="0" xfId="0" applyNumberFormat="1" applyFont="1" applyFill="1" applyBorder="1" applyAlignment="1">
      <alignment horizontal="center"/>
    </xf>
    <xf numFmtId="3" fontId="2" fillId="6" borderId="0" xfId="0" applyNumberFormat="1" applyFont="1" applyFill="1" applyBorder="1" applyAlignment="1">
      <alignment horizontal="left" indent="4"/>
    </xf>
    <xf numFmtId="3" fontId="2" fillId="5" borderId="0" xfId="0" applyNumberFormat="1" applyFont="1" applyFill="1" applyBorder="1" applyAlignment="1">
      <alignment horizontal="left" indent="2"/>
    </xf>
    <xf numFmtId="3" fontId="2" fillId="0" borderId="0" xfId="0" applyNumberFormat="1" applyFont="1" applyFill="1" applyBorder="1" applyAlignment="1">
      <alignment horizontal="left" indent="2"/>
    </xf>
    <xf numFmtId="40" fontId="2" fillId="0" borderId="0" xfId="0" applyNumberFormat="1" applyFont="1" applyFill="1" applyBorder="1" applyAlignment="1">
      <alignment horizontal="right"/>
    </xf>
    <xf numFmtId="0" fontId="17" fillId="0" borderId="8" xfId="0" quotePrefix="1" applyNumberFormat="1" applyFont="1" applyFill="1" applyBorder="1" applyAlignment="1">
      <alignment horizontal="left"/>
    </xf>
    <xf numFmtId="8" fontId="4" fillId="0" borderId="8" xfId="0" applyNumberFormat="1" applyFont="1" applyFill="1" applyBorder="1"/>
    <xf numFmtId="0" fontId="17" fillId="0" borderId="10" xfId="0" quotePrefix="1" applyNumberFormat="1" applyFont="1" applyFill="1" applyBorder="1" applyAlignment="1">
      <alignment horizontal="left"/>
    </xf>
    <xf numFmtId="8" fontId="2" fillId="0" borderId="8" xfId="0" applyNumberFormat="1" applyFont="1" applyFill="1" applyBorder="1"/>
    <xf numFmtId="8" fontId="2" fillId="0" borderId="10" xfId="0" applyNumberFormat="1" applyFont="1" applyFill="1" applyBorder="1"/>
    <xf numFmtId="40" fontId="12" fillId="0" borderId="8" xfId="0" applyNumberFormat="1" applyFont="1" applyFill="1" applyBorder="1" applyAlignment="1">
      <alignment horizontal="center"/>
    </xf>
    <xf numFmtId="164" fontId="9" fillId="5" borderId="8" xfId="0" applyNumberFormat="1" applyFont="1" applyFill="1" applyBorder="1" applyAlignment="1">
      <alignment horizontal="right"/>
    </xf>
    <xf numFmtId="3" fontId="4" fillId="6" borderId="0" xfId="0" applyNumberFormat="1" applyFont="1" applyFill="1" applyBorder="1"/>
    <xf numFmtId="8" fontId="4" fillId="6" borderId="8" xfId="0" applyNumberFormat="1" applyFont="1" applyFill="1" applyBorder="1"/>
    <xf numFmtId="8" fontId="2" fillId="6" borderId="8" xfId="0" applyNumberFormat="1" applyFont="1" applyFill="1" applyBorder="1"/>
    <xf numFmtId="164" fontId="9" fillId="0" borderId="8" xfId="0" applyNumberFormat="1" applyFont="1" applyFill="1" applyBorder="1" applyAlignment="1">
      <alignment horizontal="right"/>
    </xf>
    <xf numFmtId="164" fontId="9" fillId="0" borderId="0" xfId="0" applyNumberFormat="1" applyFont="1" applyFill="1" applyBorder="1" applyAlignment="1">
      <alignment horizontal="right"/>
    </xf>
    <xf numFmtId="8" fontId="2" fillId="6" borderId="0" xfId="0" applyNumberFormat="1" applyFont="1" applyFill="1" applyBorder="1"/>
    <xf numFmtId="8" fontId="4" fillId="6" borderId="0" xfId="0" applyNumberFormat="1" applyFont="1" applyFill="1" applyBorder="1"/>
    <xf numFmtId="8" fontId="2" fillId="0" borderId="4" xfId="0" applyNumberFormat="1" applyFont="1" applyFill="1" applyBorder="1"/>
    <xf numFmtId="0" fontId="17" fillId="0" borderId="0" xfId="0" quotePrefix="1" applyNumberFormat="1" applyFont="1" applyFill="1" applyBorder="1" applyAlignment="1">
      <alignment horizontal="left"/>
    </xf>
    <xf numFmtId="40" fontId="12" fillId="0" borderId="0" xfId="0" applyNumberFormat="1" applyFont="1" applyFill="1" applyBorder="1" applyAlignment="1">
      <alignment horizontal="center"/>
    </xf>
    <xf numFmtId="0" fontId="17" fillId="0" borderId="4" xfId="0" quotePrefix="1" applyNumberFormat="1" applyFont="1" applyFill="1" applyBorder="1" applyAlignment="1">
      <alignment horizontal="left"/>
    </xf>
    <xf numFmtId="164" fontId="9" fillId="5" borderId="0" xfId="0" applyNumberFormat="1" applyFont="1" applyFill="1" applyBorder="1" applyAlignment="1">
      <alignment horizontal="right"/>
    </xf>
    <xf numFmtId="3" fontId="11" fillId="12" borderId="0" xfId="0" applyNumberFormat="1" applyFont="1" applyFill="1" applyBorder="1" applyAlignment="1">
      <alignment horizontal="left" indent="2"/>
    </xf>
    <xf numFmtId="38" fontId="18" fillId="12" borderId="0" xfId="0" applyNumberFormat="1" applyFont="1" applyFill="1" applyBorder="1" applyAlignment="1">
      <alignment horizontal="center"/>
    </xf>
    <xf numFmtId="40" fontId="11" fillId="12" borderId="0" xfId="0" applyNumberFormat="1" applyFont="1" applyFill="1" applyBorder="1" applyAlignment="1">
      <alignment horizontal="right"/>
    </xf>
    <xf numFmtId="164" fontId="11" fillId="12" borderId="0" xfId="0" applyNumberFormat="1" applyFont="1" applyFill="1" applyBorder="1" applyAlignment="1">
      <alignment horizontal="right"/>
    </xf>
    <xf numFmtId="167" fontId="11" fillId="12" borderId="0" xfId="0" applyNumberFormat="1" applyFont="1" applyFill="1" applyBorder="1" applyAlignment="1">
      <alignment horizontal="right"/>
    </xf>
    <xf numFmtId="167" fontId="2" fillId="6" borderId="0" xfId="2" applyNumberFormat="1" applyFont="1" applyFill="1" applyBorder="1" applyAlignment="1">
      <alignment horizontal="right"/>
    </xf>
    <xf numFmtId="167" fontId="4" fillId="0" borderId="0" xfId="2" applyNumberFormat="1" applyFont="1" applyFill="1" applyBorder="1" applyAlignment="1">
      <alignment horizontal="right"/>
    </xf>
    <xf numFmtId="167" fontId="9" fillId="5" borderId="0" xfId="0" applyNumberFormat="1" applyFont="1" applyFill="1" applyBorder="1" applyAlignment="1">
      <alignment horizontal="right"/>
    </xf>
    <xf numFmtId="3" fontId="20" fillId="13" borderId="0" xfId="0" applyNumberFormat="1" applyFont="1" applyFill="1"/>
    <xf numFmtId="40" fontId="20" fillId="13" borderId="0" xfId="0" applyNumberFormat="1" applyFont="1" applyFill="1"/>
    <xf numFmtId="40" fontId="20" fillId="13" borderId="0" xfId="0" applyNumberFormat="1" applyFont="1" applyFill="1" applyAlignment="1"/>
    <xf numFmtId="41" fontId="2" fillId="13" borderId="0" xfId="0" applyNumberFormat="1" applyFont="1" applyFill="1"/>
    <xf numFmtId="3" fontId="21" fillId="13" borderId="0" xfId="0" applyNumberFormat="1" applyFont="1" applyFill="1" applyBorder="1"/>
    <xf numFmtId="0" fontId="0" fillId="14" borderId="0" xfId="0" applyFill="1"/>
    <xf numFmtId="40" fontId="2" fillId="14" borderId="0" xfId="0" applyNumberFormat="1" applyFont="1" applyFill="1"/>
    <xf numFmtId="0" fontId="4" fillId="0" borderId="0" xfId="0" applyFont="1" applyBorder="1" applyAlignment="1">
      <alignment horizontal="left"/>
    </xf>
    <xf numFmtId="167" fontId="2" fillId="0" borderId="0" xfId="0" applyNumberFormat="1" applyFont="1" applyFill="1" applyBorder="1" applyAlignment="1">
      <alignment horizontal="left"/>
    </xf>
    <xf numFmtId="167" fontId="4" fillId="0" borderId="3" xfId="0" applyNumberFormat="1" applyFont="1" applyFill="1" applyBorder="1" applyAlignment="1">
      <alignment horizontal="left"/>
    </xf>
    <xf numFmtId="167" fontId="4" fillId="0" borderId="0" xfId="0" applyNumberFormat="1" applyFont="1" applyFill="1" applyBorder="1" applyAlignment="1">
      <alignment horizontal="left"/>
    </xf>
    <xf numFmtId="40" fontId="4" fillId="0" borderId="0" xfId="0" applyNumberFormat="1" applyFont="1" applyFill="1" applyBorder="1" applyAlignment="1">
      <alignment horizontal="left"/>
    </xf>
    <xf numFmtId="167" fontId="2" fillId="9" borderId="0" xfId="0" applyNumberFormat="1" applyFont="1" applyFill="1" applyBorder="1" applyAlignment="1">
      <alignment horizontal="left"/>
    </xf>
    <xf numFmtId="167" fontId="2" fillId="0" borderId="0" xfId="2" applyNumberFormat="1" applyFont="1" applyFill="1" applyBorder="1" applyAlignment="1">
      <alignment horizontal="left"/>
    </xf>
    <xf numFmtId="167" fontId="2" fillId="9" borderId="0" xfId="2" applyNumberFormat="1" applyFont="1" applyFill="1" applyBorder="1" applyAlignment="1">
      <alignment horizontal="left"/>
    </xf>
    <xf numFmtId="3" fontId="4" fillId="0" borderId="8" xfId="0" applyNumberFormat="1" applyFont="1" applyBorder="1"/>
    <xf numFmtId="3" fontId="2" fillId="0" borderId="8" xfId="0" applyNumberFormat="1" applyFont="1" applyFill="1" applyBorder="1"/>
    <xf numFmtId="164" fontId="11" fillId="12" borderId="8" xfId="0" applyNumberFormat="1" applyFont="1" applyFill="1" applyBorder="1" applyAlignment="1">
      <alignment horizontal="right"/>
    </xf>
    <xf numFmtId="3" fontId="4" fillId="0" borderId="8" xfId="0" applyNumberFormat="1" applyFont="1" applyFill="1" applyBorder="1"/>
    <xf numFmtId="3" fontId="1" fillId="0" borderId="8" xfId="0" applyNumberFormat="1" applyFont="1" applyFill="1" applyBorder="1"/>
    <xf numFmtId="3" fontId="4" fillId="0" borderId="10" xfId="0" applyNumberFormat="1" applyFont="1" applyFill="1" applyBorder="1"/>
    <xf numFmtId="40" fontId="2" fillId="0" borderId="8" xfId="0" applyNumberFormat="1" applyFont="1" applyFill="1" applyBorder="1"/>
    <xf numFmtId="3" fontId="2" fillId="0" borderId="8" xfId="0" applyNumberFormat="1" applyFont="1" applyBorder="1"/>
    <xf numFmtId="40" fontId="2" fillId="0" borderId="10" xfId="0" applyNumberFormat="1" applyFont="1" applyFill="1" applyBorder="1"/>
    <xf numFmtId="40" fontId="2" fillId="0" borderId="8" xfId="0" applyNumberFormat="1" applyFont="1" applyFill="1" applyBorder="1" applyAlignment="1"/>
    <xf numFmtId="167" fontId="2" fillId="8" borderId="0" xfId="0" applyNumberFormat="1" applyFont="1" applyFill="1" applyBorder="1" applyAlignment="1">
      <alignment horizontal="left"/>
    </xf>
    <xf numFmtId="0" fontId="0" fillId="0" borderId="8" xfId="0" applyBorder="1"/>
    <xf numFmtId="167" fontId="9" fillId="0" borderId="0" xfId="0" applyNumberFormat="1" applyFont="1" applyFill="1" applyBorder="1" applyAlignment="1">
      <alignment horizontal="right"/>
    </xf>
    <xf numFmtId="10" fontId="2" fillId="0" borderId="8" xfId="2" applyNumberFormat="1" applyFont="1" applyFill="1" applyBorder="1"/>
    <xf numFmtId="3" fontId="4" fillId="6" borderId="8" xfId="0" applyNumberFormat="1" applyFont="1" applyFill="1" applyBorder="1"/>
    <xf numFmtId="41" fontId="2" fillId="13" borderId="8" xfId="0" applyNumberFormat="1" applyFont="1" applyFill="1" applyBorder="1"/>
    <xf numFmtId="10" fontId="2" fillId="14" borderId="0" xfId="2" applyNumberFormat="1" applyFont="1" applyFill="1"/>
    <xf numFmtId="40" fontId="2" fillId="14" borderId="8" xfId="0" applyNumberFormat="1" applyFont="1" applyFill="1" applyBorder="1"/>
    <xf numFmtId="10" fontId="2" fillId="14" borderId="8" xfId="2" applyNumberFormat="1" applyFont="1" applyFill="1" applyBorder="1"/>
    <xf numFmtId="165" fontId="2" fillId="0" borderId="0" xfId="0" applyNumberFormat="1" applyFont="1" applyFill="1" applyBorder="1"/>
    <xf numFmtId="169" fontId="2" fillId="0" borderId="0" xfId="2" applyNumberFormat="1" applyFont="1" applyFill="1" applyAlignment="1"/>
    <xf numFmtId="9" fontId="2" fillId="15" borderId="0" xfId="2" applyFont="1" applyFill="1"/>
    <xf numFmtId="9" fontId="4" fillId="0" borderId="3" xfId="2" applyFont="1" applyFill="1" applyBorder="1" applyAlignment="1"/>
    <xf numFmtId="169" fontId="2" fillId="0" borderId="0" xfId="2" applyNumberFormat="1" applyFont="1" applyFill="1"/>
    <xf numFmtId="169" fontId="2" fillId="0" borderId="0" xfId="2" applyNumberFormat="1" applyFont="1" applyFill="1" applyBorder="1"/>
    <xf numFmtId="169" fontId="2" fillId="0" borderId="4" xfId="2" applyNumberFormat="1" applyFont="1" applyFill="1" applyBorder="1"/>
    <xf numFmtId="169" fontId="2" fillId="0" borderId="7" xfId="2" applyNumberFormat="1" applyFont="1" applyFill="1" applyBorder="1"/>
    <xf numFmtId="41" fontId="2" fillId="15" borderId="8" xfId="0" applyNumberFormat="1" applyFont="1" applyFill="1" applyBorder="1"/>
    <xf numFmtId="8" fontId="4" fillId="0" borderId="9" xfId="0" applyNumberFormat="1" applyFont="1" applyFill="1" applyBorder="1" applyAlignment="1"/>
    <xf numFmtId="1" fontId="2" fillId="0" borderId="8" xfId="0" applyNumberFormat="1" applyFont="1" applyFill="1" applyBorder="1" applyAlignment="1">
      <alignment horizontal="centerContinuous"/>
    </xf>
    <xf numFmtId="0" fontId="2" fillId="0" borderId="8" xfId="0" applyFont="1" applyBorder="1"/>
    <xf numFmtId="3" fontId="2" fillId="0" borderId="11" xfId="0" applyNumberFormat="1" applyFont="1" applyFill="1" applyBorder="1"/>
    <xf numFmtId="8" fontId="4" fillId="0" borderId="9" xfId="0" applyNumberFormat="1" applyFont="1" applyFill="1" applyBorder="1"/>
    <xf numFmtId="43" fontId="2" fillId="15" borderId="0" xfId="1" applyFont="1" applyFill="1"/>
    <xf numFmtId="43" fontId="2" fillId="13" borderId="0" xfId="1" applyFont="1" applyFill="1"/>
    <xf numFmtId="43" fontId="2" fillId="0" borderId="0" xfId="1" applyFont="1" applyFill="1"/>
    <xf numFmtId="43" fontId="2" fillId="0" borderId="0" xfId="1" applyFont="1" applyFill="1" applyAlignment="1"/>
    <xf numFmtId="43" fontId="2" fillId="0" borderId="7" xfId="1" applyFont="1" applyFill="1" applyBorder="1"/>
    <xf numFmtId="165" fontId="2" fillId="13" borderId="0" xfId="1" applyNumberFormat="1" applyFont="1" applyFill="1"/>
    <xf numFmtId="165" fontId="2" fillId="0" borderId="7" xfId="1" applyNumberFormat="1" applyFont="1" applyFill="1" applyBorder="1"/>
    <xf numFmtId="165" fontId="2" fillId="13" borderId="0" xfId="0" applyNumberFormat="1" applyFont="1" applyFill="1"/>
    <xf numFmtId="165" fontId="2" fillId="0" borderId="0" xfId="2" applyNumberFormat="1" applyFont="1" applyFill="1"/>
    <xf numFmtId="165" fontId="2" fillId="0" borderId="0" xfId="2" applyNumberFormat="1" applyFont="1" applyFill="1" applyBorder="1"/>
    <xf numFmtId="165" fontId="2" fillId="0" borderId="4" xfId="2" applyNumberFormat="1" applyFont="1" applyFill="1" applyBorder="1"/>
    <xf numFmtId="165" fontId="2" fillId="0" borderId="0" xfId="2" applyNumberFormat="1" applyFont="1" applyFill="1" applyAlignment="1"/>
    <xf numFmtId="165" fontId="2" fillId="15" borderId="0" xfId="1" applyNumberFormat="1" applyFont="1" applyFill="1"/>
    <xf numFmtId="165" fontId="4" fillId="0" borderId="0" xfId="0" applyNumberFormat="1" applyFont="1" applyAlignment="1">
      <alignment horizontal="left"/>
    </xf>
    <xf numFmtId="165" fontId="4" fillId="11" borderId="0" xfId="0" applyNumberFormat="1" applyFont="1" applyFill="1" applyAlignment="1">
      <alignment horizontal="left"/>
    </xf>
    <xf numFmtId="165" fontId="4" fillId="0" borderId="3" xfId="0" applyNumberFormat="1" applyFont="1" applyFill="1" applyBorder="1" applyAlignment="1"/>
    <xf numFmtId="165" fontId="4" fillId="0" borderId="0" xfId="0" applyNumberFormat="1" applyFont="1" applyBorder="1" applyAlignment="1">
      <alignment horizontal="center"/>
    </xf>
    <xf numFmtId="165" fontId="2" fillId="0" borderId="0" xfId="0" applyNumberFormat="1" applyFont="1" applyFill="1" applyBorder="1" applyAlignment="1">
      <alignment horizontal="centerContinuous"/>
    </xf>
    <xf numFmtId="165" fontId="2" fillId="11" borderId="0" xfId="0" applyNumberFormat="1" applyFont="1" applyFill="1" applyBorder="1" applyAlignment="1">
      <alignment horizontal="center"/>
    </xf>
    <xf numFmtId="43" fontId="2" fillId="0" borderId="0" xfId="1" applyFont="1" applyFill="1" applyAlignment="1">
      <alignment horizontal="right"/>
    </xf>
    <xf numFmtId="43" fontId="4" fillId="0" borderId="0" xfId="1" applyFont="1" applyFill="1"/>
    <xf numFmtId="43" fontId="2" fillId="9" borderId="0" xfId="1" applyFont="1" applyFill="1"/>
    <xf numFmtId="43" fontId="2" fillId="9" borderId="0" xfId="1" applyFont="1" applyFill="1" applyBorder="1"/>
    <xf numFmtId="43" fontId="12" fillId="0" borderId="0" xfId="1" applyFont="1" applyFill="1" applyAlignment="1">
      <alignment horizontal="center"/>
    </xf>
    <xf numFmtId="43" fontId="2" fillId="14" borderId="0" xfId="1" applyFont="1" applyFill="1"/>
    <xf numFmtId="43" fontId="5" fillId="0" borderId="0" xfId="1" applyFont="1" applyFill="1" applyAlignment="1"/>
    <xf numFmtId="43" fontId="2" fillId="8" borderId="0" xfId="1" applyFont="1" applyFill="1"/>
    <xf numFmtId="41" fontId="2" fillId="15" borderId="0" xfId="1" applyNumberFormat="1" applyFont="1" applyFill="1"/>
    <xf numFmtId="0" fontId="6" fillId="10" borderId="0" xfId="0" applyFont="1" applyFill="1" applyAlignment="1">
      <alignment vertical="center" wrapText="1"/>
    </xf>
    <xf numFmtId="0" fontId="22" fillId="10" borderId="0" xfId="0" applyFont="1" applyFill="1" applyAlignment="1">
      <alignment horizontal="right" vertical="center" wrapText="1"/>
    </xf>
    <xf numFmtId="0" fontId="2" fillId="0" borderId="0" xfId="0" applyFont="1" applyAlignment="1">
      <alignment horizontal="left" indent="6"/>
    </xf>
    <xf numFmtId="37" fontId="2" fillId="0" borderId="0" xfId="0" applyNumberFormat="1" applyFont="1"/>
    <xf numFmtId="43" fontId="23" fillId="0" borderId="0" xfId="1" applyFont="1" applyFill="1"/>
    <xf numFmtId="0" fontId="22" fillId="10" borderId="0" xfId="0" applyFont="1" applyFill="1" applyAlignment="1">
      <alignment horizontal="center" vertical="center" wrapText="1"/>
    </xf>
    <xf numFmtId="3" fontId="2" fillId="10" borderId="0" xfId="0" applyNumberFormat="1" applyFont="1" applyFill="1"/>
    <xf numFmtId="170" fontId="2" fillId="9" borderId="0" xfId="0" applyNumberFormat="1" applyFont="1" applyFill="1" applyAlignment="1">
      <alignment horizontal="center"/>
    </xf>
    <xf numFmtId="4" fontId="2" fillId="9" borderId="0" xfId="0" applyNumberFormat="1" applyFont="1" applyFill="1" applyAlignment="1">
      <alignment horizontal="center"/>
    </xf>
    <xf numFmtId="49" fontId="2" fillId="0" borderId="0" xfId="0" applyNumberFormat="1" applyFont="1" applyFill="1" applyAlignment="1" applyProtection="1">
      <alignment horizontal="left" indent="1"/>
      <protection hidden="1"/>
    </xf>
    <xf numFmtId="49" fontId="2" fillId="0" borderId="0" xfId="0" applyNumberFormat="1" applyFont="1" applyAlignment="1" applyProtection="1">
      <alignment horizontal="left" indent="1"/>
      <protection hidden="1"/>
    </xf>
    <xf numFmtId="49" fontId="2" fillId="10" borderId="0" xfId="0" applyNumberFormat="1" applyFont="1" applyFill="1" applyAlignment="1">
      <alignment horizontal="left" indent="2"/>
    </xf>
    <xf numFmtId="3" fontId="2" fillId="10" borderId="0" xfId="0" applyNumberFormat="1" applyFont="1" applyFill="1" applyAlignment="1">
      <alignment horizontal="right"/>
    </xf>
    <xf numFmtId="170" fontId="2" fillId="0" borderId="0" xfId="0" applyNumberFormat="1" applyFont="1" applyAlignment="1">
      <alignment horizontal="right"/>
    </xf>
    <xf numFmtId="0" fontId="2" fillId="0" borderId="0" xfId="0" applyFont="1" applyFill="1" applyAlignment="1">
      <alignment horizontal="left" indent="6"/>
    </xf>
    <xf numFmtId="170" fontId="2" fillId="0" borderId="0" xfId="0" applyNumberFormat="1" applyFont="1"/>
    <xf numFmtId="170" fontId="2" fillId="0" borderId="0" xfId="0" applyNumberFormat="1" applyFont="1" applyFill="1"/>
    <xf numFmtId="4" fontId="2" fillId="0" borderId="0" xfId="0" applyNumberFormat="1" applyFont="1" applyAlignment="1">
      <alignment horizontal="center"/>
    </xf>
    <xf numFmtId="41" fontId="2" fillId="0" borderId="0" xfId="1" applyNumberFormat="1" applyFont="1" applyFill="1" applyBorder="1"/>
    <xf numFmtId="41" fontId="1" fillId="0" borderId="0" xfId="0" applyNumberFormat="1" applyFont="1" applyFill="1" applyBorder="1" applyAlignment="1">
      <alignment horizontal="center"/>
    </xf>
    <xf numFmtId="167" fontId="1" fillId="0" borderId="0" xfId="0" applyNumberFormat="1" applyFont="1" applyFill="1" applyBorder="1" applyAlignment="1">
      <alignment horizontal="right"/>
    </xf>
    <xf numFmtId="41" fontId="1" fillId="0" borderId="0" xfId="0" applyNumberFormat="1" applyFont="1" applyFill="1" applyBorder="1"/>
    <xf numFmtId="167" fontId="1" fillId="0" borderId="0" xfId="0" applyNumberFormat="1" applyFont="1" applyFill="1" applyBorder="1" applyAlignment="1">
      <alignment horizontal="left"/>
    </xf>
    <xf numFmtId="8" fontId="1" fillId="0" borderId="0" xfId="0" applyNumberFormat="1" applyFont="1" applyFill="1" applyBorder="1"/>
    <xf numFmtId="168" fontId="1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Continuous"/>
    </xf>
    <xf numFmtId="9" fontId="1" fillId="0" borderId="0" xfId="2" applyFont="1" applyFill="1" applyBorder="1" applyAlignment="1">
      <alignment horizontal="center"/>
    </xf>
    <xf numFmtId="165" fontId="1" fillId="0" borderId="0" xfId="0" applyNumberFormat="1" applyFont="1" applyFill="1" applyBorder="1" applyAlignment="1">
      <alignment horizontal="center"/>
    </xf>
    <xf numFmtId="3" fontId="3" fillId="0" borderId="0" xfId="0" applyNumberFormat="1" applyFont="1" applyFill="1"/>
    <xf numFmtId="3" fontId="3" fillId="0" borderId="0" xfId="0" applyNumberFormat="1" applyFont="1" applyFill="1" applyBorder="1"/>
    <xf numFmtId="0" fontId="3" fillId="0" borderId="0" xfId="0" applyFont="1" applyFill="1" applyBorder="1"/>
    <xf numFmtId="3" fontId="9" fillId="0" borderId="0" xfId="0" applyNumberFormat="1" applyFont="1" applyFill="1" applyBorder="1" applyAlignment="1">
      <alignment horizontal="left"/>
    </xf>
    <xf numFmtId="3" fontId="9" fillId="0" borderId="0" xfId="0" applyNumberFormat="1" applyFont="1" applyFill="1" applyBorder="1" applyAlignment="1" applyProtection="1">
      <alignment horizontal="right"/>
      <protection hidden="1"/>
    </xf>
    <xf numFmtId="43" fontId="3" fillId="0" borderId="0" xfId="1" applyFont="1" applyFill="1" applyBorder="1"/>
    <xf numFmtId="3" fontId="9" fillId="0" borderId="0" xfId="0" applyNumberFormat="1" applyFont="1" applyFill="1" applyBorder="1" applyAlignment="1">
      <alignment horizontal="right"/>
    </xf>
    <xf numFmtId="38" fontId="9" fillId="0" borderId="0" xfId="0" applyNumberFormat="1" applyFont="1" applyFill="1" applyBorder="1" applyAlignment="1">
      <alignment horizontal="left"/>
    </xf>
    <xf numFmtId="38" fontId="9" fillId="0" borderId="0" xfId="0" applyNumberFormat="1" applyFont="1" applyFill="1" applyBorder="1" applyAlignment="1">
      <alignment horizontal="right"/>
    </xf>
    <xf numFmtId="38" fontId="3" fillId="0" borderId="0" xfId="0" applyNumberFormat="1" applyFont="1" applyFill="1" applyBorder="1"/>
    <xf numFmtId="40" fontId="3" fillId="0" borderId="0" xfId="0" applyNumberFormat="1" applyFont="1" applyFill="1" applyBorder="1"/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right"/>
    </xf>
  </cellXfs>
  <cellStyles count="9">
    <cellStyle name="Comma" xfId="1" builtinId="3"/>
    <cellStyle name="Normal" xfId="0" builtinId="0"/>
    <cellStyle name="Percent" xfId="2" builtinId="5"/>
    <cellStyle name="PSChar" xfId="3" xr:uid="{00000000-0005-0000-0000-000003000000}"/>
    <cellStyle name="PSDate" xfId="4" xr:uid="{00000000-0005-0000-0000-000004000000}"/>
    <cellStyle name="PSDec" xfId="5" xr:uid="{00000000-0005-0000-0000-000005000000}"/>
    <cellStyle name="PSHeading" xfId="6" xr:uid="{00000000-0005-0000-0000-000006000000}"/>
    <cellStyle name="PSInt" xfId="7" xr:uid="{00000000-0005-0000-0000-000007000000}"/>
    <cellStyle name="PSSpacer" xfId="8" xr:uid="{00000000-0005-0000-0000-000008000000}"/>
  </cellStyles>
  <dxfs count="5"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8D0F7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C0C0C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8E3"/>
      <rgbColor rgb="00CC99FF"/>
      <rgbColor rgb="00FFE5CB"/>
      <rgbColor rgb="003366FF"/>
      <rgbColor rgb="0033CCCC"/>
      <rgbColor rgb="00FFFFCC"/>
      <rgbColor rgb="00FFCC00"/>
      <rgbColor rgb="00FF9900"/>
      <rgbColor rgb="00FF6600"/>
      <rgbColor rgb="00666699"/>
      <rgbColor rgb="00DDDDD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123824</xdr:colOff>
      <xdr:row>1</xdr:row>
      <xdr:rowOff>47625</xdr:rowOff>
    </xdr:from>
    <xdr:to>
      <xdr:col>2</xdr:col>
      <xdr:colOff>723900</xdr:colOff>
      <xdr:row>2</xdr:row>
      <xdr:rowOff>142876</xdr:rowOff>
    </xdr:to>
    <xdr:sp macro="Hide_ZERO_rows" textlink="">
      <xdr:nvSpPr>
        <xdr:cNvPr id="3" name="AutoShap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123824" y="47625"/>
          <a:ext cx="1447801" cy="257176"/>
        </a:xfrm>
        <a:prstGeom prst="foldedCorner">
          <a:avLst>
            <a:gd name="adj" fmla="val 23972"/>
          </a:avLst>
        </a:prstGeom>
        <a:solidFill>
          <a:srgbClr xmlns:mc="http://schemas.openxmlformats.org/markup-compatibility/2006" xmlns:a14="http://schemas.microsoft.com/office/drawing/2010/main" val="FFE8E3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2333625</xdr:colOff>
      <xdr:row>2</xdr:row>
      <xdr:rowOff>104775</xdr:rowOff>
    </xdr:from>
    <xdr:to>
      <xdr:col>5</xdr:col>
      <xdr:colOff>742950</xdr:colOff>
      <xdr:row>4</xdr:row>
      <xdr:rowOff>152400</xdr:rowOff>
    </xdr:to>
    <xdr:sp macro="KWH_Print" textlink="">
      <xdr:nvSpPr>
        <xdr:cNvPr id="2" name="Bevel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3181350" y="266700"/>
          <a:ext cx="1047750" cy="381000"/>
        </a:xfrm>
        <a:prstGeom prst="bevel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indent="0" algn="l"/>
          <a:r>
            <a:rPr lang="en-US" sz="1100">
              <a:solidFill>
                <a:schemeClr val="dk1">
                  <a:lumMod val="100000"/>
                </a:schemeClr>
              </a:solidFill>
              <a:latin typeface="+mn-lt"/>
              <a:ea typeface="+mn-ea"/>
              <a:cs typeface="+mn-cs"/>
            </a:rPr>
            <a:t>Print KWH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Right="0"/>
    <pageSetUpPr fitToPage="1"/>
  </sheetPr>
  <dimension ref="A1:T722"/>
  <sheetViews>
    <sheetView tabSelected="1" zoomScaleNormal="100" zoomScaleSheetLayoutView="100" workbookViewId="0">
      <pane xSplit="4" ySplit="6" topLeftCell="E7" activePane="bottomRight" state="frozen"/>
      <selection activeCell="A2" sqref="A2"/>
      <selection pane="topRight" activeCell="E2" sqref="E2"/>
      <selection pane="bottomLeft" activeCell="A8" sqref="A8"/>
      <selection pane="bottomRight" activeCell="F719" sqref="F719"/>
    </sheetView>
  </sheetViews>
  <sheetFormatPr defaultColWidth="9.1796875" defaultRowHeight="12.5" outlineLevelRow="2" outlineLevelCol="1" x14ac:dyDescent="0.25"/>
  <cols>
    <col min="1" max="1" width="132.453125" style="7" hidden="1" customWidth="1"/>
    <col min="2" max="2" width="12.7265625" style="7" customWidth="1"/>
    <col min="3" max="3" width="35.26953125" style="7" customWidth="1"/>
    <col min="4" max="4" width="3.1796875" style="57" customWidth="1"/>
    <col min="5" max="5" width="1.1796875" style="17" customWidth="1"/>
    <col min="6" max="7" width="21" style="154" customWidth="1"/>
    <col min="8" max="8" width="19.26953125" style="159" customWidth="1" collapsed="1"/>
    <col min="9" max="9" width="12.7265625" style="98" hidden="1" customWidth="1" outlineLevel="1"/>
    <col min="10" max="10" width="2.7265625" style="162" customWidth="1"/>
    <col min="11" max="11" width="19.54296875" style="154" customWidth="1"/>
    <col min="12" max="12" width="18.54296875" style="154" customWidth="1"/>
    <col min="13" max="13" width="19.26953125" style="159" customWidth="1" collapsed="1"/>
    <col min="14" max="14" width="12.7265625" style="98" hidden="1" customWidth="1" outlineLevel="1"/>
    <col min="15" max="15" width="40.26953125" style="244" hidden="1" customWidth="1" outlineLevel="1"/>
    <col min="16" max="16" width="2.7265625" style="162" customWidth="1"/>
    <col min="17" max="18" width="21" style="154" customWidth="1"/>
    <col min="19" max="19" width="19.26953125" style="159" customWidth="1" collapsed="1"/>
    <col min="20" max="20" width="12.7265625" style="98" hidden="1" customWidth="1" outlineLevel="1"/>
    <col min="21" max="16384" width="9.1796875" style="7"/>
  </cols>
  <sheetData>
    <row r="1" spans="1:20" s="70" customFormat="1" ht="11.25" hidden="1" customHeight="1" x14ac:dyDescent="0.25">
      <c r="A1" s="65" t="s">
        <v>265</v>
      </c>
      <c r="B1" s="66" t="s">
        <v>0</v>
      </c>
      <c r="C1" s="67" t="s">
        <v>1</v>
      </c>
      <c r="D1" s="68"/>
      <c r="E1" s="69"/>
      <c r="F1" s="310" t="s">
        <v>571</v>
      </c>
      <c r="G1" s="310" t="s">
        <v>572</v>
      </c>
      <c r="H1" s="144" t="s">
        <v>573</v>
      </c>
      <c r="I1" s="93" t="s">
        <v>573</v>
      </c>
      <c r="J1" s="160"/>
      <c r="K1" s="310" t="s">
        <v>574</v>
      </c>
      <c r="L1" s="310" t="s">
        <v>575</v>
      </c>
      <c r="M1" s="144" t="s">
        <v>573</v>
      </c>
      <c r="N1" s="93" t="s">
        <v>573</v>
      </c>
      <c r="O1" s="261"/>
      <c r="P1" s="160"/>
      <c r="Q1" s="310" t="s">
        <v>576</v>
      </c>
      <c r="R1" s="310" t="s">
        <v>577</v>
      </c>
      <c r="S1" s="144" t="s">
        <v>573</v>
      </c>
      <c r="T1" s="93" t="s">
        <v>573</v>
      </c>
    </row>
    <row r="2" spans="1:20" ht="13" x14ac:dyDescent="0.3">
      <c r="C2" s="19" t="str">
        <f>IF($C$711="Error",$C$716,IF($C$717="Error",$C$713&amp;" - "&amp;$C$712,IF($C$717 = $C$716, "BU"&amp; $C$717&amp;" -" &amp; $C$711,$C$717&amp;" - "&amp;$C$716)))</f>
        <v>Kentucky Power Corp Consol</v>
      </c>
      <c r="D2" s="56"/>
      <c r="E2" s="41"/>
      <c r="F2" s="145"/>
      <c r="G2" s="145" t="str">
        <f>+C2</f>
        <v>Kentucky Power Corp Consol</v>
      </c>
      <c r="H2" s="145"/>
      <c r="I2" s="94"/>
      <c r="J2" s="161"/>
      <c r="K2" s="145"/>
      <c r="L2" s="145" t="str">
        <f>+G2</f>
        <v>Kentucky Power Corp Consol</v>
      </c>
      <c r="M2" s="145"/>
      <c r="N2" s="94"/>
      <c r="O2" s="243"/>
      <c r="P2" s="161"/>
      <c r="Q2" s="145"/>
      <c r="R2" s="145" t="str">
        <f>+L2</f>
        <v>Kentucky Power Corp Consol</v>
      </c>
      <c r="S2" s="145"/>
      <c r="T2" s="94"/>
    </row>
    <row r="3" spans="1:20" ht="13" x14ac:dyDescent="0.3">
      <c r="C3" s="19" t="str">
        <f>TEXT(+$C$701,"MMMM YYYY")</f>
        <v>June 2025</v>
      </c>
      <c r="E3" s="18"/>
      <c r="F3" s="146"/>
      <c r="G3" s="147" t="str">
        <f>+"As of: "&amp; TEXT(+$C$701,"MMM YYYY")</f>
        <v>As of: Jun 2025</v>
      </c>
      <c r="H3" s="148"/>
      <c r="I3" s="95"/>
      <c r="K3" s="146"/>
      <c r="L3" s="147" t="str">
        <f>+G3</f>
        <v>As of: Jun 2025</v>
      </c>
      <c r="M3" s="148"/>
      <c r="N3" s="95"/>
      <c r="Q3" s="146"/>
      <c r="R3" s="147" t="str">
        <f>+L3</f>
        <v>As of: Jun 2025</v>
      </c>
      <c r="S3" s="148"/>
      <c r="T3" s="95"/>
    </row>
    <row r="4" spans="1:20" ht="13.5" thickBot="1" x14ac:dyDescent="0.35">
      <c r="B4" s="13" t="str">
        <f>"Run Date: "&amp; TEXT(NvsEndTime,"MM/DD/YYYY  hh:mm AM/PM;@")</f>
        <v>Run Date: 08/11/2025  07:30 PM</v>
      </c>
      <c r="C4" s="38"/>
      <c r="D4" s="58"/>
      <c r="E4" s="14"/>
      <c r="F4" s="149"/>
      <c r="G4" s="149"/>
      <c r="H4" s="150"/>
      <c r="I4" s="96"/>
      <c r="J4" s="163"/>
      <c r="K4" s="149"/>
      <c r="L4" s="149"/>
      <c r="M4" s="150"/>
      <c r="N4" s="96"/>
      <c r="O4" s="245"/>
      <c r="P4" s="163"/>
      <c r="Q4" s="149"/>
      <c r="R4" s="149"/>
      <c r="S4" s="150"/>
      <c r="T4" s="96"/>
    </row>
    <row r="5" spans="1:20" ht="13" x14ac:dyDescent="0.3">
      <c r="B5" s="11" t="str">
        <f>IF(C714&lt;&gt;"Error",C714,"")</f>
        <v>GLR6283P</v>
      </c>
      <c r="C5" s="12" t="str">
        <f>"Rpt ID: "&amp; C709&amp; "      Layout: "&amp;C710</f>
        <v>Rpt ID: FERC_IS1      Layout: FERC_IS1</v>
      </c>
      <c r="E5" s="15"/>
      <c r="F5" s="151" t="s">
        <v>580</v>
      </c>
      <c r="G5" s="152"/>
      <c r="H5" s="147" t="s">
        <v>581</v>
      </c>
      <c r="I5" s="95"/>
      <c r="J5" s="164"/>
      <c r="K5" s="151" t="s">
        <v>582</v>
      </c>
      <c r="L5" s="152"/>
      <c r="M5" s="147" t="s">
        <v>581</v>
      </c>
      <c r="N5" s="95"/>
      <c r="P5" s="164"/>
      <c r="Q5" s="151" t="s">
        <v>583</v>
      </c>
      <c r="R5" s="152"/>
      <c r="S5" s="147" t="s">
        <v>581</v>
      </c>
      <c r="T5" s="95"/>
    </row>
    <row r="6" spans="1:20" s="8" customFormat="1" ht="13.5" thickBot="1" x14ac:dyDescent="0.35">
      <c r="A6" s="7"/>
      <c r="B6" s="10" t="str">
        <f>IF(C711="Error",""&amp;C717,IF(C717= "Error","" &amp; C713,"" &amp;C717))</f>
        <v>KYP_CORP_CONSOL</v>
      </c>
      <c r="C6" s="6" t="str">
        <f>IF($C$711="Error",NvsTreeASD &amp; " Acct: GL_FERC_ACCT      BU: "&amp;+$C$718,IF(C717="Error",NvsTreeASD &amp; " Acct: GL_FERC_ACCT     BU: "&amp;+$C$713,NvsTreeASD &amp; "  Acct: GL_FERC_ACCT    BU: "&amp;+$C$717))</f>
        <v>V2099-01-01 Acct: GL_FERC_ACCT      BU: GL_PRPT_CONS</v>
      </c>
      <c r="D6" s="58"/>
      <c r="E6" s="16"/>
      <c r="F6" s="153" t="str">
        <f>TEXT($C$701,"YYYY")</f>
        <v>2025</v>
      </c>
      <c r="G6" s="183">
        <f>+F6-1</f>
        <v>2024</v>
      </c>
      <c r="H6" s="149" t="s">
        <v>585</v>
      </c>
      <c r="I6" s="97" t="s">
        <v>586</v>
      </c>
      <c r="J6" s="165"/>
      <c r="K6" s="153" t="str">
        <f>TEXT($C$701,"YYYY")</f>
        <v>2025</v>
      </c>
      <c r="L6" s="183">
        <f>+K6-1</f>
        <v>2024</v>
      </c>
      <c r="M6" s="149" t="s">
        <v>585</v>
      </c>
      <c r="N6" s="97" t="s">
        <v>586</v>
      </c>
      <c r="O6" s="97" t="s">
        <v>587</v>
      </c>
      <c r="P6" s="165"/>
      <c r="Q6" s="153" t="str">
        <f>TEXT($C$701,"YYYY")</f>
        <v>2025</v>
      </c>
      <c r="R6" s="183">
        <f>+Q6-1</f>
        <v>2024</v>
      </c>
      <c r="S6" s="149" t="s">
        <v>585</v>
      </c>
      <c r="T6" s="97" t="s">
        <v>586</v>
      </c>
    </row>
    <row r="7" spans="1:20" ht="18.5" thickTop="1" x14ac:dyDescent="0.4">
      <c r="B7" s="40" t="s">
        <v>273</v>
      </c>
      <c r="C7" s="87" t="s">
        <v>570</v>
      </c>
      <c r="E7" s="9"/>
      <c r="H7" s="155"/>
      <c r="I7" s="99"/>
      <c r="J7" s="166"/>
      <c r="M7" s="155"/>
      <c r="N7" s="99"/>
      <c r="O7" s="246"/>
      <c r="P7" s="166"/>
      <c r="S7" s="155"/>
      <c r="T7" s="99"/>
    </row>
    <row r="8" spans="1:20" s="22" customFormat="1" ht="10.5" hidden="1" customHeight="1" outlineLevel="2" x14ac:dyDescent="0.3">
      <c r="B8" s="20"/>
      <c r="C8" s="31"/>
      <c r="D8" s="59"/>
      <c r="E8" s="26"/>
      <c r="F8" s="231"/>
      <c r="G8" s="231"/>
      <c r="H8" s="231"/>
      <c r="I8" s="231"/>
      <c r="J8" s="231"/>
      <c r="K8" s="231"/>
      <c r="L8" s="231"/>
      <c r="M8" s="231"/>
      <c r="N8" s="231"/>
      <c r="O8" s="231"/>
      <c r="P8" s="231"/>
      <c r="Q8" s="231"/>
      <c r="R8" s="231"/>
      <c r="S8" s="231"/>
      <c r="T8" s="231"/>
    </row>
    <row r="9" spans="1:20" s="22" customFormat="1" ht="13" collapsed="1" x14ac:dyDescent="0.3">
      <c r="B9" s="55" t="s">
        <v>43</v>
      </c>
      <c r="C9" s="228" t="s">
        <v>818</v>
      </c>
      <c r="D9" s="229"/>
      <c r="E9" s="229"/>
      <c r="F9" s="231"/>
      <c r="G9" s="231"/>
      <c r="H9" s="231"/>
      <c r="I9" s="231"/>
      <c r="J9" s="253"/>
      <c r="K9" s="230"/>
      <c r="L9" s="230"/>
      <c r="M9" s="230"/>
      <c r="N9" s="232"/>
      <c r="O9" s="231"/>
      <c r="P9" s="253"/>
      <c r="Q9" s="231"/>
      <c r="R9" s="231"/>
      <c r="S9" s="231"/>
      <c r="T9" s="231"/>
    </row>
    <row r="10" spans="1:20" s="22" customFormat="1" ht="0.75" hidden="1" customHeight="1" outlineLevel="2" x14ac:dyDescent="0.25">
      <c r="B10" s="55"/>
      <c r="C10" s="52"/>
      <c r="D10" s="189"/>
      <c r="E10" s="189"/>
      <c r="F10" s="26"/>
      <c r="G10" s="26"/>
      <c r="H10" s="26"/>
      <c r="I10" s="263"/>
      <c r="J10" s="252"/>
      <c r="K10" s="26"/>
      <c r="L10" s="26"/>
      <c r="M10" s="26"/>
      <c r="N10" s="88"/>
      <c r="O10" s="219"/>
      <c r="P10" s="219"/>
      <c r="Q10" s="26"/>
      <c r="R10" s="26"/>
      <c r="S10" s="26"/>
      <c r="T10" s="263"/>
    </row>
    <row r="11" spans="1:20" s="70" customFormat="1" hidden="1" outlineLevel="2" x14ac:dyDescent="0.25">
      <c r="A11" s="65" t="s">
        <v>1243</v>
      </c>
      <c r="B11" s="66" t="s">
        <v>1704</v>
      </c>
      <c r="C11" s="67" t="s">
        <v>2165</v>
      </c>
      <c r="D11" s="68"/>
      <c r="E11" s="69"/>
      <c r="F11" s="310">
        <v>10518841.640000001</v>
      </c>
      <c r="G11" s="310">
        <v>9725457.1400000006</v>
      </c>
      <c r="H11" s="144">
        <f>+F11-G11</f>
        <v>793384.5</v>
      </c>
      <c r="I11" s="93">
        <f>IF(G11&lt;0,IF(H11=0,0,IF(OR(G11=0,F11=0),"N.M.",IF(ABS(H11/G11)&gt;=10,"N.M.",H11/(-G11)))),IF(H11=0,0,IF(OR(G11=0,F11=0),"N.M.",IF(ABS(H11/G11)&gt;=10,"N.M.",H11/G11))))</f>
        <v>8.1578119010660713E-2</v>
      </c>
      <c r="J11" s="160"/>
      <c r="K11" s="310">
        <v>82223736.129999995</v>
      </c>
      <c r="L11" s="310">
        <v>71926293.159999996</v>
      </c>
      <c r="M11" s="144"/>
      <c r="N11" s="93"/>
      <c r="O11" s="261"/>
      <c r="P11" s="160"/>
      <c r="Q11" s="310">
        <v>28645041.59</v>
      </c>
      <c r="R11" s="310">
        <v>29614463.710000001</v>
      </c>
      <c r="S11" s="144"/>
      <c r="T11" s="93"/>
    </row>
    <row r="12" spans="1:20" s="70" customFormat="1" hidden="1" outlineLevel="2" x14ac:dyDescent="0.25">
      <c r="A12" s="65" t="s">
        <v>1244</v>
      </c>
      <c r="B12" s="66" t="s">
        <v>1705</v>
      </c>
      <c r="C12" s="67" t="s">
        <v>2166</v>
      </c>
      <c r="D12" s="68"/>
      <c r="E12" s="69"/>
      <c r="F12" s="310">
        <v>5838656.2800000003</v>
      </c>
      <c r="G12" s="310">
        <v>5084746.72</v>
      </c>
      <c r="H12" s="144">
        <f>+F12-G12</f>
        <v>753909.56000000052</v>
      </c>
      <c r="I12" s="93">
        <f>IF(G12&lt;0,IF(H12=0,0,IF(OR(G12=0,F12=0),"N.M.",IF(ABS(H12/G12)&gt;=10,"N.M.",H12/(-G12)))),IF(H12=0,0,IF(OR(G12=0,F12=0),"N.M.",IF(ABS(H12/G12)&gt;=10,"N.M.",H12/G12))))</f>
        <v>0.14826885221925087</v>
      </c>
      <c r="J12" s="160"/>
      <c r="K12" s="310">
        <v>34140674.990000002</v>
      </c>
      <c r="L12" s="310">
        <v>30642267.190000001</v>
      </c>
      <c r="M12" s="144"/>
      <c r="N12" s="93"/>
      <c r="O12" s="261"/>
      <c r="P12" s="160"/>
      <c r="Q12" s="310">
        <v>14614184.119999999</v>
      </c>
      <c r="R12" s="310">
        <v>14632830.02</v>
      </c>
      <c r="S12" s="144"/>
      <c r="T12" s="93"/>
    </row>
    <row r="13" spans="1:20" s="70" customFormat="1" hidden="1" outlineLevel="2" x14ac:dyDescent="0.25">
      <c r="A13" s="65" t="s">
        <v>1245</v>
      </c>
      <c r="B13" s="66" t="s">
        <v>1706</v>
      </c>
      <c r="C13" s="67" t="s">
        <v>2167</v>
      </c>
      <c r="D13" s="68"/>
      <c r="E13" s="69"/>
      <c r="F13" s="310">
        <v>12113659.34</v>
      </c>
      <c r="G13" s="310">
        <v>4053701.51</v>
      </c>
      <c r="H13" s="144">
        <f>+F13-G13</f>
        <v>8059957.8300000001</v>
      </c>
      <c r="I13" s="93">
        <f>IF(G13&lt;0,IF(H13=0,0,IF(OR(G13=0,F13=0),"N.M.",IF(ABS(H13/G13)&gt;=10,"N.M.",H13/(-G13)))),IF(H13=0,0,IF(OR(G13=0,F13=0),"N.M.",IF(ABS(H13/G13)&gt;=10,"N.M.",H13/G13))))</f>
        <v>1.9882958353290301</v>
      </c>
      <c r="J13" s="160"/>
      <c r="K13" s="310">
        <v>43100164.299999997</v>
      </c>
      <c r="L13" s="310">
        <v>37101100.049999997</v>
      </c>
      <c r="M13" s="144"/>
      <c r="N13" s="93"/>
      <c r="O13" s="261"/>
      <c r="P13" s="160"/>
      <c r="Q13" s="310">
        <v>18452329.530000001</v>
      </c>
      <c r="R13" s="310">
        <v>12919490.949999999</v>
      </c>
      <c r="S13" s="144"/>
      <c r="T13" s="93"/>
    </row>
    <row r="14" spans="1:20" s="22" customFormat="1" hidden="1" outlineLevel="1" x14ac:dyDescent="0.25">
      <c r="A14" s="22" t="s">
        <v>258</v>
      </c>
      <c r="B14" s="55"/>
      <c r="C14" s="52" t="s">
        <v>819</v>
      </c>
      <c r="D14" s="189"/>
      <c r="E14" s="189"/>
      <c r="F14" s="26">
        <v>28471157.260000002</v>
      </c>
      <c r="G14" s="26">
        <v>18863905.369999997</v>
      </c>
      <c r="H14" s="44">
        <f>+F14-G14</f>
        <v>9607251.8900000043</v>
      </c>
      <c r="I14" s="119">
        <f>IF(G14&lt;0,IF(H14=0,0,IF(OR(G14=0,F14=0),"N.M.",IF(ABS(H14/G14)&gt;=10,"N.M.",H14/(-G14)))),IF(H14=0,0,IF(OR(G14=0,F14=0),"N.M.",IF(ABS(H14/G14)&gt;=10,"N.M.",H14/G14))))</f>
        <v>0.50929283738237952</v>
      </c>
      <c r="J14" s="252"/>
      <c r="K14" s="26">
        <v>159464575.42000002</v>
      </c>
      <c r="L14" s="26">
        <v>139669660.39999998</v>
      </c>
      <c r="M14" s="26"/>
      <c r="N14" s="88"/>
      <c r="O14" s="219"/>
      <c r="P14" s="219"/>
      <c r="Q14" s="26">
        <v>61711555.240000002</v>
      </c>
      <c r="R14" s="26">
        <v>57166784.680000007</v>
      </c>
      <c r="S14" s="26"/>
      <c r="T14" s="263"/>
    </row>
    <row r="15" spans="1:20" s="22" customFormat="1" ht="0.75" hidden="1" customHeight="1" outlineLevel="2" x14ac:dyDescent="0.25">
      <c r="B15" s="55"/>
      <c r="C15" s="52"/>
      <c r="D15" s="189"/>
      <c r="E15" s="189"/>
      <c r="F15" s="26"/>
      <c r="G15" s="26"/>
      <c r="H15" s="26"/>
      <c r="I15" s="263"/>
      <c r="J15" s="252"/>
      <c r="K15" s="26"/>
      <c r="L15" s="26"/>
      <c r="M15" s="26"/>
      <c r="N15" s="88"/>
      <c r="O15" s="219"/>
      <c r="P15" s="219"/>
      <c r="Q15" s="26"/>
      <c r="R15" s="26"/>
      <c r="S15" s="26"/>
      <c r="T15" s="263"/>
    </row>
    <row r="16" spans="1:20" s="70" customFormat="1" hidden="1" outlineLevel="2" x14ac:dyDescent="0.25">
      <c r="A16" s="65" t="s">
        <v>1246</v>
      </c>
      <c r="B16" s="66" t="s">
        <v>1707</v>
      </c>
      <c r="C16" s="67" t="s">
        <v>820</v>
      </c>
      <c r="D16" s="68"/>
      <c r="E16" s="69"/>
      <c r="F16" s="310">
        <v>8621358.8900000006</v>
      </c>
      <c r="G16" s="310">
        <v>7980896.6200000001</v>
      </c>
      <c r="H16" s="144">
        <f t="shared" ref="H16:H23" si="0">+F16-G16</f>
        <v>640462.27000000048</v>
      </c>
      <c r="I16" s="93">
        <f t="shared" ref="I16:I23" si="1">IF(G16&lt;0,IF(H16=0,0,IF(OR(G16=0,F16=0),"N.M.",IF(ABS(H16/G16)&gt;=10,"N.M.",H16/(-G16)))),IF(H16=0,0,IF(OR(G16=0,F16=0),"N.M.",IF(ABS(H16/G16)&gt;=10,"N.M.",H16/G16))))</f>
        <v>8.0249413129223124E-2</v>
      </c>
      <c r="J16" s="160"/>
      <c r="K16" s="310">
        <v>49736597.090000004</v>
      </c>
      <c r="L16" s="310">
        <v>48214127.75</v>
      </c>
      <c r="M16" s="144"/>
      <c r="N16" s="93"/>
      <c r="O16" s="261"/>
      <c r="P16" s="160"/>
      <c r="Q16" s="310">
        <v>22981716.989999998</v>
      </c>
      <c r="R16" s="310">
        <v>24293739.969999999</v>
      </c>
      <c r="S16" s="144"/>
      <c r="T16" s="93"/>
    </row>
    <row r="17" spans="1:20" s="70" customFormat="1" hidden="1" outlineLevel="2" x14ac:dyDescent="0.25">
      <c r="A17" s="65" t="s">
        <v>1247</v>
      </c>
      <c r="B17" s="66" t="s">
        <v>1708</v>
      </c>
      <c r="C17" s="67" t="s">
        <v>2168</v>
      </c>
      <c r="D17" s="68"/>
      <c r="E17" s="69"/>
      <c r="F17" s="310">
        <v>2312197.92</v>
      </c>
      <c r="G17" s="310">
        <v>6615781.6299999999</v>
      </c>
      <c r="H17" s="144">
        <f t="shared" si="0"/>
        <v>-4303583.71</v>
      </c>
      <c r="I17" s="93">
        <f t="shared" si="1"/>
        <v>-0.65050268444244286</v>
      </c>
      <c r="J17" s="160"/>
      <c r="K17" s="310">
        <v>34922578.140000001</v>
      </c>
      <c r="L17" s="310">
        <v>34222676.659999996</v>
      </c>
      <c r="M17" s="144"/>
      <c r="N17" s="93"/>
      <c r="O17" s="261"/>
      <c r="P17" s="160"/>
      <c r="Q17" s="310">
        <v>15594247.91</v>
      </c>
      <c r="R17" s="310">
        <v>19075868.73</v>
      </c>
      <c r="S17" s="144"/>
      <c r="T17" s="93"/>
    </row>
    <row r="18" spans="1:20" s="70" customFormat="1" hidden="1" outlineLevel="2" x14ac:dyDescent="0.25">
      <c r="A18" s="65" t="s">
        <v>1248</v>
      </c>
      <c r="B18" s="66" t="s">
        <v>1709</v>
      </c>
      <c r="C18" s="67" t="s">
        <v>2169</v>
      </c>
      <c r="D18" s="68"/>
      <c r="E18" s="69"/>
      <c r="F18" s="310">
        <v>1112011.19</v>
      </c>
      <c r="G18" s="310">
        <v>1539571.9300000002</v>
      </c>
      <c r="H18" s="144">
        <f t="shared" si="0"/>
        <v>-427560.74000000022</v>
      </c>
      <c r="I18" s="93">
        <f t="shared" si="1"/>
        <v>-0.27771403964217517</v>
      </c>
      <c r="J18" s="160"/>
      <c r="K18" s="310">
        <v>8070400.1799999997</v>
      </c>
      <c r="L18" s="310">
        <v>9272782.5399999991</v>
      </c>
      <c r="M18" s="144"/>
      <c r="N18" s="93"/>
      <c r="O18" s="261"/>
      <c r="P18" s="160"/>
      <c r="Q18" s="310">
        <v>3655583.56</v>
      </c>
      <c r="R18" s="310">
        <v>4645267.75</v>
      </c>
      <c r="S18" s="144"/>
      <c r="T18" s="93"/>
    </row>
    <row r="19" spans="1:20" s="70" customFormat="1" hidden="1" outlineLevel="2" x14ac:dyDescent="0.25">
      <c r="A19" s="65" t="s">
        <v>1249</v>
      </c>
      <c r="B19" s="66" t="s">
        <v>1710</v>
      </c>
      <c r="C19" s="67" t="s">
        <v>2170</v>
      </c>
      <c r="D19" s="68"/>
      <c r="E19" s="69"/>
      <c r="F19" s="310">
        <v>1463355.15</v>
      </c>
      <c r="G19" s="310">
        <v>1184675.99</v>
      </c>
      <c r="H19" s="144">
        <f t="shared" si="0"/>
        <v>278679.15999999992</v>
      </c>
      <c r="I19" s="93">
        <f t="shared" si="1"/>
        <v>0.23523660676198893</v>
      </c>
      <c r="J19" s="160"/>
      <c r="K19" s="310">
        <v>8422279.1999999993</v>
      </c>
      <c r="L19" s="310">
        <v>7924214.4400000004</v>
      </c>
      <c r="M19" s="144"/>
      <c r="N19" s="93"/>
      <c r="O19" s="261"/>
      <c r="P19" s="160"/>
      <c r="Q19" s="310">
        <v>3897844.2199999997</v>
      </c>
      <c r="R19" s="310">
        <v>3881184.11</v>
      </c>
      <c r="S19" s="144"/>
      <c r="T19" s="93"/>
    </row>
    <row r="20" spans="1:20" s="70" customFormat="1" hidden="1" outlineLevel="2" x14ac:dyDescent="0.25">
      <c r="A20" s="65" t="s">
        <v>1250</v>
      </c>
      <c r="B20" s="66" t="s">
        <v>1711</v>
      </c>
      <c r="C20" s="67" t="s">
        <v>2171</v>
      </c>
      <c r="D20" s="68"/>
      <c r="E20" s="69"/>
      <c r="F20" s="310">
        <v>1945278.57</v>
      </c>
      <c r="G20" s="310">
        <v>1692556.8599999999</v>
      </c>
      <c r="H20" s="144">
        <f t="shared" si="0"/>
        <v>252721.7100000002</v>
      </c>
      <c r="I20" s="93">
        <f t="shared" si="1"/>
        <v>0.14931357165749823</v>
      </c>
      <c r="J20" s="160"/>
      <c r="K20" s="310">
        <v>10096519.210000001</v>
      </c>
      <c r="L20" s="310">
        <v>9717956.4800000004</v>
      </c>
      <c r="M20" s="144"/>
      <c r="N20" s="93"/>
      <c r="O20" s="261"/>
      <c r="P20" s="160"/>
      <c r="Q20" s="310">
        <v>4856258.2300000004</v>
      </c>
      <c r="R20" s="310">
        <v>5006661.99</v>
      </c>
      <c r="S20" s="144"/>
      <c r="T20" s="93"/>
    </row>
    <row r="21" spans="1:20" s="70" customFormat="1" hidden="1" outlineLevel="2" x14ac:dyDescent="0.25">
      <c r="A21" s="65" t="s">
        <v>1251</v>
      </c>
      <c r="B21" s="66" t="s">
        <v>1712</v>
      </c>
      <c r="C21" s="67" t="s">
        <v>2172</v>
      </c>
      <c r="D21" s="68"/>
      <c r="E21" s="69"/>
      <c r="F21" s="310">
        <v>9559013.5299999993</v>
      </c>
      <c r="G21" s="310">
        <v>3804664.63</v>
      </c>
      <c r="H21" s="144">
        <f t="shared" si="0"/>
        <v>5754348.8999999994</v>
      </c>
      <c r="I21" s="93">
        <f t="shared" si="1"/>
        <v>1.5124457631893824</v>
      </c>
      <c r="J21" s="160"/>
      <c r="K21" s="310">
        <v>30465300.399999999</v>
      </c>
      <c r="L21" s="310">
        <v>27481756.280000001</v>
      </c>
      <c r="M21" s="144"/>
      <c r="N21" s="93"/>
      <c r="O21" s="261"/>
      <c r="P21" s="160"/>
      <c r="Q21" s="310">
        <v>16462182.710000001</v>
      </c>
      <c r="R21" s="310">
        <v>12573142.99</v>
      </c>
      <c r="S21" s="144"/>
      <c r="T21" s="93"/>
    </row>
    <row r="22" spans="1:20" s="70" customFormat="1" hidden="1" outlineLevel="2" x14ac:dyDescent="0.25">
      <c r="A22" s="65" t="s">
        <v>1252</v>
      </c>
      <c r="B22" s="66" t="s">
        <v>1713</v>
      </c>
      <c r="C22" s="67" t="s">
        <v>2173</v>
      </c>
      <c r="D22" s="68"/>
      <c r="E22" s="69"/>
      <c r="F22" s="310">
        <v>12406794.84</v>
      </c>
      <c r="G22" s="310">
        <v>6040359.6100000003</v>
      </c>
      <c r="H22" s="144">
        <f t="shared" si="0"/>
        <v>6366435.2299999995</v>
      </c>
      <c r="I22" s="93">
        <f t="shared" si="1"/>
        <v>1.0539828157681492</v>
      </c>
      <c r="J22" s="160"/>
      <c r="K22" s="310">
        <v>41913346.009999998</v>
      </c>
      <c r="L22" s="310">
        <v>38481546.149999999</v>
      </c>
      <c r="M22" s="144"/>
      <c r="N22" s="93"/>
      <c r="O22" s="261"/>
      <c r="P22" s="160"/>
      <c r="Q22" s="310">
        <v>24255954.170000002</v>
      </c>
      <c r="R22" s="310">
        <v>18966246.370000001</v>
      </c>
      <c r="S22" s="144"/>
      <c r="T22" s="93"/>
    </row>
    <row r="23" spans="1:20" s="22" customFormat="1" hidden="1" outlineLevel="1" x14ac:dyDescent="0.25">
      <c r="A23" s="22" t="s">
        <v>260</v>
      </c>
      <c r="B23" s="55"/>
      <c r="C23" s="52" t="s">
        <v>820</v>
      </c>
      <c r="D23" s="189"/>
      <c r="E23" s="189"/>
      <c r="F23" s="26">
        <v>37420010.090000004</v>
      </c>
      <c r="G23" s="26">
        <v>28858507.269999996</v>
      </c>
      <c r="H23" s="44">
        <f t="shared" si="0"/>
        <v>8561502.8200000077</v>
      </c>
      <c r="I23" s="119">
        <f t="shared" si="1"/>
        <v>0.29667171416382165</v>
      </c>
      <c r="J23" s="252"/>
      <c r="K23" s="26">
        <v>183627020.22999999</v>
      </c>
      <c r="L23" s="26">
        <v>175315060.29999998</v>
      </c>
      <c r="M23" s="26"/>
      <c r="N23" s="88"/>
      <c r="O23" s="219"/>
      <c r="P23" s="219"/>
      <c r="Q23" s="26">
        <v>91703787.790000007</v>
      </c>
      <c r="R23" s="26">
        <v>88442111.910000011</v>
      </c>
      <c r="S23" s="26"/>
      <c r="T23" s="263"/>
    </row>
    <row r="24" spans="1:20" s="22" customFormat="1" ht="0.75" hidden="1" customHeight="1" outlineLevel="2" x14ac:dyDescent="0.25">
      <c r="B24" s="55"/>
      <c r="C24" s="52"/>
      <c r="D24" s="189"/>
      <c r="E24" s="189"/>
      <c r="F24" s="26"/>
      <c r="G24" s="26"/>
      <c r="H24" s="26"/>
      <c r="I24" s="263"/>
      <c r="J24" s="252"/>
      <c r="K24" s="26"/>
      <c r="L24" s="26"/>
      <c r="M24" s="26"/>
      <c r="N24" s="88"/>
      <c r="O24" s="219"/>
      <c r="P24" s="219"/>
      <c r="Q24" s="26"/>
      <c r="R24" s="26"/>
      <c r="S24" s="26"/>
      <c r="T24" s="263"/>
    </row>
    <row r="25" spans="1:20" s="70" customFormat="1" hidden="1" outlineLevel="2" x14ac:dyDescent="0.25">
      <c r="A25" s="65" t="s">
        <v>1253</v>
      </c>
      <c r="B25" s="66" t="s">
        <v>1714</v>
      </c>
      <c r="C25" s="67" t="s">
        <v>2174</v>
      </c>
      <c r="D25" s="68"/>
      <c r="E25" s="69"/>
      <c r="F25" s="310">
        <v>144242.97</v>
      </c>
      <c r="G25" s="310">
        <v>151699.30000000002</v>
      </c>
      <c r="H25" s="144">
        <f>+F25-G25</f>
        <v>-7456.3300000000163</v>
      </c>
      <c r="I25" s="93">
        <f>IF(G25&lt;0,IF(H25=0,0,IF(OR(G25=0,F25=0),"N.M.",IF(ABS(H25/G25)&gt;=10,"N.M.",H25/(-G25)))),IF(H25=0,0,IF(OR(G25=0,F25=0),"N.M.",IF(ABS(H25/G25)&gt;=10,"N.M.",H25/G25))))</f>
        <v>-4.9152039594118201E-2</v>
      </c>
      <c r="J25" s="160"/>
      <c r="K25" s="310">
        <v>923095.01</v>
      </c>
      <c r="L25" s="310">
        <v>897791.86</v>
      </c>
      <c r="M25" s="144"/>
      <c r="N25" s="93"/>
      <c r="O25" s="261"/>
      <c r="P25" s="160"/>
      <c r="Q25" s="310">
        <v>451856.72000000003</v>
      </c>
      <c r="R25" s="310">
        <v>455328.97000000003</v>
      </c>
      <c r="S25" s="144"/>
      <c r="T25" s="93"/>
    </row>
    <row r="26" spans="1:20" s="70" customFormat="1" hidden="1" outlineLevel="2" x14ac:dyDescent="0.25">
      <c r="A26" s="65" t="s">
        <v>1254</v>
      </c>
      <c r="B26" s="66" t="s">
        <v>1715</v>
      </c>
      <c r="C26" s="67" t="s">
        <v>2175</v>
      </c>
      <c r="D26" s="68"/>
      <c r="E26" s="69"/>
      <c r="F26" s="310">
        <v>43292.14</v>
      </c>
      <c r="G26" s="310">
        <v>18668.990000000002</v>
      </c>
      <c r="H26" s="144">
        <f>+F26-G26</f>
        <v>24623.149999999998</v>
      </c>
      <c r="I26" s="93">
        <f>IF(G26&lt;0,IF(H26=0,0,IF(OR(G26=0,F26=0),"N.M.",IF(ABS(H26/G26)&gt;=10,"N.M.",H26/(-G26)))),IF(H26=0,0,IF(OR(G26=0,F26=0),"N.M.",IF(ABS(H26/G26)&gt;=10,"N.M.",H26/G26))))</f>
        <v>1.3189331613547384</v>
      </c>
      <c r="J26" s="160"/>
      <c r="K26" s="310">
        <v>173007.32</v>
      </c>
      <c r="L26" s="310">
        <v>169177.80000000002</v>
      </c>
      <c r="M26" s="144"/>
      <c r="N26" s="93"/>
      <c r="O26" s="261"/>
      <c r="P26" s="160"/>
      <c r="Q26" s="310">
        <v>83846.11</v>
      </c>
      <c r="R26" s="310">
        <v>65985.5</v>
      </c>
      <c r="S26" s="144"/>
      <c r="T26" s="93"/>
    </row>
    <row r="27" spans="1:20" s="22" customFormat="1" hidden="1" outlineLevel="1" x14ac:dyDescent="0.25">
      <c r="A27" s="22" t="s">
        <v>180</v>
      </c>
      <c r="B27" s="55"/>
      <c r="C27" s="52" t="s">
        <v>821</v>
      </c>
      <c r="D27" s="189"/>
      <c r="E27" s="189"/>
      <c r="F27" s="26">
        <v>187535.11</v>
      </c>
      <c r="G27" s="26">
        <v>170368.29</v>
      </c>
      <c r="H27" s="44">
        <f>+F27-G27</f>
        <v>17166.819999999978</v>
      </c>
      <c r="I27" s="119">
        <f>IF(G27&lt;0,IF(H27=0,0,IF(OR(G27=0,F27=0),"N.M.",IF(ABS(H27/G27)&gt;=10,"N.M.",H27/(-G27)))),IF(H27=0,0,IF(OR(G27=0,F27=0),"N.M.",IF(ABS(H27/G27)&gt;=10,"N.M.",H27/G27))))</f>
        <v>0.10076299996906687</v>
      </c>
      <c r="J27" s="252"/>
      <c r="K27" s="26">
        <v>1096102.33</v>
      </c>
      <c r="L27" s="26">
        <v>1066969.6599999999</v>
      </c>
      <c r="M27" s="26"/>
      <c r="N27" s="88"/>
      <c r="O27" s="219"/>
      <c r="P27" s="219"/>
      <c r="Q27" s="26">
        <v>535702.83000000007</v>
      </c>
      <c r="R27" s="26">
        <v>521314.47000000003</v>
      </c>
      <c r="S27" s="26"/>
      <c r="T27" s="263"/>
    </row>
    <row r="28" spans="1:20" s="22" customFormat="1" ht="0.75" hidden="1" customHeight="1" outlineLevel="2" x14ac:dyDescent="0.25">
      <c r="B28" s="55"/>
      <c r="C28" s="52"/>
      <c r="D28" s="189"/>
      <c r="E28" s="189"/>
      <c r="F28" s="26"/>
      <c r="G28" s="26"/>
      <c r="H28" s="26"/>
      <c r="I28" s="263"/>
      <c r="J28" s="252"/>
      <c r="K28" s="26"/>
      <c r="L28" s="26"/>
      <c r="M28" s="26"/>
      <c r="N28" s="88"/>
      <c r="O28" s="219"/>
      <c r="P28" s="219"/>
      <c r="Q28" s="26"/>
      <c r="R28" s="26"/>
      <c r="S28" s="26"/>
      <c r="T28" s="263"/>
    </row>
    <row r="29" spans="1:20" s="70" customFormat="1" hidden="1" outlineLevel="2" x14ac:dyDescent="0.25">
      <c r="A29" s="65" t="s">
        <v>1255</v>
      </c>
      <c r="B29" s="66" t="s">
        <v>1716</v>
      </c>
      <c r="C29" s="67" t="s">
        <v>2176</v>
      </c>
      <c r="D29" s="68"/>
      <c r="E29" s="69"/>
      <c r="F29" s="310">
        <v>0</v>
      </c>
      <c r="G29" s="310">
        <v>0</v>
      </c>
      <c r="H29" s="144">
        <f t="shared" ref="H29:H62" si="2">+F29-G29</f>
        <v>0</v>
      </c>
      <c r="I29" s="93">
        <f t="shared" ref="I29:I62" si="3">IF(G29&lt;0,IF(H29=0,0,IF(OR(G29=0,F29=0),"N.M.",IF(ABS(H29/G29)&gt;=10,"N.M.",H29/(-G29)))),IF(H29=0,0,IF(OR(G29=0,F29=0),"N.M.",IF(ABS(H29/G29)&gt;=10,"N.M.",H29/G29))))</f>
        <v>0</v>
      </c>
      <c r="J29" s="160"/>
      <c r="K29" s="310">
        <v>0</v>
      </c>
      <c r="L29" s="310">
        <v>0</v>
      </c>
      <c r="M29" s="144"/>
      <c r="N29" s="93"/>
      <c r="O29" s="261"/>
      <c r="P29" s="160"/>
      <c r="Q29" s="310">
        <v>0</v>
      </c>
      <c r="R29" s="310">
        <v>0</v>
      </c>
      <c r="S29" s="144"/>
      <c r="T29" s="93"/>
    </row>
    <row r="30" spans="1:20" s="70" customFormat="1" hidden="1" outlineLevel="2" x14ac:dyDescent="0.25">
      <c r="A30" s="65" t="s">
        <v>1256</v>
      </c>
      <c r="B30" s="66" t="s">
        <v>1717</v>
      </c>
      <c r="C30" s="67" t="s">
        <v>2177</v>
      </c>
      <c r="D30" s="68"/>
      <c r="E30" s="69"/>
      <c r="F30" s="310">
        <v>0</v>
      </c>
      <c r="G30" s="310">
        <v>0</v>
      </c>
      <c r="H30" s="144">
        <f t="shared" si="2"/>
        <v>0</v>
      </c>
      <c r="I30" s="93">
        <f t="shared" si="3"/>
        <v>0</v>
      </c>
      <c r="J30" s="160"/>
      <c r="K30" s="310">
        <v>0</v>
      </c>
      <c r="L30" s="310">
        <v>-18.93</v>
      </c>
      <c r="M30" s="144"/>
      <c r="N30" s="93"/>
      <c r="O30" s="261"/>
      <c r="P30" s="160"/>
      <c r="Q30" s="310">
        <v>0</v>
      </c>
      <c r="R30" s="310">
        <v>7.36</v>
      </c>
      <c r="S30" s="144"/>
      <c r="T30" s="93"/>
    </row>
    <row r="31" spans="1:20" s="70" customFormat="1" hidden="1" outlineLevel="2" x14ac:dyDescent="0.25">
      <c r="A31" s="65" t="s">
        <v>1257</v>
      </c>
      <c r="B31" s="66" t="s">
        <v>1718</v>
      </c>
      <c r="C31" s="67" t="s">
        <v>2178</v>
      </c>
      <c r="D31" s="68"/>
      <c r="E31" s="69"/>
      <c r="F31" s="310">
        <v>3490.5</v>
      </c>
      <c r="G31" s="310">
        <v>149156.43</v>
      </c>
      <c r="H31" s="144">
        <f t="shared" si="2"/>
        <v>-145665.93</v>
      </c>
      <c r="I31" s="93">
        <f t="shared" si="3"/>
        <v>-0.97659839404844972</v>
      </c>
      <c r="J31" s="160"/>
      <c r="K31" s="310">
        <v>1518601.93</v>
      </c>
      <c r="L31" s="310">
        <v>1303282.51</v>
      </c>
      <c r="M31" s="144"/>
      <c r="N31" s="93"/>
      <c r="O31" s="261"/>
      <c r="P31" s="160"/>
      <c r="Q31" s="310">
        <v>596169.99</v>
      </c>
      <c r="R31" s="310">
        <v>585194.01</v>
      </c>
      <c r="S31" s="144"/>
      <c r="T31" s="93"/>
    </row>
    <row r="32" spans="1:20" s="70" customFormat="1" hidden="1" outlineLevel="2" x14ac:dyDescent="0.25">
      <c r="A32" s="65" t="s">
        <v>1258</v>
      </c>
      <c r="B32" s="66" t="s">
        <v>1719</v>
      </c>
      <c r="C32" s="67" t="s">
        <v>2179</v>
      </c>
      <c r="D32" s="68"/>
      <c r="E32" s="69"/>
      <c r="F32" s="310">
        <v>132.43</v>
      </c>
      <c r="G32" s="310">
        <v>191012.26</v>
      </c>
      <c r="H32" s="144">
        <f t="shared" si="2"/>
        <v>-190879.83000000002</v>
      </c>
      <c r="I32" s="93">
        <f t="shared" si="3"/>
        <v>-0.99930669371693737</v>
      </c>
      <c r="J32" s="160"/>
      <c r="K32" s="310">
        <v>1325054.69</v>
      </c>
      <c r="L32" s="310">
        <v>774505.1</v>
      </c>
      <c r="M32" s="144"/>
      <c r="N32" s="93"/>
      <c r="O32" s="261"/>
      <c r="P32" s="160"/>
      <c r="Q32" s="310">
        <v>669868.24</v>
      </c>
      <c r="R32" s="310">
        <v>111792.27</v>
      </c>
      <c r="S32" s="144"/>
      <c r="T32" s="93"/>
    </row>
    <row r="33" spans="1:20" s="70" customFormat="1" hidden="1" outlineLevel="2" x14ac:dyDescent="0.25">
      <c r="A33" s="65" t="s">
        <v>1259</v>
      </c>
      <c r="B33" s="66" t="s">
        <v>1720</v>
      </c>
      <c r="C33" s="67" t="s">
        <v>2180</v>
      </c>
      <c r="D33" s="68"/>
      <c r="E33" s="69"/>
      <c r="F33" s="310">
        <v>0</v>
      </c>
      <c r="G33" s="310">
        <v>0</v>
      </c>
      <c r="H33" s="144">
        <f t="shared" si="2"/>
        <v>0</v>
      </c>
      <c r="I33" s="93">
        <f t="shared" si="3"/>
        <v>0</v>
      </c>
      <c r="J33" s="160"/>
      <c r="K33" s="310">
        <v>0</v>
      </c>
      <c r="L33" s="310">
        <v>0</v>
      </c>
      <c r="M33" s="144"/>
      <c r="N33" s="93"/>
      <c r="O33" s="261"/>
      <c r="P33" s="160"/>
      <c r="Q33" s="310">
        <v>0</v>
      </c>
      <c r="R33" s="310">
        <v>0</v>
      </c>
      <c r="S33" s="144"/>
      <c r="T33" s="93"/>
    </row>
    <row r="34" spans="1:20" s="70" customFormat="1" hidden="1" outlineLevel="2" x14ac:dyDescent="0.25">
      <c r="A34" s="65" t="s">
        <v>1260</v>
      </c>
      <c r="B34" s="66" t="s">
        <v>1721</v>
      </c>
      <c r="C34" s="67" t="s">
        <v>2181</v>
      </c>
      <c r="D34" s="68"/>
      <c r="E34" s="69"/>
      <c r="F34" s="310">
        <v>-220.65</v>
      </c>
      <c r="G34" s="310">
        <v>-301.65000000000003</v>
      </c>
      <c r="H34" s="144">
        <f t="shared" si="2"/>
        <v>81.000000000000028</v>
      </c>
      <c r="I34" s="93">
        <f t="shared" si="3"/>
        <v>0.2685231228244655</v>
      </c>
      <c r="J34" s="160"/>
      <c r="K34" s="310">
        <v>-2247.0500000000002</v>
      </c>
      <c r="L34" s="310">
        <v>-3102.08</v>
      </c>
      <c r="M34" s="144"/>
      <c r="N34" s="93"/>
      <c r="O34" s="261"/>
      <c r="P34" s="160"/>
      <c r="Q34" s="310">
        <v>-878.1</v>
      </c>
      <c r="R34" s="310">
        <v>-2315.2800000000002</v>
      </c>
      <c r="S34" s="144"/>
      <c r="T34" s="93"/>
    </row>
    <row r="35" spans="1:20" s="70" customFormat="1" hidden="1" outlineLevel="2" x14ac:dyDescent="0.25">
      <c r="A35" s="65" t="s">
        <v>1261</v>
      </c>
      <c r="B35" s="66" t="s">
        <v>1722</v>
      </c>
      <c r="C35" s="67" t="s">
        <v>2182</v>
      </c>
      <c r="D35" s="68"/>
      <c r="E35" s="69"/>
      <c r="F35" s="310">
        <v>1140661.57</v>
      </c>
      <c r="G35" s="310">
        <v>689542.48</v>
      </c>
      <c r="H35" s="144">
        <f t="shared" si="2"/>
        <v>451119.09000000008</v>
      </c>
      <c r="I35" s="93">
        <f t="shared" si="3"/>
        <v>0.65422958423098176</v>
      </c>
      <c r="J35" s="160"/>
      <c r="K35" s="310">
        <v>1484495.94</v>
      </c>
      <c r="L35" s="310">
        <v>819355.16</v>
      </c>
      <c r="M35" s="144"/>
      <c r="N35" s="93"/>
      <c r="O35" s="261"/>
      <c r="P35" s="160"/>
      <c r="Q35" s="310">
        <v>1196694.71</v>
      </c>
      <c r="R35" s="310">
        <v>763180.87</v>
      </c>
      <c r="S35" s="144"/>
      <c r="T35" s="93"/>
    </row>
    <row r="36" spans="1:20" s="70" customFormat="1" hidden="1" outlineLevel="2" x14ac:dyDescent="0.25">
      <c r="A36" s="65" t="s">
        <v>1262</v>
      </c>
      <c r="B36" s="66" t="s">
        <v>1723</v>
      </c>
      <c r="C36" s="67" t="s">
        <v>2183</v>
      </c>
      <c r="D36" s="68"/>
      <c r="E36" s="69"/>
      <c r="F36" s="310">
        <v>1589.1100000000001</v>
      </c>
      <c r="G36" s="310">
        <v>-13580.61</v>
      </c>
      <c r="H36" s="144">
        <f t="shared" si="2"/>
        <v>15169.720000000001</v>
      </c>
      <c r="I36" s="93">
        <f t="shared" si="3"/>
        <v>1.1170131533119647</v>
      </c>
      <c r="J36" s="160"/>
      <c r="K36" s="310">
        <v>-32988.910000000003</v>
      </c>
      <c r="L36" s="310">
        <v>-14106.550000000001</v>
      </c>
      <c r="M36" s="144"/>
      <c r="N36" s="93"/>
      <c r="O36" s="261"/>
      <c r="P36" s="160"/>
      <c r="Q36" s="310">
        <v>-13176.59</v>
      </c>
      <c r="R36" s="310">
        <v>-14740.48</v>
      </c>
      <c r="S36" s="144"/>
      <c r="T36" s="93"/>
    </row>
    <row r="37" spans="1:20" s="70" customFormat="1" hidden="1" outlineLevel="2" x14ac:dyDescent="0.25">
      <c r="A37" s="65" t="s">
        <v>1263</v>
      </c>
      <c r="B37" s="66" t="s">
        <v>1724</v>
      </c>
      <c r="C37" s="67" t="s">
        <v>2184</v>
      </c>
      <c r="D37" s="68"/>
      <c r="E37" s="69"/>
      <c r="F37" s="310">
        <v>0</v>
      </c>
      <c r="G37" s="310">
        <v>0</v>
      </c>
      <c r="H37" s="144">
        <f t="shared" si="2"/>
        <v>0</v>
      </c>
      <c r="I37" s="93">
        <f t="shared" si="3"/>
        <v>0</v>
      </c>
      <c r="J37" s="160"/>
      <c r="K37" s="310">
        <v>-50880.99</v>
      </c>
      <c r="L37" s="310">
        <v>0</v>
      </c>
      <c r="M37" s="144"/>
      <c r="N37" s="93"/>
      <c r="O37" s="261"/>
      <c r="P37" s="160"/>
      <c r="Q37" s="310">
        <v>-20554.560000000001</v>
      </c>
      <c r="R37" s="310">
        <v>0</v>
      </c>
      <c r="S37" s="144"/>
      <c r="T37" s="93"/>
    </row>
    <row r="38" spans="1:20" s="70" customFormat="1" hidden="1" outlineLevel="2" x14ac:dyDescent="0.25">
      <c r="A38" s="65" t="s">
        <v>1264</v>
      </c>
      <c r="B38" s="66" t="s">
        <v>1725</v>
      </c>
      <c r="C38" s="67" t="s">
        <v>2185</v>
      </c>
      <c r="D38" s="68"/>
      <c r="E38" s="69"/>
      <c r="F38" s="310">
        <v>-26837.99</v>
      </c>
      <c r="G38" s="310">
        <v>13245.300000000001</v>
      </c>
      <c r="H38" s="144">
        <f t="shared" si="2"/>
        <v>-40083.29</v>
      </c>
      <c r="I38" s="93">
        <f t="shared" si="3"/>
        <v>-3.0262274165175569</v>
      </c>
      <c r="J38" s="160"/>
      <c r="K38" s="310">
        <v>50888.03</v>
      </c>
      <c r="L38" s="310">
        <v>71459.23</v>
      </c>
      <c r="M38" s="144"/>
      <c r="N38" s="93"/>
      <c r="O38" s="261"/>
      <c r="P38" s="160"/>
      <c r="Q38" s="310">
        <v>13874.050000000001</v>
      </c>
      <c r="R38" s="310">
        <v>45841.56</v>
      </c>
      <c r="S38" s="144"/>
      <c r="T38" s="93"/>
    </row>
    <row r="39" spans="1:20" s="70" customFormat="1" hidden="1" outlineLevel="2" x14ac:dyDescent="0.25">
      <c r="A39" s="65" t="s">
        <v>1265</v>
      </c>
      <c r="B39" s="66" t="s">
        <v>1726</v>
      </c>
      <c r="C39" s="67" t="s">
        <v>2186</v>
      </c>
      <c r="D39" s="68"/>
      <c r="E39" s="69"/>
      <c r="F39" s="310">
        <v>4740913.12</v>
      </c>
      <c r="G39" s="310">
        <v>2934629.29</v>
      </c>
      <c r="H39" s="144">
        <f t="shared" si="2"/>
        <v>1806283.83</v>
      </c>
      <c r="I39" s="93">
        <f t="shared" si="3"/>
        <v>0.61550664547480205</v>
      </c>
      <c r="J39" s="160"/>
      <c r="K39" s="310">
        <v>9683651.7599999998</v>
      </c>
      <c r="L39" s="310">
        <v>5215148.26</v>
      </c>
      <c r="M39" s="144"/>
      <c r="N39" s="93"/>
      <c r="O39" s="261"/>
      <c r="P39" s="160"/>
      <c r="Q39" s="310">
        <v>6702714.3700000001</v>
      </c>
      <c r="R39" s="310">
        <v>3828222.85</v>
      </c>
      <c r="S39" s="144"/>
      <c r="T39" s="93"/>
    </row>
    <row r="40" spans="1:20" s="70" customFormat="1" hidden="1" outlineLevel="2" x14ac:dyDescent="0.25">
      <c r="A40" s="65" t="s">
        <v>1266</v>
      </c>
      <c r="B40" s="66" t="s">
        <v>1727</v>
      </c>
      <c r="C40" s="67" t="s">
        <v>2187</v>
      </c>
      <c r="D40" s="68"/>
      <c r="E40" s="69"/>
      <c r="F40" s="310">
        <v>0</v>
      </c>
      <c r="G40" s="310">
        <v>0</v>
      </c>
      <c r="H40" s="144">
        <f t="shared" si="2"/>
        <v>0</v>
      </c>
      <c r="I40" s="93">
        <f t="shared" si="3"/>
        <v>0</v>
      </c>
      <c r="J40" s="160"/>
      <c r="K40" s="310">
        <v>0</v>
      </c>
      <c r="L40" s="310">
        <v>3.52</v>
      </c>
      <c r="M40" s="144"/>
      <c r="N40" s="93"/>
      <c r="O40" s="261"/>
      <c r="P40" s="160"/>
      <c r="Q40" s="310">
        <v>0</v>
      </c>
      <c r="R40" s="310">
        <v>0</v>
      </c>
      <c r="S40" s="144"/>
      <c r="T40" s="93"/>
    </row>
    <row r="41" spans="1:20" s="70" customFormat="1" hidden="1" outlineLevel="2" x14ac:dyDescent="0.25">
      <c r="A41" s="65" t="s">
        <v>1267</v>
      </c>
      <c r="B41" s="66" t="s">
        <v>1728</v>
      </c>
      <c r="C41" s="67" t="s">
        <v>2188</v>
      </c>
      <c r="D41" s="68"/>
      <c r="E41" s="69"/>
      <c r="F41" s="310">
        <v>6201.32</v>
      </c>
      <c r="G41" s="310">
        <v>-1507.9</v>
      </c>
      <c r="H41" s="144">
        <f t="shared" si="2"/>
        <v>7709.2199999999993</v>
      </c>
      <c r="I41" s="93">
        <f t="shared" si="3"/>
        <v>5.1125538828834793</v>
      </c>
      <c r="J41" s="160"/>
      <c r="K41" s="310">
        <v>-3755.61</v>
      </c>
      <c r="L41" s="310">
        <v>-8697.09</v>
      </c>
      <c r="M41" s="144"/>
      <c r="N41" s="93"/>
      <c r="O41" s="261"/>
      <c r="P41" s="160"/>
      <c r="Q41" s="310">
        <v>6106.57</v>
      </c>
      <c r="R41" s="310">
        <v>-5521.66</v>
      </c>
      <c r="S41" s="144"/>
      <c r="T41" s="93"/>
    </row>
    <row r="42" spans="1:20" s="70" customFormat="1" hidden="1" outlineLevel="2" x14ac:dyDescent="0.25">
      <c r="A42" s="65" t="s">
        <v>1268</v>
      </c>
      <c r="B42" s="66" t="s">
        <v>1729</v>
      </c>
      <c r="C42" s="67" t="s">
        <v>2189</v>
      </c>
      <c r="D42" s="68"/>
      <c r="E42" s="69"/>
      <c r="F42" s="310">
        <v>-672953.05</v>
      </c>
      <c r="G42" s="310">
        <v>-11537.66</v>
      </c>
      <c r="H42" s="144">
        <f t="shared" si="2"/>
        <v>-661415.39</v>
      </c>
      <c r="I42" s="93" t="str">
        <f t="shared" si="3"/>
        <v>N.M.</v>
      </c>
      <c r="J42" s="160"/>
      <c r="K42" s="310">
        <v>-839017.05</v>
      </c>
      <c r="L42" s="310">
        <v>-195828.36000000002</v>
      </c>
      <c r="M42" s="144"/>
      <c r="N42" s="93"/>
      <c r="O42" s="261"/>
      <c r="P42" s="160"/>
      <c r="Q42" s="310">
        <v>-690633.86</v>
      </c>
      <c r="R42" s="310">
        <v>-95568.900000000009</v>
      </c>
      <c r="S42" s="144"/>
      <c r="T42" s="93"/>
    </row>
    <row r="43" spans="1:20" s="70" customFormat="1" hidden="1" outlineLevel="2" x14ac:dyDescent="0.25">
      <c r="A43" s="65" t="s">
        <v>1269</v>
      </c>
      <c r="B43" s="66" t="s">
        <v>1730</v>
      </c>
      <c r="C43" s="67" t="s">
        <v>2190</v>
      </c>
      <c r="D43" s="68"/>
      <c r="E43" s="69"/>
      <c r="F43" s="310">
        <v>-272561.5</v>
      </c>
      <c r="G43" s="310">
        <v>-59111.360000000001</v>
      </c>
      <c r="H43" s="144">
        <f t="shared" si="2"/>
        <v>-213450.14</v>
      </c>
      <c r="I43" s="93">
        <f t="shared" si="3"/>
        <v>-3.6109834048819045</v>
      </c>
      <c r="J43" s="160"/>
      <c r="K43" s="310">
        <v>-318877.31</v>
      </c>
      <c r="L43" s="310">
        <v>-78824.070000000007</v>
      </c>
      <c r="M43" s="144"/>
      <c r="N43" s="93"/>
      <c r="O43" s="261"/>
      <c r="P43" s="160"/>
      <c r="Q43" s="310">
        <v>-276600.95</v>
      </c>
      <c r="R43" s="310">
        <v>-78610.41</v>
      </c>
      <c r="S43" s="144"/>
      <c r="T43" s="93"/>
    </row>
    <row r="44" spans="1:20" s="70" customFormat="1" hidden="1" outlineLevel="2" x14ac:dyDescent="0.25">
      <c r="A44" s="65" t="s">
        <v>1270</v>
      </c>
      <c r="B44" s="66" t="s">
        <v>1731</v>
      </c>
      <c r="C44" s="67" t="s">
        <v>2191</v>
      </c>
      <c r="D44" s="68"/>
      <c r="E44" s="69"/>
      <c r="F44" s="310">
        <v>0</v>
      </c>
      <c r="G44" s="310">
        <v>0</v>
      </c>
      <c r="H44" s="144">
        <f t="shared" si="2"/>
        <v>0</v>
      </c>
      <c r="I44" s="93">
        <f t="shared" si="3"/>
        <v>0</v>
      </c>
      <c r="J44" s="160"/>
      <c r="K44" s="310">
        <v>0</v>
      </c>
      <c r="L44" s="310">
        <v>0</v>
      </c>
      <c r="M44" s="144"/>
      <c r="N44" s="93"/>
      <c r="O44" s="261"/>
      <c r="P44" s="160"/>
      <c r="Q44" s="310">
        <v>0</v>
      </c>
      <c r="R44" s="310">
        <v>0</v>
      </c>
      <c r="S44" s="144"/>
      <c r="T44" s="93"/>
    </row>
    <row r="45" spans="1:20" s="70" customFormat="1" hidden="1" outlineLevel="2" x14ac:dyDescent="0.25">
      <c r="A45" s="65" t="s">
        <v>1271</v>
      </c>
      <c r="B45" s="66" t="s">
        <v>1732</v>
      </c>
      <c r="C45" s="67" t="s">
        <v>2192</v>
      </c>
      <c r="D45" s="68"/>
      <c r="E45" s="69"/>
      <c r="F45" s="310">
        <v>390.14</v>
      </c>
      <c r="G45" s="310">
        <v>50357.68</v>
      </c>
      <c r="H45" s="144">
        <f t="shared" si="2"/>
        <v>-49967.54</v>
      </c>
      <c r="I45" s="93">
        <f t="shared" si="3"/>
        <v>-0.99225262164579464</v>
      </c>
      <c r="J45" s="160"/>
      <c r="K45" s="310">
        <v>-9750.14</v>
      </c>
      <c r="L45" s="310">
        <v>98638.75</v>
      </c>
      <c r="M45" s="144"/>
      <c r="N45" s="93"/>
      <c r="O45" s="261"/>
      <c r="P45" s="160"/>
      <c r="Q45" s="310">
        <v>-3942.9</v>
      </c>
      <c r="R45" s="310">
        <v>69722.080000000002</v>
      </c>
      <c r="S45" s="144"/>
      <c r="T45" s="93"/>
    </row>
    <row r="46" spans="1:20" s="70" customFormat="1" hidden="1" outlineLevel="2" x14ac:dyDescent="0.25">
      <c r="A46" s="65" t="s">
        <v>1272</v>
      </c>
      <c r="B46" s="66" t="s">
        <v>1733</v>
      </c>
      <c r="C46" s="67" t="s">
        <v>2193</v>
      </c>
      <c r="D46" s="68"/>
      <c r="E46" s="69"/>
      <c r="F46" s="310">
        <v>0</v>
      </c>
      <c r="G46" s="310">
        <v>114212.59</v>
      </c>
      <c r="H46" s="144">
        <f t="shared" si="2"/>
        <v>-114212.59</v>
      </c>
      <c r="I46" s="93" t="str">
        <f t="shared" si="3"/>
        <v>N.M.</v>
      </c>
      <c r="J46" s="160"/>
      <c r="K46" s="310">
        <v>0</v>
      </c>
      <c r="L46" s="310">
        <v>114212.59</v>
      </c>
      <c r="M46" s="144"/>
      <c r="N46" s="93"/>
      <c r="O46" s="261"/>
      <c r="P46" s="160"/>
      <c r="Q46" s="310">
        <v>0</v>
      </c>
      <c r="R46" s="310">
        <v>114212.59</v>
      </c>
      <c r="S46" s="144"/>
      <c r="T46" s="93"/>
    </row>
    <row r="47" spans="1:20" s="70" customFormat="1" hidden="1" outlineLevel="2" x14ac:dyDescent="0.25">
      <c r="A47" s="65" t="s">
        <v>1273</v>
      </c>
      <c r="B47" s="66" t="s">
        <v>1734</v>
      </c>
      <c r="C47" s="67" t="s">
        <v>2194</v>
      </c>
      <c r="D47" s="68"/>
      <c r="E47" s="69"/>
      <c r="F47" s="310">
        <v>928453.77</v>
      </c>
      <c r="G47" s="310">
        <v>1148271.3400000001</v>
      </c>
      <c r="H47" s="144">
        <f t="shared" si="2"/>
        <v>-219817.57000000007</v>
      </c>
      <c r="I47" s="93">
        <f t="shared" si="3"/>
        <v>-0.19143347251007767</v>
      </c>
      <c r="J47" s="160"/>
      <c r="K47" s="310">
        <v>3601257.42</v>
      </c>
      <c r="L47" s="310">
        <v>3144172.1</v>
      </c>
      <c r="M47" s="144"/>
      <c r="N47" s="93"/>
      <c r="O47" s="261"/>
      <c r="P47" s="160"/>
      <c r="Q47" s="310">
        <v>1989684.73</v>
      </c>
      <c r="R47" s="310">
        <v>1883427.17</v>
      </c>
      <c r="S47" s="144"/>
      <c r="T47" s="93"/>
    </row>
    <row r="48" spans="1:20" s="70" customFormat="1" hidden="1" outlineLevel="2" x14ac:dyDescent="0.25">
      <c r="A48" s="65" t="s">
        <v>1274</v>
      </c>
      <c r="B48" s="66" t="s">
        <v>1735</v>
      </c>
      <c r="C48" s="67" t="s">
        <v>2195</v>
      </c>
      <c r="D48" s="68"/>
      <c r="E48" s="69"/>
      <c r="F48" s="310">
        <v>-928453.77</v>
      </c>
      <c r="G48" s="310">
        <v>-1148271.3400000001</v>
      </c>
      <c r="H48" s="144">
        <f t="shared" si="2"/>
        <v>219817.57000000007</v>
      </c>
      <c r="I48" s="93">
        <f t="shared" si="3"/>
        <v>0.19143347251007767</v>
      </c>
      <c r="J48" s="160"/>
      <c r="K48" s="310">
        <v>-3601257.42</v>
      </c>
      <c r="L48" s="310">
        <v>-3144172.1</v>
      </c>
      <c r="M48" s="144"/>
      <c r="N48" s="93"/>
      <c r="O48" s="261"/>
      <c r="P48" s="160"/>
      <c r="Q48" s="310">
        <v>-1989684.73</v>
      </c>
      <c r="R48" s="310">
        <v>-1883427.17</v>
      </c>
      <c r="S48" s="144"/>
      <c r="T48" s="93"/>
    </row>
    <row r="49" spans="1:20" s="70" customFormat="1" hidden="1" outlineLevel="2" x14ac:dyDescent="0.25">
      <c r="A49" s="65" t="s">
        <v>1275</v>
      </c>
      <c r="B49" s="66" t="s">
        <v>1736</v>
      </c>
      <c r="C49" s="67" t="s">
        <v>2196</v>
      </c>
      <c r="D49" s="68"/>
      <c r="E49" s="69"/>
      <c r="F49" s="310">
        <v>39713.919999999998</v>
      </c>
      <c r="G49" s="310">
        <v>10272.65</v>
      </c>
      <c r="H49" s="144">
        <f t="shared" si="2"/>
        <v>29441.269999999997</v>
      </c>
      <c r="I49" s="93">
        <f t="shared" si="3"/>
        <v>2.8659858945841625</v>
      </c>
      <c r="J49" s="160"/>
      <c r="K49" s="310">
        <v>88012.75</v>
      </c>
      <c r="L49" s="310">
        <v>26690.920000000002</v>
      </c>
      <c r="M49" s="144"/>
      <c r="N49" s="93"/>
      <c r="O49" s="261"/>
      <c r="P49" s="160"/>
      <c r="Q49" s="310">
        <v>44877.79</v>
      </c>
      <c r="R49" s="310">
        <v>16582.7</v>
      </c>
      <c r="S49" s="144"/>
      <c r="T49" s="93"/>
    </row>
    <row r="50" spans="1:20" s="70" customFormat="1" hidden="1" outlineLevel="2" x14ac:dyDescent="0.25">
      <c r="A50" s="65" t="s">
        <v>1276</v>
      </c>
      <c r="B50" s="66" t="s">
        <v>1737</v>
      </c>
      <c r="C50" s="67" t="s">
        <v>2197</v>
      </c>
      <c r="D50" s="68"/>
      <c r="E50" s="69"/>
      <c r="F50" s="310">
        <v>-88606.82</v>
      </c>
      <c r="G50" s="310">
        <v>-36227.81</v>
      </c>
      <c r="H50" s="144">
        <f t="shared" si="2"/>
        <v>-52379.010000000009</v>
      </c>
      <c r="I50" s="93">
        <f t="shared" si="3"/>
        <v>-1.4458232501495403</v>
      </c>
      <c r="J50" s="160"/>
      <c r="K50" s="310">
        <v>-163539.49</v>
      </c>
      <c r="L50" s="310">
        <v>-77078.650000000009</v>
      </c>
      <c r="M50" s="144"/>
      <c r="N50" s="93"/>
      <c r="O50" s="261"/>
      <c r="P50" s="160"/>
      <c r="Q50" s="310">
        <v>-96787.51</v>
      </c>
      <c r="R50" s="310">
        <v>-50254.700000000004</v>
      </c>
      <c r="S50" s="144"/>
      <c r="T50" s="93"/>
    </row>
    <row r="51" spans="1:20" s="70" customFormat="1" hidden="1" outlineLevel="2" x14ac:dyDescent="0.25">
      <c r="A51" s="65" t="s">
        <v>1277</v>
      </c>
      <c r="B51" s="66" t="s">
        <v>1738</v>
      </c>
      <c r="C51" s="67" t="s">
        <v>2198</v>
      </c>
      <c r="D51" s="68"/>
      <c r="E51" s="69"/>
      <c r="F51" s="310">
        <v>0</v>
      </c>
      <c r="G51" s="310">
        <v>0</v>
      </c>
      <c r="H51" s="144">
        <f t="shared" si="2"/>
        <v>0</v>
      </c>
      <c r="I51" s="93">
        <f t="shared" si="3"/>
        <v>0</v>
      </c>
      <c r="J51" s="160"/>
      <c r="K51" s="310">
        <v>0</v>
      </c>
      <c r="L51" s="310">
        <v>2730.93</v>
      </c>
      <c r="M51" s="144"/>
      <c r="N51" s="93"/>
      <c r="O51" s="261"/>
      <c r="P51" s="160"/>
      <c r="Q51" s="310">
        <v>0</v>
      </c>
      <c r="R51" s="310">
        <v>0</v>
      </c>
      <c r="S51" s="144"/>
      <c r="T51" s="93"/>
    </row>
    <row r="52" spans="1:20" s="70" customFormat="1" hidden="1" outlineLevel="2" x14ac:dyDescent="0.25">
      <c r="A52" s="65" t="s">
        <v>1278</v>
      </c>
      <c r="B52" s="66" t="s">
        <v>1739</v>
      </c>
      <c r="C52" s="67" t="s">
        <v>2199</v>
      </c>
      <c r="D52" s="68"/>
      <c r="E52" s="69"/>
      <c r="F52" s="310">
        <v>114346.43000000001</v>
      </c>
      <c r="G52" s="310">
        <v>444043.5</v>
      </c>
      <c r="H52" s="144">
        <f t="shared" si="2"/>
        <v>-329697.07</v>
      </c>
      <c r="I52" s="93">
        <f t="shared" si="3"/>
        <v>-0.74248822468969822</v>
      </c>
      <c r="J52" s="160"/>
      <c r="K52" s="310">
        <v>2512037.66</v>
      </c>
      <c r="L52" s="310">
        <v>2302047.39</v>
      </c>
      <c r="M52" s="144"/>
      <c r="N52" s="93"/>
      <c r="O52" s="261"/>
      <c r="P52" s="160"/>
      <c r="Q52" s="310">
        <v>1110589.54</v>
      </c>
      <c r="R52" s="310">
        <v>1096001.23</v>
      </c>
      <c r="S52" s="144"/>
      <c r="T52" s="93"/>
    </row>
    <row r="53" spans="1:20" s="70" customFormat="1" hidden="1" outlineLevel="2" x14ac:dyDescent="0.25">
      <c r="A53" s="65" t="s">
        <v>1279</v>
      </c>
      <c r="B53" s="66" t="s">
        <v>1740</v>
      </c>
      <c r="C53" s="67" t="s">
        <v>2200</v>
      </c>
      <c r="D53" s="68"/>
      <c r="E53" s="69"/>
      <c r="F53" s="310">
        <v>15059.880000000001</v>
      </c>
      <c r="G53" s="310">
        <v>1156.82</v>
      </c>
      <c r="H53" s="144">
        <f t="shared" si="2"/>
        <v>13903.060000000001</v>
      </c>
      <c r="I53" s="93" t="str">
        <f t="shared" si="3"/>
        <v>N.M.</v>
      </c>
      <c r="J53" s="160"/>
      <c r="K53" s="310">
        <v>64408.03</v>
      </c>
      <c r="L53" s="310">
        <v>23652.39</v>
      </c>
      <c r="M53" s="144"/>
      <c r="N53" s="93"/>
      <c r="O53" s="261"/>
      <c r="P53" s="160"/>
      <c r="Q53" s="310">
        <v>35716.39</v>
      </c>
      <c r="R53" s="310">
        <v>20216.75</v>
      </c>
      <c r="S53" s="144"/>
      <c r="T53" s="93"/>
    </row>
    <row r="54" spans="1:20" s="22" customFormat="1" hidden="1" outlineLevel="1" x14ac:dyDescent="0.25">
      <c r="A54" s="22" t="s">
        <v>181</v>
      </c>
      <c r="B54" s="55"/>
      <c r="C54" s="52" t="s">
        <v>822</v>
      </c>
      <c r="D54" s="189"/>
      <c r="E54" s="189"/>
      <c r="F54" s="26">
        <v>5001318.4099999992</v>
      </c>
      <c r="G54" s="26">
        <v>4475362.0100000007</v>
      </c>
      <c r="H54" s="44">
        <f t="shared" si="2"/>
        <v>525956.39999999851</v>
      </c>
      <c r="I54" s="119">
        <f t="shared" si="3"/>
        <v>0.11752264930183791</v>
      </c>
      <c r="J54" s="252"/>
      <c r="K54" s="26">
        <v>15306094.239999996</v>
      </c>
      <c r="L54" s="26">
        <v>10374071.02</v>
      </c>
      <c r="M54" s="26"/>
      <c r="N54" s="88"/>
      <c r="O54" s="219"/>
      <c r="P54" s="219"/>
      <c r="Q54" s="26">
        <v>9274037.1799999997</v>
      </c>
      <c r="R54" s="26">
        <v>6403962.8399999999</v>
      </c>
      <c r="S54" s="26"/>
      <c r="T54" s="263"/>
    </row>
    <row r="55" spans="1:20" s="22" customFormat="1" ht="0.75" hidden="1" customHeight="1" outlineLevel="2" x14ac:dyDescent="0.25">
      <c r="B55" s="55"/>
      <c r="C55" s="53" t="s">
        <v>178</v>
      </c>
      <c r="D55" s="189"/>
      <c r="E55" s="189"/>
      <c r="F55" s="26" t="e">
        <f>+F54+F27+#REF!+F23</f>
        <v>#REF!</v>
      </c>
      <c r="G55" s="26" t="e">
        <f>+G54+G27+#REF!+G23</f>
        <v>#REF!</v>
      </c>
      <c r="H55" s="44" t="e">
        <f t="shared" si="2"/>
        <v>#REF!</v>
      </c>
      <c r="I55" s="119" t="e">
        <f t="shared" si="3"/>
        <v>#REF!</v>
      </c>
      <c r="J55" s="252"/>
      <c r="K55" s="26" t="e">
        <f>+K54+K27+#REF!+K23</f>
        <v>#REF!</v>
      </c>
      <c r="L55" s="26" t="e">
        <f>+L54+L27+#REF!+L23</f>
        <v>#REF!</v>
      </c>
      <c r="M55" s="44" t="e">
        <f t="shared" ref="M55:M62" si="4">+K55-L55</f>
        <v>#REF!</v>
      </c>
      <c r="N55" s="88" t="e">
        <f t="shared" ref="N55:N62" si="5">IF(L55&lt;0,IF(M55=0,0,IF(OR(L55=0,K55=0),"N.M.",IF(ABS(M55/L55)&gt;=10,"N.M.",M55/(-L55)))),IF(M55=0,0,IF(OR(L55=0,K55=0),"N.M.",IF(ABS(M55/L55)&gt;=10,"N.M.",M55/L55))))</f>
        <v>#REF!</v>
      </c>
      <c r="O55" s="219"/>
      <c r="P55" s="219"/>
      <c r="Q55" s="26" t="e">
        <f>+Q54+Q27+#REF!+Q23</f>
        <v>#REF!</v>
      </c>
      <c r="R55" s="26" t="e">
        <f>+R54+R27+#REF!+R23</f>
        <v>#REF!</v>
      </c>
      <c r="S55" s="44" t="e">
        <f t="shared" ref="S55:S62" si="6">+Q55-R55</f>
        <v>#REF!</v>
      </c>
      <c r="T55" s="119" t="e">
        <f t="shared" ref="T55:T62" si="7">IF(R55&lt;0,IF(S55=0,0,IF(OR(R55=0,Q55=0),"N.M.",IF(ABS(S55/R55)&gt;=10,"N.M.",S55/(-R55)))),IF(S55=0,0,IF(OR(R55=0,Q55=0),"N.M.",IF(ABS(S55/R55)&gt;=10,"N.M.",S55/R55))))</f>
        <v>#REF!</v>
      </c>
    </row>
    <row r="56" spans="1:20" s="70" customFormat="1" hidden="1" outlineLevel="2" x14ac:dyDescent="0.25">
      <c r="A56" s="65" t="s">
        <v>1280</v>
      </c>
      <c r="B56" s="66" t="s">
        <v>1741</v>
      </c>
      <c r="C56" s="67" t="s">
        <v>2201</v>
      </c>
      <c r="D56" s="68"/>
      <c r="E56" s="69"/>
      <c r="F56" s="310">
        <v>0</v>
      </c>
      <c r="G56" s="310">
        <v>-17060</v>
      </c>
      <c r="H56" s="144">
        <f t="shared" si="2"/>
        <v>17060</v>
      </c>
      <c r="I56" s="93" t="str">
        <f t="shared" si="3"/>
        <v>N.M.</v>
      </c>
      <c r="J56" s="160"/>
      <c r="K56" s="310">
        <v>0</v>
      </c>
      <c r="L56" s="310">
        <v>-101351</v>
      </c>
      <c r="M56" s="144">
        <f t="shared" si="4"/>
        <v>101351</v>
      </c>
      <c r="N56" s="93" t="str">
        <f t="shared" si="5"/>
        <v>N.M.</v>
      </c>
      <c r="O56" s="261"/>
      <c r="P56" s="160"/>
      <c r="Q56" s="310">
        <v>0</v>
      </c>
      <c r="R56" s="310">
        <v>-63760</v>
      </c>
      <c r="S56" s="144">
        <f t="shared" si="6"/>
        <v>63760</v>
      </c>
      <c r="T56" s="93" t="str">
        <f t="shared" si="7"/>
        <v>N.M.</v>
      </c>
    </row>
    <row r="57" spans="1:20" s="70" customFormat="1" hidden="1" outlineLevel="2" x14ac:dyDescent="0.25">
      <c r="A57" s="65" t="s">
        <v>1281</v>
      </c>
      <c r="B57" s="66" t="s">
        <v>1742</v>
      </c>
      <c r="C57" s="67" t="s">
        <v>2202</v>
      </c>
      <c r="D57" s="68"/>
      <c r="E57" s="69"/>
      <c r="F57" s="310">
        <v>0</v>
      </c>
      <c r="G57" s="310">
        <v>-3883</v>
      </c>
      <c r="H57" s="144">
        <f t="shared" si="2"/>
        <v>3883</v>
      </c>
      <c r="I57" s="93" t="str">
        <f t="shared" si="3"/>
        <v>N.M.</v>
      </c>
      <c r="J57" s="160"/>
      <c r="K57" s="310">
        <v>0</v>
      </c>
      <c r="L57" s="310">
        <v>-23079</v>
      </c>
      <c r="M57" s="144">
        <f t="shared" si="4"/>
        <v>23079</v>
      </c>
      <c r="N57" s="93" t="str">
        <f t="shared" si="5"/>
        <v>N.M.</v>
      </c>
      <c r="O57" s="261"/>
      <c r="P57" s="160"/>
      <c r="Q57" s="310">
        <v>0</v>
      </c>
      <c r="R57" s="310">
        <v>-14666</v>
      </c>
      <c r="S57" s="144">
        <f t="shared" si="6"/>
        <v>14666</v>
      </c>
      <c r="T57" s="93" t="str">
        <f t="shared" si="7"/>
        <v>N.M.</v>
      </c>
    </row>
    <row r="58" spans="1:20" s="70" customFormat="1" hidden="1" outlineLevel="2" x14ac:dyDescent="0.25">
      <c r="A58" s="65" t="s">
        <v>1282</v>
      </c>
      <c r="B58" s="66" t="s">
        <v>1743</v>
      </c>
      <c r="C58" s="67" t="s">
        <v>2203</v>
      </c>
      <c r="D58" s="68"/>
      <c r="E58" s="69"/>
      <c r="F58" s="310">
        <v>0</v>
      </c>
      <c r="G58" s="310">
        <v>-114363</v>
      </c>
      <c r="H58" s="144">
        <f t="shared" si="2"/>
        <v>114363</v>
      </c>
      <c r="I58" s="93" t="str">
        <f t="shared" si="3"/>
        <v>N.M.</v>
      </c>
      <c r="J58" s="160"/>
      <c r="K58" s="310">
        <v>0</v>
      </c>
      <c r="L58" s="310">
        <v>-679515</v>
      </c>
      <c r="M58" s="144">
        <f t="shared" si="4"/>
        <v>679515</v>
      </c>
      <c r="N58" s="93" t="str">
        <f t="shared" si="5"/>
        <v>N.M.</v>
      </c>
      <c r="O58" s="261"/>
      <c r="P58" s="160"/>
      <c r="Q58" s="310">
        <v>0</v>
      </c>
      <c r="R58" s="310">
        <v>-429031</v>
      </c>
      <c r="S58" s="144">
        <f t="shared" si="6"/>
        <v>429031</v>
      </c>
      <c r="T58" s="93" t="str">
        <f t="shared" si="7"/>
        <v>N.M.</v>
      </c>
    </row>
    <row r="59" spans="1:20" s="70" customFormat="1" hidden="1" outlineLevel="2" x14ac:dyDescent="0.25">
      <c r="A59" s="65" t="s">
        <v>1283</v>
      </c>
      <c r="B59" s="66" t="s">
        <v>1744</v>
      </c>
      <c r="C59" s="67" t="s">
        <v>2204</v>
      </c>
      <c r="D59" s="68"/>
      <c r="E59" s="69"/>
      <c r="F59" s="310">
        <v>625314</v>
      </c>
      <c r="G59" s="310">
        <v>0</v>
      </c>
      <c r="H59" s="144">
        <f t="shared" si="2"/>
        <v>625314</v>
      </c>
      <c r="I59" s="93" t="str">
        <f t="shared" si="3"/>
        <v>N.M.</v>
      </c>
      <c r="J59" s="160"/>
      <c r="K59" s="310">
        <v>524618</v>
      </c>
      <c r="L59" s="310">
        <v>0</v>
      </c>
      <c r="M59" s="144">
        <f t="shared" si="4"/>
        <v>524618</v>
      </c>
      <c r="N59" s="93" t="str">
        <f t="shared" si="5"/>
        <v>N.M.</v>
      </c>
      <c r="O59" s="261"/>
      <c r="P59" s="160"/>
      <c r="Q59" s="310">
        <v>584945</v>
      </c>
      <c r="R59" s="310">
        <v>0</v>
      </c>
      <c r="S59" s="144">
        <f t="shared" si="6"/>
        <v>584945</v>
      </c>
      <c r="T59" s="93" t="str">
        <f t="shared" si="7"/>
        <v>N.M.</v>
      </c>
    </row>
    <row r="60" spans="1:20" s="70" customFormat="1" hidden="1" outlineLevel="2" x14ac:dyDescent="0.25">
      <c r="A60" s="65" t="s">
        <v>1284</v>
      </c>
      <c r="B60" s="66" t="s">
        <v>1745</v>
      </c>
      <c r="C60" s="67" t="s">
        <v>2205</v>
      </c>
      <c r="D60" s="68"/>
      <c r="E60" s="69"/>
      <c r="F60" s="310">
        <v>124062</v>
      </c>
      <c r="G60" s="310">
        <v>0</v>
      </c>
      <c r="H60" s="144">
        <f t="shared" si="2"/>
        <v>124062</v>
      </c>
      <c r="I60" s="93" t="str">
        <f t="shared" si="3"/>
        <v>N.M.</v>
      </c>
      <c r="J60" s="160"/>
      <c r="K60" s="310">
        <v>101295</v>
      </c>
      <c r="L60" s="310">
        <v>0</v>
      </c>
      <c r="M60" s="144">
        <f t="shared" si="4"/>
        <v>101295</v>
      </c>
      <c r="N60" s="93" t="str">
        <f t="shared" si="5"/>
        <v>N.M.</v>
      </c>
      <c r="O60" s="261"/>
      <c r="P60" s="160"/>
      <c r="Q60" s="310">
        <v>114938</v>
      </c>
      <c r="R60" s="310">
        <v>0</v>
      </c>
      <c r="S60" s="144">
        <f t="shared" si="6"/>
        <v>114938</v>
      </c>
      <c r="T60" s="93" t="str">
        <f t="shared" si="7"/>
        <v>N.M.</v>
      </c>
    </row>
    <row r="61" spans="1:20" s="70" customFormat="1" hidden="1" outlineLevel="2" x14ac:dyDescent="0.25">
      <c r="A61" s="65" t="s">
        <v>1285</v>
      </c>
      <c r="B61" s="66" t="s">
        <v>1746</v>
      </c>
      <c r="C61" s="67" t="s">
        <v>2206</v>
      </c>
      <c r="D61" s="68"/>
      <c r="E61" s="69"/>
      <c r="F61" s="310">
        <v>3623431</v>
      </c>
      <c r="G61" s="310">
        <v>0</v>
      </c>
      <c r="H61" s="144">
        <f t="shared" si="2"/>
        <v>3623431</v>
      </c>
      <c r="I61" s="93" t="str">
        <f t="shared" si="3"/>
        <v>N.M.</v>
      </c>
      <c r="J61" s="160"/>
      <c r="K61" s="310">
        <v>2949945</v>
      </c>
      <c r="L61" s="310">
        <v>0</v>
      </c>
      <c r="M61" s="144">
        <f t="shared" si="4"/>
        <v>2949945</v>
      </c>
      <c r="N61" s="93" t="str">
        <f t="shared" si="5"/>
        <v>N.M.</v>
      </c>
      <c r="O61" s="261"/>
      <c r="P61" s="160"/>
      <c r="Q61" s="310">
        <v>3353458</v>
      </c>
      <c r="R61" s="310">
        <v>0</v>
      </c>
      <c r="S61" s="144">
        <f t="shared" si="6"/>
        <v>3353458</v>
      </c>
      <c r="T61" s="93" t="str">
        <f t="shared" si="7"/>
        <v>N.M.</v>
      </c>
    </row>
    <row r="62" spans="1:20" s="22" customFormat="1" hidden="1" outlineLevel="1" collapsed="1" x14ac:dyDescent="0.25">
      <c r="A62" s="22" t="s">
        <v>182</v>
      </c>
      <c r="B62" s="55"/>
      <c r="C62" s="53" t="s">
        <v>823</v>
      </c>
      <c r="D62" s="189"/>
      <c r="E62" s="189"/>
      <c r="F62" s="26">
        <v>4372807</v>
      </c>
      <c r="G62" s="26">
        <v>-135306</v>
      </c>
      <c r="H62" s="44">
        <f t="shared" si="2"/>
        <v>4508113</v>
      </c>
      <c r="I62" s="119" t="str">
        <f t="shared" si="3"/>
        <v>N.M.</v>
      </c>
      <c r="J62" s="252"/>
      <c r="K62" s="26">
        <v>3575858</v>
      </c>
      <c r="L62" s="26">
        <v>-803945</v>
      </c>
      <c r="M62" s="44">
        <f t="shared" si="4"/>
        <v>4379803</v>
      </c>
      <c r="N62" s="88">
        <f t="shared" si="5"/>
        <v>5.4478888481177199</v>
      </c>
      <c r="O62" s="219"/>
      <c r="P62" s="219"/>
      <c r="Q62" s="26">
        <v>4053341</v>
      </c>
      <c r="R62" s="26">
        <v>-507457</v>
      </c>
      <c r="S62" s="44">
        <f t="shared" si="6"/>
        <v>4560798</v>
      </c>
      <c r="T62" s="119">
        <f t="shared" si="7"/>
        <v>8.9875555958435882</v>
      </c>
    </row>
    <row r="63" spans="1:20" s="22" customFormat="1" ht="0.75" hidden="1" customHeight="1" outlineLevel="2" x14ac:dyDescent="0.25">
      <c r="B63" s="55"/>
      <c r="C63" s="53"/>
      <c r="D63" s="189"/>
      <c r="E63" s="189"/>
      <c r="F63" s="26"/>
      <c r="G63" s="26"/>
      <c r="H63" s="44"/>
      <c r="I63" s="119"/>
      <c r="J63" s="252"/>
      <c r="K63" s="26"/>
      <c r="L63" s="26"/>
      <c r="M63" s="44"/>
      <c r="N63" s="88"/>
      <c r="O63" s="219"/>
      <c r="P63" s="219"/>
      <c r="Q63" s="26"/>
      <c r="R63" s="26"/>
      <c r="S63" s="44"/>
      <c r="T63" s="119"/>
    </row>
    <row r="64" spans="1:20" s="70" customFormat="1" hidden="1" outlineLevel="2" x14ac:dyDescent="0.25">
      <c r="A64" s="65" t="s">
        <v>1286</v>
      </c>
      <c r="B64" s="66" t="s">
        <v>1747</v>
      </c>
      <c r="C64" s="67" t="s">
        <v>2207</v>
      </c>
      <c r="D64" s="68"/>
      <c r="E64" s="69"/>
      <c r="F64" s="310">
        <v>124423.59</v>
      </c>
      <c r="G64" s="310">
        <v>24866.65</v>
      </c>
      <c r="H64" s="144">
        <f t="shared" ref="H64:H100" si="8">+F64-G64</f>
        <v>99556.94</v>
      </c>
      <c r="I64" s="93">
        <f t="shared" ref="I64:I100" si="9">IF(G64&lt;0,IF(H64=0,0,IF(OR(G64=0,F64=0),"N.M.",IF(ABS(H64/G64)&gt;=10,"N.M.",H64/(-G64)))),IF(H64=0,0,IF(OR(G64=0,F64=0),"N.M.",IF(ABS(H64/G64)&gt;=10,"N.M.",H64/G64))))</f>
        <v>4.0036329783062854</v>
      </c>
      <c r="J64" s="160"/>
      <c r="K64" s="310">
        <v>680763.22</v>
      </c>
      <c r="L64" s="310">
        <v>412572.74</v>
      </c>
      <c r="M64" s="144">
        <f t="shared" ref="M64:M100" si="10">+K64-L64</f>
        <v>268190.48</v>
      </c>
      <c r="N64" s="93">
        <f t="shared" ref="N64:N100" si="11">IF(L64&lt;0,IF(M64=0,0,IF(OR(L64=0,K64=0),"N.M.",IF(ABS(M64/L64)&gt;=10,"N.M.",M64/(-L64)))),IF(M64=0,0,IF(OR(L64=0,K64=0),"N.M.",IF(ABS(M64/L64)&gt;=10,"N.M.",M64/L64))))</f>
        <v>0.6500441110093701</v>
      </c>
      <c r="O64" s="261"/>
      <c r="P64" s="160"/>
      <c r="Q64" s="310">
        <v>346624.64</v>
      </c>
      <c r="R64" s="310">
        <v>173826.52</v>
      </c>
      <c r="S64" s="144">
        <f t="shared" ref="S64:S100" si="12">+Q64-R64</f>
        <v>172798.12000000002</v>
      </c>
      <c r="T64" s="93">
        <f t="shared" ref="T64:T100" si="13">IF(R64&lt;0,IF(S64=0,0,IF(OR(R64=0,Q64=0),"N.M.",IF(ABS(S64/R64)&gt;=10,"N.M.",S64/(-R64)))),IF(S64=0,0,IF(OR(R64=0,Q64=0),"N.M.",IF(ABS(S64/R64)&gt;=10,"N.M.",S64/R64))))</f>
        <v>0.99408375660975112</v>
      </c>
    </row>
    <row r="65" spans="1:20" s="70" customFormat="1" hidden="1" outlineLevel="2" x14ac:dyDescent="0.25">
      <c r="A65" s="65" t="s">
        <v>1287</v>
      </c>
      <c r="B65" s="66" t="s">
        <v>1748</v>
      </c>
      <c r="C65" s="67" t="s">
        <v>2208</v>
      </c>
      <c r="D65" s="68"/>
      <c r="E65" s="69"/>
      <c r="F65" s="310">
        <v>9475.14</v>
      </c>
      <c r="G65" s="310">
        <v>10471.69</v>
      </c>
      <c r="H65" s="144">
        <f t="shared" si="8"/>
        <v>-996.55000000000109</v>
      </c>
      <c r="I65" s="93">
        <f t="shared" si="9"/>
        <v>-9.5166109768337392E-2</v>
      </c>
      <c r="J65" s="160"/>
      <c r="K65" s="310">
        <v>48343.75</v>
      </c>
      <c r="L65" s="310">
        <v>74353.38</v>
      </c>
      <c r="M65" s="144">
        <f t="shared" si="10"/>
        <v>-26009.630000000005</v>
      </c>
      <c r="N65" s="93">
        <f t="shared" si="11"/>
        <v>-0.34981099715977948</v>
      </c>
      <c r="O65" s="261"/>
      <c r="P65" s="160"/>
      <c r="Q65" s="310">
        <v>25959.9</v>
      </c>
      <c r="R65" s="310">
        <v>41828.120000000003</v>
      </c>
      <c r="S65" s="144">
        <f t="shared" si="12"/>
        <v>-15868.220000000001</v>
      </c>
      <c r="T65" s="93">
        <f t="shared" si="13"/>
        <v>-0.37936727732444109</v>
      </c>
    </row>
    <row r="66" spans="1:20" s="70" customFormat="1" hidden="1" outlineLevel="2" x14ac:dyDescent="0.25">
      <c r="A66" s="65" t="s">
        <v>1288</v>
      </c>
      <c r="B66" s="66" t="s">
        <v>1749</v>
      </c>
      <c r="C66" s="67" t="s">
        <v>2209</v>
      </c>
      <c r="D66" s="68"/>
      <c r="E66" s="69"/>
      <c r="F66" s="310">
        <v>121231.235</v>
      </c>
      <c r="G66" s="310">
        <v>93424.854999999996</v>
      </c>
      <c r="H66" s="144">
        <f t="shared" si="8"/>
        <v>27806.380000000005</v>
      </c>
      <c r="I66" s="93">
        <f t="shared" si="9"/>
        <v>0.29763364363798056</v>
      </c>
      <c r="J66" s="160"/>
      <c r="K66" s="310">
        <v>903168.79</v>
      </c>
      <c r="L66" s="310">
        <v>581081.65</v>
      </c>
      <c r="M66" s="144">
        <f t="shared" si="10"/>
        <v>322087.14</v>
      </c>
      <c r="N66" s="93">
        <f t="shared" si="11"/>
        <v>0.5542889540566287</v>
      </c>
      <c r="O66" s="261"/>
      <c r="P66" s="160"/>
      <c r="Q66" s="310">
        <v>418719.60499999998</v>
      </c>
      <c r="R66" s="310">
        <v>301648.57500000001</v>
      </c>
      <c r="S66" s="144">
        <f t="shared" si="12"/>
        <v>117071.02999999997</v>
      </c>
      <c r="T66" s="93">
        <f t="shared" si="13"/>
        <v>0.38810403795211024</v>
      </c>
    </row>
    <row r="67" spans="1:20" s="70" customFormat="1" hidden="1" outlineLevel="2" x14ac:dyDescent="0.25">
      <c r="A67" s="65" t="s">
        <v>1289</v>
      </c>
      <c r="B67" s="66" t="s">
        <v>1750</v>
      </c>
      <c r="C67" s="67" t="s">
        <v>2210</v>
      </c>
      <c r="D67" s="68"/>
      <c r="E67" s="69"/>
      <c r="F67" s="310">
        <v>261124.27000000002</v>
      </c>
      <c r="G67" s="310">
        <v>255401.04</v>
      </c>
      <c r="H67" s="144">
        <f t="shared" si="8"/>
        <v>5723.2300000000105</v>
      </c>
      <c r="I67" s="93">
        <f t="shared" si="9"/>
        <v>2.2408796769190956E-2</v>
      </c>
      <c r="J67" s="160"/>
      <c r="K67" s="310">
        <v>1265466.22</v>
      </c>
      <c r="L67" s="310">
        <v>1957160.38</v>
      </c>
      <c r="M67" s="144">
        <f t="shared" si="10"/>
        <v>-691694.15999999992</v>
      </c>
      <c r="N67" s="93">
        <f t="shared" si="11"/>
        <v>-0.35341720947774347</v>
      </c>
      <c r="O67" s="261"/>
      <c r="P67" s="160"/>
      <c r="Q67" s="310">
        <v>560293.73</v>
      </c>
      <c r="R67" s="310">
        <v>921091.26</v>
      </c>
      <c r="S67" s="144">
        <f t="shared" si="12"/>
        <v>-360797.53</v>
      </c>
      <c r="T67" s="93">
        <f t="shared" si="13"/>
        <v>-0.39170660462026319</v>
      </c>
    </row>
    <row r="68" spans="1:20" s="70" customFormat="1" hidden="1" outlineLevel="2" x14ac:dyDescent="0.25">
      <c r="A68" s="65" t="s">
        <v>1290</v>
      </c>
      <c r="B68" s="66" t="s">
        <v>1751</v>
      </c>
      <c r="C68" s="67" t="s">
        <v>2211</v>
      </c>
      <c r="D68" s="68"/>
      <c r="E68" s="69"/>
      <c r="F68" s="310">
        <v>0</v>
      </c>
      <c r="G68" s="310">
        <v>0</v>
      </c>
      <c r="H68" s="144">
        <f t="shared" si="8"/>
        <v>0</v>
      </c>
      <c r="I68" s="93">
        <f t="shared" si="9"/>
        <v>0</v>
      </c>
      <c r="J68" s="160"/>
      <c r="K68" s="310">
        <v>0</v>
      </c>
      <c r="L68" s="310">
        <v>-16325.65</v>
      </c>
      <c r="M68" s="144">
        <f t="shared" si="10"/>
        <v>16325.65</v>
      </c>
      <c r="N68" s="93" t="str">
        <f t="shared" si="11"/>
        <v>N.M.</v>
      </c>
      <c r="O68" s="261"/>
      <c r="P68" s="160"/>
      <c r="Q68" s="310">
        <v>0</v>
      </c>
      <c r="R68" s="310">
        <v>0</v>
      </c>
      <c r="S68" s="144">
        <f t="shared" si="12"/>
        <v>0</v>
      </c>
      <c r="T68" s="93">
        <f t="shared" si="13"/>
        <v>0</v>
      </c>
    </row>
    <row r="69" spans="1:20" s="70" customFormat="1" hidden="1" outlineLevel="2" x14ac:dyDescent="0.25">
      <c r="A69" s="65" t="s">
        <v>1291</v>
      </c>
      <c r="B69" s="66" t="s">
        <v>1752</v>
      </c>
      <c r="C69" s="67" t="s">
        <v>2212</v>
      </c>
      <c r="D69" s="68"/>
      <c r="E69" s="69"/>
      <c r="F69" s="310">
        <v>819804.66</v>
      </c>
      <c r="G69" s="310">
        <v>664589.04</v>
      </c>
      <c r="H69" s="144">
        <f t="shared" si="8"/>
        <v>155215.62</v>
      </c>
      <c r="I69" s="93">
        <f t="shared" si="9"/>
        <v>0.23355127854651347</v>
      </c>
      <c r="J69" s="160"/>
      <c r="K69" s="310">
        <v>2793718.0300000003</v>
      </c>
      <c r="L69" s="310">
        <v>2498576.4700000002</v>
      </c>
      <c r="M69" s="144">
        <f t="shared" si="10"/>
        <v>295141.56000000006</v>
      </c>
      <c r="N69" s="93">
        <f t="shared" si="11"/>
        <v>0.11812388515769542</v>
      </c>
      <c r="O69" s="261"/>
      <c r="P69" s="160"/>
      <c r="Q69" s="310">
        <v>1609973.3</v>
      </c>
      <c r="R69" s="310">
        <v>1412684.12</v>
      </c>
      <c r="S69" s="144">
        <f t="shared" si="12"/>
        <v>197289.17999999993</v>
      </c>
      <c r="T69" s="93">
        <f t="shared" si="13"/>
        <v>0.13965555158926818</v>
      </c>
    </row>
    <row r="70" spans="1:20" s="70" customFormat="1" hidden="1" outlineLevel="2" x14ac:dyDescent="0.25">
      <c r="A70" s="65" t="s">
        <v>1292</v>
      </c>
      <c r="B70" s="66" t="s">
        <v>1753</v>
      </c>
      <c r="C70" s="67" t="s">
        <v>2213</v>
      </c>
      <c r="D70" s="68"/>
      <c r="E70" s="69"/>
      <c r="F70" s="310">
        <v>14443.73</v>
      </c>
      <c r="G70" s="310">
        <v>0</v>
      </c>
      <c r="H70" s="144">
        <f t="shared" si="8"/>
        <v>14443.73</v>
      </c>
      <c r="I70" s="93" t="str">
        <f t="shared" si="9"/>
        <v>N.M.</v>
      </c>
      <c r="J70" s="160"/>
      <c r="K70" s="310">
        <v>14443.73</v>
      </c>
      <c r="L70" s="310">
        <v>0</v>
      </c>
      <c r="M70" s="144">
        <f t="shared" si="10"/>
        <v>14443.73</v>
      </c>
      <c r="N70" s="93" t="str">
        <f t="shared" si="11"/>
        <v>N.M.</v>
      </c>
      <c r="O70" s="261"/>
      <c r="P70" s="160"/>
      <c r="Q70" s="310">
        <v>14443.73</v>
      </c>
      <c r="R70" s="310">
        <v>0</v>
      </c>
      <c r="S70" s="144">
        <f t="shared" si="12"/>
        <v>14443.73</v>
      </c>
      <c r="T70" s="93" t="str">
        <f t="shared" si="13"/>
        <v>N.M.</v>
      </c>
    </row>
    <row r="71" spans="1:20" s="70" customFormat="1" hidden="1" outlineLevel="2" x14ac:dyDescent="0.25">
      <c r="A71" s="65" t="s">
        <v>1293</v>
      </c>
      <c r="B71" s="66" t="s">
        <v>1754</v>
      </c>
      <c r="C71" s="67" t="s">
        <v>2214</v>
      </c>
      <c r="D71" s="68"/>
      <c r="E71" s="69"/>
      <c r="F71" s="310">
        <v>120168.05</v>
      </c>
      <c r="G71" s="310">
        <v>22901.15</v>
      </c>
      <c r="H71" s="144">
        <f t="shared" si="8"/>
        <v>97266.9</v>
      </c>
      <c r="I71" s="93">
        <f t="shared" si="9"/>
        <v>4.2472495922693829</v>
      </c>
      <c r="J71" s="160"/>
      <c r="K71" s="310">
        <v>550443.89</v>
      </c>
      <c r="L71" s="310">
        <v>295822.83</v>
      </c>
      <c r="M71" s="144">
        <f t="shared" si="10"/>
        <v>254621.06</v>
      </c>
      <c r="N71" s="93">
        <f t="shared" si="11"/>
        <v>0.86072146629115809</v>
      </c>
      <c r="O71" s="261"/>
      <c r="P71" s="160"/>
      <c r="Q71" s="310">
        <v>361084.55</v>
      </c>
      <c r="R71" s="310">
        <v>55505.67</v>
      </c>
      <c r="S71" s="144">
        <f t="shared" si="12"/>
        <v>305578.88</v>
      </c>
      <c r="T71" s="93">
        <f t="shared" si="13"/>
        <v>5.5053633259448995</v>
      </c>
    </row>
    <row r="72" spans="1:20" s="70" customFormat="1" hidden="1" outlineLevel="2" x14ac:dyDescent="0.25">
      <c r="A72" s="65" t="s">
        <v>1294</v>
      </c>
      <c r="B72" s="66" t="s">
        <v>1755</v>
      </c>
      <c r="C72" s="67" t="s">
        <v>2215</v>
      </c>
      <c r="D72" s="68"/>
      <c r="E72" s="69"/>
      <c r="F72" s="310">
        <v>0</v>
      </c>
      <c r="G72" s="310">
        <v>0</v>
      </c>
      <c r="H72" s="144">
        <f t="shared" si="8"/>
        <v>0</v>
      </c>
      <c r="I72" s="93">
        <f t="shared" si="9"/>
        <v>0</v>
      </c>
      <c r="J72" s="160"/>
      <c r="K72" s="310">
        <v>0</v>
      </c>
      <c r="L72" s="310">
        <v>0</v>
      </c>
      <c r="M72" s="144">
        <f t="shared" si="10"/>
        <v>0</v>
      </c>
      <c r="N72" s="93">
        <f t="shared" si="11"/>
        <v>0</v>
      </c>
      <c r="O72" s="261"/>
      <c r="P72" s="160"/>
      <c r="Q72" s="310">
        <v>0</v>
      </c>
      <c r="R72" s="310">
        <v>0</v>
      </c>
      <c r="S72" s="144">
        <f t="shared" si="12"/>
        <v>0</v>
      </c>
      <c r="T72" s="93">
        <f t="shared" si="13"/>
        <v>0</v>
      </c>
    </row>
    <row r="73" spans="1:20" s="70" customFormat="1" hidden="1" outlineLevel="2" x14ac:dyDescent="0.25">
      <c r="A73" s="65" t="s">
        <v>1295</v>
      </c>
      <c r="B73" s="66" t="s">
        <v>1756</v>
      </c>
      <c r="C73" s="67" t="s">
        <v>2216</v>
      </c>
      <c r="D73" s="68"/>
      <c r="E73" s="69"/>
      <c r="F73" s="310">
        <v>16488.22</v>
      </c>
      <c r="G73" s="310">
        <v>18726.05</v>
      </c>
      <c r="H73" s="144">
        <f t="shared" si="8"/>
        <v>-2237.8299999999981</v>
      </c>
      <c r="I73" s="93">
        <f t="shared" si="9"/>
        <v>-0.11950357923854728</v>
      </c>
      <c r="J73" s="160"/>
      <c r="K73" s="310">
        <v>205352.1</v>
      </c>
      <c r="L73" s="310">
        <v>335973.69</v>
      </c>
      <c r="M73" s="144">
        <f t="shared" si="10"/>
        <v>-130621.59</v>
      </c>
      <c r="N73" s="93">
        <f t="shared" si="11"/>
        <v>-0.38878517541061025</v>
      </c>
      <c r="O73" s="261"/>
      <c r="P73" s="160"/>
      <c r="Q73" s="310">
        <v>62703.840000000004</v>
      </c>
      <c r="R73" s="310">
        <v>67671.55</v>
      </c>
      <c r="S73" s="144">
        <f t="shared" si="12"/>
        <v>-4967.7099999999991</v>
      </c>
      <c r="T73" s="93">
        <f t="shared" si="13"/>
        <v>-7.340913574463713E-2</v>
      </c>
    </row>
    <row r="74" spans="1:20" s="70" customFormat="1" hidden="1" outlineLevel="2" x14ac:dyDescent="0.25">
      <c r="A74" s="65" t="s">
        <v>1296</v>
      </c>
      <c r="B74" s="66" t="s">
        <v>1757</v>
      </c>
      <c r="C74" s="67" t="s">
        <v>2217</v>
      </c>
      <c r="D74" s="68"/>
      <c r="E74" s="69"/>
      <c r="F74" s="310">
        <v>1881.94</v>
      </c>
      <c r="G74" s="310">
        <v>0</v>
      </c>
      <c r="H74" s="144">
        <f t="shared" si="8"/>
        <v>1881.94</v>
      </c>
      <c r="I74" s="93" t="str">
        <f t="shared" si="9"/>
        <v>N.M.</v>
      </c>
      <c r="J74" s="160"/>
      <c r="K74" s="310">
        <v>1881.94</v>
      </c>
      <c r="L74" s="310">
        <v>0</v>
      </c>
      <c r="M74" s="144">
        <f t="shared" si="10"/>
        <v>1881.94</v>
      </c>
      <c r="N74" s="93" t="str">
        <f t="shared" si="11"/>
        <v>N.M.</v>
      </c>
      <c r="O74" s="261"/>
      <c r="P74" s="160"/>
      <c r="Q74" s="310">
        <v>1881.94</v>
      </c>
      <c r="R74" s="310">
        <v>0</v>
      </c>
      <c r="S74" s="144">
        <f t="shared" si="12"/>
        <v>1881.94</v>
      </c>
      <c r="T74" s="93" t="str">
        <f t="shared" si="13"/>
        <v>N.M.</v>
      </c>
    </row>
    <row r="75" spans="1:20" s="70" customFormat="1" hidden="1" outlineLevel="2" x14ac:dyDescent="0.25">
      <c r="A75" s="65" t="s">
        <v>1297</v>
      </c>
      <c r="B75" s="66" t="s">
        <v>1758</v>
      </c>
      <c r="C75" s="67" t="s">
        <v>2218</v>
      </c>
      <c r="D75" s="68"/>
      <c r="E75" s="69"/>
      <c r="F75" s="310">
        <v>0</v>
      </c>
      <c r="G75" s="310">
        <v>0</v>
      </c>
      <c r="H75" s="144">
        <f t="shared" si="8"/>
        <v>0</v>
      </c>
      <c r="I75" s="93">
        <f t="shared" si="9"/>
        <v>0</v>
      </c>
      <c r="J75" s="160"/>
      <c r="K75" s="310">
        <v>0</v>
      </c>
      <c r="L75" s="310">
        <v>0</v>
      </c>
      <c r="M75" s="144">
        <f t="shared" si="10"/>
        <v>0</v>
      </c>
      <c r="N75" s="93">
        <f t="shared" si="11"/>
        <v>0</v>
      </c>
      <c r="O75" s="261"/>
      <c r="P75" s="160"/>
      <c r="Q75" s="310">
        <v>0</v>
      </c>
      <c r="R75" s="310">
        <v>0</v>
      </c>
      <c r="S75" s="144">
        <f t="shared" si="12"/>
        <v>0</v>
      </c>
      <c r="T75" s="93">
        <f t="shared" si="13"/>
        <v>0</v>
      </c>
    </row>
    <row r="76" spans="1:20" s="70" customFormat="1" hidden="1" outlineLevel="2" x14ac:dyDescent="0.25">
      <c r="A76" s="65" t="s">
        <v>1298</v>
      </c>
      <c r="B76" s="66" t="s">
        <v>1759</v>
      </c>
      <c r="C76" s="67" t="s">
        <v>2219</v>
      </c>
      <c r="D76" s="68"/>
      <c r="E76" s="69"/>
      <c r="F76" s="310">
        <v>0</v>
      </c>
      <c r="G76" s="310">
        <v>0</v>
      </c>
      <c r="H76" s="144">
        <f t="shared" si="8"/>
        <v>0</v>
      </c>
      <c r="I76" s="93">
        <f t="shared" si="9"/>
        <v>0</v>
      </c>
      <c r="J76" s="160"/>
      <c r="K76" s="310">
        <v>0</v>
      </c>
      <c r="L76" s="310">
        <v>0</v>
      </c>
      <c r="M76" s="144">
        <f t="shared" si="10"/>
        <v>0</v>
      </c>
      <c r="N76" s="93">
        <f t="shared" si="11"/>
        <v>0</v>
      </c>
      <c r="O76" s="261"/>
      <c r="P76" s="160"/>
      <c r="Q76" s="310">
        <v>0</v>
      </c>
      <c r="R76" s="310">
        <v>0</v>
      </c>
      <c r="S76" s="144">
        <f t="shared" si="12"/>
        <v>0</v>
      </c>
      <c r="T76" s="93">
        <f t="shared" si="13"/>
        <v>0</v>
      </c>
    </row>
    <row r="77" spans="1:20" s="70" customFormat="1" hidden="1" outlineLevel="2" x14ac:dyDescent="0.25">
      <c r="A77" s="65" t="s">
        <v>1299</v>
      </c>
      <c r="B77" s="66" t="s">
        <v>1760</v>
      </c>
      <c r="C77" s="67" t="s">
        <v>2220</v>
      </c>
      <c r="D77" s="68"/>
      <c r="E77" s="69"/>
      <c r="F77" s="310">
        <v>-22977.47</v>
      </c>
      <c r="G77" s="310">
        <v>154030.01</v>
      </c>
      <c r="H77" s="144">
        <f t="shared" si="8"/>
        <v>-177007.48</v>
      </c>
      <c r="I77" s="93">
        <f t="shared" si="9"/>
        <v>-1.1491752808429994</v>
      </c>
      <c r="J77" s="160"/>
      <c r="K77" s="310">
        <v>1034615.78</v>
      </c>
      <c r="L77" s="310">
        <v>1172191</v>
      </c>
      <c r="M77" s="144">
        <f t="shared" si="10"/>
        <v>-137575.21999999997</v>
      </c>
      <c r="N77" s="93">
        <f t="shared" si="11"/>
        <v>-0.11736587296780129</v>
      </c>
      <c r="O77" s="261"/>
      <c r="P77" s="160"/>
      <c r="Q77" s="310">
        <v>379263.93</v>
      </c>
      <c r="R77" s="310">
        <v>419196.78</v>
      </c>
      <c r="S77" s="144">
        <f t="shared" si="12"/>
        <v>-39932.850000000035</v>
      </c>
      <c r="T77" s="93">
        <f t="shared" si="13"/>
        <v>-9.526039298298053E-2</v>
      </c>
    </row>
    <row r="78" spans="1:20" s="70" customFormat="1" hidden="1" outlineLevel="2" x14ac:dyDescent="0.25">
      <c r="A78" s="65" t="s">
        <v>1300</v>
      </c>
      <c r="B78" s="66" t="s">
        <v>1761</v>
      </c>
      <c r="C78" s="67" t="s">
        <v>2221</v>
      </c>
      <c r="D78" s="68"/>
      <c r="E78" s="69"/>
      <c r="F78" s="310">
        <v>8103.53</v>
      </c>
      <c r="G78" s="310">
        <v>8657.67</v>
      </c>
      <c r="H78" s="144">
        <f t="shared" si="8"/>
        <v>-554.14000000000033</v>
      </c>
      <c r="I78" s="93">
        <f t="shared" si="9"/>
        <v>-6.400567358192219E-2</v>
      </c>
      <c r="J78" s="160"/>
      <c r="K78" s="310">
        <v>47285.700000000004</v>
      </c>
      <c r="L78" s="310">
        <v>45089.91</v>
      </c>
      <c r="M78" s="144">
        <f t="shared" si="10"/>
        <v>2195.7900000000009</v>
      </c>
      <c r="N78" s="93">
        <f t="shared" si="11"/>
        <v>4.8698034660082504E-2</v>
      </c>
      <c r="O78" s="261"/>
      <c r="P78" s="160"/>
      <c r="Q78" s="310">
        <v>21620.52</v>
      </c>
      <c r="R78" s="310">
        <v>21081.850000000002</v>
      </c>
      <c r="S78" s="144">
        <f t="shared" si="12"/>
        <v>538.66999999999825</v>
      </c>
      <c r="T78" s="93">
        <f t="shared" si="13"/>
        <v>2.5551362902212008E-2</v>
      </c>
    </row>
    <row r="79" spans="1:20" s="70" customFormat="1" hidden="1" outlineLevel="2" x14ac:dyDescent="0.25">
      <c r="A79" s="65" t="s">
        <v>1301</v>
      </c>
      <c r="B79" s="66" t="s">
        <v>1762</v>
      </c>
      <c r="C79" s="67" t="s">
        <v>2222</v>
      </c>
      <c r="D79" s="68"/>
      <c r="E79" s="69"/>
      <c r="F79" s="310">
        <v>990773.91</v>
      </c>
      <c r="G79" s="310">
        <v>907773.79</v>
      </c>
      <c r="H79" s="144">
        <f t="shared" si="8"/>
        <v>83000.12</v>
      </c>
      <c r="I79" s="93">
        <f t="shared" si="9"/>
        <v>9.1432602388751491E-2</v>
      </c>
      <c r="J79" s="160"/>
      <c r="K79" s="310">
        <v>5926564.8100000005</v>
      </c>
      <c r="L79" s="310">
        <v>5505565.21</v>
      </c>
      <c r="M79" s="144">
        <f t="shared" si="10"/>
        <v>420999.60000000056</v>
      </c>
      <c r="N79" s="93">
        <f t="shared" si="11"/>
        <v>7.6468007178503758E-2</v>
      </c>
      <c r="O79" s="261"/>
      <c r="P79" s="160"/>
      <c r="Q79" s="310">
        <v>2984675.2800000003</v>
      </c>
      <c r="R79" s="310">
        <v>2753819.9699999997</v>
      </c>
      <c r="S79" s="144">
        <f t="shared" si="12"/>
        <v>230855.31000000052</v>
      </c>
      <c r="T79" s="93">
        <f t="shared" si="13"/>
        <v>8.3830937575777892E-2</v>
      </c>
    </row>
    <row r="80" spans="1:20" s="70" customFormat="1" hidden="1" outlineLevel="2" x14ac:dyDescent="0.25">
      <c r="A80" s="65" t="s">
        <v>1302</v>
      </c>
      <c r="B80" s="66" t="s">
        <v>1763</v>
      </c>
      <c r="C80" s="67" t="s">
        <v>2223</v>
      </c>
      <c r="D80" s="68"/>
      <c r="E80" s="69"/>
      <c r="F80" s="310">
        <v>4519.5</v>
      </c>
      <c r="G80" s="310">
        <v>4449</v>
      </c>
      <c r="H80" s="144">
        <f t="shared" si="8"/>
        <v>70.5</v>
      </c>
      <c r="I80" s="93">
        <f t="shared" si="9"/>
        <v>1.5846257585974376E-2</v>
      </c>
      <c r="J80" s="160"/>
      <c r="K80" s="310">
        <v>28369.5</v>
      </c>
      <c r="L80" s="310">
        <v>26535</v>
      </c>
      <c r="M80" s="144">
        <f t="shared" si="10"/>
        <v>1834.5</v>
      </c>
      <c r="N80" s="93">
        <f t="shared" si="11"/>
        <v>6.9135104578858117E-2</v>
      </c>
      <c r="O80" s="261"/>
      <c r="P80" s="160"/>
      <c r="Q80" s="310">
        <v>11611.5</v>
      </c>
      <c r="R80" s="310">
        <v>11676</v>
      </c>
      <c r="S80" s="144">
        <f t="shared" si="12"/>
        <v>-64.5</v>
      </c>
      <c r="T80" s="93">
        <f t="shared" si="13"/>
        <v>-5.5241521068859194E-3</v>
      </c>
    </row>
    <row r="81" spans="1:20" s="70" customFormat="1" hidden="1" outlineLevel="2" x14ac:dyDescent="0.25">
      <c r="A81" s="65" t="s">
        <v>1303</v>
      </c>
      <c r="B81" s="66" t="s">
        <v>1764</v>
      </c>
      <c r="C81" s="67" t="s">
        <v>2224</v>
      </c>
      <c r="D81" s="68"/>
      <c r="E81" s="69"/>
      <c r="F81" s="310">
        <v>0</v>
      </c>
      <c r="G81" s="310">
        <v>0</v>
      </c>
      <c r="H81" s="144">
        <f t="shared" si="8"/>
        <v>0</v>
      </c>
      <c r="I81" s="93">
        <f t="shared" si="9"/>
        <v>0</v>
      </c>
      <c r="J81" s="160"/>
      <c r="K81" s="310">
        <v>0</v>
      </c>
      <c r="L81" s="310">
        <v>0</v>
      </c>
      <c r="M81" s="144">
        <f t="shared" si="10"/>
        <v>0</v>
      </c>
      <c r="N81" s="93">
        <f t="shared" si="11"/>
        <v>0</v>
      </c>
      <c r="O81" s="261"/>
      <c r="P81" s="160"/>
      <c r="Q81" s="310">
        <v>0</v>
      </c>
      <c r="R81" s="310">
        <v>0</v>
      </c>
      <c r="S81" s="144">
        <f t="shared" si="12"/>
        <v>0</v>
      </c>
      <c r="T81" s="93">
        <f t="shared" si="13"/>
        <v>0</v>
      </c>
    </row>
    <row r="82" spans="1:20" s="70" customFormat="1" hidden="1" outlineLevel="2" x14ac:dyDescent="0.25">
      <c r="A82" s="65" t="s">
        <v>1304</v>
      </c>
      <c r="B82" s="66" t="s">
        <v>1765</v>
      </c>
      <c r="C82" s="67" t="s">
        <v>2225</v>
      </c>
      <c r="D82" s="68"/>
      <c r="E82" s="69"/>
      <c r="F82" s="310">
        <v>111.83</v>
      </c>
      <c r="G82" s="310">
        <v>639.41</v>
      </c>
      <c r="H82" s="144">
        <f t="shared" si="8"/>
        <v>-527.57999999999993</v>
      </c>
      <c r="I82" s="93">
        <f t="shared" si="9"/>
        <v>-0.82510439311240047</v>
      </c>
      <c r="J82" s="160"/>
      <c r="K82" s="310">
        <v>955.69</v>
      </c>
      <c r="L82" s="310">
        <v>1381.68</v>
      </c>
      <c r="M82" s="144">
        <f t="shared" si="10"/>
        <v>-425.99</v>
      </c>
      <c r="N82" s="93">
        <f t="shared" si="11"/>
        <v>-0.30831306814892012</v>
      </c>
      <c r="O82" s="261"/>
      <c r="P82" s="160"/>
      <c r="Q82" s="310">
        <v>920.80000000000007</v>
      </c>
      <c r="R82" s="310">
        <v>1708.6000000000001</v>
      </c>
      <c r="S82" s="144">
        <f t="shared" si="12"/>
        <v>-787.80000000000007</v>
      </c>
      <c r="T82" s="93">
        <f t="shared" si="13"/>
        <v>-0.46107924616645207</v>
      </c>
    </row>
    <row r="83" spans="1:20" s="70" customFormat="1" hidden="1" outlineLevel="2" x14ac:dyDescent="0.25">
      <c r="A83" s="65" t="s">
        <v>1305</v>
      </c>
      <c r="B83" s="66" t="s">
        <v>1766</v>
      </c>
      <c r="C83" s="67" t="s">
        <v>2226</v>
      </c>
      <c r="D83" s="68"/>
      <c r="E83" s="69"/>
      <c r="F83" s="310">
        <v>237243.05000000002</v>
      </c>
      <c r="G83" s="310">
        <v>202976.24</v>
      </c>
      <c r="H83" s="144">
        <f t="shared" si="8"/>
        <v>34266.810000000027</v>
      </c>
      <c r="I83" s="93">
        <f t="shared" si="9"/>
        <v>0.16882177933732553</v>
      </c>
      <c r="J83" s="160"/>
      <c r="K83" s="310">
        <v>1484592.03</v>
      </c>
      <c r="L83" s="310">
        <v>1231497.33</v>
      </c>
      <c r="M83" s="144">
        <f t="shared" si="10"/>
        <v>253094.69999999995</v>
      </c>
      <c r="N83" s="93">
        <f t="shared" si="11"/>
        <v>0.20551786336394245</v>
      </c>
      <c r="O83" s="261"/>
      <c r="P83" s="160"/>
      <c r="Q83" s="310">
        <v>741473</v>
      </c>
      <c r="R83" s="310">
        <v>615748.67000000004</v>
      </c>
      <c r="S83" s="144">
        <f t="shared" si="12"/>
        <v>125724.32999999996</v>
      </c>
      <c r="T83" s="93">
        <f t="shared" si="13"/>
        <v>0.20418124492254275</v>
      </c>
    </row>
    <row r="84" spans="1:20" s="70" customFormat="1" hidden="1" outlineLevel="2" x14ac:dyDescent="0.25">
      <c r="A84" s="65" t="s">
        <v>1306</v>
      </c>
      <c r="B84" s="66" t="s">
        <v>1767</v>
      </c>
      <c r="C84" s="67" t="s">
        <v>2227</v>
      </c>
      <c r="D84" s="68"/>
      <c r="E84" s="69"/>
      <c r="F84" s="310">
        <v>570.03</v>
      </c>
      <c r="G84" s="310">
        <v>811.32</v>
      </c>
      <c r="H84" s="144">
        <f t="shared" si="8"/>
        <v>-241.29000000000008</v>
      </c>
      <c r="I84" s="93">
        <f t="shared" si="9"/>
        <v>-0.29740423014347001</v>
      </c>
      <c r="J84" s="160"/>
      <c r="K84" s="310">
        <v>3403.32</v>
      </c>
      <c r="L84" s="310">
        <v>4609.2</v>
      </c>
      <c r="M84" s="144">
        <f t="shared" si="10"/>
        <v>-1205.8799999999997</v>
      </c>
      <c r="N84" s="93">
        <f t="shared" si="11"/>
        <v>-0.26162457693309027</v>
      </c>
      <c r="O84" s="261"/>
      <c r="P84" s="160"/>
      <c r="Q84" s="310">
        <v>1635.32</v>
      </c>
      <c r="R84" s="310">
        <v>2248.5100000000002</v>
      </c>
      <c r="S84" s="144">
        <f t="shared" si="12"/>
        <v>-613.19000000000028</v>
      </c>
      <c r="T84" s="93">
        <f t="shared" si="13"/>
        <v>-0.27270948316885413</v>
      </c>
    </row>
    <row r="85" spans="1:20" s="70" customFormat="1" hidden="1" outlineLevel="2" x14ac:dyDescent="0.25">
      <c r="A85" s="65" t="s">
        <v>1307</v>
      </c>
      <c r="B85" s="66" t="s">
        <v>1768</v>
      </c>
      <c r="C85" s="67" t="s">
        <v>2228</v>
      </c>
      <c r="D85" s="68"/>
      <c r="E85" s="69"/>
      <c r="F85" s="310">
        <v>7298299.2699999996</v>
      </c>
      <c r="G85" s="310">
        <v>6042405.4800000004</v>
      </c>
      <c r="H85" s="144">
        <f t="shared" si="8"/>
        <v>1255893.7899999991</v>
      </c>
      <c r="I85" s="93">
        <f t="shared" si="9"/>
        <v>0.20784665877802014</v>
      </c>
      <c r="J85" s="160"/>
      <c r="K85" s="310">
        <v>44009775.789999999</v>
      </c>
      <c r="L85" s="310">
        <v>36662554.369999997</v>
      </c>
      <c r="M85" s="144">
        <f t="shared" si="10"/>
        <v>7347221.4200000018</v>
      </c>
      <c r="N85" s="93">
        <f t="shared" si="11"/>
        <v>0.20040124170977131</v>
      </c>
      <c r="O85" s="261"/>
      <c r="P85" s="160"/>
      <c r="Q85" s="310">
        <v>22139940.82</v>
      </c>
      <c r="R85" s="310">
        <v>18330239.870000001</v>
      </c>
      <c r="S85" s="144">
        <f t="shared" si="12"/>
        <v>3809700.9499999993</v>
      </c>
      <c r="T85" s="93">
        <f t="shared" si="13"/>
        <v>0.20783693923368168</v>
      </c>
    </row>
    <row r="86" spans="1:20" s="70" customFormat="1" hidden="1" outlineLevel="2" x14ac:dyDescent="0.25">
      <c r="A86" s="65" t="s">
        <v>1308</v>
      </c>
      <c r="B86" s="66" t="s">
        <v>1769</v>
      </c>
      <c r="C86" s="67" t="s">
        <v>2229</v>
      </c>
      <c r="D86" s="68"/>
      <c r="E86" s="69"/>
      <c r="F86" s="310">
        <v>17174.5</v>
      </c>
      <c r="G86" s="310">
        <v>22068.420000000002</v>
      </c>
      <c r="H86" s="144">
        <f t="shared" si="8"/>
        <v>-4893.9200000000019</v>
      </c>
      <c r="I86" s="93">
        <f t="shared" si="9"/>
        <v>-0.22176123166044517</v>
      </c>
      <c r="J86" s="160"/>
      <c r="K86" s="310">
        <v>97117.05</v>
      </c>
      <c r="L86" s="310">
        <v>124706.91</v>
      </c>
      <c r="M86" s="144">
        <f t="shared" si="10"/>
        <v>-27589.86</v>
      </c>
      <c r="N86" s="93">
        <f t="shared" si="11"/>
        <v>-0.22123762027300653</v>
      </c>
      <c r="O86" s="261"/>
      <c r="P86" s="160"/>
      <c r="Q86" s="310">
        <v>46076.05</v>
      </c>
      <c r="R86" s="310">
        <v>60311.770000000004</v>
      </c>
      <c r="S86" s="144">
        <f t="shared" si="12"/>
        <v>-14235.720000000001</v>
      </c>
      <c r="T86" s="93">
        <f t="shared" si="13"/>
        <v>-0.2360355200983158</v>
      </c>
    </row>
    <row r="87" spans="1:20" s="70" customFormat="1" hidden="1" outlineLevel="2" x14ac:dyDescent="0.25">
      <c r="A87" s="65" t="s">
        <v>1309</v>
      </c>
      <c r="B87" s="66" t="s">
        <v>1770</v>
      </c>
      <c r="C87" s="67" t="s">
        <v>2230</v>
      </c>
      <c r="D87" s="68"/>
      <c r="E87" s="69"/>
      <c r="F87" s="310">
        <v>-4749763.6900000004</v>
      </c>
      <c r="G87" s="310">
        <v>-4980679.2699999996</v>
      </c>
      <c r="H87" s="144">
        <f t="shared" si="8"/>
        <v>230915.57999999914</v>
      </c>
      <c r="I87" s="93">
        <f t="shared" si="9"/>
        <v>4.6362266566905272E-2</v>
      </c>
      <c r="J87" s="160"/>
      <c r="K87" s="310">
        <v>-28645112.859999999</v>
      </c>
      <c r="L87" s="310">
        <v>-30218774.960000001</v>
      </c>
      <c r="M87" s="144">
        <f t="shared" si="10"/>
        <v>1573662.1000000015</v>
      </c>
      <c r="N87" s="93">
        <f t="shared" si="11"/>
        <v>5.2075641785050093E-2</v>
      </c>
      <c r="O87" s="261"/>
      <c r="P87" s="160"/>
      <c r="Q87" s="310">
        <v>-14409250.210000001</v>
      </c>
      <c r="R87" s="310">
        <v>-15109387.48</v>
      </c>
      <c r="S87" s="144">
        <f t="shared" si="12"/>
        <v>700137.26999999955</v>
      </c>
      <c r="T87" s="93">
        <f t="shared" si="13"/>
        <v>4.6337898933809032E-2</v>
      </c>
    </row>
    <row r="88" spans="1:20" s="70" customFormat="1" hidden="1" outlineLevel="2" x14ac:dyDescent="0.25">
      <c r="A88" s="65" t="s">
        <v>1310</v>
      </c>
      <c r="B88" s="66" t="s">
        <v>1771</v>
      </c>
      <c r="C88" s="67" t="s">
        <v>2231</v>
      </c>
      <c r="D88" s="68"/>
      <c r="E88" s="69"/>
      <c r="F88" s="310">
        <v>-7968.2300000000005</v>
      </c>
      <c r="G88" s="310">
        <v>-13679.29</v>
      </c>
      <c r="H88" s="144">
        <f t="shared" si="8"/>
        <v>5711.06</v>
      </c>
      <c r="I88" s="93">
        <f t="shared" si="9"/>
        <v>0.41749681452765458</v>
      </c>
      <c r="J88" s="160"/>
      <c r="K88" s="310">
        <v>-49504.19</v>
      </c>
      <c r="L88" s="310">
        <v>-83202.100000000006</v>
      </c>
      <c r="M88" s="144">
        <f t="shared" si="10"/>
        <v>33697.910000000003</v>
      </c>
      <c r="N88" s="93">
        <f t="shared" si="11"/>
        <v>0.40501273405358762</v>
      </c>
      <c r="O88" s="261"/>
      <c r="P88" s="160"/>
      <c r="Q88" s="310">
        <v>-21746.19</v>
      </c>
      <c r="R88" s="310">
        <v>-37925.94</v>
      </c>
      <c r="S88" s="144">
        <f t="shared" si="12"/>
        <v>16179.750000000004</v>
      </c>
      <c r="T88" s="93">
        <f t="shared" si="13"/>
        <v>0.42661434363920847</v>
      </c>
    </row>
    <row r="89" spans="1:20" s="70" customFormat="1" hidden="1" outlineLevel="2" x14ac:dyDescent="0.25">
      <c r="A89" s="65" t="s">
        <v>1311</v>
      </c>
      <c r="B89" s="66" t="s">
        <v>1772</v>
      </c>
      <c r="C89" s="67" t="s">
        <v>2232</v>
      </c>
      <c r="D89" s="68"/>
      <c r="E89" s="69"/>
      <c r="F89" s="310">
        <v>1994</v>
      </c>
      <c r="G89" s="310">
        <v>0</v>
      </c>
      <c r="H89" s="144">
        <f t="shared" si="8"/>
        <v>1994</v>
      </c>
      <c r="I89" s="93" t="str">
        <f t="shared" si="9"/>
        <v>N.M.</v>
      </c>
      <c r="J89" s="160"/>
      <c r="K89" s="310">
        <v>11964</v>
      </c>
      <c r="L89" s="310">
        <v>0</v>
      </c>
      <c r="M89" s="144">
        <f t="shared" si="10"/>
        <v>11964</v>
      </c>
      <c r="N89" s="93" t="str">
        <f t="shared" si="11"/>
        <v>N.M.</v>
      </c>
      <c r="O89" s="261"/>
      <c r="P89" s="160"/>
      <c r="Q89" s="310">
        <v>5982</v>
      </c>
      <c r="R89" s="310">
        <v>0</v>
      </c>
      <c r="S89" s="144">
        <f t="shared" si="12"/>
        <v>5982</v>
      </c>
      <c r="T89" s="93" t="str">
        <f t="shared" si="13"/>
        <v>N.M.</v>
      </c>
    </row>
    <row r="90" spans="1:20" s="70" customFormat="1" hidden="1" outlineLevel="2" x14ac:dyDescent="0.25">
      <c r="A90" s="65" t="s">
        <v>1312</v>
      </c>
      <c r="B90" s="66" t="s">
        <v>1773</v>
      </c>
      <c r="C90" s="67" t="s">
        <v>2233</v>
      </c>
      <c r="D90" s="68"/>
      <c r="E90" s="69"/>
      <c r="F90" s="310">
        <v>157873.97</v>
      </c>
      <c r="G90" s="310">
        <v>143179.57</v>
      </c>
      <c r="H90" s="144">
        <f t="shared" si="8"/>
        <v>14694.399999999994</v>
      </c>
      <c r="I90" s="93">
        <f t="shared" si="9"/>
        <v>0.10262916699638079</v>
      </c>
      <c r="J90" s="160"/>
      <c r="K90" s="310">
        <v>946334.8</v>
      </c>
      <c r="L90" s="310">
        <v>859033.17</v>
      </c>
      <c r="M90" s="144">
        <f t="shared" si="10"/>
        <v>87301.63</v>
      </c>
      <c r="N90" s="93">
        <f t="shared" si="11"/>
        <v>0.10162777532793059</v>
      </c>
      <c r="O90" s="261"/>
      <c r="P90" s="160"/>
      <c r="Q90" s="310">
        <v>473233.23</v>
      </c>
      <c r="R90" s="310">
        <v>429538.71</v>
      </c>
      <c r="S90" s="144">
        <f t="shared" si="12"/>
        <v>43694.51999999996</v>
      </c>
      <c r="T90" s="93">
        <f t="shared" si="13"/>
        <v>0.10172428929630105</v>
      </c>
    </row>
    <row r="91" spans="1:20" s="70" customFormat="1" hidden="1" outlineLevel="2" x14ac:dyDescent="0.25">
      <c r="A91" s="65" t="s">
        <v>1313</v>
      </c>
      <c r="B91" s="66" t="s">
        <v>1774</v>
      </c>
      <c r="C91" s="67" t="s">
        <v>2234</v>
      </c>
      <c r="D91" s="68"/>
      <c r="E91" s="69"/>
      <c r="F91" s="310">
        <v>137371.08000000002</v>
      </c>
      <c r="G91" s="310">
        <v>130246.52</v>
      </c>
      <c r="H91" s="144">
        <f t="shared" si="8"/>
        <v>7124.5600000000122</v>
      </c>
      <c r="I91" s="93">
        <f t="shared" si="9"/>
        <v>5.4700578564402427E-2</v>
      </c>
      <c r="J91" s="160"/>
      <c r="K91" s="310">
        <v>824128.76</v>
      </c>
      <c r="L91" s="310">
        <v>781523.49</v>
      </c>
      <c r="M91" s="144">
        <f t="shared" si="10"/>
        <v>42605.270000000019</v>
      </c>
      <c r="N91" s="93">
        <f t="shared" si="11"/>
        <v>5.4515661455038313E-2</v>
      </c>
      <c r="O91" s="261"/>
      <c r="P91" s="160"/>
      <c r="Q91" s="310">
        <v>412099.24</v>
      </c>
      <c r="R91" s="310">
        <v>390739.56</v>
      </c>
      <c r="S91" s="144">
        <f t="shared" si="12"/>
        <v>21359.679999999993</v>
      </c>
      <c r="T91" s="93">
        <f t="shared" si="13"/>
        <v>5.4664749072246471E-2</v>
      </c>
    </row>
    <row r="92" spans="1:20" s="70" customFormat="1" hidden="1" outlineLevel="2" x14ac:dyDescent="0.25">
      <c r="A92" s="65" t="s">
        <v>1314</v>
      </c>
      <c r="B92" s="66" t="s">
        <v>1775</v>
      </c>
      <c r="C92" s="67" t="s">
        <v>2235</v>
      </c>
      <c r="D92" s="68"/>
      <c r="E92" s="69"/>
      <c r="F92" s="310">
        <v>-89401.67</v>
      </c>
      <c r="G92" s="310">
        <v>-107360.58</v>
      </c>
      <c r="H92" s="144">
        <f t="shared" si="8"/>
        <v>17958.910000000003</v>
      </c>
      <c r="I92" s="93">
        <f t="shared" si="9"/>
        <v>0.16727657395293508</v>
      </c>
      <c r="J92" s="160"/>
      <c r="K92" s="310">
        <v>-536410.02</v>
      </c>
      <c r="L92" s="310">
        <v>-644163.48</v>
      </c>
      <c r="M92" s="144">
        <f t="shared" si="10"/>
        <v>107753.45999999996</v>
      </c>
      <c r="N92" s="93">
        <f t="shared" si="11"/>
        <v>0.16727657395293499</v>
      </c>
      <c r="O92" s="261"/>
      <c r="P92" s="160"/>
      <c r="Q92" s="310">
        <v>-268205.01</v>
      </c>
      <c r="R92" s="310">
        <v>-322081.74</v>
      </c>
      <c r="S92" s="144">
        <f t="shared" si="12"/>
        <v>53876.729999999981</v>
      </c>
      <c r="T92" s="93">
        <f t="shared" si="13"/>
        <v>0.16727657395293499</v>
      </c>
    </row>
    <row r="93" spans="1:20" s="70" customFormat="1" hidden="1" outlineLevel="2" x14ac:dyDescent="0.25">
      <c r="A93" s="65" t="s">
        <v>1315</v>
      </c>
      <c r="B93" s="66" t="s">
        <v>1776</v>
      </c>
      <c r="C93" s="67" t="s">
        <v>2236</v>
      </c>
      <c r="D93" s="68"/>
      <c r="E93" s="69"/>
      <c r="F93" s="310">
        <v>4465.47</v>
      </c>
      <c r="G93" s="310">
        <v>4375.2300000000005</v>
      </c>
      <c r="H93" s="144">
        <f t="shared" si="8"/>
        <v>90.239999999999782</v>
      </c>
      <c r="I93" s="93">
        <f t="shared" si="9"/>
        <v>2.0625201417982544E-2</v>
      </c>
      <c r="J93" s="160"/>
      <c r="K93" s="310">
        <v>27799.52</v>
      </c>
      <c r="L93" s="310">
        <v>26251.440000000002</v>
      </c>
      <c r="M93" s="144">
        <f t="shared" si="10"/>
        <v>1548.0799999999981</v>
      </c>
      <c r="N93" s="93">
        <f t="shared" si="11"/>
        <v>5.8971241196673324E-2</v>
      </c>
      <c r="O93" s="261"/>
      <c r="P93" s="160"/>
      <c r="Q93" s="310">
        <v>13799.09</v>
      </c>
      <c r="R93" s="310">
        <v>13125.74</v>
      </c>
      <c r="S93" s="144">
        <f t="shared" si="12"/>
        <v>673.35000000000036</v>
      </c>
      <c r="T93" s="93">
        <f t="shared" si="13"/>
        <v>5.1299964801984524E-2</v>
      </c>
    </row>
    <row r="94" spans="1:20" s="70" customFormat="1" hidden="1" outlineLevel="2" x14ac:dyDescent="0.25">
      <c r="A94" s="65" t="s">
        <v>1316</v>
      </c>
      <c r="B94" s="66" t="s">
        <v>1777</v>
      </c>
      <c r="C94" s="67" t="s">
        <v>2237</v>
      </c>
      <c r="D94" s="68"/>
      <c r="E94" s="69"/>
      <c r="F94" s="310">
        <v>-1469769</v>
      </c>
      <c r="G94" s="310">
        <v>-538175</v>
      </c>
      <c r="H94" s="144">
        <f t="shared" si="8"/>
        <v>-931594</v>
      </c>
      <c r="I94" s="93">
        <f t="shared" si="9"/>
        <v>-1.7310242950713057</v>
      </c>
      <c r="J94" s="160"/>
      <c r="K94" s="310">
        <v>-804189</v>
      </c>
      <c r="L94" s="310">
        <v>178378</v>
      </c>
      <c r="M94" s="144">
        <f t="shared" si="10"/>
        <v>-982567</v>
      </c>
      <c r="N94" s="93">
        <f t="shared" si="11"/>
        <v>-5.5083418358766219</v>
      </c>
      <c r="O94" s="261"/>
      <c r="P94" s="160"/>
      <c r="Q94" s="310">
        <v>-1203476</v>
      </c>
      <c r="R94" s="310">
        <v>-223460</v>
      </c>
      <c r="S94" s="144">
        <f t="shared" si="12"/>
        <v>-980016</v>
      </c>
      <c r="T94" s="93">
        <f t="shared" si="13"/>
        <v>-4.3856439631253918</v>
      </c>
    </row>
    <row r="95" spans="1:20" s="70" customFormat="1" hidden="1" outlineLevel="2" x14ac:dyDescent="0.25">
      <c r="A95" s="65" t="s">
        <v>1317</v>
      </c>
      <c r="B95" s="66" t="s">
        <v>1778</v>
      </c>
      <c r="C95" s="67" t="s">
        <v>2238</v>
      </c>
      <c r="D95" s="68"/>
      <c r="E95" s="69"/>
      <c r="F95" s="310">
        <v>689219</v>
      </c>
      <c r="G95" s="310">
        <v>908399</v>
      </c>
      <c r="H95" s="144">
        <f t="shared" si="8"/>
        <v>-219180</v>
      </c>
      <c r="I95" s="93">
        <f t="shared" si="9"/>
        <v>-0.24128163945578981</v>
      </c>
      <c r="J95" s="160"/>
      <c r="K95" s="310">
        <v>552274</v>
      </c>
      <c r="L95" s="310">
        <v>2040274</v>
      </c>
      <c r="M95" s="144">
        <f t="shared" si="10"/>
        <v>-1488000</v>
      </c>
      <c r="N95" s="93">
        <f t="shared" si="11"/>
        <v>-0.7293138078512984</v>
      </c>
      <c r="O95" s="261"/>
      <c r="P95" s="160"/>
      <c r="Q95" s="310">
        <v>634441</v>
      </c>
      <c r="R95" s="310">
        <v>1361149</v>
      </c>
      <c r="S95" s="144">
        <f t="shared" si="12"/>
        <v>-726708</v>
      </c>
      <c r="T95" s="93">
        <f t="shared" si="13"/>
        <v>-0.53389305652797747</v>
      </c>
    </row>
    <row r="96" spans="1:20" s="70" customFormat="1" hidden="1" outlineLevel="2" x14ac:dyDescent="0.25">
      <c r="A96" s="65" t="s">
        <v>1318</v>
      </c>
      <c r="B96" s="66" t="s">
        <v>1779</v>
      </c>
      <c r="C96" s="67" t="s">
        <v>2239</v>
      </c>
      <c r="D96" s="68"/>
      <c r="E96" s="69"/>
      <c r="F96" s="310">
        <v>23428</v>
      </c>
      <c r="G96" s="310">
        <v>30363</v>
      </c>
      <c r="H96" s="144">
        <f t="shared" si="8"/>
        <v>-6935</v>
      </c>
      <c r="I96" s="93">
        <f t="shared" si="9"/>
        <v>-0.22840299048183643</v>
      </c>
      <c r="J96" s="160"/>
      <c r="K96" s="310">
        <v>18828</v>
      </c>
      <c r="L96" s="310">
        <v>68568</v>
      </c>
      <c r="M96" s="144">
        <f t="shared" si="10"/>
        <v>-49740</v>
      </c>
      <c r="N96" s="93">
        <f t="shared" si="11"/>
        <v>-0.72541127056352817</v>
      </c>
      <c r="O96" s="261"/>
      <c r="P96" s="160"/>
      <c r="Q96" s="310">
        <v>21588</v>
      </c>
      <c r="R96" s="310">
        <v>45645</v>
      </c>
      <c r="S96" s="144">
        <f t="shared" si="12"/>
        <v>-24057</v>
      </c>
      <c r="T96" s="93">
        <f t="shared" si="13"/>
        <v>-0.5270456786066382</v>
      </c>
    </row>
    <row r="97" spans="1:20" s="70" customFormat="1" hidden="1" outlineLevel="2" x14ac:dyDescent="0.25">
      <c r="A97" s="65" t="s">
        <v>1319</v>
      </c>
      <c r="B97" s="66" t="s">
        <v>1780</v>
      </c>
      <c r="C97" s="67" t="s">
        <v>2240</v>
      </c>
      <c r="D97" s="68"/>
      <c r="E97" s="69"/>
      <c r="F97" s="310">
        <v>92190</v>
      </c>
      <c r="G97" s="310">
        <v>142795</v>
      </c>
      <c r="H97" s="144">
        <f t="shared" si="8"/>
        <v>-50605</v>
      </c>
      <c r="I97" s="93">
        <f t="shared" si="9"/>
        <v>-0.35438915928428866</v>
      </c>
      <c r="J97" s="160"/>
      <c r="K97" s="310">
        <v>71615</v>
      </c>
      <c r="L97" s="310">
        <v>302370</v>
      </c>
      <c r="M97" s="144">
        <f t="shared" si="10"/>
        <v>-230755</v>
      </c>
      <c r="N97" s="93">
        <f t="shared" si="11"/>
        <v>-0.76315441346694446</v>
      </c>
      <c r="O97" s="261"/>
      <c r="P97" s="160"/>
      <c r="Q97" s="310">
        <v>83960</v>
      </c>
      <c r="R97" s="310">
        <v>206627</v>
      </c>
      <c r="S97" s="144">
        <f t="shared" si="12"/>
        <v>-122667</v>
      </c>
      <c r="T97" s="93">
        <f t="shared" si="13"/>
        <v>-0.59366394517657417</v>
      </c>
    </row>
    <row r="98" spans="1:20" s="70" customFormat="1" hidden="1" outlineLevel="2" x14ac:dyDescent="0.25">
      <c r="A98" s="65" t="s">
        <v>1320</v>
      </c>
      <c r="B98" s="66" t="s">
        <v>1781</v>
      </c>
      <c r="C98" s="67" t="s">
        <v>2241</v>
      </c>
      <c r="D98" s="68"/>
      <c r="E98" s="69"/>
      <c r="F98" s="310">
        <v>421.26</v>
      </c>
      <c r="G98" s="310">
        <v>0</v>
      </c>
      <c r="H98" s="144">
        <f t="shared" si="8"/>
        <v>421.26</v>
      </c>
      <c r="I98" s="93" t="str">
        <f t="shared" si="9"/>
        <v>N.M.</v>
      </c>
      <c r="J98" s="160"/>
      <c r="K98" s="310">
        <v>421.26</v>
      </c>
      <c r="L98" s="310">
        <v>0</v>
      </c>
      <c r="M98" s="144">
        <f t="shared" si="10"/>
        <v>421.26</v>
      </c>
      <c r="N98" s="93" t="str">
        <f t="shared" si="11"/>
        <v>N.M.</v>
      </c>
      <c r="O98" s="261"/>
      <c r="P98" s="160"/>
      <c r="Q98" s="310">
        <v>421.26</v>
      </c>
      <c r="R98" s="310">
        <v>0</v>
      </c>
      <c r="S98" s="144">
        <f t="shared" si="12"/>
        <v>421.26</v>
      </c>
      <c r="T98" s="93" t="str">
        <f t="shared" si="13"/>
        <v>N.M.</v>
      </c>
    </row>
    <row r="99" spans="1:20" s="22" customFormat="1" hidden="1" outlineLevel="1" collapsed="1" x14ac:dyDescent="0.25">
      <c r="A99" s="22" t="s">
        <v>183</v>
      </c>
      <c r="B99" s="55"/>
      <c r="C99" s="53" t="s">
        <v>755</v>
      </c>
      <c r="D99" s="189"/>
      <c r="E99" s="189"/>
      <c r="F99" s="26">
        <v>4812919.174999998</v>
      </c>
      <c r="G99" s="26">
        <v>4153655.9949999996</v>
      </c>
      <c r="H99" s="44">
        <f t="shared" si="8"/>
        <v>659263.1799999983</v>
      </c>
      <c r="I99" s="119">
        <f t="shared" si="9"/>
        <v>0.15871877228003287</v>
      </c>
      <c r="J99" s="252"/>
      <c r="K99" s="26">
        <v>31514410.609999999</v>
      </c>
      <c r="L99" s="26">
        <v>24223603.659999993</v>
      </c>
      <c r="M99" s="44">
        <f t="shared" si="10"/>
        <v>7290806.9500000067</v>
      </c>
      <c r="N99" s="88">
        <f t="shared" si="11"/>
        <v>0.3009794517914437</v>
      </c>
      <c r="O99" s="219"/>
      <c r="P99" s="219"/>
      <c r="Q99" s="26">
        <v>15471748.865000002</v>
      </c>
      <c r="R99" s="26">
        <v>11944257.684999999</v>
      </c>
      <c r="S99" s="44">
        <f t="shared" si="12"/>
        <v>3527491.1800000034</v>
      </c>
      <c r="T99" s="119">
        <f t="shared" si="13"/>
        <v>0.29532946065203747</v>
      </c>
    </row>
    <row r="100" spans="1:20" s="24" customFormat="1" ht="13" collapsed="1" x14ac:dyDescent="0.3">
      <c r="A100" s="22"/>
      <c r="B100" s="55" t="s">
        <v>44</v>
      </c>
      <c r="C100" s="190" t="s">
        <v>824</v>
      </c>
      <c r="D100" s="191"/>
      <c r="E100" s="191"/>
      <c r="F100" s="23">
        <f>+F14+F23+F27+F54+F62+F99</f>
        <v>80265747.045000002</v>
      </c>
      <c r="G100" s="23">
        <f>+G14+G23+G27+G54+G62+G99</f>
        <v>56386492.934999987</v>
      </c>
      <c r="H100" s="44">
        <f t="shared" si="8"/>
        <v>23879254.110000014</v>
      </c>
      <c r="I100" s="119">
        <f t="shared" si="9"/>
        <v>0.42349245124230422</v>
      </c>
      <c r="J100" s="255"/>
      <c r="K100" s="23">
        <f>+K14+K23+K27+K54+K62+K99</f>
        <v>394584060.82999998</v>
      </c>
      <c r="L100" s="23">
        <f>+L14+L23+L27+L54+L62+L99</f>
        <v>349845420.0399999</v>
      </c>
      <c r="M100" s="44">
        <f t="shared" si="10"/>
        <v>44738640.790000081</v>
      </c>
      <c r="N100" s="88">
        <f t="shared" si="11"/>
        <v>0.12788116758791596</v>
      </c>
      <c r="O100" s="212"/>
      <c r="P100" s="212"/>
      <c r="Q100" s="23">
        <f>+Q14+Q23+Q27+Q54+Q62+Q99</f>
        <v>182750172.90500003</v>
      </c>
      <c r="R100" s="23">
        <f>+R14+R23+R27+R54+R62+R99</f>
        <v>163970974.58500004</v>
      </c>
      <c r="S100" s="44">
        <f t="shared" si="12"/>
        <v>18779198.319999993</v>
      </c>
      <c r="T100" s="119">
        <f t="shared" si="13"/>
        <v>0.11452757640508592</v>
      </c>
    </row>
    <row r="101" spans="1:20" s="22" customFormat="1" ht="13" x14ac:dyDescent="0.3">
      <c r="B101" s="55" t="s">
        <v>45</v>
      </c>
      <c r="C101" s="228" t="s">
        <v>46</v>
      </c>
      <c r="D101" s="229"/>
      <c r="E101" s="229"/>
      <c r="F101" s="231"/>
      <c r="G101" s="231"/>
      <c r="H101" s="231"/>
      <c r="I101" s="231"/>
      <c r="J101" s="253"/>
      <c r="K101" s="230"/>
      <c r="L101" s="230"/>
      <c r="M101" s="230"/>
      <c r="N101" s="232"/>
      <c r="O101" s="231"/>
      <c r="P101" s="253"/>
      <c r="Q101" s="231"/>
      <c r="R101" s="231"/>
      <c r="S101" s="231"/>
      <c r="T101" s="231"/>
    </row>
    <row r="102" spans="1:20" s="22" customFormat="1" hidden="1" outlineLevel="2" x14ac:dyDescent="0.25">
      <c r="B102" s="55"/>
      <c r="C102" s="190"/>
      <c r="D102" s="189"/>
      <c r="E102" s="189"/>
      <c r="F102" s="26"/>
      <c r="G102" s="26"/>
      <c r="H102" s="26"/>
      <c r="I102" s="263"/>
      <c r="J102" s="252"/>
      <c r="K102" s="26"/>
      <c r="L102" s="26"/>
      <c r="M102" s="26"/>
      <c r="N102" s="192"/>
      <c r="O102" s="219"/>
      <c r="P102" s="219"/>
      <c r="Q102" s="26"/>
      <c r="R102" s="26"/>
      <c r="S102" s="26"/>
      <c r="T102" s="263"/>
    </row>
    <row r="103" spans="1:20" s="70" customFormat="1" hidden="1" outlineLevel="2" x14ac:dyDescent="0.25">
      <c r="A103" s="65" t="s">
        <v>1321</v>
      </c>
      <c r="B103" s="66" t="s">
        <v>1782</v>
      </c>
      <c r="C103" s="67" t="s">
        <v>2242</v>
      </c>
      <c r="D103" s="68"/>
      <c r="E103" s="69"/>
      <c r="F103" s="310">
        <v>438840.56</v>
      </c>
      <c r="G103" s="310">
        <v>461656.61</v>
      </c>
      <c r="H103" s="144">
        <f t="shared" ref="H103:H116" si="14">+F103-G103</f>
        <v>-22816.049999999988</v>
      </c>
      <c r="I103" s="93">
        <f t="shared" ref="I103:I116" si="15">IF(G103&lt;0,IF(H103=0,0,IF(OR(G103=0,F103=0),"N.M.",IF(ABS(H103/G103)&gt;=10,"N.M.",H103/(-G103)))),IF(H103=0,0,IF(OR(G103=0,F103=0),"N.M.",IF(ABS(H103/G103)&gt;=10,"N.M.",H103/G103))))</f>
        <v>-4.9422123512972094E-2</v>
      </c>
      <c r="J103" s="160"/>
      <c r="K103" s="310">
        <v>4099683.87</v>
      </c>
      <c r="L103" s="310">
        <v>3075235.75</v>
      </c>
      <c r="M103" s="144">
        <f t="shared" ref="M103:M116" si="16">+K103-L103</f>
        <v>1024448.1200000001</v>
      </c>
      <c r="N103" s="93">
        <f t="shared" ref="N103:N116" si="17">IF(L103&lt;0,IF(M103=0,0,IF(OR(L103=0,K103=0),"N.M.",IF(ABS(M103/L103)&gt;=10,"N.M.",M103/(-L103)))),IF(M103=0,0,IF(OR(L103=0,K103=0),"N.M.",IF(ABS(M103/L103)&gt;=10,"N.M.",M103/L103))))</f>
        <v>0.33312832032471013</v>
      </c>
      <c r="O103" s="261"/>
      <c r="P103" s="160"/>
      <c r="Q103" s="310">
        <v>1397412.57</v>
      </c>
      <c r="R103" s="310">
        <v>1856157.81</v>
      </c>
      <c r="S103" s="144">
        <f t="shared" ref="S103:S116" si="18">+Q103-R103</f>
        <v>-458745.24</v>
      </c>
      <c r="T103" s="93">
        <f t="shared" ref="T103:T116" si="19">IF(R103&lt;0,IF(S103=0,0,IF(OR(R103=0,Q103=0),"N.M.",IF(ABS(S103/R103)&gt;=10,"N.M.",S103/(-R103)))),IF(S103=0,0,IF(OR(R103=0,Q103=0),"N.M.",IF(ABS(S103/R103)&gt;=10,"N.M.",S103/R103))))</f>
        <v>-0.24714775733427535</v>
      </c>
    </row>
    <row r="104" spans="1:20" s="70" customFormat="1" hidden="1" outlineLevel="2" x14ac:dyDescent="0.25">
      <c r="A104" s="65" t="s">
        <v>1322</v>
      </c>
      <c r="B104" s="66" t="s">
        <v>1783</v>
      </c>
      <c r="C104" s="67" t="s">
        <v>2243</v>
      </c>
      <c r="D104" s="68"/>
      <c r="E104" s="69"/>
      <c r="F104" s="310">
        <v>5465171.1200000001</v>
      </c>
      <c r="G104" s="310">
        <v>10602993.08</v>
      </c>
      <c r="H104" s="144">
        <f t="shared" si="14"/>
        <v>-5137821.96</v>
      </c>
      <c r="I104" s="93">
        <f t="shared" si="15"/>
        <v>-0.48456336066947614</v>
      </c>
      <c r="J104" s="160"/>
      <c r="K104" s="310">
        <v>28988957.969999999</v>
      </c>
      <c r="L104" s="310">
        <v>38287180.909999996</v>
      </c>
      <c r="M104" s="144">
        <f t="shared" si="16"/>
        <v>-9298222.9399999976</v>
      </c>
      <c r="N104" s="93">
        <f t="shared" si="17"/>
        <v>-0.24285472889364521</v>
      </c>
      <c r="O104" s="261"/>
      <c r="P104" s="160"/>
      <c r="Q104" s="310">
        <v>11994024.050000001</v>
      </c>
      <c r="R104" s="310">
        <v>14849953.57</v>
      </c>
      <c r="S104" s="144">
        <f t="shared" si="18"/>
        <v>-2855929.5199999996</v>
      </c>
      <c r="T104" s="93">
        <f t="shared" si="19"/>
        <v>-0.19231908750001564</v>
      </c>
    </row>
    <row r="105" spans="1:20" s="70" customFormat="1" hidden="1" outlineLevel="2" x14ac:dyDescent="0.25">
      <c r="A105" s="65" t="s">
        <v>1323</v>
      </c>
      <c r="B105" s="66" t="s">
        <v>1784</v>
      </c>
      <c r="C105" s="67" t="s">
        <v>2244</v>
      </c>
      <c r="D105" s="68"/>
      <c r="E105" s="69"/>
      <c r="F105" s="310">
        <v>500918.55</v>
      </c>
      <c r="G105" s="310">
        <v>468389.37</v>
      </c>
      <c r="H105" s="144">
        <f t="shared" si="14"/>
        <v>32529.179999999993</v>
      </c>
      <c r="I105" s="93">
        <f t="shared" si="15"/>
        <v>6.9449014182367111E-2</v>
      </c>
      <c r="J105" s="160"/>
      <c r="K105" s="310">
        <v>1749200.13</v>
      </c>
      <c r="L105" s="310">
        <v>1495327.75</v>
      </c>
      <c r="M105" s="144">
        <f t="shared" si="16"/>
        <v>253872.37999999989</v>
      </c>
      <c r="N105" s="93">
        <f t="shared" si="17"/>
        <v>0.1697770806433572</v>
      </c>
      <c r="O105" s="261"/>
      <c r="P105" s="160"/>
      <c r="Q105" s="310">
        <v>890622.49</v>
      </c>
      <c r="R105" s="310">
        <v>671504.8</v>
      </c>
      <c r="S105" s="144">
        <f t="shared" si="18"/>
        <v>219117.68999999994</v>
      </c>
      <c r="T105" s="93">
        <f t="shared" si="19"/>
        <v>0.32630844932158332</v>
      </c>
    </row>
    <row r="106" spans="1:20" s="70" customFormat="1" hidden="1" outlineLevel="2" x14ac:dyDescent="0.25">
      <c r="A106" s="65" t="s">
        <v>1324</v>
      </c>
      <c r="B106" s="66" t="s">
        <v>1785</v>
      </c>
      <c r="C106" s="67" t="s">
        <v>2245</v>
      </c>
      <c r="D106" s="68"/>
      <c r="E106" s="69"/>
      <c r="F106" s="310">
        <v>-3340582.92</v>
      </c>
      <c r="G106" s="310">
        <v>-4139638.98</v>
      </c>
      <c r="H106" s="144">
        <f t="shared" si="14"/>
        <v>799056.06</v>
      </c>
      <c r="I106" s="93">
        <f t="shared" si="15"/>
        <v>0.19302554253173065</v>
      </c>
      <c r="J106" s="160"/>
      <c r="K106" s="310">
        <v>1555354.3</v>
      </c>
      <c r="L106" s="310">
        <v>3875937.33</v>
      </c>
      <c r="M106" s="144">
        <f t="shared" si="16"/>
        <v>-2320583.0300000003</v>
      </c>
      <c r="N106" s="93">
        <f t="shared" si="17"/>
        <v>-0.59871531256156818</v>
      </c>
      <c r="O106" s="261"/>
      <c r="P106" s="160"/>
      <c r="Q106" s="310">
        <v>2122048.909</v>
      </c>
      <c r="R106" s="310">
        <v>1199521.98</v>
      </c>
      <c r="S106" s="144">
        <f t="shared" si="18"/>
        <v>922526.929</v>
      </c>
      <c r="T106" s="93">
        <f t="shared" si="19"/>
        <v>0.76907880337465762</v>
      </c>
    </row>
    <row r="107" spans="1:20" s="70" customFormat="1" hidden="1" outlineLevel="2" x14ac:dyDescent="0.25">
      <c r="A107" s="65" t="s">
        <v>1325</v>
      </c>
      <c r="B107" s="66" t="s">
        <v>1786</v>
      </c>
      <c r="C107" s="67" t="s">
        <v>2246</v>
      </c>
      <c r="D107" s="68"/>
      <c r="E107" s="69"/>
      <c r="F107" s="310">
        <v>-1796.76</v>
      </c>
      <c r="G107" s="310">
        <v>2065.77</v>
      </c>
      <c r="H107" s="144">
        <f t="shared" si="14"/>
        <v>-3862.5299999999997</v>
      </c>
      <c r="I107" s="93">
        <f t="shared" si="15"/>
        <v>-1.8697773711497407</v>
      </c>
      <c r="J107" s="160"/>
      <c r="K107" s="310">
        <v>1958.46</v>
      </c>
      <c r="L107" s="310">
        <v>8543.94</v>
      </c>
      <c r="M107" s="144">
        <f t="shared" si="16"/>
        <v>-6585.4800000000005</v>
      </c>
      <c r="N107" s="93">
        <f t="shared" si="17"/>
        <v>-0.77077788467615649</v>
      </c>
      <c r="O107" s="261"/>
      <c r="P107" s="160"/>
      <c r="Q107" s="310">
        <v>-1376.5</v>
      </c>
      <c r="R107" s="310">
        <v>8543.94</v>
      </c>
      <c r="S107" s="144">
        <f t="shared" si="18"/>
        <v>-9920.44</v>
      </c>
      <c r="T107" s="93">
        <f t="shared" si="19"/>
        <v>-1.1611083411166276</v>
      </c>
    </row>
    <row r="108" spans="1:20" s="70" customFormat="1" hidden="1" outlineLevel="2" x14ac:dyDescent="0.25">
      <c r="A108" s="65" t="s">
        <v>1326</v>
      </c>
      <c r="B108" s="66" t="s">
        <v>1787</v>
      </c>
      <c r="C108" s="67" t="s">
        <v>2247</v>
      </c>
      <c r="D108" s="68"/>
      <c r="E108" s="69"/>
      <c r="F108" s="310">
        <v>4136038.43</v>
      </c>
      <c r="G108" s="310">
        <v>0</v>
      </c>
      <c r="H108" s="144">
        <f t="shared" si="14"/>
        <v>4136038.43</v>
      </c>
      <c r="I108" s="93" t="str">
        <f t="shared" si="15"/>
        <v>N.M.</v>
      </c>
      <c r="J108" s="160"/>
      <c r="K108" s="310">
        <v>4136038.43</v>
      </c>
      <c r="L108" s="310">
        <v>49281.130000000005</v>
      </c>
      <c r="M108" s="144">
        <f t="shared" si="16"/>
        <v>4086757.3000000003</v>
      </c>
      <c r="N108" s="93" t="str">
        <f t="shared" si="17"/>
        <v>N.M.</v>
      </c>
      <c r="O108" s="261"/>
      <c r="P108" s="160"/>
      <c r="Q108" s="310">
        <v>4136038.43</v>
      </c>
      <c r="R108" s="310">
        <v>49281.130000000005</v>
      </c>
      <c r="S108" s="144">
        <f t="shared" si="18"/>
        <v>4086757.3000000003</v>
      </c>
      <c r="T108" s="93" t="str">
        <f t="shared" si="19"/>
        <v>N.M.</v>
      </c>
    </row>
    <row r="109" spans="1:20" s="70" customFormat="1" hidden="1" outlineLevel="2" x14ac:dyDescent="0.25">
      <c r="A109" s="65" t="s">
        <v>1327</v>
      </c>
      <c r="B109" s="66" t="s">
        <v>1788</v>
      </c>
      <c r="C109" s="67" t="s">
        <v>2248</v>
      </c>
      <c r="D109" s="68"/>
      <c r="E109" s="69"/>
      <c r="F109" s="310">
        <v>1026257.44</v>
      </c>
      <c r="G109" s="310">
        <v>342039.11</v>
      </c>
      <c r="H109" s="144">
        <f t="shared" si="14"/>
        <v>684218.33</v>
      </c>
      <c r="I109" s="93">
        <f t="shared" si="15"/>
        <v>2.0004096315184543</v>
      </c>
      <c r="J109" s="160"/>
      <c r="K109" s="310">
        <v>2389555.58</v>
      </c>
      <c r="L109" s="310">
        <v>1812453.4</v>
      </c>
      <c r="M109" s="144">
        <f t="shared" si="16"/>
        <v>577102.18000000017</v>
      </c>
      <c r="N109" s="93">
        <f t="shared" si="17"/>
        <v>0.31840938917381278</v>
      </c>
      <c r="O109" s="261"/>
      <c r="P109" s="160"/>
      <c r="Q109" s="310">
        <v>1283557.56</v>
      </c>
      <c r="R109" s="310">
        <v>742682.24</v>
      </c>
      <c r="S109" s="144">
        <f t="shared" si="18"/>
        <v>540875.32000000007</v>
      </c>
      <c r="T109" s="93">
        <f t="shared" si="19"/>
        <v>0.72827286135184821</v>
      </c>
    </row>
    <row r="110" spans="1:20" s="70" customFormat="1" hidden="1" outlineLevel="2" x14ac:dyDescent="0.25">
      <c r="A110" s="65" t="s">
        <v>1328</v>
      </c>
      <c r="B110" s="66" t="s">
        <v>1789</v>
      </c>
      <c r="C110" s="67" t="s">
        <v>2249</v>
      </c>
      <c r="D110" s="68"/>
      <c r="E110" s="69"/>
      <c r="F110" s="310">
        <v>3625585.34</v>
      </c>
      <c r="G110" s="310">
        <v>2607257.08</v>
      </c>
      <c r="H110" s="144">
        <f t="shared" si="14"/>
        <v>1018328.2599999998</v>
      </c>
      <c r="I110" s="93">
        <f t="shared" si="15"/>
        <v>0.39057454971030314</v>
      </c>
      <c r="J110" s="160"/>
      <c r="K110" s="310">
        <v>20948927.280000001</v>
      </c>
      <c r="L110" s="310">
        <v>17131280.59</v>
      </c>
      <c r="M110" s="144">
        <f t="shared" si="16"/>
        <v>3817646.6900000013</v>
      </c>
      <c r="N110" s="93">
        <f t="shared" si="17"/>
        <v>0.22284654494705239</v>
      </c>
      <c r="O110" s="261"/>
      <c r="P110" s="160"/>
      <c r="Q110" s="310">
        <v>8035922.8200000003</v>
      </c>
      <c r="R110" s="310">
        <v>7636643.9299999997</v>
      </c>
      <c r="S110" s="144">
        <f t="shared" si="18"/>
        <v>399278.8900000006</v>
      </c>
      <c r="T110" s="93">
        <f t="shared" si="19"/>
        <v>5.2284602196975893E-2</v>
      </c>
    </row>
    <row r="111" spans="1:20" s="70" customFormat="1" hidden="1" outlineLevel="2" x14ac:dyDescent="0.25">
      <c r="A111" s="65" t="s">
        <v>1329</v>
      </c>
      <c r="B111" s="66" t="s">
        <v>1790</v>
      </c>
      <c r="C111" s="67" t="s">
        <v>2250</v>
      </c>
      <c r="D111" s="68"/>
      <c r="E111" s="69"/>
      <c r="F111" s="310">
        <v>86157.96</v>
      </c>
      <c r="G111" s="310">
        <v>20964.580000000002</v>
      </c>
      <c r="H111" s="144">
        <f t="shared" si="14"/>
        <v>65193.380000000005</v>
      </c>
      <c r="I111" s="93">
        <f t="shared" si="15"/>
        <v>3.1096916799668772</v>
      </c>
      <c r="J111" s="160"/>
      <c r="K111" s="310">
        <v>280191.31</v>
      </c>
      <c r="L111" s="310">
        <v>517264.55</v>
      </c>
      <c r="M111" s="144">
        <f t="shared" si="16"/>
        <v>-237073.24</v>
      </c>
      <c r="N111" s="93">
        <f t="shared" si="17"/>
        <v>-0.45832106607730994</v>
      </c>
      <c r="O111" s="261"/>
      <c r="P111" s="160"/>
      <c r="Q111" s="310">
        <v>171145.92</v>
      </c>
      <c r="R111" s="310">
        <v>57488.68</v>
      </c>
      <c r="S111" s="144">
        <f t="shared" si="18"/>
        <v>113657.24000000002</v>
      </c>
      <c r="T111" s="93">
        <f t="shared" si="19"/>
        <v>1.9770368705630399</v>
      </c>
    </row>
    <row r="112" spans="1:20" s="70" customFormat="1" hidden="1" outlineLevel="2" x14ac:dyDescent="0.25">
      <c r="A112" s="65" t="s">
        <v>1330</v>
      </c>
      <c r="B112" s="66" t="s">
        <v>1791</v>
      </c>
      <c r="C112" s="67" t="s">
        <v>2251</v>
      </c>
      <c r="D112" s="68"/>
      <c r="E112" s="69"/>
      <c r="F112" s="310">
        <v>119621.95</v>
      </c>
      <c r="G112" s="310">
        <v>210826.82</v>
      </c>
      <c r="H112" s="144">
        <f t="shared" si="14"/>
        <v>-91204.87000000001</v>
      </c>
      <c r="I112" s="93">
        <f t="shared" si="15"/>
        <v>-0.4326056333819388</v>
      </c>
      <c r="J112" s="160"/>
      <c r="K112" s="310">
        <v>645973.99</v>
      </c>
      <c r="L112" s="310">
        <v>681066.17</v>
      </c>
      <c r="M112" s="144">
        <f t="shared" si="16"/>
        <v>-35092.180000000051</v>
      </c>
      <c r="N112" s="93">
        <f t="shared" si="17"/>
        <v>-5.1525360597487975E-2</v>
      </c>
      <c r="O112" s="261"/>
      <c r="P112" s="160"/>
      <c r="Q112" s="310">
        <v>278311.02</v>
      </c>
      <c r="R112" s="310">
        <v>454101.22000000003</v>
      </c>
      <c r="S112" s="144">
        <f t="shared" si="18"/>
        <v>-175790.2</v>
      </c>
      <c r="T112" s="93">
        <f t="shared" si="19"/>
        <v>-0.38711677541848488</v>
      </c>
    </row>
    <row r="113" spans="1:20" s="70" customFormat="1" hidden="1" outlineLevel="2" x14ac:dyDescent="0.25">
      <c r="A113" s="65" t="s">
        <v>1331</v>
      </c>
      <c r="B113" s="66" t="s">
        <v>1792</v>
      </c>
      <c r="C113" s="67" t="s">
        <v>2252</v>
      </c>
      <c r="D113" s="68"/>
      <c r="E113" s="69"/>
      <c r="F113" s="310">
        <v>-57542.76</v>
      </c>
      <c r="G113" s="310">
        <v>-71261.650000000009</v>
      </c>
      <c r="H113" s="144">
        <f t="shared" si="14"/>
        <v>13718.890000000007</v>
      </c>
      <c r="I113" s="93">
        <f t="shared" si="15"/>
        <v>0.1925143467769832</v>
      </c>
      <c r="J113" s="160"/>
      <c r="K113" s="310">
        <v>-609206.72</v>
      </c>
      <c r="L113" s="310">
        <v>-669523.28</v>
      </c>
      <c r="M113" s="144">
        <f t="shared" si="16"/>
        <v>60316.560000000056</v>
      </c>
      <c r="N113" s="93">
        <f t="shared" si="17"/>
        <v>9.0088816627855048E-2</v>
      </c>
      <c r="O113" s="261"/>
      <c r="P113" s="160"/>
      <c r="Q113" s="310">
        <v>-209761.13</v>
      </c>
      <c r="R113" s="310">
        <v>-226105.59</v>
      </c>
      <c r="S113" s="144">
        <f t="shared" si="18"/>
        <v>16344.459999999992</v>
      </c>
      <c r="T113" s="93">
        <f t="shared" si="19"/>
        <v>7.228684615891183E-2</v>
      </c>
    </row>
    <row r="114" spans="1:20" s="70" customFormat="1" hidden="1" outlineLevel="2" x14ac:dyDescent="0.25">
      <c r="A114" s="65" t="s">
        <v>1332</v>
      </c>
      <c r="B114" s="66" t="s">
        <v>1793</v>
      </c>
      <c r="C114" s="67" t="s">
        <v>2253</v>
      </c>
      <c r="D114" s="68"/>
      <c r="E114" s="69"/>
      <c r="F114" s="310">
        <v>487940.4</v>
      </c>
      <c r="G114" s="310">
        <v>538272</v>
      </c>
      <c r="H114" s="144">
        <f t="shared" si="14"/>
        <v>-50331.599999999977</v>
      </c>
      <c r="I114" s="93">
        <f t="shared" si="15"/>
        <v>-9.3505885500267477E-2</v>
      </c>
      <c r="J114" s="160"/>
      <c r="K114" s="310">
        <v>3097248.48</v>
      </c>
      <c r="L114" s="310">
        <v>3149567.28</v>
      </c>
      <c r="M114" s="144">
        <f t="shared" si="16"/>
        <v>-52318.799999999814</v>
      </c>
      <c r="N114" s="93">
        <f t="shared" si="17"/>
        <v>-1.6611424792297123E-2</v>
      </c>
      <c r="O114" s="261"/>
      <c r="P114" s="160"/>
      <c r="Q114" s="310">
        <v>1481684.4</v>
      </c>
      <c r="R114" s="310">
        <v>1629216</v>
      </c>
      <c r="S114" s="144">
        <f t="shared" si="18"/>
        <v>-147531.60000000009</v>
      </c>
      <c r="T114" s="93">
        <f t="shared" si="19"/>
        <v>-9.0553738730776087E-2</v>
      </c>
    </row>
    <row r="115" spans="1:20" s="70" customFormat="1" hidden="1" outlineLevel="2" x14ac:dyDescent="0.25">
      <c r="A115" s="65" t="s">
        <v>1333</v>
      </c>
      <c r="B115" s="66" t="s">
        <v>1794</v>
      </c>
      <c r="C115" s="67" t="s">
        <v>2254</v>
      </c>
      <c r="D115" s="68"/>
      <c r="E115" s="69"/>
      <c r="F115" s="310">
        <v>-4.5000000000000005E-2</v>
      </c>
      <c r="G115" s="310">
        <v>75987</v>
      </c>
      <c r="H115" s="144">
        <f t="shared" si="14"/>
        <v>-75987.044999999998</v>
      </c>
      <c r="I115" s="93">
        <f t="shared" si="15"/>
        <v>-1.0000005922065616</v>
      </c>
      <c r="J115" s="160"/>
      <c r="K115" s="310">
        <v>237983.67499999999</v>
      </c>
      <c r="L115" s="310">
        <v>1140697.08</v>
      </c>
      <c r="M115" s="144">
        <f t="shared" si="16"/>
        <v>-902713.40500000003</v>
      </c>
      <c r="N115" s="93">
        <f t="shared" si="17"/>
        <v>-0.79136996212877131</v>
      </c>
      <c r="O115" s="261"/>
      <c r="P115" s="160"/>
      <c r="Q115" s="310">
        <v>-215304.51500000001</v>
      </c>
      <c r="R115" s="310">
        <v>81209.58</v>
      </c>
      <c r="S115" s="144">
        <f t="shared" si="18"/>
        <v>-296514.09500000003</v>
      </c>
      <c r="T115" s="93">
        <f t="shared" si="19"/>
        <v>-3.6512206441653809</v>
      </c>
    </row>
    <row r="116" spans="1:20" s="22" customFormat="1" hidden="1" outlineLevel="1" collapsed="1" x14ac:dyDescent="0.25">
      <c r="A116" s="22" t="s">
        <v>184</v>
      </c>
      <c r="B116" s="55"/>
      <c r="C116" s="52" t="s">
        <v>825</v>
      </c>
      <c r="D116" s="189"/>
      <c r="E116" s="189"/>
      <c r="F116" s="26">
        <v>12486609.265000001</v>
      </c>
      <c r="G116" s="26">
        <v>11119550.789999999</v>
      </c>
      <c r="H116" s="44">
        <f t="shared" si="14"/>
        <v>1367058.4750000015</v>
      </c>
      <c r="I116" s="119">
        <f t="shared" si="15"/>
        <v>0.12294187965123739</v>
      </c>
      <c r="J116" s="252"/>
      <c r="K116" s="26">
        <v>67521866.754999995</v>
      </c>
      <c r="L116" s="26">
        <v>70554312.599999994</v>
      </c>
      <c r="M116" s="44">
        <f t="shared" si="16"/>
        <v>-3032445.8449999988</v>
      </c>
      <c r="N116" s="88">
        <f t="shared" si="17"/>
        <v>-4.2980304580275921E-2</v>
      </c>
      <c r="O116" s="219"/>
      <c r="P116" s="219"/>
      <c r="Q116" s="26">
        <v>31364326.024</v>
      </c>
      <c r="R116" s="26">
        <v>29010199.289999995</v>
      </c>
      <c r="S116" s="44">
        <f t="shared" si="18"/>
        <v>2354126.7340000048</v>
      </c>
      <c r="T116" s="119">
        <f t="shared" si="19"/>
        <v>8.1148244121559257E-2</v>
      </c>
    </row>
    <row r="117" spans="1:20" s="22" customFormat="1" hidden="1" outlineLevel="2" x14ac:dyDescent="0.25">
      <c r="B117" s="55"/>
      <c r="C117" s="52"/>
      <c r="D117" s="189"/>
      <c r="E117" s="189"/>
      <c r="F117" s="26"/>
      <c r="G117" s="26"/>
      <c r="H117" s="44"/>
      <c r="I117" s="119"/>
      <c r="J117" s="252"/>
      <c r="K117" s="26"/>
      <c r="L117" s="26"/>
      <c r="M117" s="44"/>
      <c r="N117" s="88"/>
      <c r="O117" s="219"/>
      <c r="P117" s="219"/>
      <c r="Q117" s="26"/>
      <c r="R117" s="26"/>
      <c r="S117" s="44"/>
      <c r="T117" s="119"/>
    </row>
    <row r="118" spans="1:20" s="70" customFormat="1" hidden="1" outlineLevel="2" x14ac:dyDescent="0.25">
      <c r="A118" s="65" t="s">
        <v>1334</v>
      </c>
      <c r="B118" s="66" t="s">
        <v>1795</v>
      </c>
      <c r="C118" s="67" t="s">
        <v>2255</v>
      </c>
      <c r="D118" s="68"/>
      <c r="E118" s="69"/>
      <c r="F118" s="310">
        <v>340471.02</v>
      </c>
      <c r="G118" s="310">
        <v>374170.73</v>
      </c>
      <c r="H118" s="144">
        <f t="shared" ref="H118:H135" si="20">+F118-G118</f>
        <v>-33699.709999999963</v>
      </c>
      <c r="I118" s="93">
        <f t="shared" ref="I118:I135" si="21">IF(G118&lt;0,IF(H118=0,0,IF(OR(G118=0,F118=0),"N.M.",IF(ABS(H118/G118)&gt;=10,"N.M.",H118/(-G118)))),IF(H118=0,0,IF(OR(G118=0,F118=0),"N.M.",IF(ABS(H118/G118)&gt;=10,"N.M.",H118/G118))))</f>
        <v>-9.0065062010595984E-2</v>
      </c>
      <c r="J118" s="160"/>
      <c r="K118" s="310">
        <v>1951709.9100000001</v>
      </c>
      <c r="L118" s="310">
        <v>2337084.9300000002</v>
      </c>
      <c r="M118" s="144">
        <f t="shared" ref="M118:M135" si="22">+K118-L118</f>
        <v>-385375.02</v>
      </c>
      <c r="N118" s="93">
        <f t="shared" ref="N118:N135" si="23">IF(L118&lt;0,IF(M118=0,0,IF(OR(L118=0,K118=0),"N.M.",IF(ABS(M118/L118)&gt;=10,"N.M.",M118/(-L118)))),IF(M118=0,0,IF(OR(L118=0,K118=0),"N.M.",IF(ABS(M118/L118)&gt;=10,"N.M.",M118/L118))))</f>
        <v>-0.16489559923695199</v>
      </c>
      <c r="O118" s="261"/>
      <c r="P118" s="160"/>
      <c r="Q118" s="310">
        <v>964221.19000000006</v>
      </c>
      <c r="R118" s="310">
        <v>1147185.54</v>
      </c>
      <c r="S118" s="144">
        <f t="shared" ref="S118:S135" si="24">+Q118-R118</f>
        <v>-182964.34999999998</v>
      </c>
      <c r="T118" s="93">
        <f t="shared" ref="T118:T135" si="25">IF(R118&lt;0,IF(S118=0,0,IF(OR(R118=0,Q118=0),"N.M.",IF(ABS(S118/R118)&gt;=10,"N.M.",S118/(-R118)))),IF(S118=0,0,IF(OR(R118=0,Q118=0),"N.M.",IF(ABS(S118/R118)&gt;=10,"N.M.",S118/R118))))</f>
        <v>-0.15948976309446855</v>
      </c>
    </row>
    <row r="119" spans="1:20" s="70" customFormat="1" hidden="1" outlineLevel="2" x14ac:dyDescent="0.25">
      <c r="A119" s="65" t="s">
        <v>1335</v>
      </c>
      <c r="B119" s="66" t="s">
        <v>1796</v>
      </c>
      <c r="C119" s="67" t="s">
        <v>2256</v>
      </c>
      <c r="D119" s="68"/>
      <c r="E119" s="69"/>
      <c r="F119" s="310">
        <v>0</v>
      </c>
      <c r="G119" s="310">
        <v>0</v>
      </c>
      <c r="H119" s="144">
        <f t="shared" si="20"/>
        <v>0</v>
      </c>
      <c r="I119" s="93">
        <f t="shared" si="21"/>
        <v>0</v>
      </c>
      <c r="J119" s="160"/>
      <c r="K119" s="310">
        <v>0</v>
      </c>
      <c r="L119" s="310">
        <v>0</v>
      </c>
      <c r="M119" s="144">
        <f t="shared" si="22"/>
        <v>0</v>
      </c>
      <c r="N119" s="93">
        <f t="shared" si="23"/>
        <v>0</v>
      </c>
      <c r="O119" s="261"/>
      <c r="P119" s="160"/>
      <c r="Q119" s="310">
        <v>0</v>
      </c>
      <c r="R119" s="310">
        <v>0</v>
      </c>
      <c r="S119" s="144">
        <f t="shared" si="24"/>
        <v>0</v>
      </c>
      <c r="T119" s="93">
        <f t="shared" si="25"/>
        <v>0</v>
      </c>
    </row>
    <row r="120" spans="1:20" s="70" customFormat="1" hidden="1" outlineLevel="2" x14ac:dyDescent="0.25">
      <c r="A120" s="65" t="s">
        <v>1336</v>
      </c>
      <c r="B120" s="66" t="s">
        <v>1797</v>
      </c>
      <c r="C120" s="67" t="s">
        <v>2257</v>
      </c>
      <c r="D120" s="68"/>
      <c r="E120" s="69"/>
      <c r="F120" s="310">
        <v>161081.79</v>
      </c>
      <c r="G120" s="310">
        <v>125604.92</v>
      </c>
      <c r="H120" s="144">
        <f t="shared" si="20"/>
        <v>35476.87000000001</v>
      </c>
      <c r="I120" s="93">
        <f t="shared" si="21"/>
        <v>0.28244809200149174</v>
      </c>
      <c r="J120" s="160"/>
      <c r="K120" s="310">
        <v>987585.79</v>
      </c>
      <c r="L120" s="310">
        <v>790187.8</v>
      </c>
      <c r="M120" s="144">
        <f t="shared" si="22"/>
        <v>197397.99</v>
      </c>
      <c r="N120" s="93">
        <f t="shared" si="23"/>
        <v>0.24981148785136897</v>
      </c>
      <c r="O120" s="261"/>
      <c r="P120" s="160"/>
      <c r="Q120" s="310">
        <v>492009.93</v>
      </c>
      <c r="R120" s="310">
        <v>431354.27</v>
      </c>
      <c r="S120" s="144">
        <f t="shared" si="24"/>
        <v>60655.659999999974</v>
      </c>
      <c r="T120" s="93">
        <f t="shared" si="25"/>
        <v>0.14061680669116819</v>
      </c>
    </row>
    <row r="121" spans="1:20" s="70" customFormat="1" hidden="1" outlineLevel="2" x14ac:dyDescent="0.25">
      <c r="A121" s="65" t="s">
        <v>1337</v>
      </c>
      <c r="B121" s="66" t="s">
        <v>1798</v>
      </c>
      <c r="C121" s="67" t="s">
        <v>2258</v>
      </c>
      <c r="D121" s="68"/>
      <c r="E121" s="69"/>
      <c r="F121" s="310">
        <v>82902.210000000006</v>
      </c>
      <c r="G121" s="310">
        <v>160407.34</v>
      </c>
      <c r="H121" s="144">
        <f t="shared" si="20"/>
        <v>-77505.12999999999</v>
      </c>
      <c r="I121" s="93">
        <f t="shared" si="21"/>
        <v>-0.48317695437128994</v>
      </c>
      <c r="J121" s="160"/>
      <c r="K121" s="310">
        <v>390980.68</v>
      </c>
      <c r="L121" s="310">
        <v>666007</v>
      </c>
      <c r="M121" s="144">
        <f t="shared" si="22"/>
        <v>-275026.32</v>
      </c>
      <c r="N121" s="93">
        <f t="shared" si="23"/>
        <v>-0.41294809213716976</v>
      </c>
      <c r="O121" s="261"/>
      <c r="P121" s="160"/>
      <c r="Q121" s="310">
        <v>157744.72</v>
      </c>
      <c r="R121" s="310">
        <v>265668.84000000003</v>
      </c>
      <c r="S121" s="144">
        <f t="shared" si="24"/>
        <v>-107924.12000000002</v>
      </c>
      <c r="T121" s="93">
        <f t="shared" si="25"/>
        <v>-0.40623552238945304</v>
      </c>
    </row>
    <row r="122" spans="1:20" s="70" customFormat="1" hidden="1" outlineLevel="2" x14ac:dyDescent="0.25">
      <c r="A122" s="65" t="s">
        <v>1338</v>
      </c>
      <c r="B122" s="66" t="s">
        <v>1799</v>
      </c>
      <c r="C122" s="67" t="s">
        <v>2259</v>
      </c>
      <c r="D122" s="68"/>
      <c r="E122" s="69"/>
      <c r="F122" s="310">
        <v>0</v>
      </c>
      <c r="G122" s="310">
        <v>0</v>
      </c>
      <c r="H122" s="144">
        <f t="shared" si="20"/>
        <v>0</v>
      </c>
      <c r="I122" s="93">
        <f t="shared" si="21"/>
        <v>0</v>
      </c>
      <c r="J122" s="160"/>
      <c r="K122" s="310">
        <v>0</v>
      </c>
      <c r="L122" s="310">
        <v>0</v>
      </c>
      <c r="M122" s="144">
        <f t="shared" si="22"/>
        <v>0</v>
      </c>
      <c r="N122" s="93">
        <f t="shared" si="23"/>
        <v>0</v>
      </c>
      <c r="O122" s="261"/>
      <c r="P122" s="160"/>
      <c r="Q122" s="310">
        <v>0</v>
      </c>
      <c r="R122" s="310">
        <v>0</v>
      </c>
      <c r="S122" s="144">
        <f t="shared" si="24"/>
        <v>0</v>
      </c>
      <c r="T122" s="93">
        <f t="shared" si="25"/>
        <v>0</v>
      </c>
    </row>
    <row r="123" spans="1:20" s="70" customFormat="1" hidden="1" outlineLevel="2" x14ac:dyDescent="0.25">
      <c r="A123" s="65" t="s">
        <v>1339</v>
      </c>
      <c r="B123" s="66" t="s">
        <v>1800</v>
      </c>
      <c r="C123" s="67" t="s">
        <v>2260</v>
      </c>
      <c r="D123" s="68"/>
      <c r="E123" s="69"/>
      <c r="F123" s="310">
        <v>92368.08</v>
      </c>
      <c r="G123" s="310">
        <v>297633.69</v>
      </c>
      <c r="H123" s="144">
        <f t="shared" si="20"/>
        <v>-205265.61</v>
      </c>
      <c r="I123" s="93">
        <f t="shared" si="21"/>
        <v>-0.68965851950429402</v>
      </c>
      <c r="J123" s="160"/>
      <c r="K123" s="310">
        <v>780669.01</v>
      </c>
      <c r="L123" s="310">
        <v>875452.47</v>
      </c>
      <c r="M123" s="144">
        <f t="shared" si="22"/>
        <v>-94783.459999999963</v>
      </c>
      <c r="N123" s="93">
        <f t="shared" si="23"/>
        <v>-0.10826796799145472</v>
      </c>
      <c r="O123" s="261"/>
      <c r="P123" s="160"/>
      <c r="Q123" s="310">
        <v>350614.95</v>
      </c>
      <c r="R123" s="310">
        <v>397180.02</v>
      </c>
      <c r="S123" s="144">
        <f t="shared" si="24"/>
        <v>-46565.070000000007</v>
      </c>
      <c r="T123" s="93">
        <f t="shared" si="25"/>
        <v>-0.11723920553707612</v>
      </c>
    </row>
    <row r="124" spans="1:20" s="70" customFormat="1" hidden="1" outlineLevel="2" x14ac:dyDescent="0.25">
      <c r="A124" s="65" t="s">
        <v>1340</v>
      </c>
      <c r="B124" s="66" t="s">
        <v>1801</v>
      </c>
      <c r="C124" s="67" t="s">
        <v>2261</v>
      </c>
      <c r="D124" s="68"/>
      <c r="E124" s="69"/>
      <c r="F124" s="310">
        <v>0</v>
      </c>
      <c r="G124" s="310">
        <v>0</v>
      </c>
      <c r="H124" s="144">
        <f t="shared" si="20"/>
        <v>0</v>
      </c>
      <c r="I124" s="93">
        <f t="shared" si="21"/>
        <v>0</v>
      </c>
      <c r="J124" s="160"/>
      <c r="K124" s="310">
        <v>0</v>
      </c>
      <c r="L124" s="310">
        <v>0</v>
      </c>
      <c r="M124" s="144">
        <f t="shared" si="22"/>
        <v>0</v>
      </c>
      <c r="N124" s="93">
        <f t="shared" si="23"/>
        <v>0</v>
      </c>
      <c r="O124" s="261"/>
      <c r="P124" s="160"/>
      <c r="Q124" s="310">
        <v>0</v>
      </c>
      <c r="R124" s="310">
        <v>0</v>
      </c>
      <c r="S124" s="144">
        <f t="shared" si="24"/>
        <v>0</v>
      </c>
      <c r="T124" s="93">
        <f t="shared" si="25"/>
        <v>0</v>
      </c>
    </row>
    <row r="125" spans="1:20" s="70" customFormat="1" hidden="1" outlineLevel="2" x14ac:dyDescent="0.25">
      <c r="A125" s="65" t="s">
        <v>1341</v>
      </c>
      <c r="B125" s="66" t="s">
        <v>1802</v>
      </c>
      <c r="C125" s="67" t="s">
        <v>2262</v>
      </c>
      <c r="D125" s="68"/>
      <c r="E125" s="69"/>
      <c r="F125" s="310">
        <v>13658.29</v>
      </c>
      <c r="G125" s="310">
        <v>6030.3</v>
      </c>
      <c r="H125" s="144">
        <f t="shared" si="20"/>
        <v>7627.9900000000007</v>
      </c>
      <c r="I125" s="93">
        <f t="shared" si="21"/>
        <v>1.2649437009767341</v>
      </c>
      <c r="J125" s="160"/>
      <c r="K125" s="310">
        <v>39587.040000000001</v>
      </c>
      <c r="L125" s="310">
        <v>18281.04</v>
      </c>
      <c r="M125" s="144">
        <f t="shared" si="22"/>
        <v>21306</v>
      </c>
      <c r="N125" s="93">
        <f t="shared" si="23"/>
        <v>1.1654697982171691</v>
      </c>
      <c r="O125" s="261"/>
      <c r="P125" s="160"/>
      <c r="Q125" s="310">
        <v>36774.959999999999</v>
      </c>
      <c r="R125" s="310">
        <v>6903.5</v>
      </c>
      <c r="S125" s="144">
        <f t="shared" si="24"/>
        <v>29871.46</v>
      </c>
      <c r="T125" s="93">
        <f t="shared" si="25"/>
        <v>4.3270022452379227</v>
      </c>
    </row>
    <row r="126" spans="1:20" s="70" customFormat="1" hidden="1" outlineLevel="2" x14ac:dyDescent="0.25">
      <c r="A126" s="65" t="s">
        <v>1342</v>
      </c>
      <c r="B126" s="66" t="s">
        <v>1803</v>
      </c>
      <c r="C126" s="67" t="s">
        <v>2263</v>
      </c>
      <c r="D126" s="68"/>
      <c r="E126" s="69"/>
      <c r="F126" s="310">
        <v>412492.9</v>
      </c>
      <c r="G126" s="310">
        <v>1478949.49</v>
      </c>
      <c r="H126" s="144">
        <f t="shared" si="20"/>
        <v>-1066456.5899999999</v>
      </c>
      <c r="I126" s="93">
        <f t="shared" si="21"/>
        <v>-0.72109061006539166</v>
      </c>
      <c r="J126" s="160"/>
      <c r="K126" s="310">
        <v>2393523.5959999999</v>
      </c>
      <c r="L126" s="310">
        <v>3638705.67</v>
      </c>
      <c r="M126" s="144">
        <f t="shared" si="22"/>
        <v>-1245182.074</v>
      </c>
      <c r="N126" s="93">
        <f t="shared" si="23"/>
        <v>-0.34220467026672152</v>
      </c>
      <c r="O126" s="261"/>
      <c r="P126" s="160"/>
      <c r="Q126" s="310">
        <v>1241600.27</v>
      </c>
      <c r="R126" s="310">
        <v>2207736.16</v>
      </c>
      <c r="S126" s="144">
        <f t="shared" si="24"/>
        <v>-966135.89000000013</v>
      </c>
      <c r="T126" s="93">
        <f t="shared" si="25"/>
        <v>-0.43761383606635318</v>
      </c>
    </row>
    <row r="127" spans="1:20" s="70" customFormat="1" hidden="1" outlineLevel="2" x14ac:dyDescent="0.25">
      <c r="A127" s="65" t="s">
        <v>1343</v>
      </c>
      <c r="B127" s="66" t="s">
        <v>1804</v>
      </c>
      <c r="C127" s="67" t="s">
        <v>2264</v>
      </c>
      <c r="D127" s="68"/>
      <c r="E127" s="69"/>
      <c r="F127" s="310">
        <v>3074.38</v>
      </c>
      <c r="G127" s="310">
        <v>5250.72</v>
      </c>
      <c r="H127" s="144">
        <f t="shared" si="20"/>
        <v>-2176.34</v>
      </c>
      <c r="I127" s="93">
        <f t="shared" si="21"/>
        <v>-0.41448410884602493</v>
      </c>
      <c r="J127" s="160"/>
      <c r="K127" s="310">
        <v>25593.010000000002</v>
      </c>
      <c r="L127" s="310">
        <v>26754.21</v>
      </c>
      <c r="M127" s="144">
        <f t="shared" si="22"/>
        <v>-1161.1999999999971</v>
      </c>
      <c r="N127" s="93">
        <f t="shared" si="23"/>
        <v>-4.3402514968672111E-2</v>
      </c>
      <c r="O127" s="261"/>
      <c r="P127" s="160"/>
      <c r="Q127" s="310">
        <v>11208.78</v>
      </c>
      <c r="R127" s="310">
        <v>13565.07</v>
      </c>
      <c r="S127" s="144">
        <f t="shared" si="24"/>
        <v>-2356.2899999999991</v>
      </c>
      <c r="T127" s="93">
        <f t="shared" si="25"/>
        <v>-0.1737027527318325</v>
      </c>
    </row>
    <row r="128" spans="1:20" s="70" customFormat="1" hidden="1" outlineLevel="2" x14ac:dyDescent="0.25">
      <c r="A128" s="65" t="s">
        <v>1344</v>
      </c>
      <c r="B128" s="66" t="s">
        <v>1805</v>
      </c>
      <c r="C128" s="67" t="s">
        <v>2265</v>
      </c>
      <c r="D128" s="68"/>
      <c r="E128" s="69"/>
      <c r="F128" s="310">
        <v>0</v>
      </c>
      <c r="G128" s="310">
        <v>0</v>
      </c>
      <c r="H128" s="144">
        <f t="shared" si="20"/>
        <v>0</v>
      </c>
      <c r="I128" s="93">
        <f t="shared" si="21"/>
        <v>0</v>
      </c>
      <c r="J128" s="160"/>
      <c r="K128" s="310">
        <v>0</v>
      </c>
      <c r="L128" s="310">
        <v>10130</v>
      </c>
      <c r="M128" s="144">
        <f t="shared" si="22"/>
        <v>-10130</v>
      </c>
      <c r="N128" s="93" t="str">
        <f t="shared" si="23"/>
        <v>N.M.</v>
      </c>
      <c r="O128" s="261"/>
      <c r="P128" s="160"/>
      <c r="Q128" s="310">
        <v>0</v>
      </c>
      <c r="R128" s="310">
        <v>0</v>
      </c>
      <c r="S128" s="144">
        <f t="shared" si="24"/>
        <v>0</v>
      </c>
      <c r="T128" s="93">
        <f t="shared" si="25"/>
        <v>0</v>
      </c>
    </row>
    <row r="129" spans="1:20" s="70" customFormat="1" hidden="1" outlineLevel="2" x14ac:dyDescent="0.25">
      <c r="A129" s="65" t="s">
        <v>1345</v>
      </c>
      <c r="B129" s="66" t="s">
        <v>1806</v>
      </c>
      <c r="C129" s="67" t="s">
        <v>2266</v>
      </c>
      <c r="D129" s="68"/>
      <c r="E129" s="69"/>
      <c r="F129" s="310">
        <v>0</v>
      </c>
      <c r="G129" s="310">
        <v>-1.1000000000000001</v>
      </c>
      <c r="H129" s="144">
        <f t="shared" si="20"/>
        <v>1.1000000000000001</v>
      </c>
      <c r="I129" s="93" t="str">
        <f t="shared" si="21"/>
        <v>N.M.</v>
      </c>
      <c r="J129" s="160"/>
      <c r="K129" s="310">
        <v>0</v>
      </c>
      <c r="L129" s="310">
        <v>367.46</v>
      </c>
      <c r="M129" s="144">
        <f t="shared" si="22"/>
        <v>-367.46</v>
      </c>
      <c r="N129" s="93" t="str">
        <f t="shared" si="23"/>
        <v>N.M.</v>
      </c>
      <c r="O129" s="261"/>
      <c r="P129" s="160"/>
      <c r="Q129" s="310">
        <v>0</v>
      </c>
      <c r="R129" s="310">
        <v>210.68</v>
      </c>
      <c r="S129" s="144">
        <f t="shared" si="24"/>
        <v>-210.68</v>
      </c>
      <c r="T129" s="93" t="str">
        <f t="shared" si="25"/>
        <v>N.M.</v>
      </c>
    </row>
    <row r="130" spans="1:20" s="70" customFormat="1" hidden="1" outlineLevel="2" x14ac:dyDescent="0.25">
      <c r="A130" s="65" t="s">
        <v>1346</v>
      </c>
      <c r="B130" s="66" t="s">
        <v>1807</v>
      </c>
      <c r="C130" s="67" t="s">
        <v>2267</v>
      </c>
      <c r="D130" s="68"/>
      <c r="E130" s="69"/>
      <c r="F130" s="310">
        <v>193.17000000000002</v>
      </c>
      <c r="G130" s="310">
        <v>0</v>
      </c>
      <c r="H130" s="144">
        <f t="shared" si="20"/>
        <v>193.17000000000002</v>
      </c>
      <c r="I130" s="93" t="str">
        <f t="shared" si="21"/>
        <v>N.M.</v>
      </c>
      <c r="J130" s="160"/>
      <c r="K130" s="310">
        <v>1159.02</v>
      </c>
      <c r="L130" s="310">
        <v>0</v>
      </c>
      <c r="M130" s="144">
        <f t="shared" si="22"/>
        <v>1159.02</v>
      </c>
      <c r="N130" s="93" t="str">
        <f t="shared" si="23"/>
        <v>N.M.</v>
      </c>
      <c r="O130" s="261"/>
      <c r="P130" s="160"/>
      <c r="Q130" s="310">
        <v>579.51</v>
      </c>
      <c r="R130" s="310">
        <v>0</v>
      </c>
      <c r="S130" s="144">
        <f t="shared" si="24"/>
        <v>579.51</v>
      </c>
      <c r="T130" s="93" t="str">
        <f t="shared" si="25"/>
        <v>N.M.</v>
      </c>
    </row>
    <row r="131" spans="1:20" s="70" customFormat="1" hidden="1" outlineLevel="2" x14ac:dyDescent="0.25">
      <c r="A131" s="65" t="s">
        <v>1347</v>
      </c>
      <c r="B131" s="66" t="s">
        <v>1808</v>
      </c>
      <c r="C131" s="67" t="s">
        <v>2268</v>
      </c>
      <c r="D131" s="68"/>
      <c r="E131" s="69"/>
      <c r="F131" s="310">
        <v>0</v>
      </c>
      <c r="G131" s="310">
        <v>0</v>
      </c>
      <c r="H131" s="144">
        <f t="shared" si="20"/>
        <v>0</v>
      </c>
      <c r="I131" s="93">
        <f t="shared" si="21"/>
        <v>0</v>
      </c>
      <c r="J131" s="160"/>
      <c r="K131" s="310">
        <v>0</v>
      </c>
      <c r="L131" s="310">
        <v>0</v>
      </c>
      <c r="M131" s="144">
        <f t="shared" si="22"/>
        <v>0</v>
      </c>
      <c r="N131" s="93">
        <f t="shared" si="23"/>
        <v>0</v>
      </c>
      <c r="O131" s="261"/>
      <c r="P131" s="160"/>
      <c r="Q131" s="310">
        <v>0</v>
      </c>
      <c r="R131" s="310">
        <v>0</v>
      </c>
      <c r="S131" s="144">
        <f t="shared" si="24"/>
        <v>0</v>
      </c>
      <c r="T131" s="93">
        <f t="shared" si="25"/>
        <v>0</v>
      </c>
    </row>
    <row r="132" spans="1:20" s="70" customFormat="1" hidden="1" outlineLevel="2" x14ac:dyDescent="0.25">
      <c r="A132" s="65" t="s">
        <v>1348</v>
      </c>
      <c r="B132" s="66" t="s">
        <v>1809</v>
      </c>
      <c r="C132" s="67" t="s">
        <v>2269</v>
      </c>
      <c r="D132" s="68"/>
      <c r="E132" s="69"/>
      <c r="F132" s="310">
        <v>1321.84</v>
      </c>
      <c r="G132" s="310">
        <v>5019.08</v>
      </c>
      <c r="H132" s="144">
        <f t="shared" si="20"/>
        <v>-3697.24</v>
      </c>
      <c r="I132" s="93">
        <f t="shared" si="21"/>
        <v>-0.7366369932338197</v>
      </c>
      <c r="J132" s="160"/>
      <c r="K132" s="310">
        <v>7860.93</v>
      </c>
      <c r="L132" s="310">
        <v>12968.050000000001</v>
      </c>
      <c r="M132" s="144">
        <f t="shared" si="22"/>
        <v>-5107.1200000000008</v>
      </c>
      <c r="N132" s="93">
        <f t="shared" si="23"/>
        <v>-0.3938232810638454</v>
      </c>
      <c r="O132" s="261"/>
      <c r="P132" s="160"/>
      <c r="Q132" s="310">
        <v>2605.91</v>
      </c>
      <c r="R132" s="310">
        <v>7488.1500000000005</v>
      </c>
      <c r="S132" s="144">
        <f t="shared" si="24"/>
        <v>-4882.2400000000007</v>
      </c>
      <c r="T132" s="93">
        <f t="shared" si="25"/>
        <v>-0.6519954862015318</v>
      </c>
    </row>
    <row r="133" spans="1:20" s="70" customFormat="1" hidden="1" outlineLevel="2" x14ac:dyDescent="0.25">
      <c r="A133" s="65" t="s">
        <v>1349</v>
      </c>
      <c r="B133" s="66" t="s">
        <v>1810</v>
      </c>
      <c r="C133" s="67" t="s">
        <v>2270</v>
      </c>
      <c r="D133" s="68"/>
      <c r="E133" s="69"/>
      <c r="F133" s="310">
        <v>0</v>
      </c>
      <c r="G133" s="310">
        <v>0</v>
      </c>
      <c r="H133" s="144">
        <f t="shared" si="20"/>
        <v>0</v>
      </c>
      <c r="I133" s="93">
        <f t="shared" si="21"/>
        <v>0</v>
      </c>
      <c r="J133" s="160"/>
      <c r="K133" s="310">
        <v>0</v>
      </c>
      <c r="L133" s="310">
        <v>0</v>
      </c>
      <c r="M133" s="144">
        <f t="shared" si="22"/>
        <v>0</v>
      </c>
      <c r="N133" s="93">
        <f t="shared" si="23"/>
        <v>0</v>
      </c>
      <c r="O133" s="261"/>
      <c r="P133" s="160"/>
      <c r="Q133" s="310">
        <v>0</v>
      </c>
      <c r="R133" s="310">
        <v>0</v>
      </c>
      <c r="S133" s="144">
        <f t="shared" si="24"/>
        <v>0</v>
      </c>
      <c r="T133" s="93">
        <f t="shared" si="25"/>
        <v>0</v>
      </c>
    </row>
    <row r="134" spans="1:20" s="70" customFormat="1" hidden="1" outlineLevel="2" x14ac:dyDescent="0.25">
      <c r="A134" s="65" t="s">
        <v>1350</v>
      </c>
      <c r="B134" s="66" t="s">
        <v>1811</v>
      </c>
      <c r="C134" s="67" t="s">
        <v>2271</v>
      </c>
      <c r="D134" s="68"/>
      <c r="E134" s="69"/>
      <c r="F134" s="310">
        <v>6.46</v>
      </c>
      <c r="G134" s="310">
        <v>24.05</v>
      </c>
      <c r="H134" s="144">
        <f t="shared" si="20"/>
        <v>-17.59</v>
      </c>
      <c r="I134" s="93">
        <f t="shared" si="21"/>
        <v>-0.73139293139293138</v>
      </c>
      <c r="J134" s="160"/>
      <c r="K134" s="310">
        <v>38.4</v>
      </c>
      <c r="L134" s="310">
        <v>62.18</v>
      </c>
      <c r="M134" s="144">
        <f t="shared" si="22"/>
        <v>-23.78</v>
      </c>
      <c r="N134" s="93">
        <f t="shared" si="23"/>
        <v>-0.38243808298488263</v>
      </c>
      <c r="O134" s="261"/>
      <c r="P134" s="160"/>
      <c r="Q134" s="310">
        <v>12.74</v>
      </c>
      <c r="R134" s="310">
        <v>35.880000000000003</v>
      </c>
      <c r="S134" s="144">
        <f t="shared" si="24"/>
        <v>-23.14</v>
      </c>
      <c r="T134" s="93">
        <f t="shared" si="25"/>
        <v>-0.64492753623188404</v>
      </c>
    </row>
    <row r="135" spans="1:20" s="22" customFormat="1" hidden="1" outlineLevel="1" collapsed="1" x14ac:dyDescent="0.25">
      <c r="A135" s="22" t="s">
        <v>185</v>
      </c>
      <c r="B135" s="55"/>
      <c r="C135" s="52" t="s">
        <v>826</v>
      </c>
      <c r="D135" s="189"/>
      <c r="E135" s="189"/>
      <c r="F135" s="26">
        <v>1107570.1399999999</v>
      </c>
      <c r="G135" s="26">
        <v>2453089.2199999997</v>
      </c>
      <c r="H135" s="44">
        <f t="shared" si="20"/>
        <v>-1345519.0799999998</v>
      </c>
      <c r="I135" s="119">
        <f t="shared" si="21"/>
        <v>-0.54849985439991455</v>
      </c>
      <c r="J135" s="252"/>
      <c r="K135" s="26">
        <v>6578707.3859999999</v>
      </c>
      <c r="L135" s="26">
        <v>8376000.8099999996</v>
      </c>
      <c r="M135" s="44">
        <f t="shared" si="22"/>
        <v>-1797293.4239999996</v>
      </c>
      <c r="N135" s="88">
        <f t="shared" si="23"/>
        <v>-0.21457655804596321</v>
      </c>
      <c r="O135" s="219"/>
      <c r="P135" s="219"/>
      <c r="Q135" s="26">
        <v>3257372.96</v>
      </c>
      <c r="R135" s="26">
        <v>4477328.1100000003</v>
      </c>
      <c r="S135" s="44">
        <f t="shared" si="24"/>
        <v>-1219955.1500000004</v>
      </c>
      <c r="T135" s="119">
        <f t="shared" si="25"/>
        <v>-0.27247392195252812</v>
      </c>
    </row>
    <row r="136" spans="1:20" s="22" customFormat="1" hidden="1" outlineLevel="2" x14ac:dyDescent="0.25">
      <c r="B136" s="55"/>
      <c r="C136" s="52"/>
      <c r="D136" s="189"/>
      <c r="E136" s="189"/>
      <c r="F136" s="26"/>
      <c r="G136" s="26"/>
      <c r="H136" s="44"/>
      <c r="I136" s="119"/>
      <c r="J136" s="252"/>
      <c r="K136" s="26"/>
      <c r="L136" s="26"/>
      <c r="M136" s="44"/>
      <c r="N136" s="88"/>
      <c r="O136" s="219"/>
      <c r="P136" s="219"/>
      <c r="Q136" s="26"/>
      <c r="R136" s="26"/>
      <c r="S136" s="44"/>
      <c r="T136" s="119"/>
    </row>
    <row r="137" spans="1:20" s="22" customFormat="1" hidden="1" outlineLevel="1" collapsed="1" x14ac:dyDescent="0.25">
      <c r="A137" s="22" t="s">
        <v>186</v>
      </c>
      <c r="B137" s="55"/>
      <c r="C137" s="52" t="s">
        <v>827</v>
      </c>
      <c r="D137" s="189"/>
      <c r="E137" s="189"/>
      <c r="F137" s="26">
        <v>0</v>
      </c>
      <c r="G137" s="26">
        <v>0</v>
      </c>
      <c r="H137" s="44">
        <f>+F137-G137</f>
        <v>0</v>
      </c>
      <c r="I137" s="119">
        <f>IF(G137&lt;0,IF(H137=0,0,IF(OR(G137=0,F137=0),"N.M.",IF(ABS(H137/G137)&gt;=10,"N.M.",H137/(-G137)))),IF(H137=0,0,IF(OR(G137=0,F137=0),"N.M.",IF(ABS(H137/G137)&gt;=10,"N.M.",H137/G137))))</f>
        <v>0</v>
      </c>
      <c r="J137" s="252"/>
      <c r="K137" s="26">
        <v>0</v>
      </c>
      <c r="L137" s="26">
        <v>0</v>
      </c>
      <c r="M137" s="44">
        <f>+K137-L137</f>
        <v>0</v>
      </c>
      <c r="N137" s="88">
        <f>IF(L137&lt;0,IF(M137=0,0,IF(OR(L137=0,K137=0),"N.M.",IF(ABS(M137/L137)&gt;=10,"N.M.",M137/(-L137)))),IF(M137=0,0,IF(OR(L137=0,K137=0),"N.M.",IF(ABS(M137/L137)&gt;=10,"N.M.",M137/L137))))</f>
        <v>0</v>
      </c>
      <c r="O137" s="219"/>
      <c r="P137" s="219"/>
      <c r="Q137" s="26">
        <v>0</v>
      </c>
      <c r="R137" s="26">
        <v>0</v>
      </c>
      <c r="S137" s="44">
        <f>+Q137-R137</f>
        <v>0</v>
      </c>
      <c r="T137" s="119">
        <f>IF(R137&lt;0,IF(S137=0,0,IF(OR(R137=0,Q137=0),"N.M.",IF(ABS(S137/R137)&gt;=10,"N.M.",S137/(-R137)))),IF(S137=0,0,IF(OR(R137=0,Q137=0),"N.M.",IF(ABS(S137/R137)&gt;=10,"N.M.",S137/R137))))</f>
        <v>0</v>
      </c>
    </row>
    <row r="138" spans="1:20" s="22" customFormat="1" ht="0.75" hidden="1" customHeight="1" outlineLevel="2" x14ac:dyDescent="0.25">
      <c r="B138" s="55"/>
      <c r="C138" s="52"/>
      <c r="D138" s="189"/>
      <c r="E138" s="189"/>
      <c r="F138" s="26"/>
      <c r="G138" s="26"/>
      <c r="H138" s="44"/>
      <c r="I138" s="119"/>
      <c r="J138" s="252"/>
      <c r="K138" s="26"/>
      <c r="L138" s="26"/>
      <c r="M138" s="44"/>
      <c r="N138" s="88"/>
      <c r="O138" s="219"/>
      <c r="P138" s="219"/>
      <c r="Q138" s="26"/>
      <c r="R138" s="26"/>
      <c r="S138" s="44"/>
      <c r="T138" s="119"/>
    </row>
    <row r="139" spans="1:20" s="22" customFormat="1" hidden="1" outlineLevel="1" collapsed="1" x14ac:dyDescent="0.25">
      <c r="A139" s="22" t="s">
        <v>263</v>
      </c>
      <c r="B139" s="55"/>
      <c r="C139" s="52" t="s">
        <v>828</v>
      </c>
      <c r="D139" s="189"/>
      <c r="E139" s="189"/>
      <c r="F139" s="26">
        <v>0</v>
      </c>
      <c r="G139" s="26">
        <v>0</v>
      </c>
      <c r="H139" s="44">
        <f>+F139-G139</f>
        <v>0</v>
      </c>
      <c r="I139" s="119">
        <f>IF(G139&lt;0,IF(H139=0,0,IF(OR(G139=0,F139=0),"N.M.",IF(ABS(H139/G139)&gt;=10,"N.M.",H139/(-G139)))),IF(H139=0,0,IF(OR(G139=0,F139=0),"N.M.",IF(ABS(H139/G139)&gt;=10,"N.M.",H139/G139))))</f>
        <v>0</v>
      </c>
      <c r="J139" s="252"/>
      <c r="K139" s="26">
        <v>0</v>
      </c>
      <c r="L139" s="26">
        <v>0</v>
      </c>
      <c r="M139" s="44">
        <f>+K139-L139</f>
        <v>0</v>
      </c>
      <c r="N139" s="88">
        <f>IF(L139&lt;0,IF(M139=0,0,IF(OR(L139=0,K139=0),"N.M.",IF(ABS(M139/L139)&gt;=10,"N.M.",M139/(-L139)))),IF(M139=0,0,IF(OR(L139=0,K139=0),"N.M.",IF(ABS(M139/L139)&gt;=10,"N.M.",M139/L139))))</f>
        <v>0</v>
      </c>
      <c r="O139" s="219"/>
      <c r="P139" s="219"/>
      <c r="Q139" s="26">
        <v>0</v>
      </c>
      <c r="R139" s="26">
        <v>0</v>
      </c>
      <c r="S139" s="44">
        <f>+Q139-R139</f>
        <v>0</v>
      </c>
      <c r="T139" s="119">
        <f>IF(R139&lt;0,IF(S139=0,0,IF(OR(R139=0,Q139=0),"N.M.",IF(ABS(S139/R139)&gt;=10,"N.M.",S139/(-R139)))),IF(S139=0,0,IF(OR(R139=0,Q139=0),"N.M.",IF(ABS(S139/R139)&gt;=10,"N.M.",S139/R139))))</f>
        <v>0</v>
      </c>
    </row>
    <row r="140" spans="1:20" s="22" customFormat="1" ht="0.75" hidden="1" customHeight="1" outlineLevel="2" x14ac:dyDescent="0.25">
      <c r="B140" s="55"/>
      <c r="C140" s="52"/>
      <c r="D140" s="189"/>
      <c r="E140" s="189"/>
      <c r="F140" s="26"/>
      <c r="G140" s="26"/>
      <c r="H140" s="44"/>
      <c r="I140" s="119"/>
      <c r="J140" s="252"/>
      <c r="K140" s="26"/>
      <c r="L140" s="26"/>
      <c r="M140" s="44"/>
      <c r="N140" s="88"/>
      <c r="O140" s="219"/>
      <c r="P140" s="219"/>
      <c r="Q140" s="26"/>
      <c r="R140" s="26"/>
      <c r="S140" s="44"/>
      <c r="T140" s="119"/>
    </row>
    <row r="141" spans="1:20" s="70" customFormat="1" hidden="1" outlineLevel="2" x14ac:dyDescent="0.25">
      <c r="A141" s="65" t="s">
        <v>1351</v>
      </c>
      <c r="B141" s="66" t="s">
        <v>1812</v>
      </c>
      <c r="C141" s="67" t="s">
        <v>2272</v>
      </c>
      <c r="D141" s="68"/>
      <c r="E141" s="69"/>
      <c r="F141" s="310">
        <v>0</v>
      </c>
      <c r="G141" s="310">
        <v>0</v>
      </c>
      <c r="H141" s="144">
        <f>+F141-G141</f>
        <v>0</v>
      </c>
      <c r="I141" s="93">
        <f>IF(G141&lt;0,IF(H141=0,0,IF(OR(G141=0,F141=0),"N.M.",IF(ABS(H141/G141)&gt;=10,"N.M.",H141/(-G141)))),IF(H141=0,0,IF(OR(G141=0,F141=0),"N.M.",IF(ABS(H141/G141)&gt;=10,"N.M.",H141/G141))))</f>
        <v>0</v>
      </c>
      <c r="J141" s="160"/>
      <c r="K141" s="310">
        <v>0</v>
      </c>
      <c r="L141" s="310">
        <v>0</v>
      </c>
      <c r="M141" s="144">
        <f>+K141-L141</f>
        <v>0</v>
      </c>
      <c r="N141" s="93">
        <f>IF(L141&lt;0,IF(M141=0,0,IF(OR(L141=0,K141=0),"N.M.",IF(ABS(M141/L141)&gt;=10,"N.M.",M141/(-L141)))),IF(M141=0,0,IF(OR(L141=0,K141=0),"N.M.",IF(ABS(M141/L141)&gt;=10,"N.M.",M141/L141))))</f>
        <v>0</v>
      </c>
      <c r="O141" s="261"/>
      <c r="P141" s="160"/>
      <c r="Q141" s="310">
        <v>0</v>
      </c>
      <c r="R141" s="310">
        <v>0</v>
      </c>
      <c r="S141" s="144">
        <f>+Q141-R141</f>
        <v>0</v>
      </c>
      <c r="T141" s="93">
        <f>IF(R141&lt;0,IF(S141=0,0,IF(OR(R141=0,Q141=0),"N.M.",IF(ABS(S141/R141)&gt;=10,"N.M.",S141/(-R141)))),IF(S141=0,0,IF(OR(R141=0,Q141=0),"N.M.",IF(ABS(S141/R141)&gt;=10,"N.M.",S141/R141))))</f>
        <v>0</v>
      </c>
    </row>
    <row r="142" spans="1:20" s="70" customFormat="1" hidden="1" outlineLevel="2" x14ac:dyDescent="0.25">
      <c r="A142" s="65" t="s">
        <v>1352</v>
      </c>
      <c r="B142" s="66" t="s">
        <v>1813</v>
      </c>
      <c r="C142" s="67" t="s">
        <v>2273</v>
      </c>
      <c r="D142" s="68"/>
      <c r="E142" s="69"/>
      <c r="F142" s="310">
        <v>0</v>
      </c>
      <c r="G142" s="310">
        <v>0</v>
      </c>
      <c r="H142" s="144">
        <f>+F142-G142</f>
        <v>0</v>
      </c>
      <c r="I142" s="93">
        <f>IF(G142&lt;0,IF(H142=0,0,IF(OR(G142=0,F142=0),"N.M.",IF(ABS(H142/G142)&gt;=10,"N.M.",H142/(-G142)))),IF(H142=0,0,IF(OR(G142=0,F142=0),"N.M.",IF(ABS(H142/G142)&gt;=10,"N.M.",H142/G142))))</f>
        <v>0</v>
      </c>
      <c r="J142" s="160"/>
      <c r="K142" s="310">
        <v>0</v>
      </c>
      <c r="L142" s="310">
        <v>0</v>
      </c>
      <c r="M142" s="144">
        <f>+K142-L142</f>
        <v>0</v>
      </c>
      <c r="N142" s="93">
        <f>IF(L142&lt;0,IF(M142=0,0,IF(OR(L142=0,K142=0),"N.M.",IF(ABS(M142/L142)&gt;=10,"N.M.",M142/(-L142)))),IF(M142=0,0,IF(OR(L142=0,K142=0),"N.M.",IF(ABS(M142/L142)&gt;=10,"N.M.",M142/L142))))</f>
        <v>0</v>
      </c>
      <c r="O142" s="261"/>
      <c r="P142" s="160"/>
      <c r="Q142" s="310">
        <v>0</v>
      </c>
      <c r="R142" s="310">
        <v>0</v>
      </c>
      <c r="S142" s="144">
        <f>+Q142-R142</f>
        <v>0</v>
      </c>
      <c r="T142" s="93">
        <f>IF(R142&lt;0,IF(S142=0,0,IF(OR(R142=0,Q142=0),"N.M.",IF(ABS(S142/R142)&gt;=10,"N.M.",S142/(-R142)))),IF(S142=0,0,IF(OR(R142=0,Q142=0),"N.M.",IF(ABS(S142/R142)&gt;=10,"N.M.",S142/R142))))</f>
        <v>0</v>
      </c>
    </row>
    <row r="143" spans="1:20" s="22" customFormat="1" hidden="1" outlineLevel="1" collapsed="1" x14ac:dyDescent="0.25">
      <c r="A143" s="22" t="s">
        <v>187</v>
      </c>
      <c r="B143" s="55"/>
      <c r="C143" s="52" t="s">
        <v>829</v>
      </c>
      <c r="D143" s="189"/>
      <c r="E143" s="189"/>
      <c r="F143" s="26">
        <v>0</v>
      </c>
      <c r="G143" s="26">
        <v>0</v>
      </c>
      <c r="H143" s="44">
        <f>+F143-G143</f>
        <v>0</v>
      </c>
      <c r="I143" s="119">
        <f>IF(G143&lt;0,IF(H143=0,0,IF(OR(G143=0,F143=0),"N.M.",IF(ABS(H143/G143)&gt;=10,"N.M.",H143/(-G143)))),IF(H143=0,0,IF(OR(G143=0,F143=0),"N.M.",IF(ABS(H143/G143)&gt;=10,"N.M.",H143/G143))))</f>
        <v>0</v>
      </c>
      <c r="J143" s="252"/>
      <c r="K143" s="26">
        <v>0</v>
      </c>
      <c r="L143" s="26">
        <v>0</v>
      </c>
      <c r="M143" s="44">
        <f>+K143-L143</f>
        <v>0</v>
      </c>
      <c r="N143" s="88">
        <f>IF(L143&lt;0,IF(M143=0,0,IF(OR(L143=0,K143=0),"N.M.",IF(ABS(M143/L143)&gt;=10,"N.M.",M143/(-L143)))),IF(M143=0,0,IF(OR(L143=0,K143=0),"N.M.",IF(ABS(M143/L143)&gt;=10,"N.M.",M143/L143))))</f>
        <v>0</v>
      </c>
      <c r="O143" s="219"/>
      <c r="P143" s="219"/>
      <c r="Q143" s="26">
        <v>0</v>
      </c>
      <c r="R143" s="26">
        <v>0</v>
      </c>
      <c r="S143" s="44">
        <f>+Q143-R143</f>
        <v>0</v>
      </c>
      <c r="T143" s="119">
        <f>IF(R143&lt;0,IF(S143=0,0,IF(OR(R143=0,Q143=0),"N.M.",IF(ABS(S143/R143)&gt;=10,"N.M.",S143/(-R143)))),IF(S143=0,0,IF(OR(R143=0,Q143=0),"N.M.",IF(ABS(S143/R143)&gt;=10,"N.M.",S143/R143))))</f>
        <v>0</v>
      </c>
    </row>
    <row r="144" spans="1:20" s="22" customFormat="1" ht="0.75" hidden="1" customHeight="1" outlineLevel="2" x14ac:dyDescent="0.25">
      <c r="B144" s="55"/>
      <c r="C144" s="52"/>
      <c r="D144" s="189"/>
      <c r="E144" s="189"/>
      <c r="F144" s="26"/>
      <c r="G144" s="26"/>
      <c r="H144" s="44"/>
      <c r="I144" s="119"/>
      <c r="J144" s="252"/>
      <c r="K144" s="26"/>
      <c r="L144" s="26"/>
      <c r="M144" s="44"/>
      <c r="N144" s="88"/>
      <c r="O144" s="219"/>
      <c r="P144" s="219"/>
      <c r="Q144" s="26"/>
      <c r="R144" s="26"/>
      <c r="S144" s="44"/>
      <c r="T144" s="119"/>
    </row>
    <row r="145" spans="1:20" s="70" customFormat="1" hidden="1" outlineLevel="2" x14ac:dyDescent="0.25">
      <c r="A145" s="65" t="s">
        <v>1353</v>
      </c>
      <c r="B145" s="66" t="s">
        <v>1814</v>
      </c>
      <c r="C145" s="67" t="s">
        <v>2274</v>
      </c>
      <c r="D145" s="68"/>
      <c r="E145" s="69"/>
      <c r="F145" s="310">
        <v>6715935.2800000003</v>
      </c>
      <c r="G145" s="310">
        <v>3209524.98</v>
      </c>
      <c r="H145" s="144">
        <f t="shared" ref="H145:H175" si="26">+F145-G145</f>
        <v>3506410.3000000003</v>
      </c>
      <c r="I145" s="93">
        <f t="shared" ref="I145:I175" si="27">IF(G145&lt;0,IF(H145=0,0,IF(OR(G145=0,F145=0),"N.M.",IF(ABS(H145/G145)&gt;=10,"N.M.",H145/(-G145)))),IF(H145=0,0,IF(OR(G145=0,F145=0),"N.M.",IF(ABS(H145/G145)&gt;=10,"N.M.",H145/G145))))</f>
        <v>1.0925013270966972</v>
      </c>
      <c r="J145" s="160"/>
      <c r="K145" s="310">
        <v>68678373.620000005</v>
      </c>
      <c r="L145" s="310">
        <v>45340286.780000001</v>
      </c>
      <c r="M145" s="144">
        <f t="shared" ref="M145:M175" si="28">+K145-L145</f>
        <v>23338086.840000004</v>
      </c>
      <c r="N145" s="93">
        <f t="shared" ref="N145:N175" si="29">IF(L145&lt;0,IF(M145=0,0,IF(OR(L145=0,K145=0),"N.M.",IF(ABS(M145/L145)&gt;=10,"N.M.",M145/(-L145)))),IF(M145=0,0,IF(OR(L145=0,K145=0),"N.M.",IF(ABS(M145/L145)&gt;=10,"N.M.",M145/L145))))</f>
        <v>0.51473178705818501</v>
      </c>
      <c r="O145" s="261"/>
      <c r="P145" s="160"/>
      <c r="Q145" s="310">
        <v>24662942.850000001</v>
      </c>
      <c r="R145" s="310">
        <v>18582571.640000001</v>
      </c>
      <c r="S145" s="144">
        <f t="shared" ref="S145:S175" si="30">+Q145-R145</f>
        <v>6080371.2100000009</v>
      </c>
      <c r="T145" s="93">
        <f t="shared" ref="T145:T175" si="31">IF(R145&lt;0,IF(S145=0,0,IF(OR(R145=0,Q145=0),"N.M.",IF(ABS(S145/R145)&gt;=10,"N.M.",S145/(-R145)))),IF(S145=0,0,IF(OR(R145=0,Q145=0),"N.M.",IF(ABS(S145/R145)&gt;=10,"N.M.",S145/R145))))</f>
        <v>0.32720827492528914</v>
      </c>
    </row>
    <row r="146" spans="1:20" s="70" customFormat="1" hidden="1" outlineLevel="2" x14ac:dyDescent="0.25">
      <c r="A146" s="65" t="s">
        <v>1354</v>
      </c>
      <c r="B146" s="66" t="s">
        <v>1815</v>
      </c>
      <c r="C146" s="67" t="s">
        <v>2275</v>
      </c>
      <c r="D146" s="68"/>
      <c r="E146" s="69"/>
      <c r="F146" s="310">
        <v>0</v>
      </c>
      <c r="G146" s="310">
        <v>0</v>
      </c>
      <c r="H146" s="144">
        <f t="shared" si="26"/>
        <v>0</v>
      </c>
      <c r="I146" s="93">
        <f t="shared" si="27"/>
        <v>0</v>
      </c>
      <c r="J146" s="160"/>
      <c r="K146" s="310">
        <v>0</v>
      </c>
      <c r="L146" s="310">
        <v>373078.23</v>
      </c>
      <c r="M146" s="144">
        <f t="shared" si="28"/>
        <v>-373078.23</v>
      </c>
      <c r="N146" s="93" t="str">
        <f t="shared" si="29"/>
        <v>N.M.</v>
      </c>
      <c r="O146" s="261"/>
      <c r="P146" s="160"/>
      <c r="Q146" s="310">
        <v>0</v>
      </c>
      <c r="R146" s="310">
        <v>149722.20000000001</v>
      </c>
      <c r="S146" s="144">
        <f t="shared" si="30"/>
        <v>-149722.20000000001</v>
      </c>
      <c r="T146" s="93" t="str">
        <f t="shared" si="31"/>
        <v>N.M.</v>
      </c>
    </row>
    <row r="147" spans="1:20" s="70" customFormat="1" hidden="1" outlineLevel="2" x14ac:dyDescent="0.25">
      <c r="A147" s="65" t="s">
        <v>1355</v>
      </c>
      <c r="B147" s="66" t="s">
        <v>1816</v>
      </c>
      <c r="C147" s="67" t="s">
        <v>2276</v>
      </c>
      <c r="D147" s="68"/>
      <c r="E147" s="69"/>
      <c r="F147" s="310">
        <v>483018.55</v>
      </c>
      <c r="G147" s="310">
        <v>220058.25</v>
      </c>
      <c r="H147" s="144">
        <f t="shared" si="26"/>
        <v>262960.3</v>
      </c>
      <c r="I147" s="93">
        <f t="shared" si="27"/>
        <v>1.1949576987002304</v>
      </c>
      <c r="J147" s="160"/>
      <c r="K147" s="310">
        <v>2332542</v>
      </c>
      <c r="L147" s="310">
        <v>220058.25</v>
      </c>
      <c r="M147" s="144">
        <f t="shared" si="28"/>
        <v>2112483.75</v>
      </c>
      <c r="N147" s="93">
        <f t="shared" si="29"/>
        <v>9.5996571362355194</v>
      </c>
      <c r="O147" s="261"/>
      <c r="P147" s="160"/>
      <c r="Q147" s="310">
        <v>1727896.6800000002</v>
      </c>
      <c r="R147" s="310">
        <v>220058.25</v>
      </c>
      <c r="S147" s="144">
        <f t="shared" si="30"/>
        <v>1507838.4300000002</v>
      </c>
      <c r="T147" s="93">
        <f t="shared" si="31"/>
        <v>6.8519968235683058</v>
      </c>
    </row>
    <row r="148" spans="1:20" s="70" customFormat="1" hidden="1" outlineLevel="2" x14ac:dyDescent="0.25">
      <c r="A148" s="65" t="s">
        <v>1356</v>
      </c>
      <c r="B148" s="66" t="s">
        <v>1817</v>
      </c>
      <c r="C148" s="67" t="s">
        <v>2277</v>
      </c>
      <c r="D148" s="68"/>
      <c r="E148" s="69"/>
      <c r="F148" s="310">
        <v>0</v>
      </c>
      <c r="G148" s="310">
        <v>0</v>
      </c>
      <c r="H148" s="144">
        <f t="shared" si="26"/>
        <v>0</v>
      </c>
      <c r="I148" s="93">
        <f t="shared" si="27"/>
        <v>0</v>
      </c>
      <c r="J148" s="160"/>
      <c r="K148" s="310">
        <v>0</v>
      </c>
      <c r="L148" s="310">
        <v>0</v>
      </c>
      <c r="M148" s="144">
        <f t="shared" si="28"/>
        <v>0</v>
      </c>
      <c r="N148" s="93">
        <f t="shared" si="29"/>
        <v>0</v>
      </c>
      <c r="O148" s="261"/>
      <c r="P148" s="160"/>
      <c r="Q148" s="310">
        <v>0</v>
      </c>
      <c r="R148" s="310">
        <v>0</v>
      </c>
      <c r="S148" s="144">
        <f t="shared" si="30"/>
        <v>0</v>
      </c>
      <c r="T148" s="93">
        <f t="shared" si="31"/>
        <v>0</v>
      </c>
    </row>
    <row r="149" spans="1:20" s="70" customFormat="1" hidden="1" outlineLevel="2" x14ac:dyDescent="0.25">
      <c r="A149" s="65" t="s">
        <v>1357</v>
      </c>
      <c r="B149" s="66" t="s">
        <v>1818</v>
      </c>
      <c r="C149" s="67" t="s">
        <v>2278</v>
      </c>
      <c r="D149" s="68"/>
      <c r="E149" s="69"/>
      <c r="F149" s="310">
        <v>891.5</v>
      </c>
      <c r="G149" s="310">
        <v>1324.51</v>
      </c>
      <c r="H149" s="144">
        <f t="shared" si="26"/>
        <v>-433.01</v>
      </c>
      <c r="I149" s="93">
        <f t="shared" si="27"/>
        <v>-0.32692089904945981</v>
      </c>
      <c r="J149" s="160"/>
      <c r="K149" s="310">
        <v>-1531.24</v>
      </c>
      <c r="L149" s="310">
        <v>1537.56</v>
      </c>
      <c r="M149" s="144">
        <f t="shared" si="28"/>
        <v>-3068.8</v>
      </c>
      <c r="N149" s="93">
        <f t="shared" si="29"/>
        <v>-1.9958895913005024</v>
      </c>
      <c r="O149" s="261"/>
      <c r="P149" s="160"/>
      <c r="Q149" s="310">
        <v>-391.77</v>
      </c>
      <c r="R149" s="310">
        <v>1693.79</v>
      </c>
      <c r="S149" s="144">
        <f t="shared" si="30"/>
        <v>-2085.56</v>
      </c>
      <c r="T149" s="93">
        <f t="shared" si="31"/>
        <v>-1.2312978586483567</v>
      </c>
    </row>
    <row r="150" spans="1:20" s="70" customFormat="1" hidden="1" outlineLevel="2" x14ac:dyDescent="0.25">
      <c r="A150" s="65" t="s">
        <v>1358</v>
      </c>
      <c r="B150" s="66" t="s">
        <v>1819</v>
      </c>
      <c r="C150" s="67" t="s">
        <v>2279</v>
      </c>
      <c r="D150" s="68"/>
      <c r="E150" s="69"/>
      <c r="F150" s="310">
        <v>-4019.14</v>
      </c>
      <c r="G150" s="310">
        <v>8576.02</v>
      </c>
      <c r="H150" s="144">
        <f t="shared" si="26"/>
        <v>-12595.16</v>
      </c>
      <c r="I150" s="93">
        <f t="shared" si="27"/>
        <v>-1.4686486272186865</v>
      </c>
      <c r="J150" s="160"/>
      <c r="K150" s="310">
        <v>-38270.129999999997</v>
      </c>
      <c r="L150" s="310">
        <v>22786.100000000002</v>
      </c>
      <c r="M150" s="144">
        <f t="shared" si="28"/>
        <v>-61056.229999999996</v>
      </c>
      <c r="N150" s="93">
        <f t="shared" si="29"/>
        <v>-2.6795384027981966</v>
      </c>
      <c r="O150" s="261"/>
      <c r="P150" s="160"/>
      <c r="Q150" s="310">
        <v>-21728.22</v>
      </c>
      <c r="R150" s="310">
        <v>17615.7</v>
      </c>
      <c r="S150" s="144">
        <f t="shared" si="30"/>
        <v>-39343.919999999998</v>
      </c>
      <c r="T150" s="93">
        <f t="shared" si="31"/>
        <v>-2.2334576542516049</v>
      </c>
    </row>
    <row r="151" spans="1:20" s="70" customFormat="1" hidden="1" outlineLevel="2" x14ac:dyDescent="0.25">
      <c r="A151" s="65" t="s">
        <v>1359</v>
      </c>
      <c r="B151" s="66" t="s">
        <v>1820</v>
      </c>
      <c r="C151" s="67" t="s">
        <v>2280</v>
      </c>
      <c r="D151" s="68"/>
      <c r="E151" s="69"/>
      <c r="F151" s="310">
        <v>271549.28999999998</v>
      </c>
      <c r="G151" s="310">
        <v>301057.2</v>
      </c>
      <c r="H151" s="144">
        <f t="shared" si="26"/>
        <v>-29507.910000000033</v>
      </c>
      <c r="I151" s="93">
        <f t="shared" si="27"/>
        <v>-9.8014297615204124E-2</v>
      </c>
      <c r="J151" s="160"/>
      <c r="K151" s="310">
        <v>1649750.9500000002</v>
      </c>
      <c r="L151" s="310">
        <v>1847368.6600000001</v>
      </c>
      <c r="M151" s="144">
        <f t="shared" si="28"/>
        <v>-197617.70999999996</v>
      </c>
      <c r="N151" s="93">
        <f t="shared" si="29"/>
        <v>-0.10697253573631586</v>
      </c>
      <c r="O151" s="261"/>
      <c r="P151" s="160"/>
      <c r="Q151" s="310">
        <v>818938.66</v>
      </c>
      <c r="R151" s="310">
        <v>910650.49</v>
      </c>
      <c r="S151" s="144">
        <f t="shared" si="30"/>
        <v>-91711.829999999958</v>
      </c>
      <c r="T151" s="93">
        <f t="shared" si="31"/>
        <v>-0.10071024065445784</v>
      </c>
    </row>
    <row r="152" spans="1:20" s="70" customFormat="1" hidden="1" outlineLevel="2" x14ac:dyDescent="0.25">
      <c r="A152" s="65" t="s">
        <v>1360</v>
      </c>
      <c r="B152" s="66" t="s">
        <v>1821</v>
      </c>
      <c r="C152" s="67" t="s">
        <v>2281</v>
      </c>
      <c r="D152" s="68"/>
      <c r="E152" s="69"/>
      <c r="F152" s="310">
        <v>-119573</v>
      </c>
      <c r="G152" s="310">
        <v>-119573</v>
      </c>
      <c r="H152" s="144">
        <f t="shared" si="26"/>
        <v>0</v>
      </c>
      <c r="I152" s="93">
        <f t="shared" si="27"/>
        <v>0</v>
      </c>
      <c r="J152" s="160"/>
      <c r="K152" s="310">
        <v>-717438</v>
      </c>
      <c r="L152" s="310">
        <v>-717438</v>
      </c>
      <c r="M152" s="144">
        <f t="shared" si="28"/>
        <v>0</v>
      </c>
      <c r="N152" s="93">
        <f t="shared" si="29"/>
        <v>0</v>
      </c>
      <c r="O152" s="261"/>
      <c r="P152" s="160"/>
      <c r="Q152" s="310">
        <v>-358719</v>
      </c>
      <c r="R152" s="310">
        <v>-358719</v>
      </c>
      <c r="S152" s="144">
        <f t="shared" si="30"/>
        <v>0</v>
      </c>
      <c r="T152" s="93">
        <f t="shared" si="31"/>
        <v>0</v>
      </c>
    </row>
    <row r="153" spans="1:20" s="70" customFormat="1" hidden="1" outlineLevel="2" x14ac:dyDescent="0.25">
      <c r="A153" s="65" t="s">
        <v>1361</v>
      </c>
      <c r="B153" s="66" t="s">
        <v>1822</v>
      </c>
      <c r="C153" s="67" t="s">
        <v>2282</v>
      </c>
      <c r="D153" s="68"/>
      <c r="E153" s="69"/>
      <c r="F153" s="310">
        <v>26888.600000000002</v>
      </c>
      <c r="G153" s="310">
        <v>95135.13</v>
      </c>
      <c r="H153" s="144">
        <f t="shared" si="26"/>
        <v>-68246.53</v>
      </c>
      <c r="I153" s="93">
        <f t="shared" si="27"/>
        <v>-0.71736413247135933</v>
      </c>
      <c r="J153" s="160"/>
      <c r="K153" s="310">
        <v>208661.02000000002</v>
      </c>
      <c r="L153" s="310">
        <v>525283.94999999995</v>
      </c>
      <c r="M153" s="144">
        <f t="shared" si="28"/>
        <v>-316622.92999999993</v>
      </c>
      <c r="N153" s="93">
        <f t="shared" si="29"/>
        <v>-0.60276528532805917</v>
      </c>
      <c r="O153" s="261"/>
      <c r="P153" s="160"/>
      <c r="Q153" s="310">
        <v>111222.19</v>
      </c>
      <c r="R153" s="310">
        <v>269511.63</v>
      </c>
      <c r="S153" s="144">
        <f t="shared" si="30"/>
        <v>-158289.44</v>
      </c>
      <c r="T153" s="93">
        <f t="shared" si="31"/>
        <v>-0.58731951567359075</v>
      </c>
    </row>
    <row r="154" spans="1:20" s="70" customFormat="1" hidden="1" outlineLevel="2" x14ac:dyDescent="0.25">
      <c r="A154" s="65" t="s">
        <v>1362</v>
      </c>
      <c r="B154" s="66" t="s">
        <v>1823</v>
      </c>
      <c r="C154" s="67" t="s">
        <v>2283</v>
      </c>
      <c r="D154" s="68"/>
      <c r="E154" s="69"/>
      <c r="F154" s="310">
        <v>108302.07</v>
      </c>
      <c r="G154" s="310">
        <v>36486.33</v>
      </c>
      <c r="H154" s="144">
        <f t="shared" si="26"/>
        <v>71815.740000000005</v>
      </c>
      <c r="I154" s="93">
        <f t="shared" si="27"/>
        <v>1.9682916862287876</v>
      </c>
      <c r="J154" s="160"/>
      <c r="K154" s="310">
        <v>505567.03</v>
      </c>
      <c r="L154" s="310">
        <v>304407.47000000003</v>
      </c>
      <c r="M154" s="144">
        <f t="shared" si="28"/>
        <v>201159.56</v>
      </c>
      <c r="N154" s="93">
        <f t="shared" si="29"/>
        <v>0.66082333656266712</v>
      </c>
      <c r="O154" s="261"/>
      <c r="P154" s="160"/>
      <c r="Q154" s="310">
        <v>228433.39</v>
      </c>
      <c r="R154" s="310">
        <v>149308.74</v>
      </c>
      <c r="S154" s="144">
        <f t="shared" si="30"/>
        <v>79124.650000000023</v>
      </c>
      <c r="T154" s="93">
        <f t="shared" si="31"/>
        <v>0.52993984143192174</v>
      </c>
    </row>
    <row r="155" spans="1:20" s="70" customFormat="1" hidden="1" outlineLevel="2" x14ac:dyDescent="0.25">
      <c r="A155" s="65" t="s">
        <v>1363</v>
      </c>
      <c r="B155" s="66" t="s">
        <v>1824</v>
      </c>
      <c r="C155" s="67" t="s">
        <v>2284</v>
      </c>
      <c r="D155" s="68"/>
      <c r="E155" s="69"/>
      <c r="F155" s="310">
        <v>-961.09</v>
      </c>
      <c r="G155" s="310">
        <v>-368.62</v>
      </c>
      <c r="H155" s="144">
        <f t="shared" si="26"/>
        <v>-592.47</v>
      </c>
      <c r="I155" s="93">
        <f t="shared" si="27"/>
        <v>-1.6072649340784548</v>
      </c>
      <c r="J155" s="160"/>
      <c r="K155" s="310">
        <v>211096.54</v>
      </c>
      <c r="L155" s="310">
        <v>-9415.0400000000009</v>
      </c>
      <c r="M155" s="144">
        <f t="shared" si="28"/>
        <v>220511.58000000002</v>
      </c>
      <c r="N155" s="93" t="str">
        <f t="shared" si="29"/>
        <v>N.M.</v>
      </c>
      <c r="O155" s="261"/>
      <c r="P155" s="160"/>
      <c r="Q155" s="310">
        <v>-1821.42</v>
      </c>
      <c r="R155" s="310">
        <v>-2789.86</v>
      </c>
      <c r="S155" s="144">
        <f t="shared" si="30"/>
        <v>968.44</v>
      </c>
      <c r="T155" s="93">
        <f t="shared" si="31"/>
        <v>0.34712852974701242</v>
      </c>
    </row>
    <row r="156" spans="1:20" s="70" customFormat="1" hidden="1" outlineLevel="2" x14ac:dyDescent="0.25">
      <c r="A156" s="65" t="s">
        <v>1364</v>
      </c>
      <c r="B156" s="66" t="s">
        <v>1825</v>
      </c>
      <c r="C156" s="67" t="s">
        <v>2285</v>
      </c>
      <c r="D156" s="68"/>
      <c r="E156" s="69"/>
      <c r="F156" s="310">
        <v>3619595.0300000003</v>
      </c>
      <c r="G156" s="310">
        <v>1941715.06</v>
      </c>
      <c r="H156" s="144">
        <f t="shared" si="26"/>
        <v>1677879.9700000002</v>
      </c>
      <c r="I156" s="93">
        <f t="shared" si="27"/>
        <v>0.86412265350612261</v>
      </c>
      <c r="J156" s="160"/>
      <c r="K156" s="310">
        <v>6498538.9900000002</v>
      </c>
      <c r="L156" s="310">
        <v>2554476.13</v>
      </c>
      <c r="M156" s="144">
        <f t="shared" si="28"/>
        <v>3944062.8600000003</v>
      </c>
      <c r="N156" s="93">
        <f t="shared" si="29"/>
        <v>1.543981097995228</v>
      </c>
      <c r="O156" s="261"/>
      <c r="P156" s="160"/>
      <c r="Q156" s="310">
        <v>5159257.5599999996</v>
      </c>
      <c r="R156" s="310">
        <v>2182148.9500000002</v>
      </c>
      <c r="S156" s="144">
        <f t="shared" si="30"/>
        <v>2977108.6099999994</v>
      </c>
      <c r="T156" s="93">
        <f t="shared" si="31"/>
        <v>1.3643012820000207</v>
      </c>
    </row>
    <row r="157" spans="1:20" s="70" customFormat="1" hidden="1" outlineLevel="2" x14ac:dyDescent="0.25">
      <c r="A157" s="65" t="s">
        <v>1365</v>
      </c>
      <c r="B157" s="66" t="s">
        <v>1826</v>
      </c>
      <c r="C157" s="67" t="s">
        <v>2286</v>
      </c>
      <c r="D157" s="68"/>
      <c r="E157" s="69"/>
      <c r="F157" s="310">
        <v>95618.73</v>
      </c>
      <c r="G157" s="310">
        <v>53689.01</v>
      </c>
      <c r="H157" s="144">
        <f t="shared" si="26"/>
        <v>41929.719999999994</v>
      </c>
      <c r="I157" s="93">
        <f t="shared" si="27"/>
        <v>0.78097398331613843</v>
      </c>
      <c r="J157" s="160"/>
      <c r="K157" s="310">
        <v>544778.74</v>
      </c>
      <c r="L157" s="310">
        <v>219149.98</v>
      </c>
      <c r="M157" s="144">
        <f t="shared" si="28"/>
        <v>325628.76</v>
      </c>
      <c r="N157" s="93">
        <f t="shared" si="29"/>
        <v>1.485871730401253</v>
      </c>
      <c r="O157" s="261"/>
      <c r="P157" s="160"/>
      <c r="Q157" s="310">
        <v>270474.18</v>
      </c>
      <c r="R157" s="310">
        <v>160450.26999999999</v>
      </c>
      <c r="S157" s="144">
        <f t="shared" si="30"/>
        <v>110023.91</v>
      </c>
      <c r="T157" s="93">
        <f t="shared" si="31"/>
        <v>0.68571969370945907</v>
      </c>
    </row>
    <row r="158" spans="1:20" s="70" customFormat="1" hidden="1" outlineLevel="2" x14ac:dyDescent="0.25">
      <c r="A158" s="65" t="s">
        <v>1366</v>
      </c>
      <c r="B158" s="66" t="s">
        <v>1827</v>
      </c>
      <c r="C158" s="67" t="s">
        <v>2287</v>
      </c>
      <c r="D158" s="68"/>
      <c r="E158" s="69"/>
      <c r="F158" s="310">
        <v>-5237.4400000000005</v>
      </c>
      <c r="G158" s="310">
        <v>-25283.119999999999</v>
      </c>
      <c r="H158" s="144">
        <f t="shared" si="26"/>
        <v>20045.68</v>
      </c>
      <c r="I158" s="93">
        <f t="shared" si="27"/>
        <v>0.79284835099465578</v>
      </c>
      <c r="J158" s="160"/>
      <c r="K158" s="310">
        <v>-98626.83</v>
      </c>
      <c r="L158" s="310">
        <v>-13997.58</v>
      </c>
      <c r="M158" s="144">
        <f t="shared" si="28"/>
        <v>-84629.25</v>
      </c>
      <c r="N158" s="93">
        <f t="shared" si="29"/>
        <v>-6.0459915213915547</v>
      </c>
      <c r="O158" s="261"/>
      <c r="P158" s="160"/>
      <c r="Q158" s="310">
        <v>-55687.700000000004</v>
      </c>
      <c r="R158" s="310">
        <v>-22033.62</v>
      </c>
      <c r="S158" s="144">
        <f t="shared" si="30"/>
        <v>-33654.080000000002</v>
      </c>
      <c r="T158" s="93">
        <f t="shared" si="31"/>
        <v>-1.5273967691191916</v>
      </c>
    </row>
    <row r="159" spans="1:20" s="70" customFormat="1" hidden="1" outlineLevel="2" x14ac:dyDescent="0.25">
      <c r="A159" s="65" t="s">
        <v>1367</v>
      </c>
      <c r="B159" s="66" t="s">
        <v>1828</v>
      </c>
      <c r="C159" s="67" t="s">
        <v>2288</v>
      </c>
      <c r="D159" s="68"/>
      <c r="E159" s="69"/>
      <c r="F159" s="310">
        <v>0</v>
      </c>
      <c r="G159" s="310">
        <v>0</v>
      </c>
      <c r="H159" s="144">
        <f t="shared" si="26"/>
        <v>0</v>
      </c>
      <c r="I159" s="93">
        <f t="shared" si="27"/>
        <v>0</v>
      </c>
      <c r="J159" s="160"/>
      <c r="K159" s="310">
        <v>0</v>
      </c>
      <c r="L159" s="310">
        <v>0</v>
      </c>
      <c r="M159" s="144">
        <f t="shared" si="28"/>
        <v>0</v>
      </c>
      <c r="N159" s="93">
        <f t="shared" si="29"/>
        <v>0</v>
      </c>
      <c r="O159" s="261"/>
      <c r="P159" s="160"/>
      <c r="Q159" s="310">
        <v>0</v>
      </c>
      <c r="R159" s="310">
        <v>0</v>
      </c>
      <c r="S159" s="144">
        <f t="shared" si="30"/>
        <v>0</v>
      </c>
      <c r="T159" s="93">
        <f t="shared" si="31"/>
        <v>0</v>
      </c>
    </row>
    <row r="160" spans="1:20" s="70" customFormat="1" hidden="1" outlineLevel="2" x14ac:dyDescent="0.25">
      <c r="A160" s="65" t="s">
        <v>1368</v>
      </c>
      <c r="B160" s="66" t="s">
        <v>1829</v>
      </c>
      <c r="C160" s="67" t="s">
        <v>2289</v>
      </c>
      <c r="D160" s="68"/>
      <c r="E160" s="69"/>
      <c r="F160" s="310">
        <v>115041.68000000001</v>
      </c>
      <c r="G160" s="310">
        <v>165939.33000000002</v>
      </c>
      <c r="H160" s="144">
        <f t="shared" si="26"/>
        <v>-50897.650000000009</v>
      </c>
      <c r="I160" s="93">
        <f t="shared" si="27"/>
        <v>-0.30672445164145234</v>
      </c>
      <c r="J160" s="160"/>
      <c r="K160" s="310">
        <v>3754534.42</v>
      </c>
      <c r="L160" s="310">
        <v>821691.29</v>
      </c>
      <c r="M160" s="144">
        <f t="shared" si="28"/>
        <v>2932843.13</v>
      </c>
      <c r="N160" s="93">
        <f t="shared" si="29"/>
        <v>3.5692761572293161</v>
      </c>
      <c r="O160" s="261"/>
      <c r="P160" s="160"/>
      <c r="Q160" s="310">
        <v>441454</v>
      </c>
      <c r="R160" s="310">
        <v>403044.42</v>
      </c>
      <c r="S160" s="144">
        <f t="shared" si="30"/>
        <v>38409.580000000016</v>
      </c>
      <c r="T160" s="93">
        <f t="shared" si="31"/>
        <v>9.5298627382063794E-2</v>
      </c>
    </row>
    <row r="161" spans="1:20" s="70" customFormat="1" hidden="1" outlineLevel="2" x14ac:dyDescent="0.25">
      <c r="A161" s="65" t="s">
        <v>1369</v>
      </c>
      <c r="B161" s="66" t="s">
        <v>1830</v>
      </c>
      <c r="C161" s="67" t="s">
        <v>2290</v>
      </c>
      <c r="D161" s="68"/>
      <c r="E161" s="69"/>
      <c r="F161" s="310">
        <v>652934.32000000007</v>
      </c>
      <c r="G161" s="310">
        <v>814272.95000000007</v>
      </c>
      <c r="H161" s="144">
        <f t="shared" si="26"/>
        <v>-161338.63</v>
      </c>
      <c r="I161" s="93">
        <f t="shared" si="27"/>
        <v>-0.19813826555333811</v>
      </c>
      <c r="J161" s="160"/>
      <c r="K161" s="310">
        <v>3399859.13</v>
      </c>
      <c r="L161" s="310">
        <v>2475132.7400000002</v>
      </c>
      <c r="M161" s="144">
        <f t="shared" si="28"/>
        <v>924726.38999999966</v>
      </c>
      <c r="N161" s="93">
        <f t="shared" si="29"/>
        <v>0.37360678684247034</v>
      </c>
      <c r="O161" s="261"/>
      <c r="P161" s="160"/>
      <c r="Q161" s="310">
        <v>934624.70000000007</v>
      </c>
      <c r="R161" s="310">
        <v>1617481.5899999999</v>
      </c>
      <c r="S161" s="144">
        <f t="shared" si="30"/>
        <v>-682856.88999999978</v>
      </c>
      <c r="T161" s="93">
        <f t="shared" si="31"/>
        <v>-0.42217289780713968</v>
      </c>
    </row>
    <row r="162" spans="1:20" s="70" customFormat="1" hidden="1" outlineLevel="2" x14ac:dyDescent="0.25">
      <c r="A162" s="65" t="s">
        <v>1370</v>
      </c>
      <c r="B162" s="66" t="s">
        <v>1831</v>
      </c>
      <c r="C162" s="67" t="s">
        <v>2291</v>
      </c>
      <c r="D162" s="68"/>
      <c r="E162" s="69"/>
      <c r="F162" s="310">
        <v>-77097.56</v>
      </c>
      <c r="G162" s="310">
        <v>-356099.49</v>
      </c>
      <c r="H162" s="144">
        <f t="shared" si="26"/>
        <v>279001.93</v>
      </c>
      <c r="I162" s="93">
        <f t="shared" si="27"/>
        <v>0.78349432626258464</v>
      </c>
      <c r="J162" s="160"/>
      <c r="K162" s="310">
        <v>-6119712.6799999997</v>
      </c>
      <c r="L162" s="310">
        <v>-3770708.2199999997</v>
      </c>
      <c r="M162" s="144">
        <f t="shared" si="28"/>
        <v>-2349004.46</v>
      </c>
      <c r="N162" s="93">
        <f t="shared" si="29"/>
        <v>-0.62296107864850925</v>
      </c>
      <c r="O162" s="261"/>
      <c r="P162" s="160"/>
      <c r="Q162" s="310">
        <v>-1341557.79</v>
      </c>
      <c r="R162" s="310">
        <v>-1926556.9100000001</v>
      </c>
      <c r="S162" s="144">
        <f t="shared" si="30"/>
        <v>584999.12000000011</v>
      </c>
      <c r="T162" s="93">
        <f t="shared" si="31"/>
        <v>0.30365005931747951</v>
      </c>
    </row>
    <row r="163" spans="1:20" s="70" customFormat="1" hidden="1" outlineLevel="2" x14ac:dyDescent="0.25">
      <c r="A163" s="65" t="s">
        <v>1371</v>
      </c>
      <c r="B163" s="66" t="s">
        <v>1832</v>
      </c>
      <c r="C163" s="67" t="s">
        <v>2292</v>
      </c>
      <c r="D163" s="68"/>
      <c r="E163" s="69"/>
      <c r="F163" s="310">
        <v>-356.27</v>
      </c>
      <c r="G163" s="310">
        <v>-8086.54</v>
      </c>
      <c r="H163" s="144">
        <f t="shared" si="26"/>
        <v>7730.27</v>
      </c>
      <c r="I163" s="93">
        <f t="shared" si="27"/>
        <v>0.95594283834619009</v>
      </c>
      <c r="J163" s="160"/>
      <c r="K163" s="310">
        <v>-37127.01</v>
      </c>
      <c r="L163" s="310">
        <v>-36063.64</v>
      </c>
      <c r="M163" s="144">
        <f t="shared" si="28"/>
        <v>-1063.3700000000026</v>
      </c>
      <c r="N163" s="93">
        <f t="shared" si="29"/>
        <v>-2.9485930982008544E-2</v>
      </c>
      <c r="O163" s="261"/>
      <c r="P163" s="160"/>
      <c r="Q163" s="310">
        <v>-21039.74</v>
      </c>
      <c r="R163" s="310">
        <v>-23775.82</v>
      </c>
      <c r="S163" s="144">
        <f t="shared" si="30"/>
        <v>2736.0799999999981</v>
      </c>
      <c r="T163" s="93">
        <f t="shared" si="31"/>
        <v>0.11507826018198312</v>
      </c>
    </row>
    <row r="164" spans="1:20" s="70" customFormat="1" hidden="1" outlineLevel="2" x14ac:dyDescent="0.25">
      <c r="A164" s="65" t="s">
        <v>1372</v>
      </c>
      <c r="B164" s="66" t="s">
        <v>1833</v>
      </c>
      <c r="C164" s="67" t="s">
        <v>2293</v>
      </c>
      <c r="D164" s="68"/>
      <c r="E164" s="69"/>
      <c r="F164" s="310">
        <v>0</v>
      </c>
      <c r="G164" s="310">
        <v>0</v>
      </c>
      <c r="H164" s="144">
        <f t="shared" si="26"/>
        <v>0</v>
      </c>
      <c r="I164" s="93">
        <f t="shared" si="27"/>
        <v>0</v>
      </c>
      <c r="J164" s="160"/>
      <c r="K164" s="310">
        <v>0</v>
      </c>
      <c r="L164" s="310">
        <v>0</v>
      </c>
      <c r="M164" s="144">
        <f t="shared" si="28"/>
        <v>0</v>
      </c>
      <c r="N164" s="93">
        <f t="shared" si="29"/>
        <v>0</v>
      </c>
      <c r="O164" s="261"/>
      <c r="P164" s="160"/>
      <c r="Q164" s="310">
        <v>0</v>
      </c>
      <c r="R164" s="310">
        <v>0</v>
      </c>
      <c r="S164" s="144">
        <f t="shared" si="30"/>
        <v>0</v>
      </c>
      <c r="T164" s="93">
        <f t="shared" si="31"/>
        <v>0</v>
      </c>
    </row>
    <row r="165" spans="1:20" s="70" customFormat="1" hidden="1" outlineLevel="2" x14ac:dyDescent="0.25">
      <c r="A165" s="65" t="s">
        <v>1373</v>
      </c>
      <c r="B165" s="66" t="s">
        <v>1834</v>
      </c>
      <c r="C165" s="67" t="s">
        <v>2294</v>
      </c>
      <c r="D165" s="68"/>
      <c r="E165" s="69"/>
      <c r="F165" s="310">
        <v>0</v>
      </c>
      <c r="G165" s="310">
        <v>0</v>
      </c>
      <c r="H165" s="144">
        <f t="shared" si="26"/>
        <v>0</v>
      </c>
      <c r="I165" s="93">
        <f t="shared" si="27"/>
        <v>0</v>
      </c>
      <c r="J165" s="160"/>
      <c r="K165" s="310">
        <v>0</v>
      </c>
      <c r="L165" s="310">
        <v>152679.92000000001</v>
      </c>
      <c r="M165" s="144">
        <f t="shared" si="28"/>
        <v>-152679.92000000001</v>
      </c>
      <c r="N165" s="93" t="str">
        <f t="shared" si="29"/>
        <v>N.M.</v>
      </c>
      <c r="O165" s="261"/>
      <c r="P165" s="160"/>
      <c r="Q165" s="310">
        <v>0</v>
      </c>
      <c r="R165" s="310">
        <v>0</v>
      </c>
      <c r="S165" s="144">
        <f t="shared" si="30"/>
        <v>0</v>
      </c>
      <c r="T165" s="93">
        <f t="shared" si="31"/>
        <v>0</v>
      </c>
    </row>
    <row r="166" spans="1:20" s="70" customFormat="1" hidden="1" outlineLevel="2" x14ac:dyDescent="0.25">
      <c r="A166" s="65" t="s">
        <v>1374</v>
      </c>
      <c r="B166" s="66" t="s">
        <v>1835</v>
      </c>
      <c r="C166" s="67" t="s">
        <v>2295</v>
      </c>
      <c r="D166" s="68"/>
      <c r="E166" s="69"/>
      <c r="F166" s="310">
        <v>547423.21</v>
      </c>
      <c r="G166" s="310">
        <v>514991.33</v>
      </c>
      <c r="H166" s="144">
        <f t="shared" si="26"/>
        <v>32431.879999999946</v>
      </c>
      <c r="I166" s="93">
        <f t="shared" si="27"/>
        <v>6.2975584462751921E-2</v>
      </c>
      <c r="J166" s="160"/>
      <c r="K166" s="310">
        <v>3523439.49</v>
      </c>
      <c r="L166" s="310">
        <v>2764769.8</v>
      </c>
      <c r="M166" s="144">
        <f t="shared" si="28"/>
        <v>758669.69000000041</v>
      </c>
      <c r="N166" s="93">
        <f t="shared" si="29"/>
        <v>0.27440609702840374</v>
      </c>
      <c r="O166" s="261"/>
      <c r="P166" s="160"/>
      <c r="Q166" s="310">
        <v>1178978.75</v>
      </c>
      <c r="R166" s="310">
        <v>1029394.84</v>
      </c>
      <c r="S166" s="144">
        <f t="shared" si="30"/>
        <v>149583.91000000003</v>
      </c>
      <c r="T166" s="93">
        <f t="shared" si="31"/>
        <v>0.14531247310312925</v>
      </c>
    </row>
    <row r="167" spans="1:20" s="70" customFormat="1" hidden="1" outlineLevel="2" x14ac:dyDescent="0.25">
      <c r="A167" s="65" t="s">
        <v>1375</v>
      </c>
      <c r="B167" s="66" t="s">
        <v>1836</v>
      </c>
      <c r="C167" s="67" t="s">
        <v>2296</v>
      </c>
      <c r="D167" s="68"/>
      <c r="E167" s="69"/>
      <c r="F167" s="310">
        <v>-279161.09000000003</v>
      </c>
      <c r="G167" s="310">
        <v>-184463.02</v>
      </c>
      <c r="H167" s="144">
        <f t="shared" si="26"/>
        <v>-94698.070000000036</v>
      </c>
      <c r="I167" s="93">
        <f t="shared" si="27"/>
        <v>-0.5133715690006595</v>
      </c>
      <c r="J167" s="160"/>
      <c r="K167" s="310">
        <v>-1889123.8</v>
      </c>
      <c r="L167" s="310">
        <v>-1044887</v>
      </c>
      <c r="M167" s="144">
        <f t="shared" si="28"/>
        <v>-844236.80000000005</v>
      </c>
      <c r="N167" s="93">
        <f t="shared" si="29"/>
        <v>-0.807969474211087</v>
      </c>
      <c r="O167" s="261"/>
      <c r="P167" s="160"/>
      <c r="Q167" s="310">
        <v>-670774.89</v>
      </c>
      <c r="R167" s="310">
        <v>-477481.94</v>
      </c>
      <c r="S167" s="144">
        <f t="shared" si="30"/>
        <v>-193292.95</v>
      </c>
      <c r="T167" s="93">
        <f t="shared" si="31"/>
        <v>-0.40481730052449733</v>
      </c>
    </row>
    <row r="168" spans="1:20" s="70" customFormat="1" hidden="1" outlineLevel="2" x14ac:dyDescent="0.25">
      <c r="A168" s="65" t="s">
        <v>1376</v>
      </c>
      <c r="B168" s="66" t="s">
        <v>1837</v>
      </c>
      <c r="C168" s="67" t="s">
        <v>2297</v>
      </c>
      <c r="D168" s="68"/>
      <c r="E168" s="69"/>
      <c r="F168" s="310">
        <v>-288.03000000000003</v>
      </c>
      <c r="G168" s="310">
        <v>75.58</v>
      </c>
      <c r="H168" s="144">
        <f t="shared" si="26"/>
        <v>-363.61</v>
      </c>
      <c r="I168" s="93">
        <f t="shared" si="27"/>
        <v>-4.8109288171473938</v>
      </c>
      <c r="J168" s="160"/>
      <c r="K168" s="310">
        <v>-2256.9500000000003</v>
      </c>
      <c r="L168" s="310">
        <v>-2395.36</v>
      </c>
      <c r="M168" s="144">
        <f t="shared" si="28"/>
        <v>138.40999999999985</v>
      </c>
      <c r="N168" s="93">
        <f t="shared" si="29"/>
        <v>5.7782546256095052E-2</v>
      </c>
      <c r="O168" s="261"/>
      <c r="P168" s="160"/>
      <c r="Q168" s="310">
        <v>-659.80000000000007</v>
      </c>
      <c r="R168" s="310">
        <v>-872.48</v>
      </c>
      <c r="S168" s="144">
        <f t="shared" si="30"/>
        <v>212.67999999999995</v>
      </c>
      <c r="T168" s="93">
        <f t="shared" si="31"/>
        <v>0.24376490005501553</v>
      </c>
    </row>
    <row r="169" spans="1:20" s="70" customFormat="1" hidden="1" outlineLevel="2" x14ac:dyDescent="0.25">
      <c r="A169" s="65" t="s">
        <v>1377</v>
      </c>
      <c r="B169" s="66" t="s">
        <v>1838</v>
      </c>
      <c r="C169" s="67" t="s">
        <v>2298</v>
      </c>
      <c r="D169" s="68"/>
      <c r="E169" s="69"/>
      <c r="F169" s="310">
        <v>3584.03</v>
      </c>
      <c r="G169" s="310">
        <v>4278.08</v>
      </c>
      <c r="H169" s="144">
        <f t="shared" si="26"/>
        <v>-694.04999999999973</v>
      </c>
      <c r="I169" s="93">
        <f t="shared" si="27"/>
        <v>-0.16223399281920856</v>
      </c>
      <c r="J169" s="160"/>
      <c r="K169" s="310">
        <v>23562.55</v>
      </c>
      <c r="L169" s="310">
        <v>30870.77</v>
      </c>
      <c r="M169" s="144">
        <f t="shared" si="28"/>
        <v>-7308.2200000000012</v>
      </c>
      <c r="N169" s="93">
        <f t="shared" si="29"/>
        <v>-0.23673591556025331</v>
      </c>
      <c r="O169" s="261"/>
      <c r="P169" s="160"/>
      <c r="Q169" s="310">
        <v>10333.35</v>
      </c>
      <c r="R169" s="310">
        <v>14345.39</v>
      </c>
      <c r="S169" s="144">
        <f t="shared" si="30"/>
        <v>-4012.0399999999991</v>
      </c>
      <c r="T169" s="93">
        <f t="shared" si="31"/>
        <v>-0.27967451564579277</v>
      </c>
    </row>
    <row r="170" spans="1:20" s="70" customFormat="1" hidden="1" outlineLevel="2" x14ac:dyDescent="0.25">
      <c r="A170" s="65" t="s">
        <v>1378</v>
      </c>
      <c r="B170" s="66" t="s">
        <v>1839</v>
      </c>
      <c r="C170" s="67" t="s">
        <v>2299</v>
      </c>
      <c r="D170" s="68"/>
      <c r="E170" s="69"/>
      <c r="F170" s="310">
        <v>61090.1</v>
      </c>
      <c r="G170" s="310">
        <v>137783.09</v>
      </c>
      <c r="H170" s="144">
        <f t="shared" si="26"/>
        <v>-76692.989999999991</v>
      </c>
      <c r="I170" s="93">
        <f t="shared" si="27"/>
        <v>-0.5566212080161651</v>
      </c>
      <c r="J170" s="160"/>
      <c r="K170" s="310">
        <v>376416.24</v>
      </c>
      <c r="L170" s="310">
        <v>458058.68</v>
      </c>
      <c r="M170" s="144">
        <f t="shared" si="28"/>
        <v>-81642.44</v>
      </c>
      <c r="N170" s="93">
        <f t="shared" si="29"/>
        <v>-0.17823576664893678</v>
      </c>
      <c r="O170" s="261"/>
      <c r="P170" s="160"/>
      <c r="Q170" s="310">
        <v>183964.11000000002</v>
      </c>
      <c r="R170" s="310">
        <v>266582.09000000003</v>
      </c>
      <c r="S170" s="144">
        <f t="shared" si="30"/>
        <v>-82617.98000000001</v>
      </c>
      <c r="T170" s="93">
        <f t="shared" si="31"/>
        <v>-0.30991571864411449</v>
      </c>
    </row>
    <row r="171" spans="1:20" s="70" customFormat="1" hidden="1" outlineLevel="2" x14ac:dyDescent="0.25">
      <c r="A171" s="65" t="s">
        <v>1379</v>
      </c>
      <c r="B171" s="66" t="s">
        <v>1840</v>
      </c>
      <c r="C171" s="67" t="s">
        <v>2300</v>
      </c>
      <c r="D171" s="68"/>
      <c r="E171" s="69"/>
      <c r="F171" s="310">
        <v>0</v>
      </c>
      <c r="G171" s="310">
        <v>0</v>
      </c>
      <c r="H171" s="144">
        <f t="shared" si="26"/>
        <v>0</v>
      </c>
      <c r="I171" s="93">
        <f t="shared" si="27"/>
        <v>0</v>
      </c>
      <c r="J171" s="160"/>
      <c r="K171" s="310">
        <v>243.15</v>
      </c>
      <c r="L171" s="310">
        <v>245.05</v>
      </c>
      <c r="M171" s="144">
        <f t="shared" si="28"/>
        <v>-1.9000000000000057</v>
      </c>
      <c r="N171" s="93">
        <f t="shared" si="29"/>
        <v>-7.7535196898592352E-3</v>
      </c>
      <c r="O171" s="261"/>
      <c r="P171" s="160"/>
      <c r="Q171" s="310">
        <v>0</v>
      </c>
      <c r="R171" s="310">
        <v>0</v>
      </c>
      <c r="S171" s="144">
        <f t="shared" si="30"/>
        <v>0</v>
      </c>
      <c r="T171" s="93">
        <f t="shared" si="31"/>
        <v>0</v>
      </c>
    </row>
    <row r="172" spans="1:20" s="70" customFormat="1" hidden="1" outlineLevel="2" x14ac:dyDescent="0.25">
      <c r="A172" s="65" t="s">
        <v>1380</v>
      </c>
      <c r="B172" s="66" t="s">
        <v>1841</v>
      </c>
      <c r="C172" s="67" t="s">
        <v>2301</v>
      </c>
      <c r="D172" s="68"/>
      <c r="E172" s="69"/>
      <c r="F172" s="310">
        <v>0</v>
      </c>
      <c r="G172" s="310">
        <v>0</v>
      </c>
      <c r="H172" s="144">
        <f t="shared" si="26"/>
        <v>0</v>
      </c>
      <c r="I172" s="93">
        <f t="shared" si="27"/>
        <v>0</v>
      </c>
      <c r="J172" s="160"/>
      <c r="K172" s="310">
        <v>0</v>
      </c>
      <c r="L172" s="310">
        <v>446.40000000000003</v>
      </c>
      <c r="M172" s="144">
        <f t="shared" si="28"/>
        <v>-446.40000000000003</v>
      </c>
      <c r="N172" s="93" t="str">
        <f t="shared" si="29"/>
        <v>N.M.</v>
      </c>
      <c r="O172" s="261"/>
      <c r="P172" s="160"/>
      <c r="Q172" s="310">
        <v>0</v>
      </c>
      <c r="R172" s="310">
        <v>446.40000000000003</v>
      </c>
      <c r="S172" s="144">
        <f t="shared" si="30"/>
        <v>-446.40000000000003</v>
      </c>
      <c r="T172" s="93" t="str">
        <f t="shared" si="31"/>
        <v>N.M.</v>
      </c>
    </row>
    <row r="173" spans="1:20" s="70" customFormat="1" hidden="1" outlineLevel="2" x14ac:dyDescent="0.25">
      <c r="A173" s="65" t="s">
        <v>1381</v>
      </c>
      <c r="B173" s="66" t="s">
        <v>1842</v>
      </c>
      <c r="C173" s="67" t="s">
        <v>2302</v>
      </c>
      <c r="D173" s="68"/>
      <c r="E173" s="69"/>
      <c r="F173" s="310">
        <v>0</v>
      </c>
      <c r="G173" s="310">
        <v>5.68</v>
      </c>
      <c r="H173" s="144">
        <f t="shared" si="26"/>
        <v>-5.68</v>
      </c>
      <c r="I173" s="93" t="str">
        <f t="shared" si="27"/>
        <v>N.M.</v>
      </c>
      <c r="J173" s="160"/>
      <c r="K173" s="310">
        <v>0</v>
      </c>
      <c r="L173" s="310">
        <v>5.79</v>
      </c>
      <c r="M173" s="144">
        <f t="shared" si="28"/>
        <v>-5.79</v>
      </c>
      <c r="N173" s="93" t="str">
        <f t="shared" si="29"/>
        <v>N.M.</v>
      </c>
      <c r="O173" s="261"/>
      <c r="P173" s="160"/>
      <c r="Q173" s="310">
        <v>0</v>
      </c>
      <c r="R173" s="310">
        <v>5.79</v>
      </c>
      <c r="S173" s="144">
        <f t="shared" si="30"/>
        <v>-5.79</v>
      </c>
      <c r="T173" s="93" t="str">
        <f t="shared" si="31"/>
        <v>N.M.</v>
      </c>
    </row>
    <row r="174" spans="1:20" s="70" customFormat="1" hidden="1" outlineLevel="2" x14ac:dyDescent="0.25">
      <c r="A174" s="65" t="s">
        <v>1382</v>
      </c>
      <c r="B174" s="66" t="s">
        <v>1843</v>
      </c>
      <c r="C174" s="67" t="s">
        <v>2303</v>
      </c>
      <c r="D174" s="68"/>
      <c r="E174" s="69"/>
      <c r="F174" s="310">
        <v>0</v>
      </c>
      <c r="G174" s="310">
        <v>0</v>
      </c>
      <c r="H174" s="144">
        <f t="shared" si="26"/>
        <v>0</v>
      </c>
      <c r="I174" s="93">
        <f t="shared" si="27"/>
        <v>0</v>
      </c>
      <c r="J174" s="160"/>
      <c r="K174" s="310">
        <v>0.93</v>
      </c>
      <c r="L174" s="310">
        <v>0</v>
      </c>
      <c r="M174" s="144">
        <f t="shared" si="28"/>
        <v>0.93</v>
      </c>
      <c r="N174" s="93" t="str">
        <f t="shared" si="29"/>
        <v>N.M.</v>
      </c>
      <c r="O174" s="261"/>
      <c r="P174" s="160"/>
      <c r="Q174" s="310">
        <v>0.93</v>
      </c>
      <c r="R174" s="310">
        <v>0</v>
      </c>
      <c r="S174" s="144">
        <f t="shared" si="30"/>
        <v>0.93</v>
      </c>
      <c r="T174" s="93" t="str">
        <f t="shared" si="31"/>
        <v>N.M.</v>
      </c>
    </row>
    <row r="175" spans="1:20" s="22" customFormat="1" hidden="1" outlineLevel="1" collapsed="1" x14ac:dyDescent="0.25">
      <c r="A175" s="22" t="s">
        <v>188</v>
      </c>
      <c r="B175" s="55"/>
      <c r="C175" s="52" t="s">
        <v>830</v>
      </c>
      <c r="D175" s="189"/>
      <c r="E175" s="189"/>
      <c r="F175" s="26">
        <v>12215178.770000001</v>
      </c>
      <c r="G175" s="26">
        <v>6811038.7399999993</v>
      </c>
      <c r="H175" s="44">
        <f t="shared" si="26"/>
        <v>5404140.0300000021</v>
      </c>
      <c r="I175" s="119">
        <f t="shared" si="27"/>
        <v>0.79343845135727453</v>
      </c>
      <c r="J175" s="252"/>
      <c r="K175" s="26">
        <v>82803278.159999996</v>
      </c>
      <c r="L175" s="26">
        <v>52517428.710000001</v>
      </c>
      <c r="M175" s="44">
        <f t="shared" si="28"/>
        <v>30285849.449999996</v>
      </c>
      <c r="N175" s="88">
        <f t="shared" si="29"/>
        <v>0.57668187864333076</v>
      </c>
      <c r="O175" s="219"/>
      <c r="P175" s="219"/>
      <c r="Q175" s="26">
        <v>33256141.020000007</v>
      </c>
      <c r="R175" s="26">
        <v>23162802.54999999</v>
      </c>
      <c r="S175" s="44">
        <f t="shared" si="30"/>
        <v>10093338.470000017</v>
      </c>
      <c r="T175" s="119">
        <f t="shared" si="31"/>
        <v>0.43575635755700132</v>
      </c>
    </row>
    <row r="176" spans="1:20" s="22" customFormat="1" ht="3.75" hidden="1" customHeight="1" outlineLevel="2" x14ac:dyDescent="0.25">
      <c r="B176" s="55"/>
      <c r="C176" s="52"/>
      <c r="D176" s="189"/>
      <c r="E176" s="189"/>
      <c r="F176" s="26"/>
      <c r="G176" s="26"/>
      <c r="H176" s="44"/>
      <c r="I176" s="119"/>
      <c r="J176" s="252"/>
      <c r="K176" s="26"/>
      <c r="L176" s="26"/>
      <c r="M176" s="44"/>
      <c r="N176" s="88"/>
      <c r="O176" s="219"/>
      <c r="P176" s="219"/>
      <c r="Q176" s="26"/>
      <c r="R176" s="26"/>
      <c r="S176" s="44"/>
      <c r="T176" s="119"/>
    </row>
    <row r="177" spans="1:20" s="70" customFormat="1" hidden="1" outlineLevel="2" x14ac:dyDescent="0.25">
      <c r="A177" s="65" t="s">
        <v>1383</v>
      </c>
      <c r="B177" s="66" t="s">
        <v>1844</v>
      </c>
      <c r="C177" s="67" t="s">
        <v>2255</v>
      </c>
      <c r="D177" s="68"/>
      <c r="E177" s="69"/>
      <c r="F177" s="310">
        <v>78.59</v>
      </c>
      <c r="G177" s="310">
        <v>0</v>
      </c>
      <c r="H177" s="144">
        <f t="shared" ref="H177:H182" si="32">+F177-G177</f>
        <v>78.59</v>
      </c>
      <c r="I177" s="93" t="str">
        <f t="shared" ref="I177:I182" si="33">IF(G177&lt;0,IF(H177=0,0,IF(OR(G177=0,F177=0),"N.M.",IF(ABS(H177/G177)&gt;=10,"N.M.",H177/(-G177)))),IF(H177=0,0,IF(OR(G177=0,F177=0),"N.M.",IF(ABS(H177/G177)&gt;=10,"N.M.",H177/G177))))</f>
        <v>N.M.</v>
      </c>
      <c r="J177" s="160"/>
      <c r="K177" s="310">
        <v>224.88</v>
      </c>
      <c r="L177" s="310">
        <v>0</v>
      </c>
      <c r="M177" s="144">
        <f t="shared" ref="M177:M182" si="34">+K177-L177</f>
        <v>224.88</v>
      </c>
      <c r="N177" s="93" t="str">
        <f t="shared" ref="N177:N182" si="35">IF(L177&lt;0,IF(M177=0,0,IF(OR(L177=0,K177=0),"N.M.",IF(ABS(M177/L177)&gt;=10,"N.M.",M177/(-L177)))),IF(M177=0,0,IF(OR(L177=0,K177=0),"N.M.",IF(ABS(M177/L177)&gt;=10,"N.M.",M177/L177))))</f>
        <v>N.M.</v>
      </c>
      <c r="O177" s="261"/>
      <c r="P177" s="160"/>
      <c r="Q177" s="310">
        <v>224.88</v>
      </c>
      <c r="R177" s="310">
        <v>0</v>
      </c>
      <c r="S177" s="144">
        <f t="shared" ref="S177:S182" si="36">+Q177-R177</f>
        <v>224.88</v>
      </c>
      <c r="T177" s="93"/>
    </row>
    <row r="178" spans="1:20" s="70" customFormat="1" hidden="1" outlineLevel="2" x14ac:dyDescent="0.25">
      <c r="A178" s="65" t="s">
        <v>1384</v>
      </c>
      <c r="B178" s="66" t="s">
        <v>1845</v>
      </c>
      <c r="C178" s="67" t="s">
        <v>2255</v>
      </c>
      <c r="D178" s="68"/>
      <c r="E178" s="69"/>
      <c r="F178" s="310">
        <v>1636.25</v>
      </c>
      <c r="G178" s="310">
        <v>0</v>
      </c>
      <c r="H178" s="144">
        <f t="shared" si="32"/>
        <v>1636.25</v>
      </c>
      <c r="I178" s="93" t="str">
        <f t="shared" si="33"/>
        <v>N.M.</v>
      </c>
      <c r="J178" s="160"/>
      <c r="K178" s="310">
        <v>3971.3</v>
      </c>
      <c r="L178" s="310">
        <v>0</v>
      </c>
      <c r="M178" s="144">
        <f t="shared" si="34"/>
        <v>3971.3</v>
      </c>
      <c r="N178" s="93" t="str">
        <f t="shared" si="35"/>
        <v>N.M.</v>
      </c>
      <c r="O178" s="261"/>
      <c r="P178" s="160"/>
      <c r="Q178" s="310">
        <v>3599.56</v>
      </c>
      <c r="R178" s="310">
        <v>0</v>
      </c>
      <c r="S178" s="144">
        <f t="shared" si="36"/>
        <v>3599.56</v>
      </c>
      <c r="T178" s="93"/>
    </row>
    <row r="179" spans="1:20" s="70" customFormat="1" hidden="1" outlineLevel="2" x14ac:dyDescent="0.25">
      <c r="A179" s="65" t="s">
        <v>1385</v>
      </c>
      <c r="B179" s="66" t="s">
        <v>1846</v>
      </c>
      <c r="C179" s="67" t="s">
        <v>2304</v>
      </c>
      <c r="D179" s="68"/>
      <c r="E179" s="69"/>
      <c r="F179" s="310">
        <v>103.28</v>
      </c>
      <c r="G179" s="310">
        <v>0</v>
      </c>
      <c r="H179" s="144">
        <f t="shared" si="32"/>
        <v>103.28</v>
      </c>
      <c r="I179" s="93" t="str">
        <f t="shared" si="33"/>
        <v>N.M.</v>
      </c>
      <c r="J179" s="160"/>
      <c r="K179" s="310">
        <v>514.06000000000006</v>
      </c>
      <c r="L179" s="310">
        <v>0</v>
      </c>
      <c r="M179" s="144">
        <f t="shared" si="34"/>
        <v>514.06000000000006</v>
      </c>
      <c r="N179" s="93" t="str">
        <f t="shared" si="35"/>
        <v>N.M.</v>
      </c>
      <c r="O179" s="261"/>
      <c r="P179" s="160"/>
      <c r="Q179" s="310">
        <v>-518.02</v>
      </c>
      <c r="R179" s="310">
        <v>0</v>
      </c>
      <c r="S179" s="144">
        <f t="shared" si="36"/>
        <v>-518.02</v>
      </c>
      <c r="T179" s="93"/>
    </row>
    <row r="180" spans="1:20" s="70" customFormat="1" hidden="1" outlineLevel="2" x14ac:dyDescent="0.25">
      <c r="A180" s="65" t="s">
        <v>1386</v>
      </c>
      <c r="B180" s="66" t="s">
        <v>1847</v>
      </c>
      <c r="C180" s="67" t="s">
        <v>2305</v>
      </c>
      <c r="D180" s="68"/>
      <c r="E180" s="69"/>
      <c r="F180" s="310">
        <v>53.61</v>
      </c>
      <c r="G180" s="310">
        <v>0</v>
      </c>
      <c r="H180" s="144">
        <f t="shared" si="32"/>
        <v>53.61</v>
      </c>
      <c r="I180" s="93" t="str">
        <f t="shared" si="33"/>
        <v>N.M.</v>
      </c>
      <c r="J180" s="160"/>
      <c r="K180" s="310">
        <v>53.61</v>
      </c>
      <c r="L180" s="310">
        <v>0</v>
      </c>
      <c r="M180" s="144">
        <f t="shared" si="34"/>
        <v>53.61</v>
      </c>
      <c r="N180" s="93" t="str">
        <f t="shared" si="35"/>
        <v>N.M.</v>
      </c>
      <c r="O180" s="261"/>
      <c r="P180" s="160"/>
      <c r="Q180" s="310">
        <v>53.61</v>
      </c>
      <c r="R180" s="310">
        <v>0</v>
      </c>
      <c r="S180" s="144">
        <f t="shared" si="36"/>
        <v>53.61</v>
      </c>
      <c r="T180" s="93"/>
    </row>
    <row r="181" spans="1:20" s="70" customFormat="1" hidden="1" outlineLevel="2" x14ac:dyDescent="0.25">
      <c r="A181" s="65" t="s">
        <v>1387</v>
      </c>
      <c r="B181" s="66" t="s">
        <v>1848</v>
      </c>
      <c r="C181" s="67" t="s">
        <v>2306</v>
      </c>
      <c r="D181" s="68"/>
      <c r="E181" s="69"/>
      <c r="F181" s="310">
        <v>0</v>
      </c>
      <c r="G181" s="310">
        <v>0</v>
      </c>
      <c r="H181" s="144">
        <f t="shared" si="32"/>
        <v>0</v>
      </c>
      <c r="I181" s="93">
        <f t="shared" si="33"/>
        <v>0</v>
      </c>
      <c r="J181" s="160"/>
      <c r="K181" s="310">
        <v>2.0699999999999998</v>
      </c>
      <c r="L181" s="310">
        <v>0</v>
      </c>
      <c r="M181" s="144">
        <f t="shared" si="34"/>
        <v>2.0699999999999998</v>
      </c>
      <c r="N181" s="93" t="str">
        <f t="shared" si="35"/>
        <v>N.M.</v>
      </c>
      <c r="O181" s="261"/>
      <c r="P181" s="160"/>
      <c r="Q181" s="310">
        <v>-8.32</v>
      </c>
      <c r="R181" s="310">
        <v>0</v>
      </c>
      <c r="S181" s="144">
        <f t="shared" si="36"/>
        <v>-8.32</v>
      </c>
      <c r="T181" s="93"/>
    </row>
    <row r="182" spans="1:20" s="22" customFormat="1" hidden="1" outlineLevel="1" collapsed="1" x14ac:dyDescent="0.25">
      <c r="A182" s="22" t="s">
        <v>1129</v>
      </c>
      <c r="B182" s="55"/>
      <c r="C182" s="52" t="s">
        <v>1132</v>
      </c>
      <c r="D182" s="189"/>
      <c r="E182" s="189"/>
      <c r="F182" s="26">
        <v>1871.7299999999998</v>
      </c>
      <c r="G182" s="26">
        <v>0</v>
      </c>
      <c r="H182" s="44">
        <f t="shared" si="32"/>
        <v>1871.7299999999998</v>
      </c>
      <c r="I182" s="119" t="str">
        <f t="shared" si="33"/>
        <v>N.M.</v>
      </c>
      <c r="J182" s="252"/>
      <c r="K182" s="26">
        <v>4765.92</v>
      </c>
      <c r="L182" s="26">
        <v>0</v>
      </c>
      <c r="M182" s="44">
        <f t="shared" si="34"/>
        <v>4765.92</v>
      </c>
      <c r="N182" s="88" t="str">
        <f t="shared" si="35"/>
        <v>N.M.</v>
      </c>
      <c r="O182" s="219"/>
      <c r="P182" s="219"/>
      <c r="Q182" s="26">
        <v>3351.71</v>
      </c>
      <c r="R182" s="26">
        <v>0</v>
      </c>
      <c r="S182" s="44">
        <f t="shared" si="36"/>
        <v>3351.71</v>
      </c>
      <c r="T182" s="119"/>
    </row>
    <row r="183" spans="1:20" s="22" customFormat="1" ht="5.25" hidden="1" customHeight="1" outlineLevel="2" x14ac:dyDescent="0.25">
      <c r="B183" s="55"/>
      <c r="C183" s="52"/>
      <c r="D183" s="189"/>
      <c r="E183" s="189"/>
      <c r="F183" s="26"/>
      <c r="G183" s="26"/>
      <c r="H183" s="44"/>
      <c r="I183" s="119"/>
      <c r="J183" s="252"/>
      <c r="K183" s="26"/>
      <c r="L183" s="26"/>
      <c r="M183" s="44"/>
      <c r="N183" s="88"/>
      <c r="O183" s="219"/>
      <c r="P183" s="219"/>
      <c r="Q183" s="26"/>
      <c r="R183" s="26"/>
      <c r="S183" s="44"/>
      <c r="T183" s="119"/>
    </row>
    <row r="184" spans="1:20" s="22" customFormat="1" hidden="1" outlineLevel="1" collapsed="1" x14ac:dyDescent="0.25">
      <c r="A184" s="22" t="s">
        <v>1130</v>
      </c>
      <c r="B184" s="55"/>
      <c r="C184" s="52" t="s">
        <v>1131</v>
      </c>
      <c r="D184" s="189"/>
      <c r="E184" s="189"/>
      <c r="F184" s="26">
        <v>0</v>
      </c>
      <c r="G184" s="26">
        <v>0</v>
      </c>
      <c r="H184" s="44">
        <f>+F184-G184</f>
        <v>0</v>
      </c>
      <c r="I184" s="119">
        <f>IF(G184&lt;0,IF(H184=0,0,IF(OR(G184=0,F184=0),"N.M.",IF(ABS(H184/G184)&gt;=10,"N.M.",H184/(-G184)))),IF(H184=0,0,IF(OR(G184=0,F184=0),"N.M.",IF(ABS(H184/G184)&gt;=10,"N.M.",H184/G184))))</f>
        <v>0</v>
      </c>
      <c r="J184" s="252"/>
      <c r="K184" s="26">
        <v>0</v>
      </c>
      <c r="L184" s="26">
        <v>0</v>
      </c>
      <c r="M184" s="44">
        <f>+K184-L184</f>
        <v>0</v>
      </c>
      <c r="N184" s="88">
        <f>IF(L184&lt;0,IF(M184=0,0,IF(OR(L184=0,K184=0),"N.M.",IF(ABS(M184/L184)&gt;=10,"N.M.",M184/(-L184)))),IF(M184=0,0,IF(OR(L184=0,K184=0),"N.M.",IF(ABS(M184/L184)&gt;=10,"N.M.",M184/L184))))</f>
        <v>0</v>
      </c>
      <c r="O184" s="219"/>
      <c r="P184" s="219"/>
      <c r="Q184" s="26">
        <v>0</v>
      </c>
      <c r="R184" s="26">
        <v>0</v>
      </c>
      <c r="S184" s="44">
        <f>+Q184-R184</f>
        <v>0</v>
      </c>
      <c r="T184" s="119"/>
    </row>
    <row r="185" spans="1:20" s="22" customFormat="1" hidden="1" outlineLevel="2" x14ac:dyDescent="0.25">
      <c r="B185" s="55"/>
      <c r="C185" s="52"/>
      <c r="D185" s="189"/>
      <c r="E185" s="189"/>
      <c r="F185" s="26"/>
      <c r="G185" s="26"/>
      <c r="H185" s="44"/>
      <c r="I185" s="119"/>
      <c r="J185" s="252"/>
      <c r="K185" s="26"/>
      <c r="L185" s="26"/>
      <c r="M185" s="44"/>
      <c r="N185" s="88"/>
      <c r="O185" s="219"/>
      <c r="P185" s="219"/>
      <c r="Q185" s="26"/>
      <c r="R185" s="26"/>
      <c r="S185" s="44"/>
      <c r="T185" s="119"/>
    </row>
    <row r="186" spans="1:20" s="22" customFormat="1" hidden="1" outlineLevel="1" collapsed="1" x14ac:dyDescent="0.25">
      <c r="A186" s="22" t="s">
        <v>189</v>
      </c>
      <c r="B186" s="55"/>
      <c r="C186" s="52" t="s">
        <v>831</v>
      </c>
      <c r="D186" s="189"/>
      <c r="E186" s="189"/>
      <c r="F186" s="26">
        <v>0</v>
      </c>
      <c r="G186" s="26">
        <v>0</v>
      </c>
      <c r="H186" s="44">
        <f>+F186-G186</f>
        <v>0</v>
      </c>
      <c r="I186" s="119">
        <f>IF(G186&lt;0,IF(H186=0,0,IF(OR(G186=0,F186=0),"N.M.",IF(ABS(H186/G186)&gt;=10,"N.M.",H186/(-G186)))),IF(H186=0,0,IF(OR(G186=0,F186=0),"N.M.",IF(ABS(H186/G186)&gt;=10,"N.M.",H186/G186))))</f>
        <v>0</v>
      </c>
      <c r="J186" s="252"/>
      <c r="K186" s="26">
        <v>0</v>
      </c>
      <c r="L186" s="26">
        <v>0</v>
      </c>
      <c r="M186" s="44">
        <f>+K186-L186</f>
        <v>0</v>
      </c>
      <c r="N186" s="88">
        <f>IF(L186&lt;0,IF(M186=0,0,IF(OR(L186=0,K186=0),"N.M.",IF(ABS(M186/L186)&gt;=10,"N.M.",M186/(-L186)))),IF(M186=0,0,IF(OR(L186=0,K186=0),"N.M.",IF(ABS(M186/L186)&gt;=10,"N.M.",M186/L186))))</f>
        <v>0</v>
      </c>
      <c r="O186" s="219"/>
      <c r="P186" s="219"/>
      <c r="Q186" s="26">
        <v>0</v>
      </c>
      <c r="R186" s="26">
        <v>0</v>
      </c>
      <c r="S186" s="44">
        <f>+Q186-R186</f>
        <v>0</v>
      </c>
      <c r="T186" s="119">
        <f>IF(R186&lt;0,IF(S186=0,0,IF(OR(R186=0,Q186=0),"N.M.",IF(ABS(S186/R186)&gt;=10,"N.M.",S186/(-R186)))),IF(S186=0,0,IF(OR(R186=0,Q186=0),"N.M.",IF(ABS(S186/R186)&gt;=10,"N.M.",S186/R186))))</f>
        <v>0</v>
      </c>
    </row>
    <row r="187" spans="1:20" s="22" customFormat="1" hidden="1" outlineLevel="2" x14ac:dyDescent="0.25">
      <c r="B187" s="55"/>
      <c r="C187" s="52"/>
      <c r="D187" s="189"/>
      <c r="E187" s="189"/>
      <c r="F187" s="26"/>
      <c r="G187" s="26"/>
      <c r="H187" s="44"/>
      <c r="I187" s="119"/>
      <c r="J187" s="252"/>
      <c r="K187" s="26"/>
      <c r="L187" s="26"/>
      <c r="M187" s="44"/>
      <c r="N187" s="88"/>
      <c r="O187" s="219"/>
      <c r="P187" s="219"/>
      <c r="Q187" s="26"/>
      <c r="R187" s="26"/>
      <c r="S187" s="44"/>
      <c r="T187" s="119"/>
    </row>
    <row r="188" spans="1:20" s="70" customFormat="1" hidden="1" outlineLevel="2" x14ac:dyDescent="0.25">
      <c r="A188" s="65" t="s">
        <v>1388</v>
      </c>
      <c r="B188" s="66" t="s">
        <v>1849</v>
      </c>
      <c r="C188" s="67" t="s">
        <v>2255</v>
      </c>
      <c r="D188" s="68"/>
      <c r="E188" s="69"/>
      <c r="F188" s="310">
        <v>212175.87</v>
      </c>
      <c r="G188" s="310">
        <v>137056.33000000002</v>
      </c>
      <c r="H188" s="144">
        <f t="shared" ref="H188:H217" si="37">+F188-G188</f>
        <v>75119.539999999979</v>
      </c>
      <c r="I188" s="93">
        <f t="shared" ref="I188:I217" si="38">IF(G188&lt;0,IF(H188=0,0,IF(OR(G188=0,F188=0),"N.M.",IF(ABS(H188/G188)&gt;=10,"N.M.",H188/(-G188)))),IF(H188=0,0,IF(OR(G188=0,F188=0),"N.M.",IF(ABS(H188/G188)&gt;=10,"N.M.",H188/G188))))</f>
        <v>0.54809245220560021</v>
      </c>
      <c r="J188" s="160"/>
      <c r="K188" s="310">
        <v>1118799.25</v>
      </c>
      <c r="L188" s="310">
        <v>1090896.78</v>
      </c>
      <c r="M188" s="144">
        <f t="shared" ref="M188:M217" si="39">+K188-L188</f>
        <v>27902.469999999972</v>
      </c>
      <c r="N188" s="93">
        <f t="shared" ref="N188:N217" si="40">IF(L188&lt;0,IF(M188=0,0,IF(OR(L188=0,K188=0),"N.M.",IF(ABS(M188/L188)&gt;=10,"N.M.",M188/(-L188)))),IF(M188=0,0,IF(OR(L188=0,K188=0),"N.M.",IF(ABS(M188/L188)&gt;=10,"N.M.",M188/L188))))</f>
        <v>2.5577552809350094E-2</v>
      </c>
      <c r="O188" s="261"/>
      <c r="P188" s="160"/>
      <c r="Q188" s="310">
        <v>525207.21</v>
      </c>
      <c r="R188" s="310">
        <v>494461.71</v>
      </c>
      <c r="S188" s="144">
        <f t="shared" ref="S188:S217" si="41">+Q188-R188</f>
        <v>30745.499999999942</v>
      </c>
      <c r="T188" s="93">
        <f t="shared" ref="T188:T217" si="42">IF(R188&lt;0,IF(S188=0,0,IF(OR(R188=0,Q188=0),"N.M.",IF(ABS(S188/R188)&gt;=10,"N.M.",S188/(-R188)))),IF(S188=0,0,IF(OR(R188=0,Q188=0),"N.M.",IF(ABS(S188/R188)&gt;=10,"N.M.",S188/R188))))</f>
        <v>6.2179738851770625E-2</v>
      </c>
    </row>
    <row r="189" spans="1:20" s="70" customFormat="1" hidden="1" outlineLevel="2" x14ac:dyDescent="0.25">
      <c r="A189" s="65" t="s">
        <v>1389</v>
      </c>
      <c r="B189" s="66" t="s">
        <v>1850</v>
      </c>
      <c r="C189" s="67" t="s">
        <v>2307</v>
      </c>
      <c r="D189" s="68"/>
      <c r="E189" s="69"/>
      <c r="F189" s="310">
        <v>54208.05</v>
      </c>
      <c r="G189" s="310">
        <v>30121.74</v>
      </c>
      <c r="H189" s="144">
        <f t="shared" si="37"/>
        <v>24086.31</v>
      </c>
      <c r="I189" s="93">
        <f t="shared" si="38"/>
        <v>0.79963209296674098</v>
      </c>
      <c r="J189" s="160"/>
      <c r="K189" s="310">
        <v>314413.55</v>
      </c>
      <c r="L189" s="310">
        <v>188884.30000000002</v>
      </c>
      <c r="M189" s="144">
        <f t="shared" si="39"/>
        <v>125529.24999999997</v>
      </c>
      <c r="N189" s="93">
        <f t="shared" si="40"/>
        <v>0.66458276309889153</v>
      </c>
      <c r="O189" s="261"/>
      <c r="P189" s="160"/>
      <c r="Q189" s="310">
        <v>206227.56</v>
      </c>
      <c r="R189" s="310">
        <v>91472.74</v>
      </c>
      <c r="S189" s="144">
        <f t="shared" si="41"/>
        <v>114754.81999999999</v>
      </c>
      <c r="T189" s="93">
        <f t="shared" si="42"/>
        <v>1.2545247906644099</v>
      </c>
    </row>
    <row r="190" spans="1:20" s="70" customFormat="1" hidden="1" outlineLevel="2" x14ac:dyDescent="0.25">
      <c r="A190" s="65" t="s">
        <v>1390</v>
      </c>
      <c r="B190" s="66" t="s">
        <v>1851</v>
      </c>
      <c r="C190" s="67" t="s">
        <v>2308</v>
      </c>
      <c r="D190" s="68"/>
      <c r="E190" s="69"/>
      <c r="F190" s="310">
        <v>80.16</v>
      </c>
      <c r="G190" s="310">
        <v>0</v>
      </c>
      <c r="H190" s="144">
        <f t="shared" si="37"/>
        <v>80.16</v>
      </c>
      <c r="I190" s="93" t="str">
        <f t="shared" si="38"/>
        <v>N.M.</v>
      </c>
      <c r="J190" s="160"/>
      <c r="K190" s="310">
        <v>25.2</v>
      </c>
      <c r="L190" s="310">
        <v>0</v>
      </c>
      <c r="M190" s="144">
        <f t="shared" si="39"/>
        <v>25.2</v>
      </c>
      <c r="N190" s="93" t="str">
        <f t="shared" si="40"/>
        <v>N.M.</v>
      </c>
      <c r="O190" s="261"/>
      <c r="P190" s="160"/>
      <c r="Q190" s="310">
        <v>-149.14000000000001</v>
      </c>
      <c r="R190" s="310">
        <v>0</v>
      </c>
      <c r="S190" s="144">
        <f t="shared" si="41"/>
        <v>-149.14000000000001</v>
      </c>
      <c r="T190" s="93" t="str">
        <f t="shared" si="42"/>
        <v>N.M.</v>
      </c>
    </row>
    <row r="191" spans="1:20" s="70" customFormat="1" hidden="1" outlineLevel="2" x14ac:dyDescent="0.25">
      <c r="A191" s="65" t="s">
        <v>1391</v>
      </c>
      <c r="B191" s="66" t="s">
        <v>1852</v>
      </c>
      <c r="C191" s="67" t="s">
        <v>2309</v>
      </c>
      <c r="D191" s="68"/>
      <c r="E191" s="69"/>
      <c r="F191" s="310">
        <v>12356.26</v>
      </c>
      <c r="G191" s="310">
        <v>13322.58</v>
      </c>
      <c r="H191" s="144">
        <f t="shared" si="37"/>
        <v>-966.31999999999971</v>
      </c>
      <c r="I191" s="93">
        <f t="shared" si="38"/>
        <v>-7.2532497459200818E-2</v>
      </c>
      <c r="J191" s="160"/>
      <c r="K191" s="310">
        <v>44546.51</v>
      </c>
      <c r="L191" s="310">
        <v>39320.080000000002</v>
      </c>
      <c r="M191" s="144">
        <f t="shared" si="39"/>
        <v>5226.43</v>
      </c>
      <c r="N191" s="93">
        <f t="shared" si="40"/>
        <v>0.13292012630696581</v>
      </c>
      <c r="O191" s="261"/>
      <c r="P191" s="160"/>
      <c r="Q191" s="310">
        <v>26784.82</v>
      </c>
      <c r="R191" s="310">
        <v>26191.200000000001</v>
      </c>
      <c r="S191" s="144">
        <f t="shared" si="41"/>
        <v>593.61999999999898</v>
      </c>
      <c r="T191" s="93">
        <f t="shared" si="42"/>
        <v>2.2664864534652822E-2</v>
      </c>
    </row>
    <row r="192" spans="1:20" s="70" customFormat="1" hidden="1" outlineLevel="2" x14ac:dyDescent="0.25">
      <c r="A192" s="65" t="s">
        <v>1392</v>
      </c>
      <c r="B192" s="66" t="s">
        <v>1853</v>
      </c>
      <c r="C192" s="67" t="s">
        <v>2310</v>
      </c>
      <c r="D192" s="68"/>
      <c r="E192" s="69"/>
      <c r="F192" s="310">
        <v>101015.23</v>
      </c>
      <c r="G192" s="310">
        <v>110596.15000000001</v>
      </c>
      <c r="H192" s="144">
        <f t="shared" si="37"/>
        <v>-9580.9200000000128</v>
      </c>
      <c r="I192" s="93">
        <f t="shared" si="38"/>
        <v>-8.6629778703869995E-2</v>
      </c>
      <c r="J192" s="160"/>
      <c r="K192" s="310">
        <v>731688.02</v>
      </c>
      <c r="L192" s="310">
        <v>730572.47</v>
      </c>
      <c r="M192" s="144">
        <f t="shared" si="39"/>
        <v>1115.5500000000466</v>
      </c>
      <c r="N192" s="93">
        <f t="shared" si="40"/>
        <v>1.5269532398340259E-3</v>
      </c>
      <c r="O192" s="261"/>
      <c r="P192" s="160"/>
      <c r="Q192" s="310">
        <v>351880.81</v>
      </c>
      <c r="R192" s="310">
        <v>359471.86</v>
      </c>
      <c r="S192" s="144">
        <f t="shared" si="41"/>
        <v>-7591.0499999999884</v>
      </c>
      <c r="T192" s="93">
        <f t="shared" si="42"/>
        <v>-2.111723014980919E-2</v>
      </c>
    </row>
    <row r="193" spans="1:20" s="70" customFormat="1" hidden="1" outlineLevel="2" x14ac:dyDescent="0.25">
      <c r="A193" s="65" t="s">
        <v>1393</v>
      </c>
      <c r="B193" s="66" t="s">
        <v>1854</v>
      </c>
      <c r="C193" s="67" t="s">
        <v>2311</v>
      </c>
      <c r="D193" s="68"/>
      <c r="E193" s="69"/>
      <c r="F193" s="310">
        <v>0</v>
      </c>
      <c r="G193" s="310">
        <v>0</v>
      </c>
      <c r="H193" s="144">
        <f t="shared" si="37"/>
        <v>0</v>
      </c>
      <c r="I193" s="93">
        <f t="shared" si="38"/>
        <v>0</v>
      </c>
      <c r="J193" s="160"/>
      <c r="K193" s="310">
        <v>0</v>
      </c>
      <c r="L193" s="310">
        <v>0</v>
      </c>
      <c r="M193" s="144">
        <f t="shared" si="39"/>
        <v>0</v>
      </c>
      <c r="N193" s="93">
        <f t="shared" si="40"/>
        <v>0</v>
      </c>
      <c r="O193" s="261"/>
      <c r="P193" s="160"/>
      <c r="Q193" s="310">
        <v>0</v>
      </c>
      <c r="R193" s="310">
        <v>0</v>
      </c>
      <c r="S193" s="144">
        <f t="shared" si="41"/>
        <v>0</v>
      </c>
      <c r="T193" s="93">
        <f t="shared" si="42"/>
        <v>0</v>
      </c>
    </row>
    <row r="194" spans="1:20" s="70" customFormat="1" hidden="1" outlineLevel="2" x14ac:dyDescent="0.25">
      <c r="A194" s="65" t="s">
        <v>1394</v>
      </c>
      <c r="B194" s="66" t="s">
        <v>1855</v>
      </c>
      <c r="C194" s="67" t="s">
        <v>2312</v>
      </c>
      <c r="D194" s="68"/>
      <c r="E194" s="69"/>
      <c r="F194" s="310">
        <v>0</v>
      </c>
      <c r="G194" s="310">
        <v>0</v>
      </c>
      <c r="H194" s="144">
        <f t="shared" si="37"/>
        <v>0</v>
      </c>
      <c r="I194" s="93">
        <f t="shared" si="38"/>
        <v>0</v>
      </c>
      <c r="J194" s="160"/>
      <c r="K194" s="310">
        <v>0</v>
      </c>
      <c r="L194" s="310">
        <v>0</v>
      </c>
      <c r="M194" s="144">
        <f t="shared" si="39"/>
        <v>0</v>
      </c>
      <c r="N194" s="93">
        <f t="shared" si="40"/>
        <v>0</v>
      </c>
      <c r="O194" s="261"/>
      <c r="P194" s="160"/>
      <c r="Q194" s="310">
        <v>0</v>
      </c>
      <c r="R194" s="310">
        <v>0</v>
      </c>
      <c r="S194" s="144">
        <f t="shared" si="41"/>
        <v>0</v>
      </c>
      <c r="T194" s="93">
        <f t="shared" si="42"/>
        <v>0</v>
      </c>
    </row>
    <row r="195" spans="1:20" s="70" customFormat="1" hidden="1" outlineLevel="2" x14ac:dyDescent="0.25">
      <c r="A195" s="65" t="s">
        <v>1395</v>
      </c>
      <c r="B195" s="66" t="s">
        <v>1856</v>
      </c>
      <c r="C195" s="67" t="s">
        <v>2313</v>
      </c>
      <c r="D195" s="68"/>
      <c r="E195" s="69"/>
      <c r="F195" s="310">
        <v>0</v>
      </c>
      <c r="G195" s="310">
        <v>0</v>
      </c>
      <c r="H195" s="144">
        <f t="shared" si="37"/>
        <v>0</v>
      </c>
      <c r="I195" s="93">
        <f t="shared" si="38"/>
        <v>0</v>
      </c>
      <c r="J195" s="160"/>
      <c r="K195" s="310">
        <v>0</v>
      </c>
      <c r="L195" s="310">
        <v>3534.9700000000003</v>
      </c>
      <c r="M195" s="144">
        <f t="shared" si="39"/>
        <v>-3534.9700000000003</v>
      </c>
      <c r="N195" s="93" t="str">
        <f t="shared" si="40"/>
        <v>N.M.</v>
      </c>
      <c r="O195" s="261"/>
      <c r="P195" s="160"/>
      <c r="Q195" s="310">
        <v>0</v>
      </c>
      <c r="R195" s="310">
        <v>0</v>
      </c>
      <c r="S195" s="144">
        <f t="shared" si="41"/>
        <v>0</v>
      </c>
      <c r="T195" s="93">
        <f t="shared" si="42"/>
        <v>0</v>
      </c>
    </row>
    <row r="196" spans="1:20" s="70" customFormat="1" hidden="1" outlineLevel="2" x14ac:dyDescent="0.25">
      <c r="A196" s="65" t="s">
        <v>1396</v>
      </c>
      <c r="B196" s="66" t="s">
        <v>1857</v>
      </c>
      <c r="C196" s="67" t="s">
        <v>2314</v>
      </c>
      <c r="D196" s="68"/>
      <c r="E196" s="69"/>
      <c r="F196" s="310">
        <v>2751.7400000000002</v>
      </c>
      <c r="G196" s="310">
        <v>4827.24</v>
      </c>
      <c r="H196" s="144">
        <f t="shared" si="37"/>
        <v>-2075.4999999999995</v>
      </c>
      <c r="I196" s="93">
        <f t="shared" si="38"/>
        <v>-0.42995583397552217</v>
      </c>
      <c r="J196" s="160"/>
      <c r="K196" s="310">
        <v>51021.8</v>
      </c>
      <c r="L196" s="310">
        <v>34565.090000000004</v>
      </c>
      <c r="M196" s="144">
        <f t="shared" si="39"/>
        <v>16456.71</v>
      </c>
      <c r="N196" s="93">
        <f t="shared" si="40"/>
        <v>0.47610783018357533</v>
      </c>
      <c r="O196" s="261"/>
      <c r="P196" s="160"/>
      <c r="Q196" s="310">
        <v>36674.86</v>
      </c>
      <c r="R196" s="310">
        <v>14574.29</v>
      </c>
      <c r="S196" s="144">
        <f t="shared" si="41"/>
        <v>22100.57</v>
      </c>
      <c r="T196" s="93">
        <f t="shared" si="42"/>
        <v>1.5164080034087424</v>
      </c>
    </row>
    <row r="197" spans="1:20" s="70" customFormat="1" hidden="1" outlineLevel="2" x14ac:dyDescent="0.25">
      <c r="A197" s="65" t="s">
        <v>1397</v>
      </c>
      <c r="B197" s="66" t="s">
        <v>1858</v>
      </c>
      <c r="C197" s="67" t="s">
        <v>2315</v>
      </c>
      <c r="D197" s="68"/>
      <c r="E197" s="69"/>
      <c r="F197" s="310">
        <v>0</v>
      </c>
      <c r="G197" s="310">
        <v>0</v>
      </c>
      <c r="H197" s="144">
        <f t="shared" si="37"/>
        <v>0</v>
      </c>
      <c r="I197" s="93">
        <f t="shared" si="38"/>
        <v>0</v>
      </c>
      <c r="J197" s="160"/>
      <c r="K197" s="310">
        <v>0</v>
      </c>
      <c r="L197" s="310">
        <v>0</v>
      </c>
      <c r="M197" s="144">
        <f t="shared" si="39"/>
        <v>0</v>
      </c>
      <c r="N197" s="93">
        <f t="shared" si="40"/>
        <v>0</v>
      </c>
      <c r="O197" s="261"/>
      <c r="P197" s="160"/>
      <c r="Q197" s="310">
        <v>0</v>
      </c>
      <c r="R197" s="310">
        <v>0</v>
      </c>
      <c r="S197" s="144">
        <f t="shared" si="41"/>
        <v>0</v>
      </c>
      <c r="T197" s="93">
        <f t="shared" si="42"/>
        <v>0</v>
      </c>
    </row>
    <row r="198" spans="1:20" s="70" customFormat="1" hidden="1" outlineLevel="2" x14ac:dyDescent="0.25">
      <c r="A198" s="65" t="s">
        <v>1398</v>
      </c>
      <c r="B198" s="66" t="s">
        <v>1859</v>
      </c>
      <c r="C198" s="67" t="s">
        <v>2316</v>
      </c>
      <c r="D198" s="68"/>
      <c r="E198" s="69"/>
      <c r="F198" s="310">
        <v>3382.46</v>
      </c>
      <c r="G198" s="310">
        <v>3350.4300000000003</v>
      </c>
      <c r="H198" s="144">
        <f t="shared" si="37"/>
        <v>32.029999999999745</v>
      </c>
      <c r="I198" s="93">
        <f t="shared" si="38"/>
        <v>9.5599669296179118E-3</v>
      </c>
      <c r="J198" s="160"/>
      <c r="K198" s="310">
        <v>12828.380000000001</v>
      </c>
      <c r="L198" s="310">
        <v>11401.29</v>
      </c>
      <c r="M198" s="144">
        <f t="shared" si="39"/>
        <v>1427.0900000000001</v>
      </c>
      <c r="N198" s="93">
        <f t="shared" si="40"/>
        <v>0.12516916945363202</v>
      </c>
      <c r="O198" s="261"/>
      <c r="P198" s="160"/>
      <c r="Q198" s="310">
        <v>6220.92</v>
      </c>
      <c r="R198" s="310">
        <v>6513.62</v>
      </c>
      <c r="S198" s="144">
        <f t="shared" si="41"/>
        <v>-292.69999999999982</v>
      </c>
      <c r="T198" s="93">
        <f t="shared" si="42"/>
        <v>-4.4936609750031442E-2</v>
      </c>
    </row>
    <row r="199" spans="1:20" s="70" customFormat="1" hidden="1" outlineLevel="2" x14ac:dyDescent="0.25">
      <c r="A199" s="65" t="s">
        <v>1399</v>
      </c>
      <c r="B199" s="66" t="s">
        <v>1860</v>
      </c>
      <c r="C199" s="67" t="s">
        <v>2317</v>
      </c>
      <c r="D199" s="68"/>
      <c r="E199" s="69"/>
      <c r="F199" s="310">
        <v>31652.36</v>
      </c>
      <c r="G199" s="310">
        <v>27992.28</v>
      </c>
      <c r="H199" s="144">
        <f t="shared" si="37"/>
        <v>3660.0800000000017</v>
      </c>
      <c r="I199" s="93">
        <f t="shared" si="38"/>
        <v>0.13075319338046068</v>
      </c>
      <c r="J199" s="160"/>
      <c r="K199" s="310">
        <v>208451.86000000002</v>
      </c>
      <c r="L199" s="310">
        <v>239478.64</v>
      </c>
      <c r="M199" s="144">
        <f t="shared" si="39"/>
        <v>-31026.78</v>
      </c>
      <c r="N199" s="93">
        <f t="shared" si="40"/>
        <v>-0.12955969684811972</v>
      </c>
      <c r="O199" s="261"/>
      <c r="P199" s="160"/>
      <c r="Q199" s="310">
        <v>80037.509999999995</v>
      </c>
      <c r="R199" s="310">
        <v>92062.12</v>
      </c>
      <c r="S199" s="144">
        <f t="shared" si="41"/>
        <v>-12024.61</v>
      </c>
      <c r="T199" s="93">
        <f t="shared" si="42"/>
        <v>-0.13061408970377827</v>
      </c>
    </row>
    <row r="200" spans="1:20" s="70" customFormat="1" hidden="1" outlineLevel="2" x14ac:dyDescent="0.25">
      <c r="A200" s="65" t="s">
        <v>1400</v>
      </c>
      <c r="B200" s="66" t="s">
        <v>1861</v>
      </c>
      <c r="C200" s="67" t="s">
        <v>2318</v>
      </c>
      <c r="D200" s="68"/>
      <c r="E200" s="69"/>
      <c r="F200" s="310">
        <v>28263.510000000002</v>
      </c>
      <c r="G200" s="310">
        <v>19668.21</v>
      </c>
      <c r="H200" s="144">
        <f t="shared" si="37"/>
        <v>8595.3000000000029</v>
      </c>
      <c r="I200" s="93">
        <f t="shared" si="38"/>
        <v>0.43701485798656836</v>
      </c>
      <c r="J200" s="160"/>
      <c r="K200" s="310">
        <v>159404.64000000001</v>
      </c>
      <c r="L200" s="310">
        <v>109811.2</v>
      </c>
      <c r="M200" s="144">
        <f t="shared" si="39"/>
        <v>49593.440000000017</v>
      </c>
      <c r="N200" s="93">
        <f t="shared" si="40"/>
        <v>0.4516246065975057</v>
      </c>
      <c r="O200" s="261"/>
      <c r="P200" s="160"/>
      <c r="Q200" s="310">
        <v>88438.6</v>
      </c>
      <c r="R200" s="310">
        <v>63547.07</v>
      </c>
      <c r="S200" s="144">
        <f t="shared" si="41"/>
        <v>24891.530000000006</v>
      </c>
      <c r="T200" s="93">
        <f t="shared" si="42"/>
        <v>0.3917022452805457</v>
      </c>
    </row>
    <row r="201" spans="1:20" s="70" customFormat="1" hidden="1" outlineLevel="2" x14ac:dyDescent="0.25">
      <c r="A201" s="65" t="s">
        <v>1401</v>
      </c>
      <c r="B201" s="66" t="s">
        <v>1862</v>
      </c>
      <c r="C201" s="67" t="s">
        <v>2319</v>
      </c>
      <c r="D201" s="68"/>
      <c r="E201" s="69"/>
      <c r="F201" s="310">
        <v>3344.88</v>
      </c>
      <c r="G201" s="310">
        <v>1827.21</v>
      </c>
      <c r="H201" s="144">
        <f t="shared" si="37"/>
        <v>1517.67</v>
      </c>
      <c r="I201" s="93">
        <f t="shared" si="38"/>
        <v>0.83059418457648548</v>
      </c>
      <c r="J201" s="160"/>
      <c r="K201" s="310">
        <v>9808.01</v>
      </c>
      <c r="L201" s="310">
        <v>13605.49</v>
      </c>
      <c r="M201" s="144">
        <f t="shared" si="39"/>
        <v>-3797.4799999999996</v>
      </c>
      <c r="N201" s="93">
        <f t="shared" si="40"/>
        <v>-0.27911379891499677</v>
      </c>
      <c r="O201" s="261"/>
      <c r="P201" s="160"/>
      <c r="Q201" s="310">
        <v>6518.24</v>
      </c>
      <c r="R201" s="310">
        <v>8181.53</v>
      </c>
      <c r="S201" s="144">
        <f t="shared" si="41"/>
        <v>-1663.29</v>
      </c>
      <c r="T201" s="93">
        <f t="shared" si="42"/>
        <v>-0.20329816061299047</v>
      </c>
    </row>
    <row r="202" spans="1:20" s="70" customFormat="1" hidden="1" outlineLevel="2" x14ac:dyDescent="0.25">
      <c r="A202" s="65" t="s">
        <v>1402</v>
      </c>
      <c r="B202" s="66" t="s">
        <v>1863</v>
      </c>
      <c r="C202" s="67" t="s">
        <v>2320</v>
      </c>
      <c r="D202" s="68"/>
      <c r="E202" s="69"/>
      <c r="F202" s="310">
        <v>0</v>
      </c>
      <c r="G202" s="310">
        <v>0</v>
      </c>
      <c r="H202" s="144">
        <f t="shared" si="37"/>
        <v>0</v>
      </c>
      <c r="I202" s="93">
        <f t="shared" si="38"/>
        <v>0</v>
      </c>
      <c r="J202" s="160"/>
      <c r="K202" s="310">
        <v>0</v>
      </c>
      <c r="L202" s="310">
        <v>0</v>
      </c>
      <c r="M202" s="144">
        <f t="shared" si="39"/>
        <v>0</v>
      </c>
      <c r="N202" s="93">
        <f t="shared" si="40"/>
        <v>0</v>
      </c>
      <c r="O202" s="261"/>
      <c r="P202" s="160"/>
      <c r="Q202" s="310">
        <v>0</v>
      </c>
      <c r="R202" s="310">
        <v>0</v>
      </c>
      <c r="S202" s="144">
        <f t="shared" si="41"/>
        <v>0</v>
      </c>
      <c r="T202" s="93">
        <f t="shared" si="42"/>
        <v>0</v>
      </c>
    </row>
    <row r="203" spans="1:20" s="70" customFormat="1" hidden="1" outlineLevel="2" x14ac:dyDescent="0.25">
      <c r="A203" s="65" t="s">
        <v>1403</v>
      </c>
      <c r="B203" s="66" t="s">
        <v>1864</v>
      </c>
      <c r="C203" s="67" t="s">
        <v>2321</v>
      </c>
      <c r="D203" s="68"/>
      <c r="E203" s="69"/>
      <c r="F203" s="310">
        <v>7993.5</v>
      </c>
      <c r="G203" s="310">
        <v>8349</v>
      </c>
      <c r="H203" s="144">
        <f t="shared" si="37"/>
        <v>-355.5</v>
      </c>
      <c r="I203" s="93">
        <f t="shared" si="38"/>
        <v>-4.2579949694574203E-2</v>
      </c>
      <c r="J203" s="160"/>
      <c r="K203" s="310">
        <v>52641</v>
      </c>
      <c r="L203" s="310">
        <v>47706</v>
      </c>
      <c r="M203" s="144">
        <f t="shared" si="39"/>
        <v>4935</v>
      </c>
      <c r="N203" s="93">
        <f t="shared" si="40"/>
        <v>0.10344610740787322</v>
      </c>
      <c r="O203" s="261"/>
      <c r="P203" s="160"/>
      <c r="Q203" s="310">
        <v>20562</v>
      </c>
      <c r="R203" s="310">
        <v>21157.5</v>
      </c>
      <c r="S203" s="144">
        <f t="shared" si="41"/>
        <v>-595.5</v>
      </c>
      <c r="T203" s="93">
        <f t="shared" si="42"/>
        <v>-2.8146047500886211E-2</v>
      </c>
    </row>
    <row r="204" spans="1:20" s="70" customFormat="1" hidden="1" outlineLevel="2" x14ac:dyDescent="0.25">
      <c r="A204" s="65" t="s">
        <v>1404</v>
      </c>
      <c r="B204" s="66" t="s">
        <v>1865</v>
      </c>
      <c r="C204" s="67" t="s">
        <v>2322</v>
      </c>
      <c r="D204" s="68"/>
      <c r="E204" s="69"/>
      <c r="F204" s="310">
        <v>0</v>
      </c>
      <c r="G204" s="310">
        <v>0</v>
      </c>
      <c r="H204" s="144">
        <f t="shared" si="37"/>
        <v>0</v>
      </c>
      <c r="I204" s="93">
        <f t="shared" si="38"/>
        <v>0</v>
      </c>
      <c r="J204" s="160"/>
      <c r="K204" s="310">
        <v>0</v>
      </c>
      <c r="L204" s="310">
        <v>0</v>
      </c>
      <c r="M204" s="144">
        <f t="shared" si="39"/>
        <v>0</v>
      </c>
      <c r="N204" s="93">
        <f t="shared" si="40"/>
        <v>0</v>
      </c>
      <c r="O204" s="261"/>
      <c r="P204" s="160"/>
      <c r="Q204" s="310">
        <v>0</v>
      </c>
      <c r="R204" s="310">
        <v>0</v>
      </c>
      <c r="S204" s="144">
        <f t="shared" si="41"/>
        <v>0</v>
      </c>
      <c r="T204" s="93">
        <f t="shared" si="42"/>
        <v>0</v>
      </c>
    </row>
    <row r="205" spans="1:20" s="70" customFormat="1" hidden="1" outlineLevel="2" x14ac:dyDescent="0.25">
      <c r="A205" s="65" t="s">
        <v>1405</v>
      </c>
      <c r="B205" s="66" t="s">
        <v>1866</v>
      </c>
      <c r="C205" s="67" t="s">
        <v>2323</v>
      </c>
      <c r="D205" s="68"/>
      <c r="E205" s="69"/>
      <c r="F205" s="310">
        <v>173337.14</v>
      </c>
      <c r="G205" s="310">
        <v>170484.08000000002</v>
      </c>
      <c r="H205" s="144">
        <f t="shared" si="37"/>
        <v>2853.0599999999977</v>
      </c>
      <c r="I205" s="93">
        <f t="shared" si="38"/>
        <v>1.6735052328639703E-2</v>
      </c>
      <c r="J205" s="160"/>
      <c r="K205" s="310">
        <v>1036559.73</v>
      </c>
      <c r="L205" s="310">
        <v>1038286.77</v>
      </c>
      <c r="M205" s="144">
        <f t="shared" si="39"/>
        <v>-1727.0400000000373</v>
      </c>
      <c r="N205" s="93">
        <f t="shared" si="40"/>
        <v>-1.6633554908920174E-3</v>
      </c>
      <c r="O205" s="261"/>
      <c r="P205" s="160"/>
      <c r="Q205" s="310">
        <v>520913.81</v>
      </c>
      <c r="R205" s="310">
        <v>517976.24</v>
      </c>
      <c r="S205" s="144">
        <f t="shared" si="41"/>
        <v>2937.570000000007</v>
      </c>
      <c r="T205" s="93">
        <f t="shared" si="42"/>
        <v>5.6712446887525322E-3</v>
      </c>
    </row>
    <row r="206" spans="1:20" s="70" customFormat="1" hidden="1" outlineLevel="2" x14ac:dyDescent="0.25">
      <c r="A206" s="65" t="s">
        <v>1406</v>
      </c>
      <c r="B206" s="66" t="s">
        <v>1867</v>
      </c>
      <c r="C206" s="67" t="s">
        <v>2324</v>
      </c>
      <c r="D206" s="68"/>
      <c r="E206" s="69"/>
      <c r="F206" s="310">
        <v>13654.09</v>
      </c>
      <c r="G206" s="310">
        <v>13746.02</v>
      </c>
      <c r="H206" s="144">
        <f t="shared" si="37"/>
        <v>-91.930000000000291</v>
      </c>
      <c r="I206" s="93">
        <f t="shared" si="38"/>
        <v>-6.6877539826073499E-3</v>
      </c>
      <c r="J206" s="160"/>
      <c r="K206" s="310">
        <v>84746.66</v>
      </c>
      <c r="L206" s="310">
        <v>83581.45</v>
      </c>
      <c r="M206" s="144">
        <f t="shared" si="39"/>
        <v>1165.2100000000064</v>
      </c>
      <c r="N206" s="93">
        <f t="shared" si="40"/>
        <v>1.3941012030779633E-2</v>
      </c>
      <c r="O206" s="261"/>
      <c r="P206" s="160"/>
      <c r="Q206" s="310">
        <v>37244.51</v>
      </c>
      <c r="R206" s="310">
        <v>38130.18</v>
      </c>
      <c r="S206" s="144">
        <f t="shared" si="41"/>
        <v>-885.66999999999825</v>
      </c>
      <c r="T206" s="93">
        <f t="shared" si="42"/>
        <v>-2.3227532626386715E-2</v>
      </c>
    </row>
    <row r="207" spans="1:20" s="70" customFormat="1" hidden="1" outlineLevel="2" x14ac:dyDescent="0.25">
      <c r="A207" s="65" t="s">
        <v>1407</v>
      </c>
      <c r="B207" s="66" t="s">
        <v>1868</v>
      </c>
      <c r="C207" s="67" t="s">
        <v>2325</v>
      </c>
      <c r="D207" s="68"/>
      <c r="E207" s="69"/>
      <c r="F207" s="310">
        <v>6290829.3399999999</v>
      </c>
      <c r="G207" s="310">
        <v>6118337.4100000001</v>
      </c>
      <c r="H207" s="144">
        <f t="shared" si="37"/>
        <v>172491.9299999997</v>
      </c>
      <c r="I207" s="93">
        <f t="shared" si="38"/>
        <v>2.8192614829982005E-2</v>
      </c>
      <c r="J207" s="160"/>
      <c r="K207" s="310">
        <v>37955679.899999999</v>
      </c>
      <c r="L207" s="310">
        <v>37119875.869999997</v>
      </c>
      <c r="M207" s="144">
        <f t="shared" si="39"/>
        <v>835804.03000000119</v>
      </c>
      <c r="N207" s="93">
        <f t="shared" si="40"/>
        <v>2.2516347655017126E-2</v>
      </c>
      <c r="O207" s="261"/>
      <c r="P207" s="160"/>
      <c r="Q207" s="310">
        <v>19083191.890000001</v>
      </c>
      <c r="R207" s="310">
        <v>18559937.93</v>
      </c>
      <c r="S207" s="144">
        <f t="shared" si="41"/>
        <v>523253.96000000089</v>
      </c>
      <c r="T207" s="93">
        <f t="shared" si="42"/>
        <v>2.8192656784386181E-2</v>
      </c>
    </row>
    <row r="208" spans="1:20" s="70" customFormat="1" hidden="1" outlineLevel="2" x14ac:dyDescent="0.25">
      <c r="A208" s="65" t="s">
        <v>1408</v>
      </c>
      <c r="B208" s="66" t="s">
        <v>1869</v>
      </c>
      <c r="C208" s="67" t="s">
        <v>2326</v>
      </c>
      <c r="D208" s="68"/>
      <c r="E208" s="69"/>
      <c r="F208" s="310">
        <v>398850.65</v>
      </c>
      <c r="G208" s="310">
        <v>458249.12</v>
      </c>
      <c r="H208" s="144">
        <f t="shared" si="37"/>
        <v>-59398.469999999972</v>
      </c>
      <c r="I208" s="93">
        <f t="shared" si="38"/>
        <v>-0.12962047804914492</v>
      </c>
      <c r="J208" s="160"/>
      <c r="K208" s="310">
        <v>2393103.9</v>
      </c>
      <c r="L208" s="310">
        <v>2749494.69</v>
      </c>
      <c r="M208" s="144">
        <f t="shared" si="39"/>
        <v>-356390.79000000004</v>
      </c>
      <c r="N208" s="93">
        <f t="shared" si="40"/>
        <v>-0.12962046855235063</v>
      </c>
      <c r="O208" s="261"/>
      <c r="P208" s="160"/>
      <c r="Q208" s="310">
        <v>1196551.95</v>
      </c>
      <c r="R208" s="310">
        <v>1374747.34</v>
      </c>
      <c r="S208" s="144">
        <f t="shared" si="41"/>
        <v>-178195.39000000013</v>
      </c>
      <c r="T208" s="93">
        <f t="shared" si="42"/>
        <v>-0.12962046538675254</v>
      </c>
    </row>
    <row r="209" spans="1:20" s="70" customFormat="1" hidden="1" outlineLevel="2" x14ac:dyDescent="0.25">
      <c r="A209" s="65" t="s">
        <v>1409</v>
      </c>
      <c r="B209" s="66" t="s">
        <v>1870</v>
      </c>
      <c r="C209" s="67" t="s">
        <v>2327</v>
      </c>
      <c r="D209" s="68"/>
      <c r="E209" s="69"/>
      <c r="F209" s="310">
        <v>8170676</v>
      </c>
      <c r="G209" s="310">
        <v>-2216889</v>
      </c>
      <c r="H209" s="144">
        <f t="shared" si="37"/>
        <v>10387565</v>
      </c>
      <c r="I209" s="93">
        <f t="shared" si="38"/>
        <v>4.6856495746967939</v>
      </c>
      <c r="J209" s="160"/>
      <c r="K209" s="310">
        <v>7582166</v>
      </c>
      <c r="L209" s="310">
        <v>-2938297</v>
      </c>
      <c r="M209" s="144">
        <f t="shared" si="39"/>
        <v>10520463</v>
      </c>
      <c r="N209" s="93">
        <f t="shared" si="40"/>
        <v>3.5804627646558536</v>
      </c>
      <c r="O209" s="261"/>
      <c r="P209" s="160"/>
      <c r="Q209" s="310">
        <v>7936051</v>
      </c>
      <c r="R209" s="310">
        <v>-2636127</v>
      </c>
      <c r="S209" s="144">
        <f t="shared" si="41"/>
        <v>10572178</v>
      </c>
      <c r="T209" s="93">
        <f t="shared" si="42"/>
        <v>4.0104964593890964</v>
      </c>
    </row>
    <row r="210" spans="1:20" s="70" customFormat="1" hidden="1" outlineLevel="2" x14ac:dyDescent="0.25">
      <c r="A210" s="65" t="s">
        <v>1410</v>
      </c>
      <c r="B210" s="66" t="s">
        <v>1871</v>
      </c>
      <c r="C210" s="67" t="s">
        <v>2328</v>
      </c>
      <c r="D210" s="68"/>
      <c r="E210" s="69"/>
      <c r="F210" s="310">
        <v>90871.66</v>
      </c>
      <c r="G210" s="310">
        <v>72172.460000000006</v>
      </c>
      <c r="H210" s="144">
        <f t="shared" si="37"/>
        <v>18699.199999999997</v>
      </c>
      <c r="I210" s="93">
        <f t="shared" si="38"/>
        <v>0.25909051735246375</v>
      </c>
      <c r="J210" s="160"/>
      <c r="K210" s="310">
        <v>559044.05000000005</v>
      </c>
      <c r="L210" s="310">
        <v>433229.69</v>
      </c>
      <c r="M210" s="144">
        <f t="shared" si="39"/>
        <v>125814.36000000004</v>
      </c>
      <c r="N210" s="93">
        <f t="shared" si="40"/>
        <v>0.29041029020887288</v>
      </c>
      <c r="O210" s="261"/>
      <c r="P210" s="160"/>
      <c r="Q210" s="310">
        <v>273000.8</v>
      </c>
      <c r="R210" s="310">
        <v>216614.87</v>
      </c>
      <c r="S210" s="144">
        <f t="shared" si="41"/>
        <v>56385.929999999993</v>
      </c>
      <c r="T210" s="93">
        <f t="shared" si="42"/>
        <v>0.26030498275580061</v>
      </c>
    </row>
    <row r="211" spans="1:20" s="70" customFormat="1" hidden="1" outlineLevel="2" x14ac:dyDescent="0.25">
      <c r="A211" s="65" t="s">
        <v>1411</v>
      </c>
      <c r="B211" s="66" t="s">
        <v>1872</v>
      </c>
      <c r="C211" s="67" t="s">
        <v>2329</v>
      </c>
      <c r="D211" s="68"/>
      <c r="E211" s="69"/>
      <c r="F211" s="310">
        <v>793952</v>
      </c>
      <c r="G211" s="310">
        <v>4567.51</v>
      </c>
      <c r="H211" s="144">
        <f t="shared" si="37"/>
        <v>789384.49</v>
      </c>
      <c r="I211" s="93" t="str">
        <f t="shared" si="38"/>
        <v>N.M.</v>
      </c>
      <c r="J211" s="160"/>
      <c r="K211" s="310">
        <v>4763712</v>
      </c>
      <c r="L211" s="310">
        <v>27405.06</v>
      </c>
      <c r="M211" s="144">
        <f t="shared" si="39"/>
        <v>4736306.9400000004</v>
      </c>
      <c r="N211" s="93" t="str">
        <f t="shared" si="40"/>
        <v>N.M.</v>
      </c>
      <c r="O211" s="261"/>
      <c r="P211" s="160"/>
      <c r="Q211" s="310">
        <v>2381856</v>
      </c>
      <c r="R211" s="310">
        <v>13702.53</v>
      </c>
      <c r="S211" s="144">
        <f t="shared" si="41"/>
        <v>2368153.4700000002</v>
      </c>
      <c r="T211" s="93" t="str">
        <f t="shared" si="42"/>
        <v>N.M.</v>
      </c>
    </row>
    <row r="212" spans="1:20" s="70" customFormat="1" hidden="1" outlineLevel="2" x14ac:dyDescent="0.25">
      <c r="A212" s="65" t="s">
        <v>1412</v>
      </c>
      <c r="B212" s="66" t="s">
        <v>1873</v>
      </c>
      <c r="C212" s="67" t="s">
        <v>2330</v>
      </c>
      <c r="D212" s="68"/>
      <c r="E212" s="69"/>
      <c r="F212" s="310">
        <v>250785.13</v>
      </c>
      <c r="G212" s="310">
        <v>423275.98</v>
      </c>
      <c r="H212" s="144">
        <f t="shared" si="37"/>
        <v>-172490.84999999998</v>
      </c>
      <c r="I212" s="93">
        <f t="shared" si="38"/>
        <v>-0.40751391090040118</v>
      </c>
      <c r="J212" s="160"/>
      <c r="K212" s="310">
        <v>542275.01</v>
      </c>
      <c r="L212" s="310">
        <v>807183.66</v>
      </c>
      <c r="M212" s="144">
        <f t="shared" si="39"/>
        <v>-264908.65000000002</v>
      </c>
      <c r="N212" s="93">
        <f t="shared" si="40"/>
        <v>-0.32818881640889513</v>
      </c>
      <c r="O212" s="261"/>
      <c r="P212" s="160"/>
      <c r="Q212" s="310">
        <v>372220.55</v>
      </c>
      <c r="R212" s="310">
        <v>524579.85</v>
      </c>
      <c r="S212" s="144">
        <f t="shared" si="41"/>
        <v>-152359.29999999999</v>
      </c>
      <c r="T212" s="93">
        <f t="shared" si="42"/>
        <v>-0.29044062595999443</v>
      </c>
    </row>
    <row r="213" spans="1:20" s="70" customFormat="1" hidden="1" outlineLevel="2" x14ac:dyDescent="0.25">
      <c r="A213" s="65" t="s">
        <v>1413</v>
      </c>
      <c r="B213" s="66" t="s">
        <v>1874</v>
      </c>
      <c r="C213" s="67" t="s">
        <v>2331</v>
      </c>
      <c r="D213" s="68"/>
      <c r="E213" s="69"/>
      <c r="F213" s="310">
        <v>0</v>
      </c>
      <c r="G213" s="310">
        <v>0</v>
      </c>
      <c r="H213" s="144">
        <f t="shared" si="37"/>
        <v>0</v>
      </c>
      <c r="I213" s="93">
        <f t="shared" si="38"/>
        <v>0</v>
      </c>
      <c r="J213" s="160"/>
      <c r="K213" s="310">
        <v>0</v>
      </c>
      <c r="L213" s="310">
        <v>1248885.1499999999</v>
      </c>
      <c r="M213" s="144">
        <f t="shared" si="39"/>
        <v>-1248885.1499999999</v>
      </c>
      <c r="N213" s="93" t="str">
        <f t="shared" si="40"/>
        <v>N.M.</v>
      </c>
      <c r="O213" s="261"/>
      <c r="P213" s="160"/>
      <c r="Q213" s="310">
        <v>0</v>
      </c>
      <c r="R213" s="310">
        <v>0</v>
      </c>
      <c r="S213" s="144">
        <f t="shared" si="41"/>
        <v>0</v>
      </c>
      <c r="T213" s="93">
        <f t="shared" si="42"/>
        <v>0</v>
      </c>
    </row>
    <row r="214" spans="1:20" s="70" customFormat="1" hidden="1" outlineLevel="2" x14ac:dyDescent="0.25">
      <c r="A214" s="65" t="s">
        <v>1414</v>
      </c>
      <c r="B214" s="66" t="s">
        <v>1875</v>
      </c>
      <c r="C214" s="67" t="s">
        <v>2332</v>
      </c>
      <c r="D214" s="68"/>
      <c r="E214" s="69"/>
      <c r="F214" s="310">
        <v>355.43</v>
      </c>
      <c r="G214" s="310">
        <v>239.28</v>
      </c>
      <c r="H214" s="144">
        <f t="shared" si="37"/>
        <v>116.15</v>
      </c>
      <c r="I214" s="93">
        <f t="shared" si="38"/>
        <v>0.48541457706452695</v>
      </c>
      <c r="J214" s="160"/>
      <c r="K214" s="310">
        <v>1819.95</v>
      </c>
      <c r="L214" s="310">
        <v>1824.26</v>
      </c>
      <c r="M214" s="144">
        <f t="shared" si="39"/>
        <v>-4.3099999999999454</v>
      </c>
      <c r="N214" s="93">
        <f t="shared" si="40"/>
        <v>-2.3626018221086609E-3</v>
      </c>
      <c r="O214" s="261"/>
      <c r="P214" s="160"/>
      <c r="Q214" s="310">
        <v>910.01</v>
      </c>
      <c r="R214" s="310">
        <v>853.71</v>
      </c>
      <c r="S214" s="144">
        <f t="shared" si="41"/>
        <v>56.299999999999955</v>
      </c>
      <c r="T214" s="93">
        <f t="shared" si="42"/>
        <v>6.5947452882126195E-2</v>
      </c>
    </row>
    <row r="215" spans="1:20" s="70" customFormat="1" hidden="1" outlineLevel="2" x14ac:dyDescent="0.25">
      <c r="A215" s="65" t="s">
        <v>1415</v>
      </c>
      <c r="B215" s="66" t="s">
        <v>1876</v>
      </c>
      <c r="C215" s="67" t="s">
        <v>2333</v>
      </c>
      <c r="D215" s="68"/>
      <c r="E215" s="69"/>
      <c r="F215" s="310">
        <v>0</v>
      </c>
      <c r="G215" s="310">
        <v>0</v>
      </c>
      <c r="H215" s="144">
        <f t="shared" si="37"/>
        <v>0</v>
      </c>
      <c r="I215" s="93">
        <f t="shared" si="38"/>
        <v>0</v>
      </c>
      <c r="J215" s="160"/>
      <c r="K215" s="310">
        <v>250</v>
      </c>
      <c r="L215" s="310">
        <v>0</v>
      </c>
      <c r="M215" s="144">
        <f t="shared" si="39"/>
        <v>250</v>
      </c>
      <c r="N215" s="93" t="str">
        <f t="shared" si="40"/>
        <v>N.M.</v>
      </c>
      <c r="O215" s="261"/>
      <c r="P215" s="160"/>
      <c r="Q215" s="310">
        <v>0</v>
      </c>
      <c r="R215" s="310">
        <v>0</v>
      </c>
      <c r="S215" s="144">
        <f t="shared" si="41"/>
        <v>0</v>
      </c>
      <c r="T215" s="93">
        <f t="shared" si="42"/>
        <v>0</v>
      </c>
    </row>
    <row r="216" spans="1:20" s="70" customFormat="1" hidden="1" outlineLevel="2" x14ac:dyDescent="0.25">
      <c r="A216" s="65" t="s">
        <v>1416</v>
      </c>
      <c r="B216" s="66" t="s">
        <v>1877</v>
      </c>
      <c r="C216" s="67" t="s">
        <v>2267</v>
      </c>
      <c r="D216" s="68"/>
      <c r="E216" s="69"/>
      <c r="F216" s="310">
        <v>0</v>
      </c>
      <c r="G216" s="310">
        <v>0</v>
      </c>
      <c r="H216" s="144">
        <f t="shared" si="37"/>
        <v>0</v>
      </c>
      <c r="I216" s="93">
        <f t="shared" si="38"/>
        <v>0</v>
      </c>
      <c r="J216" s="160"/>
      <c r="K216" s="310">
        <v>0</v>
      </c>
      <c r="L216" s="310">
        <v>0</v>
      </c>
      <c r="M216" s="144">
        <f t="shared" si="39"/>
        <v>0</v>
      </c>
      <c r="N216" s="93">
        <f t="shared" si="40"/>
        <v>0</v>
      </c>
      <c r="O216" s="261"/>
      <c r="P216" s="160"/>
      <c r="Q216" s="310">
        <v>0</v>
      </c>
      <c r="R216" s="310">
        <v>0</v>
      </c>
      <c r="S216" s="144">
        <f t="shared" si="41"/>
        <v>0</v>
      </c>
      <c r="T216" s="93">
        <f t="shared" si="42"/>
        <v>0</v>
      </c>
    </row>
    <row r="217" spans="1:20" s="22" customFormat="1" hidden="1" outlineLevel="1" collapsed="1" x14ac:dyDescent="0.25">
      <c r="A217" s="22" t="s">
        <v>190</v>
      </c>
      <c r="B217" s="55"/>
      <c r="C217" s="52" t="s">
        <v>832</v>
      </c>
      <c r="D217" s="189"/>
      <c r="E217" s="189"/>
      <c r="F217" s="26">
        <v>16640535.460000001</v>
      </c>
      <c r="G217" s="26">
        <v>5401294.0300000003</v>
      </c>
      <c r="H217" s="44">
        <f t="shared" si="37"/>
        <v>11239241.43</v>
      </c>
      <c r="I217" s="119">
        <f t="shared" si="38"/>
        <v>2.080842362510674</v>
      </c>
      <c r="K217" s="26">
        <v>57622985.419999994</v>
      </c>
      <c r="L217" s="26">
        <v>43081245.909999989</v>
      </c>
      <c r="M217" s="44">
        <f t="shared" si="39"/>
        <v>14541739.510000005</v>
      </c>
      <c r="N217" s="119">
        <f t="shared" si="40"/>
        <v>0.33754222290550301</v>
      </c>
      <c r="O217" s="220"/>
      <c r="P217" s="220"/>
      <c r="Q217" s="26">
        <v>33150343.910000004</v>
      </c>
      <c r="R217" s="26">
        <v>19788049.290000003</v>
      </c>
      <c r="S217" s="44">
        <f t="shared" si="41"/>
        <v>13362294.620000001</v>
      </c>
      <c r="T217" s="119">
        <f t="shared" si="42"/>
        <v>0.67527093874547339</v>
      </c>
    </row>
    <row r="218" spans="1:20" s="22" customFormat="1" ht="0.75" hidden="1" customHeight="1" outlineLevel="2" x14ac:dyDescent="0.25">
      <c r="B218" s="55"/>
      <c r="C218" s="52"/>
      <c r="D218" s="189"/>
      <c r="E218" s="189"/>
      <c r="F218" s="26"/>
      <c r="G218" s="26"/>
      <c r="H218" s="44"/>
      <c r="I218" s="119"/>
      <c r="K218" s="26"/>
      <c r="L218" s="26"/>
      <c r="M218" s="44"/>
      <c r="N218" s="119"/>
      <c r="O218" s="220"/>
      <c r="P218" s="220"/>
      <c r="Q218" s="26"/>
      <c r="R218" s="26"/>
      <c r="S218" s="44"/>
      <c r="T218" s="119"/>
    </row>
    <row r="219" spans="1:20" s="70" customFormat="1" hidden="1" outlineLevel="2" x14ac:dyDescent="0.25">
      <c r="A219" s="65" t="s">
        <v>1417</v>
      </c>
      <c r="B219" s="66" t="s">
        <v>1878</v>
      </c>
      <c r="C219" s="67" t="s">
        <v>2334</v>
      </c>
      <c r="D219" s="68"/>
      <c r="E219" s="69"/>
      <c r="F219" s="310">
        <v>7744.2300000000005</v>
      </c>
      <c r="G219" s="310">
        <v>9983.3700000000008</v>
      </c>
      <c r="H219" s="144">
        <f>+F219-G219</f>
        <v>-2239.1400000000003</v>
      </c>
      <c r="I219" s="93">
        <f>IF(G219&lt;0,IF(H219=0,0,IF(OR(G219=0,F219=0),"N.M.",IF(ABS(H219/G219)&gt;=10,"N.M.",H219/(-G219)))),IF(H219=0,0,IF(OR(G219=0,F219=0),"N.M.",IF(ABS(H219/G219)&gt;=10,"N.M.",H219/G219))))</f>
        <v>-0.22428698926314464</v>
      </c>
      <c r="J219" s="160"/>
      <c r="K219" s="310">
        <v>33733.379999999997</v>
      </c>
      <c r="L219" s="310">
        <v>32263.8</v>
      </c>
      <c r="M219" s="144">
        <f>+K219-L219</f>
        <v>1469.5799999999981</v>
      </c>
      <c r="N219" s="93">
        <f>IF(L219&lt;0,IF(M219=0,0,IF(OR(L219=0,K219=0),"N.M.",IF(ABS(M219/L219)&gt;=10,"N.M.",M219/(-L219)))),IF(M219=0,0,IF(OR(L219=0,K219=0),"N.M.",IF(ABS(M219/L219)&gt;=10,"N.M.",M219/L219))))</f>
        <v>4.5548881408885446E-2</v>
      </c>
      <c r="O219" s="261"/>
      <c r="P219" s="160"/>
      <c r="Q219" s="310">
        <v>17705.68</v>
      </c>
      <c r="R219" s="310">
        <v>19279.580000000002</v>
      </c>
      <c r="S219" s="144">
        <f>+Q219-R219</f>
        <v>-1573.9000000000015</v>
      </c>
      <c r="T219" s="93">
        <f>IF(R219&lt;0,IF(S219=0,0,IF(OR(R219=0,Q219=0),"N.M.",IF(ABS(S219/R219)&gt;=10,"N.M.",S219/(-R219)))),IF(S219=0,0,IF(OR(R219=0,Q219=0),"N.M.",IF(ABS(S219/R219)&gt;=10,"N.M.",S219/R219))))</f>
        <v>-8.1635595796174049E-2</v>
      </c>
    </row>
    <row r="220" spans="1:20" s="70" customFormat="1" hidden="1" outlineLevel="2" x14ac:dyDescent="0.25">
      <c r="A220" s="65" t="s">
        <v>1418</v>
      </c>
      <c r="B220" s="66" t="s">
        <v>1879</v>
      </c>
      <c r="C220" s="67" t="s">
        <v>2335</v>
      </c>
      <c r="D220" s="68"/>
      <c r="E220" s="69"/>
      <c r="F220" s="310">
        <v>81406.89</v>
      </c>
      <c r="G220" s="310">
        <v>99270.1</v>
      </c>
      <c r="H220" s="144">
        <f>+F220-G220</f>
        <v>-17863.210000000006</v>
      </c>
      <c r="I220" s="93">
        <f>IF(G220&lt;0,IF(H220=0,0,IF(OR(G220=0,F220=0),"N.M.",IF(ABS(H220/G220)&gt;=10,"N.M.",H220/(-G220)))),IF(H220=0,0,IF(OR(G220=0,F220=0),"N.M.",IF(ABS(H220/G220)&gt;=10,"N.M.",H220/G220))))</f>
        <v>-0.17994552236776234</v>
      </c>
      <c r="J220" s="160"/>
      <c r="K220" s="310">
        <v>666539</v>
      </c>
      <c r="L220" s="310">
        <v>732039.71</v>
      </c>
      <c r="M220" s="144">
        <f>+K220-L220</f>
        <v>-65500.709999999963</v>
      </c>
      <c r="N220" s="93">
        <f>IF(L220&lt;0,IF(M220=0,0,IF(OR(L220=0,K220=0),"N.M.",IF(ABS(M220/L220)&gt;=10,"N.M.",M220/(-L220)))),IF(M220=0,0,IF(OR(L220=0,K220=0),"N.M.",IF(ABS(M220/L220)&gt;=10,"N.M.",M220/L220))))</f>
        <v>-8.9476990257809877E-2</v>
      </c>
      <c r="O220" s="261"/>
      <c r="P220" s="160"/>
      <c r="Q220" s="310">
        <v>277755.64</v>
      </c>
      <c r="R220" s="310">
        <v>309351.15000000002</v>
      </c>
      <c r="S220" s="144">
        <f>+Q220-R220</f>
        <v>-31595.510000000009</v>
      </c>
      <c r="T220" s="93">
        <f>IF(R220&lt;0,IF(S220=0,0,IF(OR(R220=0,Q220=0),"N.M.",IF(ABS(S220/R220)&gt;=10,"N.M.",S220/(-R220)))),IF(S220=0,0,IF(OR(R220=0,Q220=0),"N.M.",IF(ABS(S220/R220)&gt;=10,"N.M.",S220/R220))))</f>
        <v>-0.10213477467273036</v>
      </c>
    </row>
    <row r="221" spans="1:20" s="22" customFormat="1" hidden="1" outlineLevel="1" collapsed="1" x14ac:dyDescent="0.25">
      <c r="A221" s="22" t="s">
        <v>191</v>
      </c>
      <c r="B221" s="55"/>
      <c r="C221" s="52" t="s">
        <v>833</v>
      </c>
      <c r="D221" s="189"/>
      <c r="E221" s="189"/>
      <c r="F221" s="26">
        <v>89151.12</v>
      </c>
      <c r="G221" s="26">
        <v>109253.47</v>
      </c>
      <c r="H221" s="44">
        <f>+F221-G221</f>
        <v>-20102.350000000006</v>
      </c>
      <c r="I221" s="119">
        <f>IF(G221&lt;0,IF(H221=0,0,IF(OR(G221=0,F221=0),"N.M.",IF(ABS(H221/G221)&gt;=10,"N.M.",H221/(-G221)))),IF(H221=0,0,IF(OR(G221=0,F221=0),"N.M.",IF(ABS(H221/G221)&gt;=10,"N.M.",H221/G221))))</f>
        <v>-0.18399735953466748</v>
      </c>
      <c r="K221" s="26">
        <v>700272.38</v>
      </c>
      <c r="L221" s="26">
        <v>764303.51</v>
      </c>
      <c r="M221" s="44">
        <f>+K221-L221</f>
        <v>-64031.130000000005</v>
      </c>
      <c r="N221" s="119">
        <f>IF(L221&lt;0,IF(M221=0,0,IF(OR(L221=0,K221=0),"N.M.",IF(ABS(M221/L221)&gt;=10,"N.M.",M221/(-L221)))),IF(M221=0,0,IF(OR(L221=0,K221=0),"N.M.",IF(ABS(M221/L221)&gt;=10,"N.M.",M221/L221))))</f>
        <v>-8.3777097922787244E-2</v>
      </c>
      <c r="O221" s="220"/>
      <c r="P221" s="220"/>
      <c r="Q221" s="26">
        <v>295461.32</v>
      </c>
      <c r="R221" s="26">
        <v>328630.73000000004</v>
      </c>
      <c r="S221" s="44">
        <f>+Q221-R221</f>
        <v>-33169.410000000033</v>
      </c>
      <c r="T221" s="119">
        <f>IF(R221&lt;0,IF(S221=0,0,IF(OR(R221=0,Q221=0),"N.M.",IF(ABS(S221/R221)&gt;=10,"N.M.",S221/(-R221)))),IF(S221=0,0,IF(OR(R221=0,Q221=0),"N.M.",IF(ABS(S221/R221)&gt;=10,"N.M.",S221/R221))))</f>
        <v>-0.10093216176101373</v>
      </c>
    </row>
    <row r="222" spans="1:20" s="22" customFormat="1" hidden="1" outlineLevel="2" x14ac:dyDescent="0.25">
      <c r="B222" s="55"/>
      <c r="C222" s="52"/>
      <c r="D222" s="189"/>
      <c r="E222" s="189"/>
      <c r="F222" s="26"/>
      <c r="G222" s="26"/>
      <c r="H222" s="44"/>
      <c r="I222" s="119"/>
      <c r="K222" s="26"/>
      <c r="L222" s="26"/>
      <c r="M222" s="44"/>
      <c r="N222" s="119"/>
      <c r="O222" s="220"/>
      <c r="P222" s="220"/>
      <c r="Q222" s="26"/>
      <c r="R222" s="26"/>
      <c r="S222" s="44"/>
      <c r="T222" s="119"/>
    </row>
    <row r="223" spans="1:20" s="70" customFormat="1" hidden="1" outlineLevel="2" x14ac:dyDescent="0.25">
      <c r="A223" s="65" t="s">
        <v>1419</v>
      </c>
      <c r="B223" s="66" t="s">
        <v>1880</v>
      </c>
      <c r="C223" s="67" t="s">
        <v>2336</v>
      </c>
      <c r="D223" s="68"/>
      <c r="E223" s="69"/>
      <c r="F223" s="310">
        <v>3.77</v>
      </c>
      <c r="G223" s="310">
        <v>0</v>
      </c>
      <c r="H223" s="144">
        <f>+F223-G223</f>
        <v>3.77</v>
      </c>
      <c r="I223" s="93" t="str">
        <f>IF(G223&lt;0,IF(H223=0,0,IF(OR(G223=0,F223=0),"N.M.",IF(ABS(H223/G223)&gt;=10,"N.M.",H223/(-G223)))),IF(H223=0,0,IF(OR(G223=0,F223=0),"N.M.",IF(ABS(H223/G223)&gt;=10,"N.M.",H223/G223))))</f>
        <v>N.M.</v>
      </c>
      <c r="J223" s="160"/>
      <c r="K223" s="310">
        <v>3.77</v>
      </c>
      <c r="L223" s="310">
        <v>0</v>
      </c>
      <c r="M223" s="144">
        <f>+K223-L223</f>
        <v>3.77</v>
      </c>
      <c r="N223" s="93" t="str">
        <f>IF(L223&lt;0,IF(M223=0,0,IF(OR(L223=0,K223=0),"N.M.",IF(ABS(M223/L223)&gt;=10,"N.M.",M223/(-L223)))),IF(M223=0,0,IF(OR(L223=0,K223=0),"N.M.",IF(ABS(M223/L223)&gt;=10,"N.M.",M223/L223))))</f>
        <v>N.M.</v>
      </c>
      <c r="O223" s="261"/>
      <c r="P223" s="160"/>
      <c r="Q223" s="310">
        <v>3.77</v>
      </c>
      <c r="R223" s="310">
        <v>0</v>
      </c>
      <c r="S223" s="144">
        <f>+Q223-R223</f>
        <v>3.77</v>
      </c>
      <c r="T223" s="93"/>
    </row>
    <row r="224" spans="1:20" s="22" customFormat="1" hidden="1" outlineLevel="1" collapsed="1" x14ac:dyDescent="0.25">
      <c r="A224" s="22" t="s">
        <v>1125</v>
      </c>
      <c r="B224" s="55"/>
      <c r="C224" s="52" t="s">
        <v>1123</v>
      </c>
      <c r="D224" s="189"/>
      <c r="E224" s="189"/>
      <c r="F224" s="26">
        <v>3.77</v>
      </c>
      <c r="G224" s="26">
        <v>0</v>
      </c>
      <c r="H224" s="44">
        <f>+F224-G224</f>
        <v>3.77</v>
      </c>
      <c r="I224" s="119" t="str">
        <f>IF(G224&lt;0,IF(H224=0,0,IF(OR(G224=0,F224=0),"N.M.",IF(ABS(H224/G224)&gt;=10,"N.M.",H224/(-G224)))),IF(H224=0,0,IF(OR(G224=0,F224=0),"N.M.",IF(ABS(H224/G224)&gt;=10,"N.M.",H224/G224))))</f>
        <v>N.M.</v>
      </c>
      <c r="K224" s="26">
        <v>3.77</v>
      </c>
      <c r="L224" s="26">
        <v>0</v>
      </c>
      <c r="M224" s="44">
        <f>+K224-L224</f>
        <v>3.77</v>
      </c>
      <c r="N224" s="88" t="str">
        <f>IF(L224&lt;0,IF(M224=0,0,IF(OR(L224=0,K224=0),"N.M.",IF(ABS(M224/L224)&gt;=10,"N.M.",M224/(-L224)))),IF(M224=0,0,IF(OR(L224=0,K224=0),"N.M.",IF(ABS(M224/L224)&gt;=10,"N.M.",M224/L224))))</f>
        <v>N.M.</v>
      </c>
      <c r="O224" s="220"/>
      <c r="P224" s="220"/>
      <c r="Q224" s="26">
        <v>3.77</v>
      </c>
      <c r="R224" s="26">
        <v>0</v>
      </c>
      <c r="S224" s="44">
        <f>+Q224-R224</f>
        <v>3.77</v>
      </c>
      <c r="T224" s="119"/>
    </row>
    <row r="225" spans="1:20" s="22" customFormat="1" hidden="1" outlineLevel="2" x14ac:dyDescent="0.25">
      <c r="B225" s="55"/>
      <c r="C225" s="52"/>
      <c r="D225" s="189"/>
      <c r="E225" s="189"/>
      <c r="F225" s="26"/>
      <c r="G225" s="26"/>
      <c r="H225" s="44"/>
      <c r="I225" s="119"/>
      <c r="K225" s="26"/>
      <c r="L225" s="26"/>
      <c r="M225" s="44"/>
      <c r="N225" s="119"/>
      <c r="O225" s="220"/>
      <c r="P225" s="220"/>
      <c r="Q225" s="26"/>
      <c r="R225" s="26"/>
      <c r="S225" s="44"/>
      <c r="T225" s="119"/>
    </row>
    <row r="226" spans="1:20" s="70" customFormat="1" hidden="1" outlineLevel="2" x14ac:dyDescent="0.25">
      <c r="A226" s="65" t="s">
        <v>1420</v>
      </c>
      <c r="B226" s="66" t="s">
        <v>1881</v>
      </c>
      <c r="C226" s="67" t="s">
        <v>2255</v>
      </c>
      <c r="D226" s="68"/>
      <c r="E226" s="69"/>
      <c r="F226" s="310">
        <v>188720.03</v>
      </c>
      <c r="G226" s="310">
        <v>-79757.59</v>
      </c>
      <c r="H226" s="144">
        <f t="shared" ref="H226:H237" si="43">+F226-G226</f>
        <v>268477.62</v>
      </c>
      <c r="I226" s="93">
        <f t="shared" ref="I226:I237" si="44">IF(G226&lt;0,IF(H226=0,0,IF(OR(G226=0,F226=0),"N.M.",IF(ABS(H226/G226)&gt;=10,"N.M.",H226/(-G226)))),IF(H226=0,0,IF(OR(G226=0,F226=0),"N.M.",IF(ABS(H226/G226)&gt;=10,"N.M.",H226/G226))))</f>
        <v>3.3661701663753885</v>
      </c>
      <c r="J226" s="160"/>
      <c r="K226" s="310">
        <v>961106.02</v>
      </c>
      <c r="L226" s="310">
        <v>433818.3</v>
      </c>
      <c r="M226" s="144">
        <f t="shared" ref="M226:M237" si="45">+K226-L226</f>
        <v>527287.72</v>
      </c>
      <c r="N226" s="93">
        <f t="shared" ref="N226:N237" si="46">IF(L226&lt;0,IF(M226=0,0,IF(OR(L226=0,K226=0),"N.M.",IF(ABS(M226/L226)&gt;=10,"N.M.",M226/(-L226)))),IF(M226=0,0,IF(OR(L226=0,K226=0),"N.M.",IF(ABS(M226/L226)&gt;=10,"N.M.",M226/L226))))</f>
        <v>1.2154575314134972</v>
      </c>
      <c r="O226" s="261"/>
      <c r="P226" s="160"/>
      <c r="Q226" s="310">
        <v>478592.95</v>
      </c>
      <c r="R226" s="310">
        <v>444060.12</v>
      </c>
      <c r="S226" s="144">
        <f t="shared" ref="S226:S237" si="47">+Q226-R226</f>
        <v>34532.830000000016</v>
      </c>
      <c r="T226" s="93">
        <f t="shared" ref="T226:T237" si="48">IF(R226&lt;0,IF(S226=0,0,IF(OR(R226=0,Q226=0),"N.M.",IF(ABS(S226/R226)&gt;=10,"N.M.",S226/(-R226)))),IF(S226=0,0,IF(OR(R226=0,Q226=0),"N.M.",IF(ABS(S226/R226)&gt;=10,"N.M.",S226/R226))))</f>
        <v>7.7766114191925223E-2</v>
      </c>
    </row>
    <row r="227" spans="1:20" s="70" customFormat="1" hidden="1" outlineLevel="2" x14ac:dyDescent="0.25">
      <c r="A227" s="65" t="s">
        <v>1421</v>
      </c>
      <c r="B227" s="66" t="s">
        <v>1882</v>
      </c>
      <c r="C227" s="67" t="s">
        <v>2337</v>
      </c>
      <c r="D227" s="68"/>
      <c r="E227" s="69"/>
      <c r="F227" s="310">
        <v>587.23</v>
      </c>
      <c r="G227" s="310">
        <v>-11.370000000000001</v>
      </c>
      <c r="H227" s="144">
        <f t="shared" si="43"/>
        <v>598.6</v>
      </c>
      <c r="I227" s="93" t="str">
        <f t="shared" si="44"/>
        <v>N.M.</v>
      </c>
      <c r="J227" s="160"/>
      <c r="K227" s="310">
        <v>2414.25</v>
      </c>
      <c r="L227" s="310">
        <v>0</v>
      </c>
      <c r="M227" s="144">
        <f t="shared" si="45"/>
        <v>2414.25</v>
      </c>
      <c r="N227" s="93" t="str">
        <f t="shared" si="46"/>
        <v>N.M.</v>
      </c>
      <c r="O227" s="261"/>
      <c r="P227" s="160"/>
      <c r="Q227" s="310">
        <v>2107.94</v>
      </c>
      <c r="R227" s="310">
        <v>-14.450000000000001</v>
      </c>
      <c r="S227" s="144">
        <f t="shared" si="47"/>
        <v>2122.39</v>
      </c>
      <c r="T227" s="93" t="str">
        <f t="shared" si="48"/>
        <v>N.M.</v>
      </c>
    </row>
    <row r="228" spans="1:20" s="70" customFormat="1" hidden="1" outlineLevel="2" x14ac:dyDescent="0.25">
      <c r="A228" s="65" t="s">
        <v>1422</v>
      </c>
      <c r="B228" s="66" t="s">
        <v>1883</v>
      </c>
      <c r="C228" s="67" t="s">
        <v>2338</v>
      </c>
      <c r="D228" s="68"/>
      <c r="E228" s="69"/>
      <c r="F228" s="310">
        <v>35364.840000000004</v>
      </c>
      <c r="G228" s="310">
        <v>25480.850000000002</v>
      </c>
      <c r="H228" s="144">
        <f t="shared" si="43"/>
        <v>9883.9900000000016</v>
      </c>
      <c r="I228" s="93">
        <f t="shared" si="44"/>
        <v>0.3878987553397944</v>
      </c>
      <c r="J228" s="160"/>
      <c r="K228" s="310">
        <v>166659.49</v>
      </c>
      <c r="L228" s="310">
        <v>174178.4</v>
      </c>
      <c r="M228" s="144">
        <f t="shared" si="45"/>
        <v>-7518.9100000000035</v>
      </c>
      <c r="N228" s="93">
        <f t="shared" si="46"/>
        <v>-4.3167866968579362E-2</v>
      </c>
      <c r="O228" s="261"/>
      <c r="P228" s="160"/>
      <c r="Q228" s="310">
        <v>85862.84</v>
      </c>
      <c r="R228" s="310">
        <v>95248.05</v>
      </c>
      <c r="S228" s="144">
        <f t="shared" si="47"/>
        <v>-9385.2100000000064</v>
      </c>
      <c r="T228" s="93">
        <f t="shared" si="48"/>
        <v>-9.8534405691245192E-2</v>
      </c>
    </row>
    <row r="229" spans="1:20" s="70" customFormat="1" hidden="1" outlineLevel="2" x14ac:dyDescent="0.25">
      <c r="A229" s="65" t="s">
        <v>1423</v>
      </c>
      <c r="B229" s="66" t="s">
        <v>1884</v>
      </c>
      <c r="C229" s="67" t="s">
        <v>2319</v>
      </c>
      <c r="D229" s="68"/>
      <c r="E229" s="69"/>
      <c r="F229" s="310">
        <v>74396.83</v>
      </c>
      <c r="G229" s="310">
        <v>807.94</v>
      </c>
      <c r="H229" s="144">
        <f t="shared" si="43"/>
        <v>73588.89</v>
      </c>
      <c r="I229" s="93" t="str">
        <f t="shared" si="44"/>
        <v>N.M.</v>
      </c>
      <c r="J229" s="160"/>
      <c r="K229" s="310">
        <v>665862.86</v>
      </c>
      <c r="L229" s="310">
        <v>150614.91</v>
      </c>
      <c r="M229" s="144">
        <f t="shared" si="45"/>
        <v>515247.94999999995</v>
      </c>
      <c r="N229" s="93">
        <f t="shared" si="46"/>
        <v>3.4209624399071776</v>
      </c>
      <c r="O229" s="261"/>
      <c r="P229" s="160"/>
      <c r="Q229" s="310">
        <v>268147.53999999998</v>
      </c>
      <c r="R229" s="310">
        <v>46278.31</v>
      </c>
      <c r="S229" s="144">
        <f t="shared" si="47"/>
        <v>221869.22999999998</v>
      </c>
      <c r="T229" s="93">
        <f t="shared" si="48"/>
        <v>4.7942379486199904</v>
      </c>
    </row>
    <row r="230" spans="1:20" s="70" customFormat="1" hidden="1" outlineLevel="2" x14ac:dyDescent="0.25">
      <c r="A230" s="65" t="s">
        <v>1424</v>
      </c>
      <c r="B230" s="66" t="s">
        <v>1885</v>
      </c>
      <c r="C230" s="67" t="s">
        <v>2320</v>
      </c>
      <c r="D230" s="68"/>
      <c r="E230" s="69"/>
      <c r="F230" s="310">
        <v>33918.879999999997</v>
      </c>
      <c r="G230" s="310">
        <v>32914.270000000004</v>
      </c>
      <c r="H230" s="144">
        <f t="shared" si="43"/>
        <v>1004.6099999999933</v>
      </c>
      <c r="I230" s="93">
        <f t="shared" si="44"/>
        <v>3.0522019780477985E-2</v>
      </c>
      <c r="J230" s="160"/>
      <c r="K230" s="310">
        <v>209875.72</v>
      </c>
      <c r="L230" s="310">
        <v>172773.85</v>
      </c>
      <c r="M230" s="144">
        <f t="shared" si="45"/>
        <v>37101.869999999995</v>
      </c>
      <c r="N230" s="93">
        <f t="shared" si="46"/>
        <v>0.21474239301838788</v>
      </c>
      <c r="O230" s="261"/>
      <c r="P230" s="160"/>
      <c r="Q230" s="310">
        <v>119795.52</v>
      </c>
      <c r="R230" s="310">
        <v>105935.68000000001</v>
      </c>
      <c r="S230" s="144">
        <f t="shared" si="47"/>
        <v>13859.839999999997</v>
      </c>
      <c r="T230" s="93">
        <f t="shared" si="48"/>
        <v>0.13083259577887257</v>
      </c>
    </row>
    <row r="231" spans="1:20" s="70" customFormat="1" hidden="1" outlineLevel="2" x14ac:dyDescent="0.25">
      <c r="A231" s="65" t="s">
        <v>1425</v>
      </c>
      <c r="B231" s="66" t="s">
        <v>1886</v>
      </c>
      <c r="C231" s="67" t="s">
        <v>2339</v>
      </c>
      <c r="D231" s="68"/>
      <c r="E231" s="69"/>
      <c r="F231" s="310">
        <v>2718.7000000000003</v>
      </c>
      <c r="G231" s="310">
        <v>1226.1300000000001</v>
      </c>
      <c r="H231" s="144">
        <f t="shared" si="43"/>
        <v>1492.5700000000002</v>
      </c>
      <c r="I231" s="93">
        <f t="shared" si="44"/>
        <v>1.217301591185274</v>
      </c>
      <c r="J231" s="160"/>
      <c r="K231" s="310">
        <v>10481.33</v>
      </c>
      <c r="L231" s="310">
        <v>16336.61</v>
      </c>
      <c r="M231" s="144">
        <f t="shared" si="45"/>
        <v>-5855.2800000000007</v>
      </c>
      <c r="N231" s="93">
        <f t="shared" si="46"/>
        <v>-0.35841462824906761</v>
      </c>
      <c r="O231" s="261"/>
      <c r="P231" s="160"/>
      <c r="Q231" s="310">
        <v>8054.52</v>
      </c>
      <c r="R231" s="310">
        <v>5140.0200000000004</v>
      </c>
      <c r="S231" s="144">
        <f t="shared" si="47"/>
        <v>2914.5</v>
      </c>
      <c r="T231" s="93">
        <f t="shared" si="48"/>
        <v>0.56702113999556414</v>
      </c>
    </row>
    <row r="232" spans="1:20" s="70" customFormat="1" hidden="1" outlineLevel="2" x14ac:dyDescent="0.25">
      <c r="A232" s="65" t="s">
        <v>1426</v>
      </c>
      <c r="B232" s="66" t="s">
        <v>1887</v>
      </c>
      <c r="C232" s="67" t="s">
        <v>2340</v>
      </c>
      <c r="D232" s="68"/>
      <c r="E232" s="69"/>
      <c r="F232" s="310">
        <v>104288.19</v>
      </c>
      <c r="G232" s="310">
        <v>96268.67</v>
      </c>
      <c r="H232" s="144">
        <f t="shared" si="43"/>
        <v>8019.5200000000041</v>
      </c>
      <c r="I232" s="93">
        <f t="shared" si="44"/>
        <v>8.3303529590675801E-2</v>
      </c>
      <c r="J232" s="160"/>
      <c r="K232" s="310">
        <v>617644.39</v>
      </c>
      <c r="L232" s="310">
        <v>747008.22</v>
      </c>
      <c r="M232" s="144">
        <f t="shared" si="45"/>
        <v>-129363.82999999996</v>
      </c>
      <c r="N232" s="93">
        <f t="shared" si="46"/>
        <v>-0.17317591230789933</v>
      </c>
      <c r="O232" s="261"/>
      <c r="P232" s="160"/>
      <c r="Q232" s="310">
        <v>333052.88</v>
      </c>
      <c r="R232" s="310">
        <v>352957.44</v>
      </c>
      <c r="S232" s="144">
        <f t="shared" si="47"/>
        <v>-19904.559999999998</v>
      </c>
      <c r="T232" s="93">
        <f t="shared" si="48"/>
        <v>-5.6393654713724116E-2</v>
      </c>
    </row>
    <row r="233" spans="1:20" s="70" customFormat="1" hidden="1" outlineLevel="2" x14ac:dyDescent="0.25">
      <c r="A233" s="65" t="s">
        <v>1427</v>
      </c>
      <c r="B233" s="66" t="s">
        <v>1888</v>
      </c>
      <c r="C233" s="67" t="s">
        <v>2341</v>
      </c>
      <c r="D233" s="68"/>
      <c r="E233" s="69"/>
      <c r="F233" s="310">
        <v>16502.64</v>
      </c>
      <c r="G233" s="310">
        <v>13152.1</v>
      </c>
      <c r="H233" s="144">
        <f t="shared" si="43"/>
        <v>3350.5399999999991</v>
      </c>
      <c r="I233" s="93">
        <f t="shared" si="44"/>
        <v>0.25475323332395577</v>
      </c>
      <c r="J233" s="160"/>
      <c r="K233" s="310">
        <v>83344.2</v>
      </c>
      <c r="L233" s="310">
        <v>112851.24</v>
      </c>
      <c r="M233" s="144">
        <f t="shared" si="45"/>
        <v>-29507.040000000008</v>
      </c>
      <c r="N233" s="93">
        <f t="shared" si="46"/>
        <v>-0.2614684606035344</v>
      </c>
      <c r="O233" s="261"/>
      <c r="P233" s="160"/>
      <c r="Q233" s="310">
        <v>47314.16</v>
      </c>
      <c r="R233" s="310">
        <v>56885.020000000004</v>
      </c>
      <c r="S233" s="144">
        <f t="shared" si="47"/>
        <v>-9570.86</v>
      </c>
      <c r="T233" s="93">
        <f t="shared" si="48"/>
        <v>-0.16824921569861451</v>
      </c>
    </row>
    <row r="234" spans="1:20" s="70" customFormat="1" hidden="1" outlineLevel="2" x14ac:dyDescent="0.25">
      <c r="A234" s="65" t="s">
        <v>1428</v>
      </c>
      <c r="B234" s="66" t="s">
        <v>1889</v>
      </c>
      <c r="C234" s="67" t="s">
        <v>2342</v>
      </c>
      <c r="D234" s="68"/>
      <c r="E234" s="69"/>
      <c r="F234" s="310">
        <v>731405.32000000007</v>
      </c>
      <c r="G234" s="310">
        <v>2478898.7400000002</v>
      </c>
      <c r="H234" s="144">
        <f t="shared" si="43"/>
        <v>-1747493.4200000002</v>
      </c>
      <c r="I234" s="93">
        <f t="shared" si="44"/>
        <v>-0.70494748002494045</v>
      </c>
      <c r="J234" s="160"/>
      <c r="K234" s="310">
        <v>1938399.3589999999</v>
      </c>
      <c r="L234" s="310">
        <v>4194305.67</v>
      </c>
      <c r="M234" s="144">
        <f t="shared" si="45"/>
        <v>-2255906.3109999998</v>
      </c>
      <c r="N234" s="93">
        <f t="shared" si="46"/>
        <v>-0.53784976310512911</v>
      </c>
      <c r="O234" s="261"/>
      <c r="P234" s="160"/>
      <c r="Q234" s="310">
        <v>1310805.4100000001</v>
      </c>
      <c r="R234" s="310">
        <v>3073181.89</v>
      </c>
      <c r="S234" s="144">
        <f t="shared" si="47"/>
        <v>-1762376.48</v>
      </c>
      <c r="T234" s="93">
        <f t="shared" si="48"/>
        <v>-0.57346962955062841</v>
      </c>
    </row>
    <row r="235" spans="1:20" s="70" customFormat="1" hidden="1" outlineLevel="2" x14ac:dyDescent="0.25">
      <c r="A235" s="65" t="s">
        <v>1429</v>
      </c>
      <c r="B235" s="66" t="s">
        <v>1890</v>
      </c>
      <c r="C235" s="67" t="s">
        <v>2333</v>
      </c>
      <c r="D235" s="68"/>
      <c r="E235" s="69"/>
      <c r="F235" s="310">
        <v>97623.790000000008</v>
      </c>
      <c r="G235" s="310">
        <v>55976.75</v>
      </c>
      <c r="H235" s="144">
        <f t="shared" si="43"/>
        <v>41647.040000000008</v>
      </c>
      <c r="I235" s="93">
        <f t="shared" si="44"/>
        <v>0.74400603822122591</v>
      </c>
      <c r="J235" s="160"/>
      <c r="K235" s="310">
        <v>554297.85</v>
      </c>
      <c r="L235" s="310">
        <v>448987.2</v>
      </c>
      <c r="M235" s="144">
        <f t="shared" si="45"/>
        <v>105310.64999999997</v>
      </c>
      <c r="N235" s="93">
        <f t="shared" si="46"/>
        <v>0.23455156405349631</v>
      </c>
      <c r="O235" s="261"/>
      <c r="P235" s="160"/>
      <c r="Q235" s="310">
        <v>248362.78</v>
      </c>
      <c r="R235" s="310">
        <v>211392.41</v>
      </c>
      <c r="S235" s="144">
        <f t="shared" si="47"/>
        <v>36970.369999999995</v>
      </c>
      <c r="T235" s="93">
        <f t="shared" si="48"/>
        <v>0.17488977016724486</v>
      </c>
    </row>
    <row r="236" spans="1:20" s="70" customFormat="1" hidden="1" outlineLevel="2" x14ac:dyDescent="0.25">
      <c r="A236" s="65" t="s">
        <v>1430</v>
      </c>
      <c r="B236" s="66" t="s">
        <v>1891</v>
      </c>
      <c r="C236" s="67" t="s">
        <v>2267</v>
      </c>
      <c r="D236" s="68"/>
      <c r="E236" s="69"/>
      <c r="F236" s="310">
        <v>5210.9140000000007</v>
      </c>
      <c r="G236" s="310">
        <v>1448.34</v>
      </c>
      <c r="H236" s="144">
        <f t="shared" si="43"/>
        <v>3762.5740000000005</v>
      </c>
      <c r="I236" s="93">
        <f t="shared" si="44"/>
        <v>2.5978527141417076</v>
      </c>
      <c r="J236" s="160"/>
      <c r="K236" s="310">
        <v>51582.233999999997</v>
      </c>
      <c r="L236" s="310">
        <v>54557.26</v>
      </c>
      <c r="M236" s="144">
        <f t="shared" si="45"/>
        <v>-2975.0260000000053</v>
      </c>
      <c r="N236" s="93">
        <f t="shared" si="46"/>
        <v>-5.4530341149830568E-2</v>
      </c>
      <c r="O236" s="261"/>
      <c r="P236" s="160"/>
      <c r="Q236" s="310">
        <v>48487.991999999998</v>
      </c>
      <c r="R236" s="310">
        <v>22363.58</v>
      </c>
      <c r="S236" s="144">
        <f t="shared" si="47"/>
        <v>26124.411999999997</v>
      </c>
      <c r="T236" s="93">
        <f t="shared" si="48"/>
        <v>1.1681677083901592</v>
      </c>
    </row>
    <row r="237" spans="1:20" s="22" customFormat="1" hidden="1" outlineLevel="1" collapsed="1" x14ac:dyDescent="0.25">
      <c r="A237" s="22" t="s">
        <v>192</v>
      </c>
      <c r="B237" s="55"/>
      <c r="C237" s="52" t="s">
        <v>834</v>
      </c>
      <c r="D237" s="189"/>
      <c r="E237" s="189"/>
      <c r="F237" s="26">
        <v>1290737.3640000003</v>
      </c>
      <c r="G237" s="26">
        <v>2626404.83</v>
      </c>
      <c r="H237" s="44">
        <f t="shared" si="43"/>
        <v>-1335667.4659999998</v>
      </c>
      <c r="I237" s="119">
        <f t="shared" si="44"/>
        <v>-0.50855353704173611</v>
      </c>
      <c r="J237" s="252"/>
      <c r="K237" s="26">
        <v>5261667.7029999997</v>
      </c>
      <c r="L237" s="26">
        <v>6505431.6600000001</v>
      </c>
      <c r="M237" s="44">
        <f t="shared" si="45"/>
        <v>-1243763.9570000004</v>
      </c>
      <c r="N237" s="88">
        <f t="shared" si="46"/>
        <v>-0.19118853628845905</v>
      </c>
      <c r="O237" s="219"/>
      <c r="P237" s="219"/>
      <c r="Q237" s="26">
        <v>2950584.5319999997</v>
      </c>
      <c r="R237" s="26">
        <v>4413428.07</v>
      </c>
      <c r="S237" s="44">
        <f t="shared" si="47"/>
        <v>-1462843.5380000006</v>
      </c>
      <c r="T237" s="119">
        <f t="shared" si="48"/>
        <v>-0.33145290119115967</v>
      </c>
    </row>
    <row r="238" spans="1:20" s="22" customFormat="1" hidden="1" outlineLevel="2" x14ac:dyDescent="0.25">
      <c r="B238" s="55"/>
      <c r="C238" s="52"/>
      <c r="D238" s="189"/>
      <c r="E238" s="189"/>
      <c r="F238" s="26"/>
      <c r="G238" s="26"/>
      <c r="H238" s="44"/>
      <c r="I238" s="119"/>
      <c r="J238" s="252"/>
      <c r="K238" s="26"/>
      <c r="L238" s="26"/>
      <c r="M238" s="44"/>
      <c r="N238" s="88"/>
      <c r="O238" s="219"/>
      <c r="P238" s="219"/>
      <c r="Q238" s="26"/>
      <c r="R238" s="26"/>
      <c r="S238" s="44"/>
      <c r="T238" s="119"/>
    </row>
    <row r="239" spans="1:20" s="22" customFormat="1" hidden="1" outlineLevel="1" collapsed="1" x14ac:dyDescent="0.25">
      <c r="A239" s="22" t="s">
        <v>193</v>
      </c>
      <c r="B239" s="55"/>
      <c r="C239" s="52" t="s">
        <v>835</v>
      </c>
      <c r="D239" s="189"/>
      <c r="E239" s="189"/>
      <c r="F239" s="26">
        <v>0</v>
      </c>
      <c r="G239" s="26">
        <v>0</v>
      </c>
      <c r="H239" s="44">
        <f>+F239-G239</f>
        <v>0</v>
      </c>
      <c r="I239" s="119">
        <f>IF(G239&lt;0,IF(H239=0,0,IF(OR(G239=0,F239=0),"N.M.",IF(ABS(H239/G239)&gt;=10,"N.M.",H239/(-G239)))),IF(H239=0,0,IF(OR(G239=0,F239=0),"N.M.",IF(ABS(H239/G239)&gt;=10,"N.M.",H239/G239))))</f>
        <v>0</v>
      </c>
      <c r="J239" s="252"/>
      <c r="K239" s="26">
        <v>0</v>
      </c>
      <c r="L239" s="26">
        <v>0</v>
      </c>
      <c r="M239" s="44">
        <f>+K239-L239</f>
        <v>0</v>
      </c>
      <c r="N239" s="88">
        <f>IF(L239&lt;0,IF(M239=0,0,IF(OR(L239=0,K239=0),"N.M.",IF(ABS(M239/L239)&gt;=10,"N.M.",M239/(-L239)))),IF(M239=0,0,IF(OR(L239=0,K239=0),"N.M.",IF(ABS(M239/L239)&gt;=10,"N.M.",M239/L239))))</f>
        <v>0</v>
      </c>
      <c r="O239" s="219"/>
      <c r="P239" s="219"/>
      <c r="Q239" s="26">
        <v>0</v>
      </c>
      <c r="R239" s="26">
        <v>0</v>
      </c>
      <c r="S239" s="44">
        <f>+Q239-R239</f>
        <v>0</v>
      </c>
      <c r="T239" s="119">
        <f>IF(R239&lt;0,IF(S239=0,0,IF(OR(R239=0,Q239=0),"N.M.",IF(ABS(S239/R239)&gt;=10,"N.M.",S239/(-R239)))),IF(S239=0,0,IF(OR(R239=0,Q239=0),"N.M.",IF(ABS(S239/R239)&gt;=10,"N.M.",S239/R239))))</f>
        <v>0</v>
      </c>
    </row>
    <row r="240" spans="1:20" s="22" customFormat="1" hidden="1" outlineLevel="2" x14ac:dyDescent="0.25">
      <c r="B240" s="55"/>
      <c r="C240" s="52"/>
      <c r="D240" s="189"/>
      <c r="E240" s="189"/>
      <c r="F240" s="26"/>
      <c r="G240" s="26"/>
      <c r="H240" s="44"/>
      <c r="I240" s="119"/>
      <c r="J240" s="252"/>
      <c r="K240" s="26"/>
      <c r="L240" s="26"/>
      <c r="M240" s="44"/>
      <c r="N240" s="88"/>
      <c r="O240" s="219"/>
      <c r="P240" s="219"/>
      <c r="Q240" s="26"/>
      <c r="R240" s="26"/>
      <c r="S240" s="44"/>
      <c r="T240" s="119"/>
    </row>
    <row r="241" spans="1:20" s="70" customFormat="1" hidden="1" outlineLevel="2" x14ac:dyDescent="0.25">
      <c r="A241" s="65" t="s">
        <v>1431</v>
      </c>
      <c r="B241" s="66" t="s">
        <v>1892</v>
      </c>
      <c r="C241" s="67" t="s">
        <v>2343</v>
      </c>
      <c r="D241" s="68"/>
      <c r="E241" s="69"/>
      <c r="F241" s="310">
        <v>1714.6200000000001</v>
      </c>
      <c r="G241" s="310">
        <v>514.23</v>
      </c>
      <c r="H241" s="144">
        <f t="shared" ref="H241:H257" si="49">+F241-G241</f>
        <v>1200.3900000000001</v>
      </c>
      <c r="I241" s="93">
        <f t="shared" ref="I241:I257" si="50">IF(G241&lt;0,IF(H241=0,0,IF(OR(G241=0,F241=0),"N.M.",IF(ABS(H241/G241)&gt;=10,"N.M.",H241/(-G241)))),IF(H241=0,0,IF(OR(G241=0,F241=0),"N.M.",IF(ABS(H241/G241)&gt;=10,"N.M.",H241/G241))))</f>
        <v>2.3343445539933496</v>
      </c>
      <c r="J241" s="160"/>
      <c r="K241" s="310">
        <v>11449.7</v>
      </c>
      <c r="L241" s="310">
        <v>4063.62</v>
      </c>
      <c r="M241" s="144">
        <f t="shared" ref="M241:M257" si="51">+K241-L241</f>
        <v>7386.0800000000008</v>
      </c>
      <c r="N241" s="93">
        <f t="shared" ref="N241:N257" si="52">IF(L241&lt;0,IF(M241=0,0,IF(OR(L241=0,K241=0),"N.M.",IF(ABS(M241/L241)&gt;=10,"N.M.",M241/(-L241)))),IF(M241=0,0,IF(OR(L241=0,K241=0),"N.M.",IF(ABS(M241/L241)&gt;=10,"N.M.",M241/L241))))</f>
        <v>1.8176108986568629</v>
      </c>
      <c r="O241" s="261"/>
      <c r="P241" s="160"/>
      <c r="Q241" s="310">
        <v>5059.1900000000005</v>
      </c>
      <c r="R241" s="310">
        <v>1971.97</v>
      </c>
      <c r="S241" s="144">
        <f t="shared" ref="S241:S257" si="53">+Q241-R241</f>
        <v>3087.2200000000003</v>
      </c>
      <c r="T241" s="93">
        <f t="shared" ref="T241:T257" si="54">IF(R241&lt;0,IF(S241=0,0,IF(OR(R241=0,Q241=0),"N.M.",IF(ABS(S241/R241)&gt;=10,"N.M.",S241/(-R241)))),IF(S241=0,0,IF(OR(R241=0,Q241=0),"N.M.",IF(ABS(S241/R241)&gt;=10,"N.M.",S241/R241))))</f>
        <v>1.5655512000689666</v>
      </c>
    </row>
    <row r="242" spans="1:20" s="70" customFormat="1" hidden="1" outlineLevel="2" x14ac:dyDescent="0.25">
      <c r="A242" s="65" t="s">
        <v>1432</v>
      </c>
      <c r="B242" s="66" t="s">
        <v>1893</v>
      </c>
      <c r="C242" s="67" t="s">
        <v>2344</v>
      </c>
      <c r="D242" s="68"/>
      <c r="E242" s="69"/>
      <c r="F242" s="310">
        <v>448.73</v>
      </c>
      <c r="G242" s="310">
        <v>-2947.44</v>
      </c>
      <c r="H242" s="144">
        <f t="shared" si="49"/>
        <v>3396.17</v>
      </c>
      <c r="I242" s="93">
        <f t="shared" si="50"/>
        <v>1.1522439812175991</v>
      </c>
      <c r="J242" s="160"/>
      <c r="K242" s="310">
        <v>23892.27</v>
      </c>
      <c r="L242" s="310">
        <v>16049.07</v>
      </c>
      <c r="M242" s="144">
        <f t="shared" si="51"/>
        <v>7843.2000000000007</v>
      </c>
      <c r="N242" s="93">
        <f t="shared" si="52"/>
        <v>0.48870121446289416</v>
      </c>
      <c r="O242" s="261"/>
      <c r="P242" s="160"/>
      <c r="Q242" s="310">
        <v>19734.490000000002</v>
      </c>
      <c r="R242" s="310">
        <v>6083.78</v>
      </c>
      <c r="S242" s="144">
        <f t="shared" si="53"/>
        <v>13650.710000000003</v>
      </c>
      <c r="T242" s="93">
        <f t="shared" si="54"/>
        <v>2.2437875794325244</v>
      </c>
    </row>
    <row r="243" spans="1:20" s="70" customFormat="1" hidden="1" outlineLevel="2" x14ac:dyDescent="0.25">
      <c r="A243" s="65" t="s">
        <v>1433</v>
      </c>
      <c r="B243" s="66" t="s">
        <v>1894</v>
      </c>
      <c r="C243" s="67" t="s">
        <v>2345</v>
      </c>
      <c r="D243" s="68"/>
      <c r="E243" s="69"/>
      <c r="F243" s="310">
        <v>37451.78</v>
      </c>
      <c r="G243" s="310">
        <v>18243.73</v>
      </c>
      <c r="H243" s="144">
        <f t="shared" si="49"/>
        <v>19208.05</v>
      </c>
      <c r="I243" s="93">
        <f t="shared" si="50"/>
        <v>1.052857611902829</v>
      </c>
      <c r="J243" s="160"/>
      <c r="K243" s="310">
        <v>202712.99</v>
      </c>
      <c r="L243" s="310">
        <v>151816.33000000002</v>
      </c>
      <c r="M243" s="144">
        <f t="shared" si="51"/>
        <v>50896.659999999974</v>
      </c>
      <c r="N243" s="93">
        <f t="shared" si="52"/>
        <v>0.33525155034376058</v>
      </c>
      <c r="O243" s="261"/>
      <c r="P243" s="160"/>
      <c r="Q243" s="310">
        <v>111585.96</v>
      </c>
      <c r="R243" s="310">
        <v>67825.960000000006</v>
      </c>
      <c r="S243" s="144">
        <f t="shared" si="53"/>
        <v>43760</v>
      </c>
      <c r="T243" s="93">
        <f t="shared" si="54"/>
        <v>0.64518069482540308</v>
      </c>
    </row>
    <row r="244" spans="1:20" s="70" customFormat="1" hidden="1" outlineLevel="2" x14ac:dyDescent="0.25">
      <c r="A244" s="65" t="s">
        <v>1434</v>
      </c>
      <c r="B244" s="66" t="s">
        <v>1895</v>
      </c>
      <c r="C244" s="67" t="s">
        <v>2346</v>
      </c>
      <c r="D244" s="68"/>
      <c r="E244" s="69"/>
      <c r="F244" s="310">
        <v>2233.08</v>
      </c>
      <c r="G244" s="310">
        <v>836.12</v>
      </c>
      <c r="H244" s="144">
        <f t="shared" si="49"/>
        <v>1396.96</v>
      </c>
      <c r="I244" s="93">
        <f t="shared" si="50"/>
        <v>1.6707649619671818</v>
      </c>
      <c r="J244" s="160"/>
      <c r="K244" s="310">
        <v>14840.78</v>
      </c>
      <c r="L244" s="310">
        <v>18677.91</v>
      </c>
      <c r="M244" s="144">
        <f t="shared" si="51"/>
        <v>-3837.1299999999992</v>
      </c>
      <c r="N244" s="93">
        <f t="shared" si="52"/>
        <v>-0.20543679672939849</v>
      </c>
      <c r="O244" s="261"/>
      <c r="P244" s="160"/>
      <c r="Q244" s="310">
        <v>6834.76</v>
      </c>
      <c r="R244" s="310">
        <v>4759.1099999999997</v>
      </c>
      <c r="S244" s="144">
        <f t="shared" si="53"/>
        <v>2075.6500000000005</v>
      </c>
      <c r="T244" s="93">
        <f t="shared" si="54"/>
        <v>0.43614247201682682</v>
      </c>
    </row>
    <row r="245" spans="1:20" s="70" customFormat="1" hidden="1" outlineLevel="2" x14ac:dyDescent="0.25">
      <c r="A245" s="65" t="s">
        <v>1435</v>
      </c>
      <c r="B245" s="66" t="s">
        <v>1896</v>
      </c>
      <c r="C245" s="67" t="s">
        <v>2347</v>
      </c>
      <c r="D245" s="68"/>
      <c r="E245" s="69"/>
      <c r="F245" s="310">
        <v>30940.5</v>
      </c>
      <c r="G245" s="310">
        <v>25117.260000000002</v>
      </c>
      <c r="H245" s="144">
        <f t="shared" si="49"/>
        <v>5823.239999999998</v>
      </c>
      <c r="I245" s="93">
        <f t="shared" si="50"/>
        <v>0.23184216749756931</v>
      </c>
      <c r="J245" s="160"/>
      <c r="K245" s="310">
        <v>179687.54</v>
      </c>
      <c r="L245" s="310">
        <v>152899.73000000001</v>
      </c>
      <c r="M245" s="144">
        <f t="shared" si="51"/>
        <v>26787.809999999998</v>
      </c>
      <c r="N245" s="93">
        <f t="shared" si="52"/>
        <v>0.17519854351606767</v>
      </c>
      <c r="O245" s="261"/>
      <c r="P245" s="160"/>
      <c r="Q245" s="310">
        <v>91032.78</v>
      </c>
      <c r="R245" s="310">
        <v>74753.17</v>
      </c>
      <c r="S245" s="144">
        <f t="shared" si="53"/>
        <v>16279.61</v>
      </c>
      <c r="T245" s="93">
        <f t="shared" si="54"/>
        <v>0.21777818920588921</v>
      </c>
    </row>
    <row r="246" spans="1:20" s="70" customFormat="1" hidden="1" outlineLevel="2" x14ac:dyDescent="0.25">
      <c r="A246" s="65" t="s">
        <v>1436</v>
      </c>
      <c r="B246" s="66" t="s">
        <v>1897</v>
      </c>
      <c r="C246" s="67" t="s">
        <v>2348</v>
      </c>
      <c r="D246" s="68"/>
      <c r="E246" s="69"/>
      <c r="F246" s="310">
        <v>209993.97</v>
      </c>
      <c r="G246" s="310">
        <v>337841.09</v>
      </c>
      <c r="H246" s="144">
        <f t="shared" si="49"/>
        <v>-127847.12000000002</v>
      </c>
      <c r="I246" s="93">
        <f t="shared" si="50"/>
        <v>-0.37842383234082039</v>
      </c>
      <c r="J246" s="160"/>
      <c r="K246" s="310">
        <v>1352117.1600000001</v>
      </c>
      <c r="L246" s="310">
        <v>1557373.83</v>
      </c>
      <c r="M246" s="144">
        <f t="shared" si="51"/>
        <v>-205256.66999999993</v>
      </c>
      <c r="N246" s="93">
        <f t="shared" si="52"/>
        <v>-0.13179666053589709</v>
      </c>
      <c r="O246" s="261"/>
      <c r="P246" s="160"/>
      <c r="Q246" s="310">
        <v>648969.55000000005</v>
      </c>
      <c r="R246" s="310">
        <v>839748.6</v>
      </c>
      <c r="S246" s="144">
        <f t="shared" si="53"/>
        <v>-190779.04999999993</v>
      </c>
      <c r="T246" s="93">
        <f t="shared" si="54"/>
        <v>-0.2271859101640657</v>
      </c>
    </row>
    <row r="247" spans="1:20" s="70" customFormat="1" hidden="1" outlineLevel="2" x14ac:dyDescent="0.25">
      <c r="A247" s="65" t="s">
        <v>1437</v>
      </c>
      <c r="B247" s="66" t="s">
        <v>1898</v>
      </c>
      <c r="C247" s="67" t="s">
        <v>2349</v>
      </c>
      <c r="D247" s="68"/>
      <c r="E247" s="69"/>
      <c r="F247" s="310">
        <v>860.34</v>
      </c>
      <c r="G247" s="310">
        <v>855.69</v>
      </c>
      <c r="H247" s="144">
        <f t="shared" si="49"/>
        <v>4.6499999999999773</v>
      </c>
      <c r="I247" s="93">
        <f t="shared" si="50"/>
        <v>5.4342109876239957E-3</v>
      </c>
      <c r="J247" s="160"/>
      <c r="K247" s="310">
        <v>4154.38</v>
      </c>
      <c r="L247" s="310">
        <v>6259.95</v>
      </c>
      <c r="M247" s="144">
        <f t="shared" si="51"/>
        <v>-2105.5699999999997</v>
      </c>
      <c r="N247" s="93">
        <f t="shared" si="52"/>
        <v>-0.33635572169106781</v>
      </c>
      <c r="O247" s="261"/>
      <c r="P247" s="160"/>
      <c r="Q247" s="310">
        <v>2276.88</v>
      </c>
      <c r="R247" s="310">
        <v>2994.77</v>
      </c>
      <c r="S247" s="144">
        <f t="shared" si="53"/>
        <v>-717.88999999999987</v>
      </c>
      <c r="T247" s="93">
        <f t="shared" si="54"/>
        <v>-0.23971456906540398</v>
      </c>
    </row>
    <row r="248" spans="1:20" s="70" customFormat="1" hidden="1" outlineLevel="2" x14ac:dyDescent="0.25">
      <c r="A248" s="65" t="s">
        <v>1438</v>
      </c>
      <c r="B248" s="66" t="s">
        <v>1899</v>
      </c>
      <c r="C248" s="67" t="s">
        <v>2350</v>
      </c>
      <c r="D248" s="68"/>
      <c r="E248" s="69"/>
      <c r="F248" s="310">
        <v>52993.32</v>
      </c>
      <c r="G248" s="310">
        <v>48787.44</v>
      </c>
      <c r="H248" s="144">
        <f t="shared" si="49"/>
        <v>4205.8799999999974</v>
      </c>
      <c r="I248" s="93">
        <f t="shared" si="50"/>
        <v>8.6208253599696916E-2</v>
      </c>
      <c r="J248" s="160"/>
      <c r="K248" s="310">
        <v>315612.95</v>
      </c>
      <c r="L248" s="310">
        <v>300087.96000000002</v>
      </c>
      <c r="M248" s="144">
        <f t="shared" si="51"/>
        <v>15524.989999999991</v>
      </c>
      <c r="N248" s="93">
        <f t="shared" si="52"/>
        <v>5.1734798023886031E-2</v>
      </c>
      <c r="O248" s="261"/>
      <c r="P248" s="160"/>
      <c r="Q248" s="310">
        <v>155097.01999999999</v>
      </c>
      <c r="R248" s="310">
        <v>154628.12</v>
      </c>
      <c r="S248" s="144">
        <f t="shared" si="53"/>
        <v>468.89999999999418</v>
      </c>
      <c r="T248" s="93">
        <f t="shared" si="54"/>
        <v>3.0324367909277702E-3</v>
      </c>
    </row>
    <row r="249" spans="1:20" s="70" customFormat="1" hidden="1" outlineLevel="2" x14ac:dyDescent="0.25">
      <c r="A249" s="65" t="s">
        <v>1439</v>
      </c>
      <c r="B249" s="66" t="s">
        <v>1900</v>
      </c>
      <c r="C249" s="67" t="s">
        <v>2351</v>
      </c>
      <c r="D249" s="68"/>
      <c r="E249" s="69"/>
      <c r="F249" s="310">
        <v>3788.39</v>
      </c>
      <c r="G249" s="310">
        <v>4189.4400000000005</v>
      </c>
      <c r="H249" s="144">
        <f t="shared" si="49"/>
        <v>-401.05000000000064</v>
      </c>
      <c r="I249" s="93">
        <f t="shared" si="50"/>
        <v>-9.5728784754048418E-2</v>
      </c>
      <c r="J249" s="160"/>
      <c r="K249" s="310">
        <v>26914.73</v>
      </c>
      <c r="L249" s="310">
        <v>27601.29</v>
      </c>
      <c r="M249" s="144">
        <f t="shared" si="51"/>
        <v>-686.56000000000131</v>
      </c>
      <c r="N249" s="93">
        <f t="shared" si="52"/>
        <v>-2.4874199720375436E-2</v>
      </c>
      <c r="O249" s="261"/>
      <c r="P249" s="160"/>
      <c r="Q249" s="310">
        <v>13071.460000000001</v>
      </c>
      <c r="R249" s="310">
        <v>13393.48</v>
      </c>
      <c r="S249" s="144">
        <f t="shared" si="53"/>
        <v>-322.01999999999862</v>
      </c>
      <c r="T249" s="93">
        <f t="shared" si="54"/>
        <v>-2.4043041838267474E-2</v>
      </c>
    </row>
    <row r="250" spans="1:20" s="70" customFormat="1" hidden="1" outlineLevel="2" x14ac:dyDescent="0.25">
      <c r="A250" s="65" t="s">
        <v>1440</v>
      </c>
      <c r="B250" s="66" t="s">
        <v>1901</v>
      </c>
      <c r="C250" s="67" t="s">
        <v>2352</v>
      </c>
      <c r="D250" s="68"/>
      <c r="E250" s="69"/>
      <c r="F250" s="310">
        <v>267.2</v>
      </c>
      <c r="G250" s="310">
        <v>497.3</v>
      </c>
      <c r="H250" s="144">
        <f t="shared" si="49"/>
        <v>-230.10000000000002</v>
      </c>
      <c r="I250" s="93">
        <f t="shared" si="50"/>
        <v>-0.46269857229036804</v>
      </c>
      <c r="J250" s="160"/>
      <c r="K250" s="310">
        <v>1761.83</v>
      </c>
      <c r="L250" s="310">
        <v>1270.72</v>
      </c>
      <c r="M250" s="144">
        <f t="shared" si="51"/>
        <v>491.1099999999999</v>
      </c>
      <c r="N250" s="93">
        <f t="shared" si="52"/>
        <v>0.38648167967766295</v>
      </c>
      <c r="O250" s="261"/>
      <c r="P250" s="160"/>
      <c r="Q250" s="310">
        <v>780.79</v>
      </c>
      <c r="R250" s="310">
        <v>1127.3500000000001</v>
      </c>
      <c r="S250" s="144">
        <f t="shared" si="53"/>
        <v>-346.56000000000017</v>
      </c>
      <c r="T250" s="93">
        <f t="shared" si="54"/>
        <v>-0.30741118552357311</v>
      </c>
    </row>
    <row r="251" spans="1:20" s="70" customFormat="1" hidden="1" outlineLevel="2" x14ac:dyDescent="0.25">
      <c r="A251" s="65" t="s">
        <v>1441</v>
      </c>
      <c r="B251" s="66" t="s">
        <v>1902</v>
      </c>
      <c r="C251" s="67" t="s">
        <v>2353</v>
      </c>
      <c r="D251" s="68"/>
      <c r="E251" s="69"/>
      <c r="F251" s="310">
        <v>54183.23</v>
      </c>
      <c r="G251" s="310">
        <v>44396.08</v>
      </c>
      <c r="H251" s="144">
        <f t="shared" si="49"/>
        <v>9787.1500000000015</v>
      </c>
      <c r="I251" s="93">
        <f t="shared" si="50"/>
        <v>0.22045076952739975</v>
      </c>
      <c r="J251" s="160"/>
      <c r="K251" s="310">
        <v>239604.11000000002</v>
      </c>
      <c r="L251" s="310">
        <v>349475.8</v>
      </c>
      <c r="M251" s="144">
        <f t="shared" si="51"/>
        <v>-109871.68999999997</v>
      </c>
      <c r="N251" s="93">
        <f t="shared" si="52"/>
        <v>-0.3143899806510207</v>
      </c>
      <c r="O251" s="261"/>
      <c r="P251" s="160"/>
      <c r="Q251" s="310">
        <v>162768.31</v>
      </c>
      <c r="R251" s="310">
        <v>174227.03</v>
      </c>
      <c r="S251" s="144">
        <f t="shared" si="53"/>
        <v>-11458.720000000001</v>
      </c>
      <c r="T251" s="93">
        <f t="shared" si="54"/>
        <v>-6.5768899349314514E-2</v>
      </c>
    </row>
    <row r="252" spans="1:20" s="70" customFormat="1" hidden="1" outlineLevel="2" x14ac:dyDescent="0.25">
      <c r="A252" s="65" t="s">
        <v>1442</v>
      </c>
      <c r="B252" s="66" t="s">
        <v>1903</v>
      </c>
      <c r="C252" s="67" t="s">
        <v>2354</v>
      </c>
      <c r="D252" s="68"/>
      <c r="E252" s="69"/>
      <c r="F252" s="310">
        <v>21838.600000000002</v>
      </c>
      <c r="G252" s="310">
        <v>35466.5</v>
      </c>
      <c r="H252" s="144">
        <f t="shared" si="49"/>
        <v>-13627.899999999998</v>
      </c>
      <c r="I252" s="93">
        <f t="shared" si="50"/>
        <v>-0.38424710642437221</v>
      </c>
      <c r="J252" s="160"/>
      <c r="K252" s="310">
        <v>146294.72</v>
      </c>
      <c r="L252" s="310">
        <v>176788.56</v>
      </c>
      <c r="M252" s="144">
        <f t="shared" si="51"/>
        <v>-30493.839999999997</v>
      </c>
      <c r="N252" s="93">
        <f t="shared" si="52"/>
        <v>-0.17248763155262986</v>
      </c>
      <c r="O252" s="261"/>
      <c r="P252" s="160"/>
      <c r="Q252" s="310">
        <v>74745.39</v>
      </c>
      <c r="R252" s="310">
        <v>105273.53</v>
      </c>
      <c r="S252" s="144">
        <f t="shared" si="53"/>
        <v>-30528.14</v>
      </c>
      <c r="T252" s="93">
        <f t="shared" si="54"/>
        <v>-0.28998875595793167</v>
      </c>
    </row>
    <row r="253" spans="1:20" s="70" customFormat="1" hidden="1" outlineLevel="2" x14ac:dyDescent="0.25">
      <c r="A253" s="65" t="s">
        <v>1443</v>
      </c>
      <c r="B253" s="66" t="s">
        <v>1904</v>
      </c>
      <c r="C253" s="67" t="s">
        <v>2355</v>
      </c>
      <c r="D253" s="68"/>
      <c r="E253" s="69"/>
      <c r="F253" s="310">
        <v>41.51</v>
      </c>
      <c r="G253" s="310">
        <v>2167.3000000000002</v>
      </c>
      <c r="H253" s="144">
        <f t="shared" si="49"/>
        <v>-2125.79</v>
      </c>
      <c r="I253" s="93">
        <f t="shared" si="50"/>
        <v>-0.98084713699072568</v>
      </c>
      <c r="J253" s="160"/>
      <c r="K253" s="310">
        <v>-271.82</v>
      </c>
      <c r="L253" s="310">
        <v>17615.09</v>
      </c>
      <c r="M253" s="144">
        <f t="shared" si="51"/>
        <v>-17886.91</v>
      </c>
      <c r="N253" s="93">
        <f t="shared" si="52"/>
        <v>-1.0154310877775816</v>
      </c>
      <c r="O253" s="261"/>
      <c r="P253" s="160"/>
      <c r="Q253" s="310">
        <v>42.78</v>
      </c>
      <c r="R253" s="310">
        <v>8892.89</v>
      </c>
      <c r="S253" s="144">
        <f t="shared" si="53"/>
        <v>-8850.1099999999988</v>
      </c>
      <c r="T253" s="93">
        <f t="shared" si="54"/>
        <v>-0.99518941536440897</v>
      </c>
    </row>
    <row r="254" spans="1:20" s="70" customFormat="1" hidden="1" outlineLevel="2" x14ac:dyDescent="0.25">
      <c r="A254" s="65" t="s">
        <v>1444</v>
      </c>
      <c r="B254" s="66" t="s">
        <v>1905</v>
      </c>
      <c r="C254" s="67" t="s">
        <v>2356</v>
      </c>
      <c r="D254" s="68"/>
      <c r="E254" s="69"/>
      <c r="F254" s="310">
        <v>0</v>
      </c>
      <c r="G254" s="310">
        <v>0</v>
      </c>
      <c r="H254" s="144">
        <f t="shared" si="49"/>
        <v>0</v>
      </c>
      <c r="I254" s="93">
        <f t="shared" si="50"/>
        <v>0</v>
      </c>
      <c r="J254" s="160"/>
      <c r="K254" s="310">
        <v>0</v>
      </c>
      <c r="L254" s="310">
        <v>0</v>
      </c>
      <c r="M254" s="144">
        <f t="shared" si="51"/>
        <v>0</v>
      </c>
      <c r="N254" s="93">
        <f t="shared" si="52"/>
        <v>0</v>
      </c>
      <c r="O254" s="261"/>
      <c r="P254" s="160"/>
      <c r="Q254" s="310">
        <v>0</v>
      </c>
      <c r="R254" s="310">
        <v>0</v>
      </c>
      <c r="S254" s="144">
        <f t="shared" si="53"/>
        <v>0</v>
      </c>
      <c r="T254" s="93">
        <f t="shared" si="54"/>
        <v>0</v>
      </c>
    </row>
    <row r="255" spans="1:20" s="70" customFormat="1" hidden="1" outlineLevel="2" x14ac:dyDescent="0.25">
      <c r="A255" s="65" t="s">
        <v>1445</v>
      </c>
      <c r="B255" s="66" t="s">
        <v>1906</v>
      </c>
      <c r="C255" s="67" t="s">
        <v>2357</v>
      </c>
      <c r="D255" s="68"/>
      <c r="E255" s="69"/>
      <c r="F255" s="310">
        <v>145.91</v>
      </c>
      <c r="G255" s="310">
        <v>-66205.17</v>
      </c>
      <c r="H255" s="144">
        <f t="shared" si="49"/>
        <v>66351.08</v>
      </c>
      <c r="I255" s="93">
        <f t="shared" si="50"/>
        <v>1.0022039064320809</v>
      </c>
      <c r="J255" s="160"/>
      <c r="K255" s="310">
        <v>-4282.16</v>
      </c>
      <c r="L255" s="310">
        <v>7569.55</v>
      </c>
      <c r="M255" s="144">
        <f t="shared" si="51"/>
        <v>-11851.71</v>
      </c>
      <c r="N255" s="93">
        <f t="shared" si="52"/>
        <v>-1.5657086616773783</v>
      </c>
      <c r="O255" s="261"/>
      <c r="P255" s="160"/>
      <c r="Q255" s="310">
        <v>1391.28</v>
      </c>
      <c r="R255" s="310">
        <v>5429.85</v>
      </c>
      <c r="S255" s="144">
        <f t="shared" si="53"/>
        <v>-4038.5700000000006</v>
      </c>
      <c r="T255" s="93">
        <f t="shared" si="54"/>
        <v>-0.74377192740130949</v>
      </c>
    </row>
    <row r="256" spans="1:20" s="70" customFormat="1" hidden="1" outlineLevel="2" x14ac:dyDescent="0.25">
      <c r="A256" s="65" t="s">
        <v>1446</v>
      </c>
      <c r="B256" s="66" t="s">
        <v>1907</v>
      </c>
      <c r="C256" s="67" t="s">
        <v>2358</v>
      </c>
      <c r="D256" s="68"/>
      <c r="E256" s="69"/>
      <c r="F256" s="310">
        <v>1847.94</v>
      </c>
      <c r="G256" s="310">
        <v>1530.52</v>
      </c>
      <c r="H256" s="144">
        <f t="shared" si="49"/>
        <v>317.42000000000007</v>
      </c>
      <c r="I256" s="93">
        <f t="shared" si="50"/>
        <v>0.20739356558555266</v>
      </c>
      <c r="J256" s="160"/>
      <c r="K256" s="310">
        <v>15009.970000000001</v>
      </c>
      <c r="L256" s="310">
        <v>11017.16</v>
      </c>
      <c r="M256" s="144">
        <f t="shared" si="51"/>
        <v>3992.8100000000013</v>
      </c>
      <c r="N256" s="93">
        <f t="shared" si="52"/>
        <v>0.36241735619706</v>
      </c>
      <c r="O256" s="261"/>
      <c r="P256" s="160"/>
      <c r="Q256" s="310">
        <v>5695.81</v>
      </c>
      <c r="R256" s="310">
        <v>3892.83</v>
      </c>
      <c r="S256" s="144">
        <f t="shared" si="53"/>
        <v>1802.9800000000005</v>
      </c>
      <c r="T256" s="93">
        <f t="shared" si="54"/>
        <v>0.46315405501909934</v>
      </c>
    </row>
    <row r="257" spans="1:20" s="22" customFormat="1" hidden="1" outlineLevel="1" collapsed="1" x14ac:dyDescent="0.25">
      <c r="A257" s="22" t="s">
        <v>194</v>
      </c>
      <c r="B257" s="55"/>
      <c r="C257" s="52" t="s">
        <v>836</v>
      </c>
      <c r="D257" s="189"/>
      <c r="E257" s="189"/>
      <c r="F257" s="26">
        <v>418749.12</v>
      </c>
      <c r="G257" s="26">
        <v>451290.09000000008</v>
      </c>
      <c r="H257" s="44">
        <f t="shared" si="49"/>
        <v>-32540.970000000088</v>
      </c>
      <c r="I257" s="119">
        <f t="shared" si="50"/>
        <v>-7.2106546811165476E-2</v>
      </c>
      <c r="J257" s="252"/>
      <c r="K257" s="26">
        <v>2529499.1500000004</v>
      </c>
      <c r="L257" s="26">
        <v>2798566.5700000003</v>
      </c>
      <c r="M257" s="44">
        <f t="shared" si="51"/>
        <v>-269067.41999999993</v>
      </c>
      <c r="N257" s="88">
        <f t="shared" si="52"/>
        <v>-9.6144727405930497E-2</v>
      </c>
      <c r="O257" s="219"/>
      <c r="P257" s="219"/>
      <c r="Q257" s="26">
        <v>1299086.4500000002</v>
      </c>
      <c r="R257" s="26">
        <v>1465002.4400000002</v>
      </c>
      <c r="S257" s="44">
        <f t="shared" si="53"/>
        <v>-165915.99</v>
      </c>
      <c r="T257" s="119">
        <f t="shared" si="54"/>
        <v>-0.11325304686864547</v>
      </c>
    </row>
    <row r="258" spans="1:20" s="22" customFormat="1" ht="0.75" hidden="1" customHeight="1" outlineLevel="2" x14ac:dyDescent="0.25">
      <c r="B258" s="55"/>
      <c r="C258" s="52"/>
      <c r="D258" s="189"/>
      <c r="E258" s="189"/>
      <c r="F258" s="26"/>
      <c r="G258" s="26"/>
      <c r="H258" s="44"/>
      <c r="I258" s="119"/>
      <c r="J258" s="252"/>
      <c r="K258" s="26"/>
      <c r="L258" s="26"/>
      <c r="M258" s="44"/>
      <c r="N258" s="88"/>
      <c r="O258" s="219"/>
      <c r="P258" s="219"/>
      <c r="Q258" s="26"/>
      <c r="R258" s="26"/>
      <c r="S258" s="44"/>
      <c r="T258" s="119"/>
    </row>
    <row r="259" spans="1:20" s="70" customFormat="1" hidden="1" outlineLevel="2" x14ac:dyDescent="0.25">
      <c r="A259" s="65" t="s">
        <v>1447</v>
      </c>
      <c r="B259" s="66" t="s">
        <v>1908</v>
      </c>
      <c r="C259" s="67" t="s">
        <v>2359</v>
      </c>
      <c r="D259" s="68"/>
      <c r="E259" s="69"/>
      <c r="F259" s="310">
        <v>1178.02</v>
      </c>
      <c r="G259" s="310">
        <v>4998.09</v>
      </c>
      <c r="H259" s="144">
        <f t="shared" ref="H259:H269" si="55">+F259-G259</f>
        <v>-3820.07</v>
      </c>
      <c r="I259" s="93">
        <f t="shared" ref="I259:I269" si="56">IF(G259&lt;0,IF(H259=0,0,IF(OR(G259=0,F259=0),"N.M.",IF(ABS(H259/G259)&gt;=10,"N.M.",H259/(-G259)))),IF(H259=0,0,IF(OR(G259=0,F259=0),"N.M.",IF(ABS(H259/G259)&gt;=10,"N.M.",H259/G259))))</f>
        <v>-0.7643059648785836</v>
      </c>
      <c r="J259" s="160"/>
      <c r="K259" s="310">
        <v>9006.06</v>
      </c>
      <c r="L259" s="310">
        <v>30426.850000000002</v>
      </c>
      <c r="M259" s="144">
        <f t="shared" ref="M259:M269" si="57">+K259-L259</f>
        <v>-21420.79</v>
      </c>
      <c r="N259" s="93">
        <f t="shared" ref="N259:N269" si="58">IF(L259&lt;0,IF(M259=0,0,IF(OR(L259=0,K259=0),"N.M.",IF(ABS(M259/L259)&gt;=10,"N.M.",M259/(-L259)))),IF(M259=0,0,IF(OR(L259=0,K259=0),"N.M.",IF(ABS(M259/L259)&gt;=10,"N.M.",M259/L259))))</f>
        <v>-0.70400945217792832</v>
      </c>
      <c r="O259" s="261"/>
      <c r="P259" s="160"/>
      <c r="Q259" s="310">
        <v>4132.5600000000004</v>
      </c>
      <c r="R259" s="310">
        <v>14976.06</v>
      </c>
      <c r="S259" s="144">
        <f t="shared" ref="S259:S269" si="59">+Q259-R259</f>
        <v>-10843.5</v>
      </c>
      <c r="T259" s="93">
        <f t="shared" ref="T259:T269" si="60">IF(R259&lt;0,IF(S259=0,0,IF(OR(R259=0,Q259=0),"N.M.",IF(ABS(S259/R259)&gt;=10,"N.M.",S259/(-R259)))),IF(S259=0,0,IF(OR(R259=0,Q259=0),"N.M.",IF(ABS(S259/R259)&gt;=10,"N.M.",S259/R259))))</f>
        <v>-0.72405559272599074</v>
      </c>
    </row>
    <row r="260" spans="1:20" s="70" customFormat="1" hidden="1" outlineLevel="2" x14ac:dyDescent="0.25">
      <c r="A260" s="65" t="s">
        <v>1448</v>
      </c>
      <c r="B260" s="66" t="s">
        <v>1909</v>
      </c>
      <c r="C260" s="67" t="s">
        <v>2360</v>
      </c>
      <c r="D260" s="68"/>
      <c r="E260" s="69"/>
      <c r="F260" s="310">
        <v>4.45</v>
      </c>
      <c r="G260" s="310">
        <v>0</v>
      </c>
      <c r="H260" s="144">
        <f t="shared" si="55"/>
        <v>4.45</v>
      </c>
      <c r="I260" s="93" t="str">
        <f t="shared" si="56"/>
        <v>N.M.</v>
      </c>
      <c r="J260" s="160"/>
      <c r="K260" s="310">
        <v>4.45</v>
      </c>
      <c r="L260" s="310">
        <v>0</v>
      </c>
      <c r="M260" s="144">
        <f t="shared" si="57"/>
        <v>4.45</v>
      </c>
      <c r="N260" s="93" t="str">
        <f t="shared" si="58"/>
        <v>N.M.</v>
      </c>
      <c r="O260" s="261"/>
      <c r="P260" s="160"/>
      <c r="Q260" s="310">
        <v>4.45</v>
      </c>
      <c r="R260" s="310">
        <v>0</v>
      </c>
      <c r="S260" s="144">
        <f t="shared" si="59"/>
        <v>4.45</v>
      </c>
      <c r="T260" s="93" t="str">
        <f t="shared" si="60"/>
        <v>N.M.</v>
      </c>
    </row>
    <row r="261" spans="1:20" s="70" customFormat="1" hidden="1" outlineLevel="2" x14ac:dyDescent="0.25">
      <c r="A261" s="65" t="s">
        <v>1449</v>
      </c>
      <c r="B261" s="66" t="s">
        <v>1910</v>
      </c>
      <c r="C261" s="67" t="s">
        <v>2361</v>
      </c>
      <c r="D261" s="68"/>
      <c r="E261" s="69"/>
      <c r="F261" s="310">
        <v>101733.90000000001</v>
      </c>
      <c r="G261" s="310">
        <v>111173.27</v>
      </c>
      <c r="H261" s="144">
        <f t="shared" si="55"/>
        <v>-9439.3699999999953</v>
      </c>
      <c r="I261" s="93">
        <f t="shared" si="56"/>
        <v>-8.4906830571773187E-2</v>
      </c>
      <c r="J261" s="160"/>
      <c r="K261" s="310">
        <v>601349.05000000005</v>
      </c>
      <c r="L261" s="310">
        <v>662835.47</v>
      </c>
      <c r="M261" s="144">
        <f t="shared" si="57"/>
        <v>-61486.419999999925</v>
      </c>
      <c r="N261" s="93">
        <f t="shared" si="58"/>
        <v>-9.276271832586136E-2</v>
      </c>
      <c r="O261" s="261"/>
      <c r="P261" s="160"/>
      <c r="Q261" s="310">
        <v>308495.28000000003</v>
      </c>
      <c r="R261" s="310">
        <v>341279.55</v>
      </c>
      <c r="S261" s="144">
        <f t="shared" si="59"/>
        <v>-32784.26999999996</v>
      </c>
      <c r="T261" s="93">
        <f t="shared" si="60"/>
        <v>-9.6062802473807649E-2</v>
      </c>
    </row>
    <row r="262" spans="1:20" s="70" customFormat="1" hidden="1" outlineLevel="2" x14ac:dyDescent="0.25">
      <c r="A262" s="65" t="s">
        <v>1450</v>
      </c>
      <c r="B262" s="66" t="s">
        <v>1911</v>
      </c>
      <c r="C262" s="67" t="s">
        <v>2362</v>
      </c>
      <c r="D262" s="68"/>
      <c r="E262" s="69"/>
      <c r="F262" s="310">
        <v>-6.29</v>
      </c>
      <c r="G262" s="310">
        <v>0</v>
      </c>
      <c r="H262" s="144">
        <f t="shared" si="55"/>
        <v>-6.29</v>
      </c>
      <c r="I262" s="93" t="str">
        <f t="shared" si="56"/>
        <v>N.M.</v>
      </c>
      <c r="J262" s="160"/>
      <c r="K262" s="310">
        <v>15.21</v>
      </c>
      <c r="L262" s="310">
        <v>0</v>
      </c>
      <c r="M262" s="144">
        <f t="shared" si="57"/>
        <v>15.21</v>
      </c>
      <c r="N262" s="93" t="str">
        <f t="shared" si="58"/>
        <v>N.M.</v>
      </c>
      <c r="O262" s="261"/>
      <c r="P262" s="160"/>
      <c r="Q262" s="310">
        <v>-25.55</v>
      </c>
      <c r="R262" s="310">
        <v>0</v>
      </c>
      <c r="S262" s="144">
        <f t="shared" si="59"/>
        <v>-25.55</v>
      </c>
      <c r="T262" s="93" t="str">
        <f t="shared" si="60"/>
        <v>N.M.</v>
      </c>
    </row>
    <row r="263" spans="1:20" s="70" customFormat="1" hidden="1" outlineLevel="2" x14ac:dyDescent="0.25">
      <c r="A263" s="65" t="s">
        <v>1451</v>
      </c>
      <c r="B263" s="66" t="s">
        <v>1912</v>
      </c>
      <c r="C263" s="67" t="s">
        <v>2363</v>
      </c>
      <c r="D263" s="68"/>
      <c r="E263" s="69"/>
      <c r="F263" s="310">
        <v>108213.74</v>
      </c>
      <c r="G263" s="310">
        <v>28530.100000000002</v>
      </c>
      <c r="H263" s="144">
        <f t="shared" si="55"/>
        <v>79683.64</v>
      </c>
      <c r="I263" s="93">
        <f t="shared" si="56"/>
        <v>2.7929674273837102</v>
      </c>
      <c r="J263" s="160"/>
      <c r="K263" s="310">
        <v>477731.46</v>
      </c>
      <c r="L263" s="310">
        <v>314495.11</v>
      </c>
      <c r="M263" s="144">
        <f t="shared" si="57"/>
        <v>163236.35000000003</v>
      </c>
      <c r="N263" s="93">
        <f t="shared" si="58"/>
        <v>0.51904256953311623</v>
      </c>
      <c r="O263" s="261"/>
      <c r="P263" s="160"/>
      <c r="Q263" s="310">
        <v>325095.71000000002</v>
      </c>
      <c r="R263" s="310">
        <v>64343.94</v>
      </c>
      <c r="S263" s="144">
        <f t="shared" si="59"/>
        <v>260751.77000000002</v>
      </c>
      <c r="T263" s="93">
        <f t="shared" si="60"/>
        <v>4.0524681889234637</v>
      </c>
    </row>
    <row r="264" spans="1:20" s="70" customFormat="1" hidden="1" outlineLevel="2" x14ac:dyDescent="0.25">
      <c r="A264" s="65" t="s">
        <v>1452</v>
      </c>
      <c r="B264" s="66" t="s">
        <v>1913</v>
      </c>
      <c r="C264" s="67" t="s">
        <v>2364</v>
      </c>
      <c r="D264" s="68"/>
      <c r="E264" s="69"/>
      <c r="F264" s="310">
        <v>1870.33</v>
      </c>
      <c r="G264" s="310">
        <v>595.29</v>
      </c>
      <c r="H264" s="144">
        <f t="shared" si="55"/>
        <v>1275.04</v>
      </c>
      <c r="I264" s="93">
        <f t="shared" si="56"/>
        <v>2.1418804280266763</v>
      </c>
      <c r="J264" s="160"/>
      <c r="K264" s="310">
        <v>14026.14</v>
      </c>
      <c r="L264" s="310">
        <v>3114.9300000000003</v>
      </c>
      <c r="M264" s="144">
        <f t="shared" si="57"/>
        <v>10911.21</v>
      </c>
      <c r="N264" s="93">
        <f t="shared" si="58"/>
        <v>3.5028748639616292</v>
      </c>
      <c r="O264" s="261"/>
      <c r="P264" s="160"/>
      <c r="Q264" s="310">
        <v>3705.66</v>
      </c>
      <c r="R264" s="310">
        <v>952.04</v>
      </c>
      <c r="S264" s="144">
        <f t="shared" si="59"/>
        <v>2753.62</v>
      </c>
      <c r="T264" s="93">
        <f t="shared" si="60"/>
        <v>2.8923364564514098</v>
      </c>
    </row>
    <row r="265" spans="1:20" s="70" customFormat="1" hidden="1" outlineLevel="2" x14ac:dyDescent="0.25">
      <c r="A265" s="65" t="s">
        <v>1453</v>
      </c>
      <c r="B265" s="66" t="s">
        <v>1914</v>
      </c>
      <c r="C265" s="67" t="s">
        <v>2365</v>
      </c>
      <c r="D265" s="68"/>
      <c r="E265" s="69"/>
      <c r="F265" s="310">
        <v>0</v>
      </c>
      <c r="G265" s="310">
        <v>0</v>
      </c>
      <c r="H265" s="144">
        <f t="shared" si="55"/>
        <v>0</v>
      </c>
      <c r="I265" s="93">
        <f t="shared" si="56"/>
        <v>0</v>
      </c>
      <c r="J265" s="160"/>
      <c r="K265" s="310">
        <v>-98.31</v>
      </c>
      <c r="L265" s="310">
        <v>0</v>
      </c>
      <c r="M265" s="144">
        <f t="shared" si="57"/>
        <v>-98.31</v>
      </c>
      <c r="N265" s="93" t="str">
        <f t="shared" si="58"/>
        <v>N.M.</v>
      </c>
      <c r="O265" s="261"/>
      <c r="P265" s="160"/>
      <c r="Q265" s="310">
        <v>-1.49</v>
      </c>
      <c r="R265" s="310">
        <v>0</v>
      </c>
      <c r="S265" s="144">
        <f t="shared" si="59"/>
        <v>-1.49</v>
      </c>
      <c r="T265" s="93" t="str">
        <f t="shared" si="60"/>
        <v>N.M.</v>
      </c>
    </row>
    <row r="266" spans="1:20" s="70" customFormat="1" hidden="1" outlineLevel="2" x14ac:dyDescent="0.25">
      <c r="A266" s="65" t="s">
        <v>1454</v>
      </c>
      <c r="B266" s="66" t="s">
        <v>1915</v>
      </c>
      <c r="C266" s="67" t="s">
        <v>2366</v>
      </c>
      <c r="D266" s="68"/>
      <c r="E266" s="69"/>
      <c r="F266" s="310">
        <v>762.91</v>
      </c>
      <c r="G266" s="310">
        <v>803.95</v>
      </c>
      <c r="H266" s="144">
        <f t="shared" si="55"/>
        <v>-41.040000000000077</v>
      </c>
      <c r="I266" s="93">
        <f t="shared" si="56"/>
        <v>-5.104795074320552E-2</v>
      </c>
      <c r="J266" s="160"/>
      <c r="K266" s="310">
        <v>3688.86</v>
      </c>
      <c r="L266" s="310">
        <v>5455.08</v>
      </c>
      <c r="M266" s="144">
        <f t="shared" si="57"/>
        <v>-1766.2199999999998</v>
      </c>
      <c r="N266" s="93">
        <f t="shared" si="58"/>
        <v>-0.32377527002353768</v>
      </c>
      <c r="O266" s="261"/>
      <c r="P266" s="160"/>
      <c r="Q266" s="310">
        <v>2572.17</v>
      </c>
      <c r="R266" s="310">
        <v>3416.55</v>
      </c>
      <c r="S266" s="144">
        <f t="shared" si="59"/>
        <v>-844.38000000000011</v>
      </c>
      <c r="T266" s="93">
        <f t="shared" si="60"/>
        <v>-0.24714404882117927</v>
      </c>
    </row>
    <row r="267" spans="1:20" s="70" customFormat="1" hidden="1" outlineLevel="2" x14ac:dyDescent="0.25">
      <c r="A267" s="65" t="s">
        <v>1455</v>
      </c>
      <c r="B267" s="66" t="s">
        <v>1916</v>
      </c>
      <c r="C267" s="67" t="s">
        <v>2367</v>
      </c>
      <c r="D267" s="68"/>
      <c r="E267" s="69"/>
      <c r="F267" s="310">
        <v>51.75</v>
      </c>
      <c r="G267" s="310">
        <v>4.6500000000000004</v>
      </c>
      <c r="H267" s="144">
        <f t="shared" si="55"/>
        <v>47.1</v>
      </c>
      <c r="I267" s="93" t="str">
        <f t="shared" si="56"/>
        <v>N.M.</v>
      </c>
      <c r="J267" s="160"/>
      <c r="K267" s="310">
        <v>90.99</v>
      </c>
      <c r="L267" s="310">
        <v>20.47</v>
      </c>
      <c r="M267" s="144">
        <f t="shared" si="57"/>
        <v>70.52</v>
      </c>
      <c r="N267" s="93">
        <f t="shared" si="58"/>
        <v>3.4450415241817294</v>
      </c>
      <c r="O267" s="261"/>
      <c r="P267" s="160"/>
      <c r="Q267" s="310">
        <v>87.97</v>
      </c>
      <c r="R267" s="310">
        <v>16.8</v>
      </c>
      <c r="S267" s="144">
        <f t="shared" si="59"/>
        <v>71.17</v>
      </c>
      <c r="T267" s="93">
        <f t="shared" si="60"/>
        <v>4.2363095238095241</v>
      </c>
    </row>
    <row r="268" spans="1:20" s="70" customFormat="1" hidden="1" outlineLevel="2" x14ac:dyDescent="0.25">
      <c r="A268" s="65" t="s">
        <v>1456</v>
      </c>
      <c r="B268" s="66" t="s">
        <v>1917</v>
      </c>
      <c r="C268" s="67" t="s">
        <v>2368</v>
      </c>
      <c r="D268" s="68"/>
      <c r="E268" s="69"/>
      <c r="F268" s="310">
        <v>0</v>
      </c>
      <c r="G268" s="310">
        <v>0</v>
      </c>
      <c r="H268" s="144">
        <f t="shared" si="55"/>
        <v>0</v>
      </c>
      <c r="I268" s="93">
        <f t="shared" si="56"/>
        <v>0</v>
      </c>
      <c r="J268" s="160"/>
      <c r="K268" s="310">
        <v>0</v>
      </c>
      <c r="L268" s="310">
        <v>79.86</v>
      </c>
      <c r="M268" s="144">
        <f t="shared" si="57"/>
        <v>-79.86</v>
      </c>
      <c r="N268" s="93" t="str">
        <f t="shared" si="58"/>
        <v>N.M.</v>
      </c>
      <c r="O268" s="261"/>
      <c r="P268" s="160"/>
      <c r="Q268" s="310">
        <v>0</v>
      </c>
      <c r="R268" s="310">
        <v>0</v>
      </c>
      <c r="S268" s="144">
        <f t="shared" si="59"/>
        <v>0</v>
      </c>
      <c r="T268" s="93">
        <f t="shared" si="60"/>
        <v>0</v>
      </c>
    </row>
    <row r="269" spans="1:20" s="22" customFormat="1" hidden="1" outlineLevel="1" collapsed="1" x14ac:dyDescent="0.25">
      <c r="A269" s="22" t="s">
        <v>195</v>
      </c>
      <c r="B269" s="55"/>
      <c r="C269" s="52" t="s">
        <v>837</v>
      </c>
      <c r="D269" s="189"/>
      <c r="E269" s="189"/>
      <c r="F269" s="26">
        <v>213808.81</v>
      </c>
      <c r="G269" s="26">
        <v>146105.35</v>
      </c>
      <c r="H269" s="44">
        <f t="shared" si="55"/>
        <v>67703.459999999992</v>
      </c>
      <c r="I269" s="119">
        <f t="shared" si="56"/>
        <v>0.46338795944159467</v>
      </c>
      <c r="J269" s="252"/>
      <c r="K269" s="26">
        <v>1105813.9099999999</v>
      </c>
      <c r="L269" s="26">
        <v>1016427.7699999999</v>
      </c>
      <c r="M269" s="44">
        <f t="shared" si="57"/>
        <v>89386.140000000014</v>
      </c>
      <c r="N269" s="88">
        <f t="shared" si="58"/>
        <v>8.7941457955246563E-2</v>
      </c>
      <c r="O269" s="219"/>
      <c r="P269" s="219"/>
      <c r="Q269" s="26">
        <v>644066.76000000013</v>
      </c>
      <c r="R269" s="26">
        <v>424984.93999999994</v>
      </c>
      <c r="S269" s="44">
        <f t="shared" si="59"/>
        <v>219081.82000000018</v>
      </c>
      <c r="T269" s="119">
        <f t="shared" si="60"/>
        <v>0.51550490236195246</v>
      </c>
    </row>
    <row r="270" spans="1:20" s="22" customFormat="1" ht="0.75" hidden="1" customHeight="1" outlineLevel="2" x14ac:dyDescent="0.25">
      <c r="B270" s="55"/>
      <c r="C270" s="52"/>
      <c r="D270" s="189"/>
      <c r="E270" s="189"/>
      <c r="F270" s="26"/>
      <c r="G270" s="26"/>
      <c r="H270" s="44"/>
      <c r="I270" s="119"/>
      <c r="J270" s="252"/>
      <c r="K270" s="26"/>
      <c r="L270" s="26"/>
      <c r="M270" s="44"/>
      <c r="N270" s="88"/>
      <c r="O270" s="219"/>
      <c r="P270" s="219"/>
      <c r="Q270" s="26"/>
      <c r="R270" s="26"/>
      <c r="S270" s="44"/>
      <c r="T270" s="119"/>
    </row>
    <row r="271" spans="1:20" s="70" customFormat="1" hidden="1" outlineLevel="2" x14ac:dyDescent="0.25">
      <c r="A271" s="65" t="s">
        <v>1457</v>
      </c>
      <c r="B271" s="66" t="s">
        <v>1918</v>
      </c>
      <c r="C271" s="67" t="s">
        <v>2369</v>
      </c>
      <c r="D271" s="68"/>
      <c r="E271" s="69"/>
      <c r="F271" s="310">
        <v>892871.27</v>
      </c>
      <c r="G271" s="310">
        <v>1677038.6</v>
      </c>
      <c r="H271" s="144">
        <f t="shared" ref="H271:H302" si="61">+F271-G271</f>
        <v>-784167.33000000007</v>
      </c>
      <c r="I271" s="93">
        <f t="shared" ref="I271:I302" si="62">IF(G271&lt;0,IF(H271=0,0,IF(OR(G271=0,F271=0),"N.M.",IF(ABS(H271/G271)&gt;=10,"N.M.",H271/(-G271)))),IF(H271=0,0,IF(OR(G271=0,F271=0),"N.M.",IF(ABS(H271/G271)&gt;=10,"N.M.",H271/G271))))</f>
        <v>-0.46759050745761011</v>
      </c>
      <c r="J271" s="160"/>
      <c r="K271" s="310">
        <v>5662758.4699999997</v>
      </c>
      <c r="L271" s="310">
        <v>6606857.3200000003</v>
      </c>
      <c r="M271" s="144">
        <f t="shared" ref="M271:M302" si="63">+K271-L271</f>
        <v>-944098.85000000056</v>
      </c>
      <c r="N271" s="93">
        <f t="shared" ref="N271:N302" si="64">IF(L271&lt;0,IF(M271=0,0,IF(OR(L271=0,K271=0),"N.M.",IF(ABS(M271/L271)&gt;=10,"N.M.",M271/(-L271)))),IF(M271=0,0,IF(OR(L271=0,K271=0),"N.M.",IF(ABS(M271/L271)&gt;=10,"N.M.",M271/L271))))</f>
        <v>-0.14289681224718812</v>
      </c>
      <c r="O271" s="261"/>
      <c r="P271" s="160"/>
      <c r="Q271" s="310">
        <v>2706670.59</v>
      </c>
      <c r="R271" s="310">
        <v>3660716.35</v>
      </c>
      <c r="S271" s="144">
        <f t="shared" ref="S271:S302" si="65">+Q271-R271</f>
        <v>-954045.76000000024</v>
      </c>
      <c r="T271" s="93">
        <f t="shared" ref="T271:T302" si="66">IF(R271&lt;0,IF(S271=0,0,IF(OR(R271=0,Q271=0),"N.M.",IF(ABS(S271/R271)&gt;=10,"N.M.",S271/(-R271)))),IF(S271=0,0,IF(OR(R271=0,Q271=0),"N.M.",IF(ABS(S271/R271)&gt;=10,"N.M.",S271/R271))))</f>
        <v>-0.26061723137877107</v>
      </c>
    </row>
    <row r="272" spans="1:20" s="70" customFormat="1" hidden="1" outlineLevel="2" x14ac:dyDescent="0.25">
      <c r="A272" s="65" t="s">
        <v>1458</v>
      </c>
      <c r="B272" s="66" t="s">
        <v>1919</v>
      </c>
      <c r="C272" s="67" t="s">
        <v>2370</v>
      </c>
      <c r="D272" s="68"/>
      <c r="E272" s="69"/>
      <c r="F272" s="310">
        <v>0</v>
      </c>
      <c r="G272" s="310">
        <v>0</v>
      </c>
      <c r="H272" s="144">
        <f t="shared" si="61"/>
        <v>0</v>
      </c>
      <c r="I272" s="93">
        <f t="shared" si="62"/>
        <v>0</v>
      </c>
      <c r="J272" s="160"/>
      <c r="K272" s="310">
        <v>0</v>
      </c>
      <c r="L272" s="310">
        <v>0</v>
      </c>
      <c r="M272" s="144">
        <f t="shared" si="63"/>
        <v>0</v>
      </c>
      <c r="N272" s="93">
        <f t="shared" si="64"/>
        <v>0</v>
      </c>
      <c r="O272" s="261"/>
      <c r="P272" s="160"/>
      <c r="Q272" s="310">
        <v>0</v>
      </c>
      <c r="R272" s="310">
        <v>0</v>
      </c>
      <c r="S272" s="144">
        <f t="shared" si="65"/>
        <v>0</v>
      </c>
      <c r="T272" s="93">
        <f t="shared" si="66"/>
        <v>0</v>
      </c>
    </row>
    <row r="273" spans="1:20" s="70" customFormat="1" hidden="1" outlineLevel="2" x14ac:dyDescent="0.25">
      <c r="A273" s="65" t="s">
        <v>1459</v>
      </c>
      <c r="B273" s="66" t="s">
        <v>1920</v>
      </c>
      <c r="C273" s="67" t="s">
        <v>2371</v>
      </c>
      <c r="D273" s="68"/>
      <c r="E273" s="69"/>
      <c r="F273" s="310">
        <v>44892.14</v>
      </c>
      <c r="G273" s="310">
        <v>84757.22</v>
      </c>
      <c r="H273" s="144">
        <f t="shared" si="61"/>
        <v>-39865.08</v>
      </c>
      <c r="I273" s="93">
        <f t="shared" si="62"/>
        <v>-0.47034435532453756</v>
      </c>
      <c r="J273" s="160"/>
      <c r="K273" s="310">
        <v>717533.58</v>
      </c>
      <c r="L273" s="310">
        <v>424819.02</v>
      </c>
      <c r="M273" s="144">
        <f t="shared" si="63"/>
        <v>292714.55999999994</v>
      </c>
      <c r="N273" s="93">
        <f t="shared" si="64"/>
        <v>0.68903355598343952</v>
      </c>
      <c r="O273" s="261"/>
      <c r="P273" s="160"/>
      <c r="Q273" s="310">
        <v>400205.9</v>
      </c>
      <c r="R273" s="310">
        <v>178989.15</v>
      </c>
      <c r="S273" s="144">
        <f t="shared" si="65"/>
        <v>221216.75000000003</v>
      </c>
      <c r="T273" s="93">
        <f t="shared" si="66"/>
        <v>1.2359226802295002</v>
      </c>
    </row>
    <row r="274" spans="1:20" s="70" customFormat="1" hidden="1" outlineLevel="2" x14ac:dyDescent="0.25">
      <c r="A274" s="65" t="s">
        <v>1460</v>
      </c>
      <c r="B274" s="66" t="s">
        <v>1921</v>
      </c>
      <c r="C274" s="67" t="s">
        <v>2372</v>
      </c>
      <c r="D274" s="68"/>
      <c r="E274" s="69"/>
      <c r="F274" s="310">
        <v>0</v>
      </c>
      <c r="G274" s="310">
        <v>47.92</v>
      </c>
      <c r="H274" s="144">
        <f t="shared" si="61"/>
        <v>-47.92</v>
      </c>
      <c r="I274" s="93" t="str">
        <f t="shared" si="62"/>
        <v>N.M.</v>
      </c>
      <c r="J274" s="160"/>
      <c r="K274" s="310">
        <v>64.13</v>
      </c>
      <c r="L274" s="310">
        <v>140.80000000000001</v>
      </c>
      <c r="M274" s="144">
        <f t="shared" si="63"/>
        <v>-76.670000000000016</v>
      </c>
      <c r="N274" s="93">
        <f t="shared" si="64"/>
        <v>-0.54453125000000002</v>
      </c>
      <c r="O274" s="261"/>
      <c r="P274" s="160"/>
      <c r="Q274" s="310">
        <v>0.28000000000000003</v>
      </c>
      <c r="R274" s="310">
        <v>92.53</v>
      </c>
      <c r="S274" s="144">
        <f t="shared" si="65"/>
        <v>-92.25</v>
      </c>
      <c r="T274" s="93">
        <f t="shared" si="66"/>
        <v>-0.99697395439316983</v>
      </c>
    </row>
    <row r="275" spans="1:20" s="70" customFormat="1" hidden="1" outlineLevel="2" x14ac:dyDescent="0.25">
      <c r="A275" s="65" t="s">
        <v>1461</v>
      </c>
      <c r="B275" s="66" t="s">
        <v>1922</v>
      </c>
      <c r="C275" s="67" t="s">
        <v>2373</v>
      </c>
      <c r="D275" s="68"/>
      <c r="E275" s="69"/>
      <c r="F275" s="310">
        <v>0</v>
      </c>
      <c r="G275" s="310">
        <v>0</v>
      </c>
      <c r="H275" s="144">
        <f t="shared" si="61"/>
        <v>0</v>
      </c>
      <c r="I275" s="93">
        <f t="shared" si="62"/>
        <v>0</v>
      </c>
      <c r="J275" s="160"/>
      <c r="K275" s="310">
        <v>0</v>
      </c>
      <c r="L275" s="310">
        <v>0</v>
      </c>
      <c r="M275" s="144">
        <f t="shared" si="63"/>
        <v>0</v>
      </c>
      <c r="N275" s="93">
        <f t="shared" si="64"/>
        <v>0</v>
      </c>
      <c r="O275" s="261"/>
      <c r="P275" s="160"/>
      <c r="Q275" s="310">
        <v>0</v>
      </c>
      <c r="R275" s="310">
        <v>0</v>
      </c>
      <c r="S275" s="144">
        <f t="shared" si="65"/>
        <v>0</v>
      </c>
      <c r="T275" s="93">
        <f t="shared" si="66"/>
        <v>0</v>
      </c>
    </row>
    <row r="276" spans="1:20" s="70" customFormat="1" hidden="1" outlineLevel="2" x14ac:dyDescent="0.25">
      <c r="A276" s="65" t="s">
        <v>1462</v>
      </c>
      <c r="B276" s="66" t="s">
        <v>1923</v>
      </c>
      <c r="C276" s="67" t="s">
        <v>2374</v>
      </c>
      <c r="D276" s="68"/>
      <c r="E276" s="69"/>
      <c r="F276" s="310">
        <v>0</v>
      </c>
      <c r="G276" s="310">
        <v>0</v>
      </c>
      <c r="H276" s="144">
        <f t="shared" si="61"/>
        <v>0</v>
      </c>
      <c r="I276" s="93">
        <f t="shared" si="62"/>
        <v>0</v>
      </c>
      <c r="J276" s="160"/>
      <c r="K276" s="310">
        <v>0</v>
      </c>
      <c r="L276" s="310">
        <v>0</v>
      </c>
      <c r="M276" s="144">
        <f t="shared" si="63"/>
        <v>0</v>
      </c>
      <c r="N276" s="93">
        <f t="shared" si="64"/>
        <v>0</v>
      </c>
      <c r="O276" s="261"/>
      <c r="P276" s="160"/>
      <c r="Q276" s="310">
        <v>0</v>
      </c>
      <c r="R276" s="310">
        <v>0</v>
      </c>
      <c r="S276" s="144">
        <f t="shared" si="65"/>
        <v>0</v>
      </c>
      <c r="T276" s="93">
        <f t="shared" si="66"/>
        <v>0</v>
      </c>
    </row>
    <row r="277" spans="1:20" s="70" customFormat="1" hidden="1" outlineLevel="2" x14ac:dyDescent="0.25">
      <c r="A277" s="65" t="s">
        <v>1463</v>
      </c>
      <c r="B277" s="66" t="s">
        <v>1924</v>
      </c>
      <c r="C277" s="67" t="s">
        <v>2375</v>
      </c>
      <c r="D277" s="68"/>
      <c r="E277" s="69"/>
      <c r="F277" s="310">
        <v>0</v>
      </c>
      <c r="G277" s="310">
        <v>0</v>
      </c>
      <c r="H277" s="144">
        <f t="shared" si="61"/>
        <v>0</v>
      </c>
      <c r="I277" s="93">
        <f t="shared" si="62"/>
        <v>0</v>
      </c>
      <c r="J277" s="160"/>
      <c r="K277" s="310">
        <v>24.36</v>
      </c>
      <c r="L277" s="310">
        <v>0</v>
      </c>
      <c r="M277" s="144">
        <f t="shared" si="63"/>
        <v>24.36</v>
      </c>
      <c r="N277" s="93" t="str">
        <f t="shared" si="64"/>
        <v>N.M.</v>
      </c>
      <c r="O277" s="261"/>
      <c r="P277" s="160"/>
      <c r="Q277" s="310">
        <v>24.36</v>
      </c>
      <c r="R277" s="310">
        <v>0</v>
      </c>
      <c r="S277" s="144">
        <f t="shared" si="65"/>
        <v>24.36</v>
      </c>
      <c r="T277" s="93" t="str">
        <f t="shared" si="66"/>
        <v>N.M.</v>
      </c>
    </row>
    <row r="278" spans="1:20" s="70" customFormat="1" hidden="1" outlineLevel="2" x14ac:dyDescent="0.25">
      <c r="A278" s="65" t="s">
        <v>1464</v>
      </c>
      <c r="B278" s="66" t="s">
        <v>1925</v>
      </c>
      <c r="C278" s="67" t="s">
        <v>2376</v>
      </c>
      <c r="D278" s="68"/>
      <c r="E278" s="69"/>
      <c r="F278" s="310">
        <v>150.84</v>
      </c>
      <c r="G278" s="310">
        <v>6.8500000000000005</v>
      </c>
      <c r="H278" s="144">
        <f t="shared" si="61"/>
        <v>143.99</v>
      </c>
      <c r="I278" s="93" t="str">
        <f t="shared" si="62"/>
        <v>N.M.</v>
      </c>
      <c r="J278" s="160"/>
      <c r="K278" s="310">
        <v>414.97</v>
      </c>
      <c r="L278" s="310">
        <v>36.74</v>
      </c>
      <c r="M278" s="144">
        <f t="shared" si="63"/>
        <v>378.23</v>
      </c>
      <c r="N278" s="93" t="str">
        <f t="shared" si="64"/>
        <v>N.M.</v>
      </c>
      <c r="O278" s="261"/>
      <c r="P278" s="160"/>
      <c r="Q278" s="310">
        <v>380.93</v>
      </c>
      <c r="R278" s="310">
        <v>22.34</v>
      </c>
      <c r="S278" s="144">
        <f t="shared" si="65"/>
        <v>358.59000000000003</v>
      </c>
      <c r="T278" s="93" t="str">
        <f t="shared" si="66"/>
        <v>N.M.</v>
      </c>
    </row>
    <row r="279" spans="1:20" s="70" customFormat="1" hidden="1" outlineLevel="2" x14ac:dyDescent="0.25">
      <c r="A279" s="65" t="s">
        <v>1465</v>
      </c>
      <c r="B279" s="66" t="s">
        <v>1926</v>
      </c>
      <c r="C279" s="67" t="s">
        <v>2377</v>
      </c>
      <c r="D279" s="68"/>
      <c r="E279" s="69"/>
      <c r="F279" s="310">
        <v>17.650000000000002</v>
      </c>
      <c r="G279" s="310">
        <v>5.89</v>
      </c>
      <c r="H279" s="144">
        <f t="shared" si="61"/>
        <v>11.760000000000002</v>
      </c>
      <c r="I279" s="93">
        <f t="shared" si="62"/>
        <v>1.9966044142614605</v>
      </c>
      <c r="J279" s="160"/>
      <c r="K279" s="310">
        <v>100.53</v>
      </c>
      <c r="L279" s="310">
        <v>71.350000000000009</v>
      </c>
      <c r="M279" s="144">
        <f t="shared" si="63"/>
        <v>29.179999999999993</v>
      </c>
      <c r="N279" s="93">
        <f t="shared" si="64"/>
        <v>0.40896986685353875</v>
      </c>
      <c r="O279" s="261"/>
      <c r="P279" s="160"/>
      <c r="Q279" s="310">
        <v>63.160000000000004</v>
      </c>
      <c r="R279" s="310">
        <v>29.59</v>
      </c>
      <c r="S279" s="144">
        <f t="shared" si="65"/>
        <v>33.570000000000007</v>
      </c>
      <c r="T279" s="93">
        <f t="shared" si="66"/>
        <v>1.134504900304157</v>
      </c>
    </row>
    <row r="280" spans="1:20" s="70" customFormat="1" hidden="1" outlineLevel="2" x14ac:dyDescent="0.25">
      <c r="A280" s="65" t="s">
        <v>1466</v>
      </c>
      <c r="B280" s="66" t="s">
        <v>1927</v>
      </c>
      <c r="C280" s="67" t="s">
        <v>2378</v>
      </c>
      <c r="D280" s="68"/>
      <c r="E280" s="69"/>
      <c r="F280" s="310">
        <v>62.35</v>
      </c>
      <c r="G280" s="310">
        <v>22.29</v>
      </c>
      <c r="H280" s="144">
        <f t="shared" si="61"/>
        <v>40.06</v>
      </c>
      <c r="I280" s="93">
        <f t="shared" si="62"/>
        <v>1.7972184836249441</v>
      </c>
      <c r="J280" s="160"/>
      <c r="K280" s="310">
        <v>229.22</v>
      </c>
      <c r="L280" s="310">
        <v>468.04</v>
      </c>
      <c r="M280" s="144">
        <f t="shared" si="63"/>
        <v>-238.82000000000002</v>
      </c>
      <c r="N280" s="93">
        <f t="shared" si="64"/>
        <v>-0.51025553371506716</v>
      </c>
      <c r="O280" s="261"/>
      <c r="P280" s="160"/>
      <c r="Q280" s="310">
        <v>151.01</v>
      </c>
      <c r="R280" s="310">
        <v>84.22</v>
      </c>
      <c r="S280" s="144">
        <f t="shared" si="65"/>
        <v>66.789999999999992</v>
      </c>
      <c r="T280" s="93">
        <f t="shared" si="66"/>
        <v>0.79304203277131313</v>
      </c>
    </row>
    <row r="281" spans="1:20" s="70" customFormat="1" hidden="1" outlineLevel="2" x14ac:dyDescent="0.25">
      <c r="A281" s="65" t="s">
        <v>1467</v>
      </c>
      <c r="B281" s="66" t="s">
        <v>1928</v>
      </c>
      <c r="C281" s="67" t="s">
        <v>2379</v>
      </c>
      <c r="D281" s="68"/>
      <c r="E281" s="69"/>
      <c r="F281" s="310">
        <v>25.89</v>
      </c>
      <c r="G281" s="310">
        <v>1.62</v>
      </c>
      <c r="H281" s="144">
        <f t="shared" si="61"/>
        <v>24.27</v>
      </c>
      <c r="I281" s="93" t="str">
        <f t="shared" si="62"/>
        <v>N.M.</v>
      </c>
      <c r="J281" s="160"/>
      <c r="K281" s="310">
        <v>98.53</v>
      </c>
      <c r="L281" s="310">
        <v>9.7799999999999994</v>
      </c>
      <c r="M281" s="144">
        <f t="shared" si="63"/>
        <v>88.75</v>
      </c>
      <c r="N281" s="93">
        <f t="shared" si="64"/>
        <v>9.0746421267893673</v>
      </c>
      <c r="O281" s="261"/>
      <c r="P281" s="160"/>
      <c r="Q281" s="310">
        <v>91.43</v>
      </c>
      <c r="R281" s="310">
        <v>3.65</v>
      </c>
      <c r="S281" s="144">
        <f t="shared" si="65"/>
        <v>87.78</v>
      </c>
      <c r="T281" s="93" t="str">
        <f t="shared" si="66"/>
        <v>N.M.</v>
      </c>
    </row>
    <row r="282" spans="1:20" s="70" customFormat="1" hidden="1" outlineLevel="2" x14ac:dyDescent="0.25">
      <c r="A282" s="65" t="s">
        <v>1468</v>
      </c>
      <c r="B282" s="66" t="s">
        <v>1929</v>
      </c>
      <c r="C282" s="67" t="s">
        <v>2380</v>
      </c>
      <c r="D282" s="68"/>
      <c r="E282" s="69"/>
      <c r="F282" s="310">
        <v>14.700000000000001</v>
      </c>
      <c r="G282" s="310">
        <v>5.54</v>
      </c>
      <c r="H282" s="144">
        <f t="shared" si="61"/>
        <v>9.16</v>
      </c>
      <c r="I282" s="93">
        <f t="shared" si="62"/>
        <v>1.6534296028880866</v>
      </c>
      <c r="J282" s="160"/>
      <c r="K282" s="310">
        <v>56.51</v>
      </c>
      <c r="L282" s="310">
        <v>35.29</v>
      </c>
      <c r="M282" s="144">
        <f t="shared" si="63"/>
        <v>21.22</v>
      </c>
      <c r="N282" s="93">
        <f t="shared" si="64"/>
        <v>0.60130348540663081</v>
      </c>
      <c r="O282" s="261"/>
      <c r="P282" s="160"/>
      <c r="Q282" s="310">
        <v>38.78</v>
      </c>
      <c r="R282" s="310">
        <v>25.3</v>
      </c>
      <c r="S282" s="144">
        <f t="shared" si="65"/>
        <v>13.48</v>
      </c>
      <c r="T282" s="93">
        <f t="shared" si="66"/>
        <v>0.53280632411067197</v>
      </c>
    </row>
    <row r="283" spans="1:20" s="70" customFormat="1" hidden="1" outlineLevel="2" x14ac:dyDescent="0.25">
      <c r="A283" s="65" t="s">
        <v>1469</v>
      </c>
      <c r="B283" s="66" t="s">
        <v>1930</v>
      </c>
      <c r="C283" s="67" t="s">
        <v>2381</v>
      </c>
      <c r="D283" s="68"/>
      <c r="E283" s="69"/>
      <c r="F283" s="310">
        <v>8.61</v>
      </c>
      <c r="G283" s="310">
        <v>3.18</v>
      </c>
      <c r="H283" s="144">
        <f t="shared" si="61"/>
        <v>5.43</v>
      </c>
      <c r="I283" s="93">
        <f t="shared" si="62"/>
        <v>1.7075471698113205</v>
      </c>
      <c r="J283" s="160"/>
      <c r="K283" s="310">
        <v>25.66</v>
      </c>
      <c r="L283" s="310">
        <v>15.780000000000001</v>
      </c>
      <c r="M283" s="144">
        <f t="shared" si="63"/>
        <v>9.879999999999999</v>
      </c>
      <c r="N283" s="93">
        <f t="shared" si="64"/>
        <v>0.62610899873257275</v>
      </c>
      <c r="O283" s="261"/>
      <c r="P283" s="160"/>
      <c r="Q283" s="310">
        <v>16.080000000000002</v>
      </c>
      <c r="R283" s="310">
        <v>15.780000000000001</v>
      </c>
      <c r="S283" s="144">
        <f t="shared" si="65"/>
        <v>0.30000000000000071</v>
      </c>
      <c r="T283" s="93">
        <f t="shared" si="66"/>
        <v>1.9011406844106508E-2</v>
      </c>
    </row>
    <row r="284" spans="1:20" s="70" customFormat="1" hidden="1" outlineLevel="2" x14ac:dyDescent="0.25">
      <c r="A284" s="65" t="s">
        <v>1470</v>
      </c>
      <c r="B284" s="66" t="s">
        <v>1931</v>
      </c>
      <c r="C284" s="67" t="s">
        <v>2382</v>
      </c>
      <c r="D284" s="68"/>
      <c r="E284" s="69"/>
      <c r="F284" s="310">
        <v>26.02</v>
      </c>
      <c r="G284" s="310">
        <v>0</v>
      </c>
      <c r="H284" s="144">
        <f t="shared" si="61"/>
        <v>26.02</v>
      </c>
      <c r="I284" s="93" t="str">
        <f t="shared" si="62"/>
        <v>N.M.</v>
      </c>
      <c r="J284" s="160"/>
      <c r="K284" s="310">
        <v>53.43</v>
      </c>
      <c r="L284" s="310">
        <v>2.67</v>
      </c>
      <c r="M284" s="144">
        <f t="shared" si="63"/>
        <v>50.76</v>
      </c>
      <c r="N284" s="93" t="str">
        <f t="shared" si="64"/>
        <v>N.M.</v>
      </c>
      <c r="O284" s="261"/>
      <c r="P284" s="160"/>
      <c r="Q284" s="310">
        <v>45.67</v>
      </c>
      <c r="R284" s="310">
        <v>0.49</v>
      </c>
      <c r="S284" s="144">
        <f t="shared" si="65"/>
        <v>45.18</v>
      </c>
      <c r="T284" s="93" t="str">
        <f t="shared" si="66"/>
        <v>N.M.</v>
      </c>
    </row>
    <row r="285" spans="1:20" s="70" customFormat="1" hidden="1" outlineLevel="2" x14ac:dyDescent="0.25">
      <c r="A285" s="65" t="s">
        <v>1471</v>
      </c>
      <c r="B285" s="66" t="s">
        <v>1932</v>
      </c>
      <c r="C285" s="67" t="s">
        <v>2383</v>
      </c>
      <c r="D285" s="68"/>
      <c r="E285" s="69"/>
      <c r="F285" s="310">
        <v>99.04</v>
      </c>
      <c r="G285" s="310">
        <v>27.97</v>
      </c>
      <c r="H285" s="144">
        <f t="shared" si="61"/>
        <v>71.070000000000007</v>
      </c>
      <c r="I285" s="93">
        <f t="shared" si="62"/>
        <v>2.5409367179120488</v>
      </c>
      <c r="J285" s="160"/>
      <c r="K285" s="310">
        <v>499.81</v>
      </c>
      <c r="L285" s="310">
        <v>469.08</v>
      </c>
      <c r="M285" s="144">
        <f t="shared" si="63"/>
        <v>30.730000000000018</v>
      </c>
      <c r="N285" s="93">
        <f t="shared" si="64"/>
        <v>6.5511213439072263E-2</v>
      </c>
      <c r="O285" s="261"/>
      <c r="P285" s="160"/>
      <c r="Q285" s="310">
        <v>350.84000000000003</v>
      </c>
      <c r="R285" s="310">
        <v>332.49</v>
      </c>
      <c r="S285" s="144">
        <f t="shared" si="65"/>
        <v>18.350000000000023</v>
      </c>
      <c r="T285" s="93">
        <f t="shared" si="66"/>
        <v>5.5189629763301218E-2</v>
      </c>
    </row>
    <row r="286" spans="1:20" s="70" customFormat="1" hidden="1" outlineLevel="2" x14ac:dyDescent="0.25">
      <c r="A286" s="65" t="s">
        <v>1472</v>
      </c>
      <c r="B286" s="66" t="s">
        <v>1933</v>
      </c>
      <c r="C286" s="67" t="s">
        <v>2384</v>
      </c>
      <c r="D286" s="68"/>
      <c r="E286" s="69"/>
      <c r="F286" s="310">
        <v>0.31</v>
      </c>
      <c r="G286" s="310">
        <v>33.380000000000003</v>
      </c>
      <c r="H286" s="144">
        <f t="shared" si="61"/>
        <v>-33.07</v>
      </c>
      <c r="I286" s="93">
        <f t="shared" si="62"/>
        <v>-0.99071300179748345</v>
      </c>
      <c r="J286" s="160"/>
      <c r="K286" s="310">
        <v>60.49</v>
      </c>
      <c r="L286" s="310">
        <v>42.97</v>
      </c>
      <c r="M286" s="144">
        <f t="shared" si="63"/>
        <v>17.520000000000003</v>
      </c>
      <c r="N286" s="93">
        <f t="shared" si="64"/>
        <v>0.40772632068885278</v>
      </c>
      <c r="O286" s="261"/>
      <c r="P286" s="160"/>
      <c r="Q286" s="310">
        <v>59.88</v>
      </c>
      <c r="R286" s="310">
        <v>34.81</v>
      </c>
      <c r="S286" s="144">
        <f t="shared" si="65"/>
        <v>25.07</v>
      </c>
      <c r="T286" s="93">
        <f t="shared" si="66"/>
        <v>0.72019534616489511</v>
      </c>
    </row>
    <row r="287" spans="1:20" s="70" customFormat="1" hidden="1" outlineLevel="2" x14ac:dyDescent="0.25">
      <c r="A287" s="65" t="s">
        <v>1473</v>
      </c>
      <c r="B287" s="66" t="s">
        <v>1934</v>
      </c>
      <c r="C287" s="67" t="s">
        <v>2385</v>
      </c>
      <c r="D287" s="68"/>
      <c r="E287" s="69"/>
      <c r="F287" s="310">
        <v>16.12</v>
      </c>
      <c r="G287" s="310">
        <v>0</v>
      </c>
      <c r="H287" s="144">
        <f t="shared" si="61"/>
        <v>16.12</v>
      </c>
      <c r="I287" s="93" t="str">
        <f t="shared" si="62"/>
        <v>N.M.</v>
      </c>
      <c r="J287" s="160"/>
      <c r="K287" s="310">
        <v>16.12</v>
      </c>
      <c r="L287" s="310">
        <v>7.13</v>
      </c>
      <c r="M287" s="144">
        <f t="shared" si="63"/>
        <v>8.990000000000002</v>
      </c>
      <c r="N287" s="93">
        <f t="shared" si="64"/>
        <v>1.2608695652173916</v>
      </c>
      <c r="O287" s="261"/>
      <c r="P287" s="160"/>
      <c r="Q287" s="310">
        <v>16.12</v>
      </c>
      <c r="R287" s="310">
        <v>0</v>
      </c>
      <c r="S287" s="144">
        <f t="shared" si="65"/>
        <v>16.12</v>
      </c>
      <c r="T287" s="93" t="str">
        <f t="shared" si="66"/>
        <v>N.M.</v>
      </c>
    </row>
    <row r="288" spans="1:20" s="70" customFormat="1" hidden="1" outlineLevel="2" x14ac:dyDescent="0.25">
      <c r="A288" s="65" t="s">
        <v>1474</v>
      </c>
      <c r="B288" s="66" t="s">
        <v>1935</v>
      </c>
      <c r="C288" s="67" t="s">
        <v>2386</v>
      </c>
      <c r="D288" s="68"/>
      <c r="E288" s="69"/>
      <c r="F288" s="310">
        <v>1.95</v>
      </c>
      <c r="G288" s="310">
        <v>0</v>
      </c>
      <c r="H288" s="144">
        <f t="shared" si="61"/>
        <v>1.95</v>
      </c>
      <c r="I288" s="93" t="str">
        <f t="shared" si="62"/>
        <v>N.M.</v>
      </c>
      <c r="J288" s="160"/>
      <c r="K288" s="310">
        <v>7.32</v>
      </c>
      <c r="L288" s="310">
        <v>2.75</v>
      </c>
      <c r="M288" s="144">
        <f t="shared" si="63"/>
        <v>4.57</v>
      </c>
      <c r="N288" s="93">
        <f t="shared" si="64"/>
        <v>1.6618181818181819</v>
      </c>
      <c r="O288" s="261"/>
      <c r="P288" s="160"/>
      <c r="Q288" s="310">
        <v>4.8500000000000005</v>
      </c>
      <c r="R288" s="310">
        <v>2.75</v>
      </c>
      <c r="S288" s="144">
        <f t="shared" si="65"/>
        <v>2.1000000000000005</v>
      </c>
      <c r="T288" s="93">
        <f t="shared" si="66"/>
        <v>0.76363636363636378</v>
      </c>
    </row>
    <row r="289" spans="1:20" s="70" customFormat="1" hidden="1" outlineLevel="2" x14ac:dyDescent="0.25">
      <c r="A289" s="65" t="s">
        <v>1475</v>
      </c>
      <c r="B289" s="66" t="s">
        <v>1936</v>
      </c>
      <c r="C289" s="67" t="s">
        <v>2387</v>
      </c>
      <c r="D289" s="68"/>
      <c r="E289" s="69"/>
      <c r="F289" s="310">
        <v>12.94</v>
      </c>
      <c r="G289" s="310">
        <v>0</v>
      </c>
      <c r="H289" s="144">
        <f t="shared" si="61"/>
        <v>12.94</v>
      </c>
      <c r="I289" s="93" t="str">
        <f t="shared" si="62"/>
        <v>N.M.</v>
      </c>
      <c r="J289" s="160"/>
      <c r="K289" s="310">
        <v>46.730000000000004</v>
      </c>
      <c r="L289" s="310">
        <v>4.6900000000000004</v>
      </c>
      <c r="M289" s="144">
        <f t="shared" si="63"/>
        <v>42.040000000000006</v>
      </c>
      <c r="N289" s="93">
        <f t="shared" si="64"/>
        <v>8.9637526652452024</v>
      </c>
      <c r="O289" s="261"/>
      <c r="P289" s="160"/>
      <c r="Q289" s="310">
        <v>7.12</v>
      </c>
      <c r="R289" s="310">
        <v>4.6900000000000004</v>
      </c>
      <c r="S289" s="144">
        <f t="shared" si="65"/>
        <v>2.4299999999999997</v>
      </c>
      <c r="T289" s="93">
        <f t="shared" si="66"/>
        <v>0.51812366737739857</v>
      </c>
    </row>
    <row r="290" spans="1:20" s="70" customFormat="1" hidden="1" outlineLevel="2" x14ac:dyDescent="0.25">
      <c r="A290" s="65" t="s">
        <v>1476</v>
      </c>
      <c r="B290" s="66" t="s">
        <v>1937</v>
      </c>
      <c r="C290" s="67" t="s">
        <v>2388</v>
      </c>
      <c r="D290" s="68"/>
      <c r="E290" s="69"/>
      <c r="F290" s="310">
        <v>857.56000000000006</v>
      </c>
      <c r="G290" s="310">
        <v>0</v>
      </c>
      <c r="H290" s="144">
        <f t="shared" si="61"/>
        <v>857.56000000000006</v>
      </c>
      <c r="I290" s="93" t="str">
        <f t="shared" si="62"/>
        <v>N.M.</v>
      </c>
      <c r="J290" s="160"/>
      <c r="K290" s="310">
        <v>2466.9500000000003</v>
      </c>
      <c r="L290" s="310">
        <v>51.800000000000004</v>
      </c>
      <c r="M290" s="144">
        <f t="shared" si="63"/>
        <v>2415.15</v>
      </c>
      <c r="N290" s="93" t="str">
        <f t="shared" si="64"/>
        <v>N.M.</v>
      </c>
      <c r="O290" s="261"/>
      <c r="P290" s="160"/>
      <c r="Q290" s="310">
        <v>2452.9</v>
      </c>
      <c r="R290" s="310">
        <v>35.300000000000004</v>
      </c>
      <c r="S290" s="144">
        <f t="shared" si="65"/>
        <v>2417.6</v>
      </c>
      <c r="T290" s="93" t="str">
        <f t="shared" si="66"/>
        <v>N.M.</v>
      </c>
    </row>
    <row r="291" spans="1:20" s="70" customFormat="1" hidden="1" outlineLevel="2" x14ac:dyDescent="0.25">
      <c r="A291" s="65" t="s">
        <v>1477</v>
      </c>
      <c r="B291" s="66" t="s">
        <v>1938</v>
      </c>
      <c r="C291" s="67" t="s">
        <v>2389</v>
      </c>
      <c r="D291" s="68"/>
      <c r="E291" s="69"/>
      <c r="F291" s="310">
        <v>0</v>
      </c>
      <c r="G291" s="310">
        <v>12.75</v>
      </c>
      <c r="H291" s="144">
        <f t="shared" si="61"/>
        <v>-12.75</v>
      </c>
      <c r="I291" s="93" t="str">
        <f t="shared" si="62"/>
        <v>N.M.</v>
      </c>
      <c r="J291" s="160"/>
      <c r="K291" s="310">
        <v>317.09000000000003</v>
      </c>
      <c r="L291" s="310">
        <v>23.22</v>
      </c>
      <c r="M291" s="144">
        <f t="shared" si="63"/>
        <v>293.87</v>
      </c>
      <c r="N291" s="93" t="str">
        <f t="shared" si="64"/>
        <v>N.M.</v>
      </c>
      <c r="O291" s="261"/>
      <c r="P291" s="160"/>
      <c r="Q291" s="310">
        <v>0</v>
      </c>
      <c r="R291" s="310">
        <v>23.22</v>
      </c>
      <c r="S291" s="144">
        <f t="shared" si="65"/>
        <v>-23.22</v>
      </c>
      <c r="T291" s="93" t="str">
        <f t="shared" si="66"/>
        <v>N.M.</v>
      </c>
    </row>
    <row r="292" spans="1:20" s="70" customFormat="1" hidden="1" outlineLevel="2" x14ac:dyDescent="0.25">
      <c r="A292" s="65" t="s">
        <v>1478</v>
      </c>
      <c r="B292" s="66" t="s">
        <v>1939</v>
      </c>
      <c r="C292" s="67" t="s">
        <v>2390</v>
      </c>
      <c r="D292" s="68"/>
      <c r="E292" s="69"/>
      <c r="F292" s="310">
        <v>47.54</v>
      </c>
      <c r="G292" s="310">
        <v>3.1</v>
      </c>
      <c r="H292" s="144">
        <f t="shared" si="61"/>
        <v>44.44</v>
      </c>
      <c r="I292" s="93" t="str">
        <f t="shared" si="62"/>
        <v>N.M.</v>
      </c>
      <c r="J292" s="160"/>
      <c r="K292" s="310">
        <v>138.72999999999999</v>
      </c>
      <c r="L292" s="310">
        <v>3.1</v>
      </c>
      <c r="M292" s="144">
        <f t="shared" si="63"/>
        <v>135.63</v>
      </c>
      <c r="N292" s="93" t="str">
        <f t="shared" si="64"/>
        <v>N.M.</v>
      </c>
      <c r="O292" s="261"/>
      <c r="P292" s="160"/>
      <c r="Q292" s="310">
        <v>57.26</v>
      </c>
      <c r="R292" s="310">
        <v>3.1</v>
      </c>
      <c r="S292" s="144">
        <f t="shared" si="65"/>
        <v>54.16</v>
      </c>
      <c r="T292" s="93" t="str">
        <f t="shared" si="66"/>
        <v>N.M.</v>
      </c>
    </row>
    <row r="293" spans="1:20" s="70" customFormat="1" hidden="1" outlineLevel="2" x14ac:dyDescent="0.25">
      <c r="A293" s="65" t="s">
        <v>1479</v>
      </c>
      <c r="B293" s="66" t="s">
        <v>1940</v>
      </c>
      <c r="C293" s="67" t="s">
        <v>2391</v>
      </c>
      <c r="D293" s="68"/>
      <c r="E293" s="69"/>
      <c r="F293" s="310">
        <v>12.120000000000001</v>
      </c>
      <c r="G293" s="310">
        <v>0</v>
      </c>
      <c r="H293" s="144">
        <f t="shared" si="61"/>
        <v>12.120000000000001</v>
      </c>
      <c r="I293" s="93" t="str">
        <f t="shared" si="62"/>
        <v>N.M.</v>
      </c>
      <c r="J293" s="160"/>
      <c r="K293" s="310">
        <v>21.71</v>
      </c>
      <c r="L293" s="310">
        <v>0</v>
      </c>
      <c r="M293" s="144">
        <f t="shared" si="63"/>
        <v>21.71</v>
      </c>
      <c r="N293" s="93" t="str">
        <f t="shared" si="64"/>
        <v>N.M.</v>
      </c>
      <c r="O293" s="261"/>
      <c r="P293" s="160"/>
      <c r="Q293" s="310">
        <v>12.120000000000001</v>
      </c>
      <c r="R293" s="310">
        <v>0</v>
      </c>
      <c r="S293" s="144">
        <f t="shared" si="65"/>
        <v>12.120000000000001</v>
      </c>
      <c r="T293" s="93" t="str">
        <f t="shared" si="66"/>
        <v>N.M.</v>
      </c>
    </row>
    <row r="294" spans="1:20" s="70" customFormat="1" hidden="1" outlineLevel="2" x14ac:dyDescent="0.25">
      <c r="A294" s="65" t="s">
        <v>1480</v>
      </c>
      <c r="B294" s="66" t="s">
        <v>1941</v>
      </c>
      <c r="C294" s="67" t="s">
        <v>2392</v>
      </c>
      <c r="D294" s="68"/>
      <c r="E294" s="69"/>
      <c r="F294" s="310">
        <v>-18784.71</v>
      </c>
      <c r="G294" s="310">
        <v>-6143.67</v>
      </c>
      <c r="H294" s="144">
        <f t="shared" si="61"/>
        <v>-12641.039999999999</v>
      </c>
      <c r="I294" s="93">
        <f t="shared" si="62"/>
        <v>-2.0575714515916381</v>
      </c>
      <c r="J294" s="160"/>
      <c r="K294" s="310">
        <v>-77620.150000000009</v>
      </c>
      <c r="L294" s="310">
        <v>-93074.26</v>
      </c>
      <c r="M294" s="144">
        <f t="shared" si="63"/>
        <v>15454.109999999986</v>
      </c>
      <c r="N294" s="93">
        <f t="shared" si="64"/>
        <v>0.16604064324551157</v>
      </c>
      <c r="O294" s="261"/>
      <c r="P294" s="160"/>
      <c r="Q294" s="310">
        <v>-32846.49</v>
      </c>
      <c r="R294" s="310">
        <v>-71659.48</v>
      </c>
      <c r="S294" s="144">
        <f t="shared" si="65"/>
        <v>38812.99</v>
      </c>
      <c r="T294" s="93">
        <f t="shared" si="66"/>
        <v>0.54163091889586701</v>
      </c>
    </row>
    <row r="295" spans="1:20" s="70" customFormat="1" hidden="1" outlineLevel="2" x14ac:dyDescent="0.25">
      <c r="A295" s="65" t="s">
        <v>1481</v>
      </c>
      <c r="B295" s="66" t="s">
        <v>1942</v>
      </c>
      <c r="C295" s="67" t="s">
        <v>2393</v>
      </c>
      <c r="D295" s="68"/>
      <c r="E295" s="69"/>
      <c r="F295" s="310">
        <v>-41570</v>
      </c>
      <c r="G295" s="310">
        <v>-33279</v>
      </c>
      <c r="H295" s="144">
        <f t="shared" si="61"/>
        <v>-8291</v>
      </c>
      <c r="I295" s="93">
        <f t="shared" si="62"/>
        <v>-0.24913609182968238</v>
      </c>
      <c r="J295" s="160"/>
      <c r="K295" s="310">
        <v>-235656</v>
      </c>
      <c r="L295" s="310">
        <v>-250919</v>
      </c>
      <c r="M295" s="144">
        <f t="shared" si="63"/>
        <v>15263</v>
      </c>
      <c r="N295" s="93">
        <f t="shared" si="64"/>
        <v>6.0828394820639328E-2</v>
      </c>
      <c r="O295" s="261"/>
      <c r="P295" s="160"/>
      <c r="Q295" s="310">
        <v>-125541</v>
      </c>
      <c r="R295" s="310">
        <v>-131619</v>
      </c>
      <c r="S295" s="144">
        <f t="shared" si="65"/>
        <v>6078</v>
      </c>
      <c r="T295" s="93">
        <f t="shared" si="66"/>
        <v>4.6178743190572788E-2</v>
      </c>
    </row>
    <row r="296" spans="1:20" s="70" customFormat="1" hidden="1" outlineLevel="2" x14ac:dyDescent="0.25">
      <c r="A296" s="65" t="s">
        <v>1482</v>
      </c>
      <c r="B296" s="66" t="s">
        <v>1943</v>
      </c>
      <c r="C296" s="67" t="s">
        <v>2394</v>
      </c>
      <c r="D296" s="68"/>
      <c r="E296" s="69"/>
      <c r="F296" s="310">
        <v>0</v>
      </c>
      <c r="G296" s="310">
        <v>0</v>
      </c>
      <c r="H296" s="144">
        <f t="shared" si="61"/>
        <v>0</v>
      </c>
      <c r="I296" s="93">
        <f t="shared" si="62"/>
        <v>0</v>
      </c>
      <c r="J296" s="160"/>
      <c r="K296" s="310">
        <v>0.05</v>
      </c>
      <c r="L296" s="310">
        <v>0</v>
      </c>
      <c r="M296" s="144">
        <f t="shared" si="63"/>
        <v>0.05</v>
      </c>
      <c r="N296" s="93" t="str">
        <f t="shared" si="64"/>
        <v>N.M.</v>
      </c>
      <c r="O296" s="261"/>
      <c r="P296" s="160"/>
      <c r="Q296" s="310">
        <v>0.03</v>
      </c>
      <c r="R296" s="310">
        <v>0</v>
      </c>
      <c r="S296" s="144">
        <f t="shared" si="65"/>
        <v>0.03</v>
      </c>
      <c r="T296" s="93" t="str">
        <f t="shared" si="66"/>
        <v>N.M.</v>
      </c>
    </row>
    <row r="297" spans="1:20" s="70" customFormat="1" hidden="1" outlineLevel="2" x14ac:dyDescent="0.25">
      <c r="A297" s="65" t="s">
        <v>1483</v>
      </c>
      <c r="B297" s="66" t="s">
        <v>1944</v>
      </c>
      <c r="C297" s="67" t="s">
        <v>2395</v>
      </c>
      <c r="D297" s="68"/>
      <c r="E297" s="69"/>
      <c r="F297" s="310">
        <v>-1472.91</v>
      </c>
      <c r="G297" s="310">
        <v>-35.6</v>
      </c>
      <c r="H297" s="144">
        <f t="shared" si="61"/>
        <v>-1437.3100000000002</v>
      </c>
      <c r="I297" s="93" t="str">
        <f t="shared" si="62"/>
        <v>N.M.</v>
      </c>
      <c r="J297" s="160"/>
      <c r="K297" s="310">
        <v>-1702.51</v>
      </c>
      <c r="L297" s="310">
        <v>92.070000000000007</v>
      </c>
      <c r="M297" s="144">
        <f t="shared" si="63"/>
        <v>-1794.58</v>
      </c>
      <c r="N297" s="93" t="str">
        <f t="shared" si="64"/>
        <v>N.M.</v>
      </c>
      <c r="O297" s="261"/>
      <c r="P297" s="160"/>
      <c r="Q297" s="310">
        <v>-1524.73</v>
      </c>
      <c r="R297" s="310">
        <v>-35.6</v>
      </c>
      <c r="S297" s="144">
        <f t="shared" si="65"/>
        <v>-1489.13</v>
      </c>
      <c r="T297" s="93" t="str">
        <f t="shared" si="66"/>
        <v>N.M.</v>
      </c>
    </row>
    <row r="298" spans="1:20" s="70" customFormat="1" hidden="1" outlineLevel="2" x14ac:dyDescent="0.25">
      <c r="A298" s="65" t="s">
        <v>1484</v>
      </c>
      <c r="B298" s="66" t="s">
        <v>1945</v>
      </c>
      <c r="C298" s="67" t="s">
        <v>2396</v>
      </c>
      <c r="D298" s="68"/>
      <c r="E298" s="69"/>
      <c r="F298" s="310">
        <v>-50013.46</v>
      </c>
      <c r="G298" s="310">
        <v>-47129.520000000004</v>
      </c>
      <c r="H298" s="144">
        <f t="shared" si="61"/>
        <v>-2883.9399999999951</v>
      </c>
      <c r="I298" s="93">
        <f t="shared" si="62"/>
        <v>-6.119179656402176E-2</v>
      </c>
      <c r="J298" s="160"/>
      <c r="K298" s="310">
        <v>-297861.88</v>
      </c>
      <c r="L298" s="310">
        <v>-347462.14</v>
      </c>
      <c r="M298" s="144">
        <f t="shared" si="63"/>
        <v>49600.260000000009</v>
      </c>
      <c r="N298" s="93">
        <f t="shared" si="64"/>
        <v>0.14275011372462049</v>
      </c>
      <c r="O298" s="261"/>
      <c r="P298" s="160"/>
      <c r="Q298" s="310">
        <v>-141291.56</v>
      </c>
      <c r="R298" s="310">
        <v>-158799.61000000002</v>
      </c>
      <c r="S298" s="144">
        <f t="shared" si="65"/>
        <v>17508.050000000017</v>
      </c>
      <c r="T298" s="93">
        <f t="shared" si="66"/>
        <v>0.11025247480141806</v>
      </c>
    </row>
    <row r="299" spans="1:20" s="70" customFormat="1" hidden="1" outlineLevel="2" x14ac:dyDescent="0.25">
      <c r="A299" s="65" t="s">
        <v>1485</v>
      </c>
      <c r="B299" s="66" t="s">
        <v>1946</v>
      </c>
      <c r="C299" s="67" t="s">
        <v>2397</v>
      </c>
      <c r="D299" s="68"/>
      <c r="E299" s="69"/>
      <c r="F299" s="310">
        <v>189570.95</v>
      </c>
      <c r="G299" s="310">
        <v>174993.58000000002</v>
      </c>
      <c r="H299" s="144">
        <f t="shared" si="61"/>
        <v>14577.369999999995</v>
      </c>
      <c r="I299" s="93">
        <f t="shared" si="62"/>
        <v>8.3302313147716578E-2</v>
      </c>
      <c r="J299" s="160"/>
      <c r="K299" s="310">
        <v>1094200.77</v>
      </c>
      <c r="L299" s="310">
        <v>1553044.1600000001</v>
      </c>
      <c r="M299" s="144">
        <f t="shared" si="63"/>
        <v>-458843.39000000013</v>
      </c>
      <c r="N299" s="93">
        <f t="shared" si="64"/>
        <v>-0.29544774180793421</v>
      </c>
      <c r="O299" s="261"/>
      <c r="P299" s="160"/>
      <c r="Q299" s="310">
        <v>494468.65</v>
      </c>
      <c r="R299" s="310">
        <v>742790.34</v>
      </c>
      <c r="S299" s="144">
        <f t="shared" si="65"/>
        <v>-248321.68999999994</v>
      </c>
      <c r="T299" s="93">
        <f t="shared" si="66"/>
        <v>-0.33430926148016404</v>
      </c>
    </row>
    <row r="300" spans="1:20" s="70" customFormat="1" hidden="1" outlineLevel="2" x14ac:dyDescent="0.25">
      <c r="A300" s="65" t="s">
        <v>1486</v>
      </c>
      <c r="B300" s="66" t="s">
        <v>1947</v>
      </c>
      <c r="C300" s="67" t="s">
        <v>2398</v>
      </c>
      <c r="D300" s="68"/>
      <c r="E300" s="69"/>
      <c r="F300" s="310">
        <v>-354812.05</v>
      </c>
      <c r="G300" s="310">
        <v>-472.74</v>
      </c>
      <c r="H300" s="144">
        <f t="shared" si="61"/>
        <v>-354339.31</v>
      </c>
      <c r="I300" s="93" t="str">
        <f t="shared" si="62"/>
        <v>N.M.</v>
      </c>
      <c r="J300" s="160"/>
      <c r="K300" s="310">
        <v>-516807.16000000003</v>
      </c>
      <c r="L300" s="310">
        <v>149185.07</v>
      </c>
      <c r="M300" s="144">
        <f t="shared" si="63"/>
        <v>-665992.23</v>
      </c>
      <c r="N300" s="93">
        <f t="shared" si="64"/>
        <v>-4.4642016121318306</v>
      </c>
      <c r="O300" s="261"/>
      <c r="P300" s="160"/>
      <c r="Q300" s="310">
        <v>-222692.96</v>
      </c>
      <c r="R300" s="310">
        <v>254352.93</v>
      </c>
      <c r="S300" s="144">
        <f t="shared" si="65"/>
        <v>-477045.89</v>
      </c>
      <c r="T300" s="93">
        <f t="shared" si="66"/>
        <v>-1.8755274020236372</v>
      </c>
    </row>
    <row r="301" spans="1:20" s="70" customFormat="1" hidden="1" outlineLevel="2" x14ac:dyDescent="0.25">
      <c r="A301" s="65" t="s">
        <v>1487</v>
      </c>
      <c r="B301" s="66" t="s">
        <v>1948</v>
      </c>
      <c r="C301" s="67" t="s">
        <v>2399</v>
      </c>
      <c r="D301" s="68"/>
      <c r="E301" s="69"/>
      <c r="F301" s="310">
        <v>0</v>
      </c>
      <c r="G301" s="310">
        <v>0</v>
      </c>
      <c r="H301" s="144">
        <f t="shared" si="61"/>
        <v>0</v>
      </c>
      <c r="I301" s="93">
        <f t="shared" si="62"/>
        <v>0</v>
      </c>
      <c r="J301" s="160"/>
      <c r="K301" s="310">
        <v>0</v>
      </c>
      <c r="L301" s="310">
        <v>0</v>
      </c>
      <c r="M301" s="144">
        <f t="shared" si="63"/>
        <v>0</v>
      </c>
      <c r="N301" s="93">
        <f t="shared" si="64"/>
        <v>0</v>
      </c>
      <c r="O301" s="261"/>
      <c r="P301" s="160"/>
      <c r="Q301" s="310">
        <v>0</v>
      </c>
      <c r="R301" s="310">
        <v>0</v>
      </c>
      <c r="S301" s="144">
        <f t="shared" si="65"/>
        <v>0</v>
      </c>
      <c r="T301" s="93">
        <f t="shared" si="66"/>
        <v>0</v>
      </c>
    </row>
    <row r="302" spans="1:20" s="70" customFormat="1" hidden="1" outlineLevel="2" x14ac:dyDescent="0.25">
      <c r="A302" s="65" t="s">
        <v>1488</v>
      </c>
      <c r="B302" s="66" t="s">
        <v>1949</v>
      </c>
      <c r="C302" s="67" t="s">
        <v>2400</v>
      </c>
      <c r="D302" s="68"/>
      <c r="E302" s="69"/>
      <c r="F302" s="310">
        <v>0</v>
      </c>
      <c r="G302" s="310">
        <v>0</v>
      </c>
      <c r="H302" s="144">
        <f t="shared" si="61"/>
        <v>0</v>
      </c>
      <c r="I302" s="93">
        <f t="shared" si="62"/>
        <v>0</v>
      </c>
      <c r="J302" s="160"/>
      <c r="K302" s="310">
        <v>0</v>
      </c>
      <c r="L302" s="310">
        <v>0</v>
      </c>
      <c r="M302" s="144">
        <f t="shared" si="63"/>
        <v>0</v>
      </c>
      <c r="N302" s="93">
        <f t="shared" si="64"/>
        <v>0</v>
      </c>
      <c r="O302" s="261"/>
      <c r="P302" s="160"/>
      <c r="Q302" s="310">
        <v>0</v>
      </c>
      <c r="R302" s="310">
        <v>0</v>
      </c>
      <c r="S302" s="144">
        <f t="shared" si="65"/>
        <v>0</v>
      </c>
      <c r="T302" s="93">
        <f t="shared" si="66"/>
        <v>0</v>
      </c>
    </row>
    <row r="303" spans="1:20" s="70" customFormat="1" hidden="1" outlineLevel="2" x14ac:dyDescent="0.25">
      <c r="A303" s="65" t="s">
        <v>1489</v>
      </c>
      <c r="B303" s="66" t="s">
        <v>1950</v>
      </c>
      <c r="C303" s="67" t="s">
        <v>2401</v>
      </c>
      <c r="D303" s="68"/>
      <c r="E303" s="69"/>
      <c r="F303" s="310">
        <v>28.07</v>
      </c>
      <c r="G303" s="310">
        <v>0</v>
      </c>
      <c r="H303" s="144">
        <f t="shared" ref="H303:H334" si="67">+F303-G303</f>
        <v>28.07</v>
      </c>
      <c r="I303" s="93" t="str">
        <f t="shared" ref="I303:I334" si="68">IF(G303&lt;0,IF(H303=0,0,IF(OR(G303=0,F303=0),"N.M.",IF(ABS(H303/G303)&gt;=10,"N.M.",H303/(-G303)))),IF(H303=0,0,IF(OR(G303=0,F303=0),"N.M.",IF(ABS(H303/G303)&gt;=10,"N.M.",H303/G303))))</f>
        <v>N.M.</v>
      </c>
      <c r="J303" s="160"/>
      <c r="K303" s="310">
        <v>168.63</v>
      </c>
      <c r="L303" s="310">
        <v>0</v>
      </c>
      <c r="M303" s="144">
        <f t="shared" ref="M303:M334" si="69">+K303-L303</f>
        <v>168.63</v>
      </c>
      <c r="N303" s="93" t="str">
        <f t="shared" ref="N303:N334" si="70">IF(L303&lt;0,IF(M303=0,0,IF(OR(L303=0,K303=0),"N.M.",IF(ABS(M303/L303)&gt;=10,"N.M.",M303/(-L303)))),IF(M303=0,0,IF(OR(L303=0,K303=0),"N.M.",IF(ABS(M303/L303)&gt;=10,"N.M.",M303/L303))))</f>
        <v>N.M.</v>
      </c>
      <c r="O303" s="261"/>
      <c r="P303" s="160"/>
      <c r="Q303" s="310">
        <v>84.47</v>
      </c>
      <c r="R303" s="310">
        <v>0</v>
      </c>
      <c r="S303" s="144">
        <f t="shared" ref="S303:S334" si="71">+Q303-R303</f>
        <v>84.47</v>
      </c>
      <c r="T303" s="93" t="str">
        <f t="shared" ref="T303:T334" si="72">IF(R303&lt;0,IF(S303=0,0,IF(OR(R303=0,Q303=0),"N.M.",IF(ABS(S303/R303)&gt;=10,"N.M.",S303/(-R303)))),IF(S303=0,0,IF(OR(R303=0,Q303=0),"N.M.",IF(ABS(S303/R303)&gt;=10,"N.M.",S303/R303))))</f>
        <v>N.M.</v>
      </c>
    </row>
    <row r="304" spans="1:20" s="70" customFormat="1" hidden="1" outlineLevel="2" x14ac:dyDescent="0.25">
      <c r="A304" s="65" t="s">
        <v>1490</v>
      </c>
      <c r="B304" s="66" t="s">
        <v>1951</v>
      </c>
      <c r="C304" s="67" t="s">
        <v>2402</v>
      </c>
      <c r="D304" s="68"/>
      <c r="E304" s="69"/>
      <c r="F304" s="310">
        <v>1107.58</v>
      </c>
      <c r="G304" s="310">
        <v>3609.17</v>
      </c>
      <c r="H304" s="144">
        <f t="shared" si="67"/>
        <v>-2501.59</v>
      </c>
      <c r="I304" s="93">
        <f t="shared" si="68"/>
        <v>-0.69312057896968005</v>
      </c>
      <c r="J304" s="160"/>
      <c r="K304" s="310">
        <v>6879.45</v>
      </c>
      <c r="L304" s="310">
        <v>13986.62</v>
      </c>
      <c r="M304" s="144">
        <f t="shared" si="69"/>
        <v>-7107.170000000001</v>
      </c>
      <c r="N304" s="93">
        <f t="shared" si="70"/>
        <v>-0.5081406372661873</v>
      </c>
      <c r="O304" s="261"/>
      <c r="P304" s="160"/>
      <c r="Q304" s="310">
        <v>5043.82</v>
      </c>
      <c r="R304" s="310">
        <v>7437.4400000000005</v>
      </c>
      <c r="S304" s="144">
        <f t="shared" si="71"/>
        <v>-2393.6200000000008</v>
      </c>
      <c r="T304" s="93">
        <f t="shared" si="72"/>
        <v>-0.32183385681094578</v>
      </c>
    </row>
    <row r="305" spans="1:20" s="70" customFormat="1" hidden="1" outlineLevel="2" x14ac:dyDescent="0.25">
      <c r="A305" s="65" t="s">
        <v>1491</v>
      </c>
      <c r="B305" s="66" t="s">
        <v>1952</v>
      </c>
      <c r="C305" s="67" t="s">
        <v>2403</v>
      </c>
      <c r="D305" s="68"/>
      <c r="E305" s="69"/>
      <c r="F305" s="310">
        <v>0</v>
      </c>
      <c r="G305" s="310">
        <v>0</v>
      </c>
      <c r="H305" s="144">
        <f t="shared" si="67"/>
        <v>0</v>
      </c>
      <c r="I305" s="93">
        <f t="shared" si="68"/>
        <v>0</v>
      </c>
      <c r="J305" s="160"/>
      <c r="K305" s="310">
        <v>0</v>
      </c>
      <c r="L305" s="310">
        <v>116.38</v>
      </c>
      <c r="M305" s="144">
        <f t="shared" si="69"/>
        <v>-116.38</v>
      </c>
      <c r="N305" s="93" t="str">
        <f t="shared" si="70"/>
        <v>N.M.</v>
      </c>
      <c r="O305" s="261"/>
      <c r="P305" s="160"/>
      <c r="Q305" s="310">
        <v>0</v>
      </c>
      <c r="R305" s="310">
        <v>116.38</v>
      </c>
      <c r="S305" s="144">
        <f t="shared" si="71"/>
        <v>-116.38</v>
      </c>
      <c r="T305" s="93" t="str">
        <f t="shared" si="72"/>
        <v>N.M.</v>
      </c>
    </row>
    <row r="306" spans="1:20" s="70" customFormat="1" hidden="1" outlineLevel="2" x14ac:dyDescent="0.25">
      <c r="A306" s="65" t="s">
        <v>1492</v>
      </c>
      <c r="B306" s="66" t="s">
        <v>1953</v>
      </c>
      <c r="C306" s="67" t="s">
        <v>2404</v>
      </c>
      <c r="D306" s="68"/>
      <c r="E306" s="69"/>
      <c r="F306" s="310">
        <v>0</v>
      </c>
      <c r="G306" s="310">
        <v>0</v>
      </c>
      <c r="H306" s="144">
        <f t="shared" si="67"/>
        <v>0</v>
      </c>
      <c r="I306" s="93">
        <f t="shared" si="68"/>
        <v>0</v>
      </c>
      <c r="J306" s="160"/>
      <c r="K306" s="310">
        <v>3464.17</v>
      </c>
      <c r="L306" s="310">
        <v>0</v>
      </c>
      <c r="M306" s="144">
        <f t="shared" si="69"/>
        <v>3464.17</v>
      </c>
      <c r="N306" s="93" t="str">
        <f t="shared" si="70"/>
        <v>N.M.</v>
      </c>
      <c r="O306" s="261"/>
      <c r="P306" s="160"/>
      <c r="Q306" s="310">
        <v>0</v>
      </c>
      <c r="R306" s="310">
        <v>0</v>
      </c>
      <c r="S306" s="144">
        <f t="shared" si="71"/>
        <v>0</v>
      </c>
      <c r="T306" s="93">
        <f t="shared" si="72"/>
        <v>0</v>
      </c>
    </row>
    <row r="307" spans="1:20" s="70" customFormat="1" hidden="1" outlineLevel="2" x14ac:dyDescent="0.25">
      <c r="A307" s="65" t="s">
        <v>1493</v>
      </c>
      <c r="B307" s="66" t="s">
        <v>1954</v>
      </c>
      <c r="C307" s="67" t="s">
        <v>2405</v>
      </c>
      <c r="D307" s="68"/>
      <c r="E307" s="69"/>
      <c r="F307" s="310">
        <v>159215.89000000001</v>
      </c>
      <c r="G307" s="310">
        <v>161824.85</v>
      </c>
      <c r="H307" s="144">
        <f t="shared" si="67"/>
        <v>-2608.9599999999919</v>
      </c>
      <c r="I307" s="93">
        <f t="shared" si="68"/>
        <v>-1.612212215861774E-2</v>
      </c>
      <c r="J307" s="160"/>
      <c r="K307" s="310">
        <v>608332.21</v>
      </c>
      <c r="L307" s="310">
        <v>591340.45000000007</v>
      </c>
      <c r="M307" s="144">
        <f t="shared" si="69"/>
        <v>16991.759999999893</v>
      </c>
      <c r="N307" s="93">
        <f t="shared" si="70"/>
        <v>2.8734310328339438E-2</v>
      </c>
      <c r="O307" s="261"/>
      <c r="P307" s="160"/>
      <c r="Q307" s="310">
        <v>344104.27</v>
      </c>
      <c r="R307" s="310">
        <v>340875.88</v>
      </c>
      <c r="S307" s="144">
        <f t="shared" si="71"/>
        <v>3228.390000000014</v>
      </c>
      <c r="T307" s="93">
        <f t="shared" si="72"/>
        <v>9.4708666392002098E-3</v>
      </c>
    </row>
    <row r="308" spans="1:20" s="70" customFormat="1" hidden="1" outlineLevel="2" x14ac:dyDescent="0.25">
      <c r="A308" s="65" t="s">
        <v>1494</v>
      </c>
      <c r="B308" s="66" t="s">
        <v>1955</v>
      </c>
      <c r="C308" s="67" t="s">
        <v>2406</v>
      </c>
      <c r="D308" s="68"/>
      <c r="E308" s="69"/>
      <c r="F308" s="310">
        <v>168868.34</v>
      </c>
      <c r="G308" s="310">
        <v>143318.51999999999</v>
      </c>
      <c r="H308" s="144">
        <f t="shared" si="67"/>
        <v>25549.820000000007</v>
      </c>
      <c r="I308" s="93">
        <f t="shared" si="68"/>
        <v>0.17827298244497647</v>
      </c>
      <c r="J308" s="160"/>
      <c r="K308" s="310">
        <v>984579.46</v>
      </c>
      <c r="L308" s="310">
        <v>883273.29</v>
      </c>
      <c r="M308" s="144">
        <f t="shared" si="69"/>
        <v>101306.16999999993</v>
      </c>
      <c r="N308" s="93">
        <f t="shared" si="70"/>
        <v>0.11469402635281763</v>
      </c>
      <c r="O308" s="261"/>
      <c r="P308" s="160"/>
      <c r="Q308" s="310">
        <v>510265.7</v>
      </c>
      <c r="R308" s="310">
        <v>435305.54000000004</v>
      </c>
      <c r="S308" s="144">
        <f t="shared" si="71"/>
        <v>74960.159999999974</v>
      </c>
      <c r="T308" s="93">
        <f t="shared" si="72"/>
        <v>0.17220125431897781</v>
      </c>
    </row>
    <row r="309" spans="1:20" s="70" customFormat="1" hidden="1" outlineLevel="2" x14ac:dyDescent="0.25">
      <c r="A309" s="65" t="s">
        <v>1495</v>
      </c>
      <c r="B309" s="66" t="s">
        <v>1956</v>
      </c>
      <c r="C309" s="67" t="s">
        <v>2407</v>
      </c>
      <c r="D309" s="68"/>
      <c r="E309" s="69"/>
      <c r="F309" s="310">
        <v>0</v>
      </c>
      <c r="G309" s="310">
        <v>0</v>
      </c>
      <c r="H309" s="144">
        <f t="shared" si="67"/>
        <v>0</v>
      </c>
      <c r="I309" s="93">
        <f t="shared" si="68"/>
        <v>0</v>
      </c>
      <c r="J309" s="160"/>
      <c r="K309" s="310">
        <v>0</v>
      </c>
      <c r="L309" s="310">
        <v>0</v>
      </c>
      <c r="M309" s="144">
        <f t="shared" si="69"/>
        <v>0</v>
      </c>
      <c r="N309" s="93">
        <f t="shared" si="70"/>
        <v>0</v>
      </c>
      <c r="O309" s="261"/>
      <c r="P309" s="160"/>
      <c r="Q309" s="310">
        <v>0</v>
      </c>
      <c r="R309" s="310">
        <v>0</v>
      </c>
      <c r="S309" s="144">
        <f t="shared" si="71"/>
        <v>0</v>
      </c>
      <c r="T309" s="93">
        <f t="shared" si="72"/>
        <v>0</v>
      </c>
    </row>
    <row r="310" spans="1:20" s="70" customFormat="1" hidden="1" outlineLevel="2" x14ac:dyDescent="0.25">
      <c r="A310" s="65" t="s">
        <v>1496</v>
      </c>
      <c r="B310" s="66" t="s">
        <v>1957</v>
      </c>
      <c r="C310" s="67" t="s">
        <v>2408</v>
      </c>
      <c r="D310" s="68"/>
      <c r="E310" s="69"/>
      <c r="F310" s="310">
        <v>0</v>
      </c>
      <c r="G310" s="310">
        <v>-15.58</v>
      </c>
      <c r="H310" s="144">
        <f t="shared" si="67"/>
        <v>15.58</v>
      </c>
      <c r="I310" s="93" t="str">
        <f t="shared" si="68"/>
        <v>N.M.</v>
      </c>
      <c r="J310" s="160"/>
      <c r="K310" s="310">
        <v>-94.77</v>
      </c>
      <c r="L310" s="310">
        <v>42.410000000000004</v>
      </c>
      <c r="M310" s="144">
        <f t="shared" si="69"/>
        <v>-137.18</v>
      </c>
      <c r="N310" s="93">
        <f t="shared" si="70"/>
        <v>-3.2346144777175194</v>
      </c>
      <c r="O310" s="261"/>
      <c r="P310" s="160"/>
      <c r="Q310" s="310">
        <v>0</v>
      </c>
      <c r="R310" s="310">
        <v>-93.89</v>
      </c>
      <c r="S310" s="144">
        <f t="shared" si="71"/>
        <v>93.89</v>
      </c>
      <c r="T310" s="93" t="str">
        <f t="shared" si="72"/>
        <v>N.M.</v>
      </c>
    </row>
    <row r="311" spans="1:20" s="70" customFormat="1" hidden="1" outlineLevel="2" x14ac:dyDescent="0.25">
      <c r="A311" s="65" t="s">
        <v>1497</v>
      </c>
      <c r="B311" s="66" t="s">
        <v>1958</v>
      </c>
      <c r="C311" s="67" t="s">
        <v>2409</v>
      </c>
      <c r="D311" s="68"/>
      <c r="E311" s="69"/>
      <c r="F311" s="310">
        <v>-48309.41</v>
      </c>
      <c r="G311" s="310">
        <v>-158743.99</v>
      </c>
      <c r="H311" s="144">
        <f t="shared" si="67"/>
        <v>110434.57999999999</v>
      </c>
      <c r="I311" s="93">
        <f t="shared" si="68"/>
        <v>0.69567723477279353</v>
      </c>
      <c r="J311" s="160"/>
      <c r="K311" s="310">
        <v>-128733.23</v>
      </c>
      <c r="L311" s="310">
        <v>213252.07</v>
      </c>
      <c r="M311" s="144">
        <f t="shared" si="69"/>
        <v>-341985.3</v>
      </c>
      <c r="N311" s="93">
        <f t="shared" si="70"/>
        <v>-1.6036669655774032</v>
      </c>
      <c r="O311" s="261"/>
      <c r="P311" s="160"/>
      <c r="Q311" s="310">
        <v>-64975.42</v>
      </c>
      <c r="R311" s="310">
        <v>-10569.74</v>
      </c>
      <c r="S311" s="144">
        <f t="shared" si="71"/>
        <v>-54405.68</v>
      </c>
      <c r="T311" s="93">
        <f t="shared" si="72"/>
        <v>-5.1473054209469673</v>
      </c>
    </row>
    <row r="312" spans="1:20" s="70" customFormat="1" hidden="1" outlineLevel="2" x14ac:dyDescent="0.25">
      <c r="A312" s="65" t="s">
        <v>1498</v>
      </c>
      <c r="B312" s="66" t="s">
        <v>1959</v>
      </c>
      <c r="C312" s="67" t="s">
        <v>2410</v>
      </c>
      <c r="D312" s="68"/>
      <c r="E312" s="69"/>
      <c r="F312" s="310">
        <v>820.32</v>
      </c>
      <c r="G312" s="310">
        <v>1663.67</v>
      </c>
      <c r="H312" s="144">
        <f t="shared" si="67"/>
        <v>-843.35</v>
      </c>
      <c r="I312" s="93">
        <f t="shared" si="68"/>
        <v>-0.50692144475767431</v>
      </c>
      <c r="J312" s="160"/>
      <c r="K312" s="310">
        <v>2628.4900000000002</v>
      </c>
      <c r="L312" s="310">
        <v>8111.59</v>
      </c>
      <c r="M312" s="144">
        <f t="shared" si="69"/>
        <v>-5483.1</v>
      </c>
      <c r="N312" s="93">
        <f t="shared" si="70"/>
        <v>-0.67595872079333397</v>
      </c>
      <c r="O312" s="261"/>
      <c r="P312" s="160"/>
      <c r="Q312" s="310">
        <v>1642.76</v>
      </c>
      <c r="R312" s="310">
        <v>4672.5600000000004</v>
      </c>
      <c r="S312" s="144">
        <f t="shared" si="71"/>
        <v>-3029.8</v>
      </c>
      <c r="T312" s="93">
        <f t="shared" si="72"/>
        <v>-0.6484239902751382</v>
      </c>
    </row>
    <row r="313" spans="1:20" s="70" customFormat="1" hidden="1" outlineLevel="2" x14ac:dyDescent="0.25">
      <c r="A313" s="65" t="s">
        <v>1499</v>
      </c>
      <c r="B313" s="66" t="s">
        <v>1960</v>
      </c>
      <c r="C313" s="67" t="s">
        <v>2411</v>
      </c>
      <c r="D313" s="68"/>
      <c r="E313" s="69"/>
      <c r="F313" s="310">
        <v>-5414.91</v>
      </c>
      <c r="G313" s="310">
        <v>-10356.120000000001</v>
      </c>
      <c r="H313" s="144">
        <f t="shared" si="67"/>
        <v>4941.2100000000009</v>
      </c>
      <c r="I313" s="93">
        <f t="shared" si="68"/>
        <v>0.47712946547548701</v>
      </c>
      <c r="J313" s="160"/>
      <c r="K313" s="310">
        <v>-76425.7</v>
      </c>
      <c r="L313" s="310">
        <v>-91338.680000000008</v>
      </c>
      <c r="M313" s="144">
        <f t="shared" si="69"/>
        <v>14912.98000000001</v>
      </c>
      <c r="N313" s="93">
        <f t="shared" si="70"/>
        <v>0.16327124499719078</v>
      </c>
      <c r="O313" s="261"/>
      <c r="P313" s="160"/>
      <c r="Q313" s="310">
        <v>-14723.51</v>
      </c>
      <c r="R313" s="310">
        <v>-36944.020000000004</v>
      </c>
      <c r="S313" s="144">
        <f t="shared" si="71"/>
        <v>22220.510000000002</v>
      </c>
      <c r="T313" s="93">
        <f t="shared" si="72"/>
        <v>0.6014643235901237</v>
      </c>
    </row>
    <row r="314" spans="1:20" s="70" customFormat="1" hidden="1" outlineLevel="2" x14ac:dyDescent="0.25">
      <c r="A314" s="65" t="s">
        <v>1500</v>
      </c>
      <c r="B314" s="66" t="s">
        <v>1961</v>
      </c>
      <c r="C314" s="67" t="s">
        <v>2412</v>
      </c>
      <c r="D314" s="68"/>
      <c r="E314" s="69"/>
      <c r="F314" s="310">
        <v>184.94</v>
      </c>
      <c r="G314" s="310">
        <v>176.03</v>
      </c>
      <c r="H314" s="144">
        <f t="shared" si="67"/>
        <v>8.9099999999999966</v>
      </c>
      <c r="I314" s="93">
        <f t="shared" si="68"/>
        <v>5.0616372209282487E-2</v>
      </c>
      <c r="J314" s="160"/>
      <c r="K314" s="310">
        <v>1152.79</v>
      </c>
      <c r="L314" s="310">
        <v>1271.74</v>
      </c>
      <c r="M314" s="144">
        <f t="shared" si="69"/>
        <v>-118.95000000000005</v>
      </c>
      <c r="N314" s="93">
        <f t="shared" si="70"/>
        <v>-9.3533269378961142E-2</v>
      </c>
      <c r="O314" s="261"/>
      <c r="P314" s="160"/>
      <c r="Q314" s="310">
        <v>561.81000000000006</v>
      </c>
      <c r="R314" s="310">
        <v>595.66</v>
      </c>
      <c r="S314" s="144">
        <f t="shared" si="71"/>
        <v>-33.849999999999909</v>
      </c>
      <c r="T314" s="93">
        <f t="shared" si="72"/>
        <v>-5.6827720511701159E-2</v>
      </c>
    </row>
    <row r="315" spans="1:20" s="70" customFormat="1" hidden="1" outlineLevel="2" x14ac:dyDescent="0.25">
      <c r="A315" s="65" t="s">
        <v>1501</v>
      </c>
      <c r="B315" s="66" t="s">
        <v>1962</v>
      </c>
      <c r="C315" s="67" t="s">
        <v>2413</v>
      </c>
      <c r="D315" s="68"/>
      <c r="E315" s="69"/>
      <c r="F315" s="310">
        <v>0</v>
      </c>
      <c r="G315" s="310">
        <v>5.8100000000000005</v>
      </c>
      <c r="H315" s="144">
        <f t="shared" si="67"/>
        <v>-5.8100000000000005</v>
      </c>
      <c r="I315" s="93" t="str">
        <f t="shared" si="68"/>
        <v>N.M.</v>
      </c>
      <c r="J315" s="160"/>
      <c r="K315" s="310">
        <v>0</v>
      </c>
      <c r="L315" s="310">
        <v>5.8100000000000005</v>
      </c>
      <c r="M315" s="144">
        <f t="shared" si="69"/>
        <v>-5.8100000000000005</v>
      </c>
      <c r="N315" s="93" t="str">
        <f t="shared" si="70"/>
        <v>N.M.</v>
      </c>
      <c r="O315" s="261"/>
      <c r="P315" s="160"/>
      <c r="Q315" s="310">
        <v>0</v>
      </c>
      <c r="R315" s="310">
        <v>5.8100000000000005</v>
      </c>
      <c r="S315" s="144">
        <f t="shared" si="71"/>
        <v>-5.8100000000000005</v>
      </c>
      <c r="T315" s="93" t="str">
        <f t="shared" si="72"/>
        <v>N.M.</v>
      </c>
    </row>
    <row r="316" spans="1:20" s="70" customFormat="1" hidden="1" outlineLevel="2" x14ac:dyDescent="0.25">
      <c r="A316" s="65" t="s">
        <v>1502</v>
      </c>
      <c r="B316" s="66" t="s">
        <v>1963</v>
      </c>
      <c r="C316" s="67" t="s">
        <v>2414</v>
      </c>
      <c r="D316" s="68"/>
      <c r="E316" s="69"/>
      <c r="F316" s="310">
        <v>2600.54</v>
      </c>
      <c r="G316" s="310">
        <v>-846.83</v>
      </c>
      <c r="H316" s="144">
        <f t="shared" si="67"/>
        <v>3447.37</v>
      </c>
      <c r="I316" s="93">
        <f t="shared" si="68"/>
        <v>4.0709115170695416</v>
      </c>
      <c r="J316" s="160"/>
      <c r="K316" s="310">
        <v>11621.17</v>
      </c>
      <c r="L316" s="310">
        <v>14508.44</v>
      </c>
      <c r="M316" s="144">
        <f t="shared" si="69"/>
        <v>-2887.2700000000004</v>
      </c>
      <c r="N316" s="93">
        <f t="shared" si="70"/>
        <v>-0.19900623361298667</v>
      </c>
      <c r="O316" s="261"/>
      <c r="P316" s="160"/>
      <c r="Q316" s="310">
        <v>4719.33</v>
      </c>
      <c r="R316" s="310">
        <v>3143.76</v>
      </c>
      <c r="S316" s="144">
        <f t="shared" si="71"/>
        <v>1575.5699999999997</v>
      </c>
      <c r="T316" s="93">
        <f t="shared" si="72"/>
        <v>0.50117375372165807</v>
      </c>
    </row>
    <row r="317" spans="1:20" s="70" customFormat="1" hidden="1" outlineLevel="2" x14ac:dyDescent="0.25">
      <c r="A317" s="65" t="s">
        <v>1503</v>
      </c>
      <c r="B317" s="66" t="s">
        <v>1964</v>
      </c>
      <c r="C317" s="67" t="s">
        <v>2415</v>
      </c>
      <c r="D317" s="68"/>
      <c r="E317" s="69"/>
      <c r="F317" s="310">
        <v>172820.68</v>
      </c>
      <c r="G317" s="310">
        <v>178243.99</v>
      </c>
      <c r="H317" s="144">
        <f t="shared" si="67"/>
        <v>-5423.3099999999977</v>
      </c>
      <c r="I317" s="93">
        <f t="shared" si="68"/>
        <v>-3.0426327417827654E-2</v>
      </c>
      <c r="J317" s="160"/>
      <c r="K317" s="310">
        <v>1036924.07</v>
      </c>
      <c r="L317" s="310">
        <v>1069463.98</v>
      </c>
      <c r="M317" s="144">
        <f t="shared" si="69"/>
        <v>-32539.910000000033</v>
      </c>
      <c r="N317" s="93">
        <f t="shared" si="70"/>
        <v>-3.0426373032217534E-2</v>
      </c>
      <c r="O317" s="261"/>
      <c r="P317" s="160"/>
      <c r="Q317" s="310">
        <v>518462.04000000004</v>
      </c>
      <c r="R317" s="310">
        <v>534731.97</v>
      </c>
      <c r="S317" s="144">
        <f t="shared" si="71"/>
        <v>-16269.929999999935</v>
      </c>
      <c r="T317" s="93">
        <f t="shared" si="72"/>
        <v>-3.0426327417827543E-2</v>
      </c>
    </row>
    <row r="318" spans="1:20" s="70" customFormat="1" hidden="1" outlineLevel="2" x14ac:dyDescent="0.25">
      <c r="A318" s="65" t="s">
        <v>1504</v>
      </c>
      <c r="B318" s="66" t="s">
        <v>1965</v>
      </c>
      <c r="C318" s="67" t="s">
        <v>2416</v>
      </c>
      <c r="D318" s="68"/>
      <c r="E318" s="69"/>
      <c r="F318" s="310">
        <v>12047.83</v>
      </c>
      <c r="G318" s="310">
        <v>11103.210000000001</v>
      </c>
      <c r="H318" s="144">
        <f t="shared" si="67"/>
        <v>944.61999999999898</v>
      </c>
      <c r="I318" s="93">
        <f t="shared" si="68"/>
        <v>8.5076297755333721E-2</v>
      </c>
      <c r="J318" s="160"/>
      <c r="K318" s="310">
        <v>70356.5</v>
      </c>
      <c r="L318" s="310">
        <v>71022.100000000006</v>
      </c>
      <c r="M318" s="144">
        <f t="shared" si="69"/>
        <v>-665.60000000000582</v>
      </c>
      <c r="N318" s="93">
        <f t="shared" si="70"/>
        <v>-9.3717307711262514E-3</v>
      </c>
      <c r="O318" s="261"/>
      <c r="P318" s="160"/>
      <c r="Q318" s="310">
        <v>36447.01</v>
      </c>
      <c r="R318" s="310">
        <v>35441.31</v>
      </c>
      <c r="S318" s="144">
        <f t="shared" si="71"/>
        <v>1005.7000000000044</v>
      </c>
      <c r="T318" s="93">
        <f t="shared" si="72"/>
        <v>2.8376490598118535E-2</v>
      </c>
    </row>
    <row r="319" spans="1:20" s="70" customFormat="1" hidden="1" outlineLevel="2" x14ac:dyDescent="0.25">
      <c r="A319" s="65" t="s">
        <v>1505</v>
      </c>
      <c r="B319" s="66" t="s">
        <v>1966</v>
      </c>
      <c r="C319" s="67" t="s">
        <v>2417</v>
      </c>
      <c r="D319" s="68"/>
      <c r="E319" s="69"/>
      <c r="F319" s="310">
        <v>466822.13</v>
      </c>
      <c r="G319" s="310">
        <v>408197.75</v>
      </c>
      <c r="H319" s="144">
        <f t="shared" si="67"/>
        <v>58624.380000000005</v>
      </c>
      <c r="I319" s="93">
        <f t="shared" si="68"/>
        <v>0.14361759710826433</v>
      </c>
      <c r="J319" s="160"/>
      <c r="K319" s="310">
        <v>2774072.54</v>
      </c>
      <c r="L319" s="310">
        <v>2504574.4</v>
      </c>
      <c r="M319" s="144">
        <f t="shared" si="69"/>
        <v>269498.14000000013</v>
      </c>
      <c r="N319" s="93">
        <f t="shared" si="70"/>
        <v>0.10760236948840496</v>
      </c>
      <c r="O319" s="261"/>
      <c r="P319" s="160"/>
      <c r="Q319" s="310">
        <v>1381981.99</v>
      </c>
      <c r="R319" s="310">
        <v>1231827.4099999999</v>
      </c>
      <c r="S319" s="144">
        <f t="shared" si="71"/>
        <v>150154.58000000007</v>
      </c>
      <c r="T319" s="93">
        <f t="shared" si="72"/>
        <v>0.12189579382715643</v>
      </c>
    </row>
    <row r="320" spans="1:20" s="70" customFormat="1" hidden="1" outlineLevel="2" x14ac:dyDescent="0.25">
      <c r="A320" s="65" t="s">
        <v>1506</v>
      </c>
      <c r="B320" s="66" t="s">
        <v>1967</v>
      </c>
      <c r="C320" s="67" t="s">
        <v>2418</v>
      </c>
      <c r="D320" s="68"/>
      <c r="E320" s="69"/>
      <c r="F320" s="310">
        <v>0</v>
      </c>
      <c r="G320" s="310">
        <v>0</v>
      </c>
      <c r="H320" s="144">
        <f t="shared" si="67"/>
        <v>0</v>
      </c>
      <c r="I320" s="93">
        <f t="shared" si="68"/>
        <v>0</v>
      </c>
      <c r="J320" s="160"/>
      <c r="K320" s="310">
        <v>0</v>
      </c>
      <c r="L320" s="310">
        <v>0</v>
      </c>
      <c r="M320" s="144">
        <f t="shared" si="69"/>
        <v>0</v>
      </c>
      <c r="N320" s="93">
        <f t="shared" si="70"/>
        <v>0</v>
      </c>
      <c r="O320" s="261"/>
      <c r="P320" s="160"/>
      <c r="Q320" s="310">
        <v>0</v>
      </c>
      <c r="R320" s="310">
        <v>0</v>
      </c>
      <c r="S320" s="144">
        <f t="shared" si="71"/>
        <v>0</v>
      </c>
      <c r="T320" s="93">
        <f t="shared" si="72"/>
        <v>0</v>
      </c>
    </row>
    <row r="321" spans="1:20" s="70" customFormat="1" hidden="1" outlineLevel="2" x14ac:dyDescent="0.25">
      <c r="A321" s="65" t="s">
        <v>1507</v>
      </c>
      <c r="B321" s="66" t="s">
        <v>1968</v>
      </c>
      <c r="C321" s="67" t="s">
        <v>2419</v>
      </c>
      <c r="D321" s="68"/>
      <c r="E321" s="69"/>
      <c r="F321" s="310">
        <v>36248.050000000003</v>
      </c>
      <c r="G321" s="310">
        <v>43136.24</v>
      </c>
      <c r="H321" s="144">
        <f t="shared" si="67"/>
        <v>-6888.1899999999951</v>
      </c>
      <c r="I321" s="93">
        <f t="shared" si="68"/>
        <v>-0.15968452512319098</v>
      </c>
      <c r="J321" s="160"/>
      <c r="K321" s="310">
        <v>217952.41</v>
      </c>
      <c r="L321" s="310">
        <v>261923.76</v>
      </c>
      <c r="M321" s="144">
        <f t="shared" si="69"/>
        <v>-43971.350000000006</v>
      </c>
      <c r="N321" s="93">
        <f t="shared" si="70"/>
        <v>-0.16787843149472198</v>
      </c>
      <c r="O321" s="261"/>
      <c r="P321" s="160"/>
      <c r="Q321" s="310">
        <v>108970.75</v>
      </c>
      <c r="R321" s="310">
        <v>121879.04000000001</v>
      </c>
      <c r="S321" s="144">
        <f t="shared" si="71"/>
        <v>-12908.290000000008</v>
      </c>
      <c r="T321" s="93">
        <f t="shared" si="72"/>
        <v>-0.10591066355626043</v>
      </c>
    </row>
    <row r="322" spans="1:20" s="70" customFormat="1" hidden="1" outlineLevel="2" x14ac:dyDescent="0.25">
      <c r="A322" s="65" t="s">
        <v>1508</v>
      </c>
      <c r="B322" s="66" t="s">
        <v>1969</v>
      </c>
      <c r="C322" s="67" t="s">
        <v>2420</v>
      </c>
      <c r="D322" s="68"/>
      <c r="E322" s="69"/>
      <c r="F322" s="310">
        <v>15492.24</v>
      </c>
      <c r="G322" s="310">
        <v>14417.08</v>
      </c>
      <c r="H322" s="144">
        <f t="shared" si="67"/>
        <v>1075.1599999999999</v>
      </c>
      <c r="I322" s="93">
        <f t="shared" si="68"/>
        <v>7.4575434137842053E-2</v>
      </c>
      <c r="J322" s="160"/>
      <c r="K322" s="310">
        <v>89232.62</v>
      </c>
      <c r="L322" s="310">
        <v>88273.72</v>
      </c>
      <c r="M322" s="144">
        <f t="shared" si="69"/>
        <v>958.89999999999418</v>
      </c>
      <c r="N322" s="93">
        <f t="shared" si="70"/>
        <v>1.0862802655195614E-2</v>
      </c>
      <c r="O322" s="261"/>
      <c r="P322" s="160"/>
      <c r="Q322" s="310">
        <v>45736.25</v>
      </c>
      <c r="R322" s="310">
        <v>43704.639999999999</v>
      </c>
      <c r="S322" s="144">
        <f t="shared" si="71"/>
        <v>2031.6100000000006</v>
      </c>
      <c r="T322" s="93">
        <f t="shared" si="72"/>
        <v>4.6484995643483178E-2</v>
      </c>
    </row>
    <row r="323" spans="1:20" s="70" customFormat="1" hidden="1" outlineLevel="2" x14ac:dyDescent="0.25">
      <c r="A323" s="65" t="s">
        <v>1509</v>
      </c>
      <c r="B323" s="66" t="s">
        <v>1970</v>
      </c>
      <c r="C323" s="67" t="s">
        <v>2421</v>
      </c>
      <c r="D323" s="68"/>
      <c r="E323" s="69"/>
      <c r="F323" s="310">
        <v>915.25</v>
      </c>
      <c r="G323" s="310">
        <v>488.40000000000003</v>
      </c>
      <c r="H323" s="144">
        <f t="shared" si="67"/>
        <v>426.84999999999997</v>
      </c>
      <c r="I323" s="93">
        <f t="shared" si="68"/>
        <v>0.87397624897624882</v>
      </c>
      <c r="J323" s="160"/>
      <c r="K323" s="310">
        <v>1311.49</v>
      </c>
      <c r="L323" s="310">
        <v>6624.57</v>
      </c>
      <c r="M323" s="144">
        <f t="shared" si="69"/>
        <v>-5313.08</v>
      </c>
      <c r="N323" s="93">
        <f t="shared" si="70"/>
        <v>-0.80202639567549294</v>
      </c>
      <c r="O323" s="261"/>
      <c r="P323" s="160"/>
      <c r="Q323" s="310">
        <v>1028.72</v>
      </c>
      <c r="R323" s="310">
        <v>3357.78</v>
      </c>
      <c r="S323" s="144">
        <f t="shared" si="71"/>
        <v>-2329.0600000000004</v>
      </c>
      <c r="T323" s="93">
        <f t="shared" si="72"/>
        <v>-0.69363091089946338</v>
      </c>
    </row>
    <row r="324" spans="1:20" s="70" customFormat="1" hidden="1" outlineLevel="2" x14ac:dyDescent="0.25">
      <c r="A324" s="65" t="s">
        <v>1510</v>
      </c>
      <c r="B324" s="66" t="s">
        <v>1971</v>
      </c>
      <c r="C324" s="67" t="s">
        <v>2422</v>
      </c>
      <c r="D324" s="68"/>
      <c r="E324" s="69"/>
      <c r="F324" s="310">
        <v>360.26</v>
      </c>
      <c r="G324" s="310">
        <v>448.3</v>
      </c>
      <c r="H324" s="144">
        <f t="shared" si="67"/>
        <v>-88.04000000000002</v>
      </c>
      <c r="I324" s="93">
        <f t="shared" si="68"/>
        <v>-0.19638634842739242</v>
      </c>
      <c r="J324" s="160"/>
      <c r="K324" s="310">
        <v>4089.92</v>
      </c>
      <c r="L324" s="310">
        <v>7244.77</v>
      </c>
      <c r="M324" s="144">
        <f t="shared" si="69"/>
        <v>-3154.8500000000004</v>
      </c>
      <c r="N324" s="93">
        <f t="shared" si="70"/>
        <v>-0.43546586019984074</v>
      </c>
      <c r="O324" s="261"/>
      <c r="P324" s="160"/>
      <c r="Q324" s="310">
        <v>2591.59</v>
      </c>
      <c r="R324" s="310">
        <v>2114.4900000000002</v>
      </c>
      <c r="S324" s="144">
        <f t="shared" si="71"/>
        <v>477.09999999999991</v>
      </c>
      <c r="T324" s="93">
        <f t="shared" si="72"/>
        <v>0.22563360432066354</v>
      </c>
    </row>
    <row r="325" spans="1:20" s="70" customFormat="1" hidden="1" outlineLevel="2" x14ac:dyDescent="0.25">
      <c r="A325" s="65" t="s">
        <v>1511</v>
      </c>
      <c r="B325" s="66" t="s">
        <v>1972</v>
      </c>
      <c r="C325" s="67" t="s">
        <v>2423</v>
      </c>
      <c r="D325" s="68"/>
      <c r="E325" s="69"/>
      <c r="F325" s="310">
        <v>6296.87</v>
      </c>
      <c r="G325" s="310">
        <v>7700.55</v>
      </c>
      <c r="H325" s="144">
        <f t="shared" si="67"/>
        <v>-1403.6800000000003</v>
      </c>
      <c r="I325" s="93">
        <f t="shared" si="68"/>
        <v>-0.18228308367584137</v>
      </c>
      <c r="J325" s="160"/>
      <c r="K325" s="310">
        <v>37781.230000000003</v>
      </c>
      <c r="L325" s="310">
        <v>46203.29</v>
      </c>
      <c r="M325" s="144">
        <f t="shared" si="69"/>
        <v>-8422.0599999999977</v>
      </c>
      <c r="N325" s="93">
        <f t="shared" si="70"/>
        <v>-0.18228269025863736</v>
      </c>
      <c r="O325" s="261"/>
      <c r="P325" s="160"/>
      <c r="Q325" s="310">
        <v>18890.61</v>
      </c>
      <c r="R325" s="310">
        <v>23101.65</v>
      </c>
      <c r="S325" s="144">
        <f t="shared" si="71"/>
        <v>-4211.0400000000009</v>
      </c>
      <c r="T325" s="93">
        <f t="shared" si="72"/>
        <v>-0.18228308367584137</v>
      </c>
    </row>
    <row r="326" spans="1:20" s="70" customFormat="1" hidden="1" outlineLevel="2" x14ac:dyDescent="0.25">
      <c r="A326" s="65" t="s">
        <v>1512</v>
      </c>
      <c r="B326" s="66" t="s">
        <v>1973</v>
      </c>
      <c r="C326" s="67" t="s">
        <v>2424</v>
      </c>
      <c r="D326" s="68"/>
      <c r="E326" s="69"/>
      <c r="F326" s="310">
        <v>159884.42000000001</v>
      </c>
      <c r="G326" s="310">
        <v>150765.81</v>
      </c>
      <c r="H326" s="144">
        <f t="shared" si="67"/>
        <v>9118.6100000000151</v>
      </c>
      <c r="I326" s="93">
        <f t="shared" si="68"/>
        <v>6.0481948791970906E-2</v>
      </c>
      <c r="J326" s="160"/>
      <c r="K326" s="310">
        <v>999398.09</v>
      </c>
      <c r="L326" s="310">
        <v>924234.73</v>
      </c>
      <c r="M326" s="144">
        <f t="shared" si="69"/>
        <v>75163.359999999986</v>
      </c>
      <c r="N326" s="93">
        <f t="shared" si="70"/>
        <v>8.132496817123501E-2</v>
      </c>
      <c r="O326" s="261"/>
      <c r="P326" s="160"/>
      <c r="Q326" s="310">
        <v>541712.32000000007</v>
      </c>
      <c r="R326" s="310">
        <v>521892.27</v>
      </c>
      <c r="S326" s="144">
        <f t="shared" si="71"/>
        <v>19820.050000000047</v>
      </c>
      <c r="T326" s="93">
        <f t="shared" si="72"/>
        <v>3.7977282169747495E-2</v>
      </c>
    </row>
    <row r="327" spans="1:20" s="70" customFormat="1" hidden="1" outlineLevel="2" x14ac:dyDescent="0.25">
      <c r="A327" s="65" t="s">
        <v>1513</v>
      </c>
      <c r="B327" s="66" t="s">
        <v>1974</v>
      </c>
      <c r="C327" s="67" t="s">
        <v>2425</v>
      </c>
      <c r="D327" s="68"/>
      <c r="E327" s="69"/>
      <c r="F327" s="310">
        <v>-994.35</v>
      </c>
      <c r="G327" s="310">
        <v>1241.02</v>
      </c>
      <c r="H327" s="144">
        <f t="shared" si="67"/>
        <v>-2235.37</v>
      </c>
      <c r="I327" s="93">
        <f t="shared" si="68"/>
        <v>-1.8012360799987106</v>
      </c>
      <c r="J327" s="160"/>
      <c r="K327" s="310">
        <v>8530.64</v>
      </c>
      <c r="L327" s="310">
        <v>4285.01</v>
      </c>
      <c r="M327" s="144">
        <f t="shared" si="69"/>
        <v>4245.6299999999992</v>
      </c>
      <c r="N327" s="93">
        <f t="shared" si="70"/>
        <v>0.99080982308092602</v>
      </c>
      <c r="O327" s="261"/>
      <c r="P327" s="160"/>
      <c r="Q327" s="310">
        <v>-994.35</v>
      </c>
      <c r="R327" s="310">
        <v>1241.02</v>
      </c>
      <c r="S327" s="144">
        <f t="shared" si="71"/>
        <v>-2235.37</v>
      </c>
      <c r="T327" s="93">
        <f t="shared" si="72"/>
        <v>-1.8012360799987106</v>
      </c>
    </row>
    <row r="328" spans="1:20" s="70" customFormat="1" hidden="1" outlineLevel="2" x14ac:dyDescent="0.25">
      <c r="A328" s="65" t="s">
        <v>1514</v>
      </c>
      <c r="B328" s="66" t="s">
        <v>1975</v>
      </c>
      <c r="C328" s="67" t="s">
        <v>2426</v>
      </c>
      <c r="D328" s="68"/>
      <c r="E328" s="69"/>
      <c r="F328" s="310">
        <v>543.12</v>
      </c>
      <c r="G328" s="310">
        <v>2071</v>
      </c>
      <c r="H328" s="144">
        <f t="shared" si="67"/>
        <v>-1527.88</v>
      </c>
      <c r="I328" s="93">
        <f t="shared" si="68"/>
        <v>-0.73774987928536939</v>
      </c>
      <c r="J328" s="160"/>
      <c r="K328" s="310">
        <v>3258.73</v>
      </c>
      <c r="L328" s="310">
        <v>12426.01</v>
      </c>
      <c r="M328" s="144">
        <f t="shared" si="69"/>
        <v>-9167.2800000000007</v>
      </c>
      <c r="N328" s="93">
        <f t="shared" si="70"/>
        <v>-0.73774928557115282</v>
      </c>
      <c r="O328" s="261"/>
      <c r="P328" s="160"/>
      <c r="Q328" s="310">
        <v>1629.3600000000001</v>
      </c>
      <c r="R328" s="310">
        <v>6213</v>
      </c>
      <c r="S328" s="144">
        <f t="shared" si="71"/>
        <v>-4583.6399999999994</v>
      </c>
      <c r="T328" s="93">
        <f t="shared" si="72"/>
        <v>-0.73774987928536928</v>
      </c>
    </row>
    <row r="329" spans="1:20" s="70" customFormat="1" hidden="1" outlineLevel="2" x14ac:dyDescent="0.25">
      <c r="A329" s="65" t="s">
        <v>1515</v>
      </c>
      <c r="B329" s="66" t="s">
        <v>1976</v>
      </c>
      <c r="C329" s="67" t="s">
        <v>2427</v>
      </c>
      <c r="D329" s="68"/>
      <c r="E329" s="69"/>
      <c r="F329" s="310">
        <v>504.54</v>
      </c>
      <c r="G329" s="310">
        <v>322.83</v>
      </c>
      <c r="H329" s="144">
        <f t="shared" si="67"/>
        <v>181.71000000000004</v>
      </c>
      <c r="I329" s="93">
        <f t="shared" si="68"/>
        <v>0.5628659046557013</v>
      </c>
      <c r="J329" s="160"/>
      <c r="K329" s="310">
        <v>3027.2400000000002</v>
      </c>
      <c r="L329" s="310">
        <v>1929.5</v>
      </c>
      <c r="M329" s="144">
        <f t="shared" si="69"/>
        <v>1097.7400000000002</v>
      </c>
      <c r="N329" s="93">
        <f t="shared" si="70"/>
        <v>0.56892459186317712</v>
      </c>
      <c r="O329" s="261"/>
      <c r="P329" s="160"/>
      <c r="Q329" s="310">
        <v>1513.6200000000001</v>
      </c>
      <c r="R329" s="310">
        <v>968.49</v>
      </c>
      <c r="S329" s="144">
        <f t="shared" si="71"/>
        <v>545.13000000000011</v>
      </c>
      <c r="T329" s="93">
        <f t="shared" si="72"/>
        <v>0.5628659046557013</v>
      </c>
    </row>
    <row r="330" spans="1:20" s="70" customFormat="1" hidden="1" outlineLevel="2" x14ac:dyDescent="0.25">
      <c r="A330" s="65" t="s">
        <v>1516</v>
      </c>
      <c r="B330" s="66" t="s">
        <v>1977</v>
      </c>
      <c r="C330" s="67" t="s">
        <v>2428</v>
      </c>
      <c r="D330" s="68"/>
      <c r="E330" s="69"/>
      <c r="F330" s="310">
        <v>-239901.05000000002</v>
      </c>
      <c r="G330" s="310">
        <v>-125958.92</v>
      </c>
      <c r="H330" s="144">
        <f t="shared" si="67"/>
        <v>-113942.13000000002</v>
      </c>
      <c r="I330" s="93">
        <f t="shared" si="68"/>
        <v>-0.90459754656518188</v>
      </c>
      <c r="J330" s="160"/>
      <c r="K330" s="310">
        <v>-1439406.3</v>
      </c>
      <c r="L330" s="310">
        <v>-1349418.51</v>
      </c>
      <c r="M330" s="144">
        <f t="shared" si="69"/>
        <v>-89987.790000000037</v>
      </c>
      <c r="N330" s="93">
        <f t="shared" si="70"/>
        <v>-6.6686346254432247E-2</v>
      </c>
      <c r="O330" s="261"/>
      <c r="P330" s="160"/>
      <c r="Q330" s="310">
        <v>-719703.15</v>
      </c>
      <c r="R330" s="310">
        <v>-615342.76</v>
      </c>
      <c r="S330" s="144">
        <f t="shared" si="71"/>
        <v>-104360.39000000001</v>
      </c>
      <c r="T330" s="93">
        <f t="shared" si="72"/>
        <v>-0.16959716890144286</v>
      </c>
    </row>
    <row r="331" spans="1:20" s="70" customFormat="1" hidden="1" outlineLevel="2" x14ac:dyDescent="0.25">
      <c r="A331" s="65" t="s">
        <v>1517</v>
      </c>
      <c r="B331" s="66" t="s">
        <v>1978</v>
      </c>
      <c r="C331" s="67" t="s">
        <v>2429</v>
      </c>
      <c r="D331" s="68"/>
      <c r="E331" s="69"/>
      <c r="F331" s="310">
        <v>-85486</v>
      </c>
      <c r="G331" s="310">
        <v>-70898.37</v>
      </c>
      <c r="H331" s="144">
        <f t="shared" si="67"/>
        <v>-14587.630000000005</v>
      </c>
      <c r="I331" s="93">
        <f t="shared" si="68"/>
        <v>-0.20575409561602059</v>
      </c>
      <c r="J331" s="160"/>
      <c r="K331" s="310">
        <v>-509396.33</v>
      </c>
      <c r="L331" s="310">
        <v>-499642.7</v>
      </c>
      <c r="M331" s="144">
        <f t="shared" si="69"/>
        <v>-9753.6300000000047</v>
      </c>
      <c r="N331" s="93">
        <f t="shared" si="70"/>
        <v>-1.9521209856563509E-2</v>
      </c>
      <c r="O331" s="261"/>
      <c r="P331" s="160"/>
      <c r="Q331" s="310">
        <v>-295360.05</v>
      </c>
      <c r="R331" s="310">
        <v>-276205.94</v>
      </c>
      <c r="S331" s="144">
        <f t="shared" si="71"/>
        <v>-19154.109999999986</v>
      </c>
      <c r="T331" s="93">
        <f t="shared" si="72"/>
        <v>-6.9347205204927834E-2</v>
      </c>
    </row>
    <row r="332" spans="1:20" s="70" customFormat="1" hidden="1" outlineLevel="2" x14ac:dyDescent="0.25">
      <c r="A332" s="65" t="s">
        <v>1518</v>
      </c>
      <c r="B332" s="66" t="s">
        <v>1979</v>
      </c>
      <c r="C332" s="67" t="s">
        <v>2430</v>
      </c>
      <c r="D332" s="68"/>
      <c r="E332" s="69"/>
      <c r="F332" s="310">
        <v>-255014.14</v>
      </c>
      <c r="G332" s="310">
        <v>-190837.44</v>
      </c>
      <c r="H332" s="144">
        <f t="shared" si="67"/>
        <v>-64176.700000000012</v>
      </c>
      <c r="I332" s="93">
        <f t="shared" si="68"/>
        <v>-0.33628988106317087</v>
      </c>
      <c r="J332" s="160"/>
      <c r="K332" s="310">
        <v>-1455866.07</v>
      </c>
      <c r="L332" s="310">
        <v>-1368605.81</v>
      </c>
      <c r="M332" s="144">
        <f t="shared" si="69"/>
        <v>-87260.260000000009</v>
      </c>
      <c r="N332" s="93">
        <f t="shared" si="70"/>
        <v>-6.3758504722407988E-2</v>
      </c>
      <c r="O332" s="261"/>
      <c r="P332" s="160"/>
      <c r="Q332" s="310">
        <v>-888225.92</v>
      </c>
      <c r="R332" s="310">
        <v>-740346.28</v>
      </c>
      <c r="S332" s="144">
        <f t="shared" si="71"/>
        <v>-147879.64000000001</v>
      </c>
      <c r="T332" s="93">
        <f t="shared" si="72"/>
        <v>-0.19974388201153656</v>
      </c>
    </row>
    <row r="333" spans="1:20" s="70" customFormat="1" hidden="1" outlineLevel="2" x14ac:dyDescent="0.25">
      <c r="A333" s="65" t="s">
        <v>1519</v>
      </c>
      <c r="B333" s="66" t="s">
        <v>1980</v>
      </c>
      <c r="C333" s="67" t="s">
        <v>2431</v>
      </c>
      <c r="D333" s="68"/>
      <c r="E333" s="69"/>
      <c r="F333" s="310">
        <v>-62152.880000000005</v>
      </c>
      <c r="G333" s="310">
        <v>-47433.87</v>
      </c>
      <c r="H333" s="144">
        <f t="shared" si="67"/>
        <v>-14719.010000000002</v>
      </c>
      <c r="I333" s="93">
        <f t="shared" si="68"/>
        <v>-0.31030590588539375</v>
      </c>
      <c r="J333" s="160"/>
      <c r="K333" s="310">
        <v>-398143.93</v>
      </c>
      <c r="L333" s="310">
        <v>-397941.01</v>
      </c>
      <c r="M333" s="144">
        <f t="shared" si="69"/>
        <v>-202.9199999999837</v>
      </c>
      <c r="N333" s="93">
        <f t="shared" si="70"/>
        <v>-5.0992482529001897E-4</v>
      </c>
      <c r="O333" s="261"/>
      <c r="P333" s="160"/>
      <c r="Q333" s="310">
        <v>-219274.11000000002</v>
      </c>
      <c r="R333" s="310">
        <v>-216134.38</v>
      </c>
      <c r="S333" s="144">
        <f t="shared" si="71"/>
        <v>-3139.7300000000105</v>
      </c>
      <c r="T333" s="93">
        <f t="shared" si="72"/>
        <v>-1.4526749515741134E-2</v>
      </c>
    </row>
    <row r="334" spans="1:20" s="70" customFormat="1" hidden="1" outlineLevel="2" x14ac:dyDescent="0.25">
      <c r="A334" s="65" t="s">
        <v>1520</v>
      </c>
      <c r="B334" s="66" t="s">
        <v>1981</v>
      </c>
      <c r="C334" s="67" t="s">
        <v>2432</v>
      </c>
      <c r="D334" s="68"/>
      <c r="E334" s="69"/>
      <c r="F334" s="310">
        <v>-2722.62</v>
      </c>
      <c r="G334" s="310">
        <v>-8855.15</v>
      </c>
      <c r="H334" s="144">
        <f t="shared" si="67"/>
        <v>6132.53</v>
      </c>
      <c r="I334" s="93">
        <f t="shared" si="68"/>
        <v>0.69253824045894197</v>
      </c>
      <c r="J334" s="160"/>
      <c r="K334" s="310">
        <v>-19844.900000000001</v>
      </c>
      <c r="L334" s="310">
        <v>-44198.340000000004</v>
      </c>
      <c r="M334" s="144">
        <f t="shared" si="69"/>
        <v>24353.440000000002</v>
      </c>
      <c r="N334" s="93">
        <f t="shared" si="70"/>
        <v>0.55100349922644154</v>
      </c>
      <c r="O334" s="261"/>
      <c r="P334" s="160"/>
      <c r="Q334" s="310">
        <v>-9636.0300000000007</v>
      </c>
      <c r="R334" s="310">
        <v>-33505.919999999998</v>
      </c>
      <c r="S334" s="144">
        <f t="shared" si="71"/>
        <v>23869.89</v>
      </c>
      <c r="T334" s="93">
        <f t="shared" si="72"/>
        <v>0.71240813563692629</v>
      </c>
    </row>
    <row r="335" spans="1:20" s="70" customFormat="1" hidden="1" outlineLevel="2" x14ac:dyDescent="0.25">
      <c r="A335" s="65" t="s">
        <v>1521</v>
      </c>
      <c r="B335" s="66" t="s">
        <v>1982</v>
      </c>
      <c r="C335" s="67" t="s">
        <v>2433</v>
      </c>
      <c r="D335" s="68"/>
      <c r="E335" s="69"/>
      <c r="F335" s="310">
        <v>-40810.43</v>
      </c>
      <c r="G335" s="310">
        <v>-42889.82</v>
      </c>
      <c r="H335" s="144">
        <f t="shared" ref="H335:H366" si="73">+F335-G335</f>
        <v>2079.3899999999994</v>
      </c>
      <c r="I335" s="93">
        <f t="shared" ref="I335:I366" si="74">IF(G335&lt;0,IF(H335=0,0,IF(OR(G335=0,F335=0),"N.M.",IF(ABS(H335/G335)&gt;=10,"N.M.",H335/(-G335)))),IF(H335=0,0,IF(OR(G335=0,F335=0),"N.M.",IF(ABS(H335/G335)&gt;=10,"N.M.",H335/G335))))</f>
        <v>4.848213398890458E-2</v>
      </c>
      <c r="J335" s="160"/>
      <c r="K335" s="310">
        <v>-258274.14</v>
      </c>
      <c r="L335" s="310">
        <v>-251618.78</v>
      </c>
      <c r="M335" s="144">
        <f t="shared" ref="M335:M362" si="75">+K335-L335</f>
        <v>-6655.3600000000151</v>
      </c>
      <c r="N335" s="93">
        <f t="shared" ref="N335:N362" si="76">IF(L335&lt;0,IF(M335=0,0,IF(OR(L335=0,K335=0),"N.M.",IF(ABS(M335/L335)&gt;=10,"N.M.",M335/(-L335)))),IF(M335=0,0,IF(OR(L335=0,K335=0),"N.M.",IF(ABS(M335/L335)&gt;=10,"N.M.",M335/L335))))</f>
        <v>-2.6450171962522095E-2</v>
      </c>
      <c r="O335" s="261"/>
      <c r="P335" s="160"/>
      <c r="Q335" s="310">
        <v>-154311.89000000001</v>
      </c>
      <c r="R335" s="310">
        <v>-143438.88</v>
      </c>
      <c r="S335" s="144">
        <f t="shared" ref="S335:S366" si="77">+Q335-R335</f>
        <v>-10873.010000000009</v>
      </c>
      <c r="T335" s="93">
        <f t="shared" ref="T335:T366" si="78">IF(R335&lt;0,IF(S335=0,0,IF(OR(R335=0,Q335=0),"N.M.",IF(ABS(S335/R335)&gt;=10,"N.M.",S335/(-R335)))),IF(S335=0,0,IF(OR(R335=0,Q335=0),"N.M.",IF(ABS(S335/R335)&gt;=10,"N.M.",S335/R335))))</f>
        <v>-7.5802390537349496E-2</v>
      </c>
    </row>
    <row r="336" spans="1:20" s="70" customFormat="1" hidden="1" outlineLevel="2" x14ac:dyDescent="0.25">
      <c r="A336" s="65" t="s">
        <v>1522</v>
      </c>
      <c r="B336" s="66" t="s">
        <v>1983</v>
      </c>
      <c r="C336" s="67" t="s">
        <v>2434</v>
      </c>
      <c r="D336" s="68"/>
      <c r="E336" s="69"/>
      <c r="F336" s="310">
        <v>-68189.850000000006</v>
      </c>
      <c r="G336" s="310">
        <v>-9730.84</v>
      </c>
      <c r="H336" s="144">
        <f t="shared" si="73"/>
        <v>-58459.010000000009</v>
      </c>
      <c r="I336" s="93">
        <f t="shared" si="74"/>
        <v>-6.0076016047946537</v>
      </c>
      <c r="J336" s="160"/>
      <c r="K336" s="310">
        <v>-8452.5499999999993</v>
      </c>
      <c r="L336" s="310">
        <v>-27534.28</v>
      </c>
      <c r="M336" s="144">
        <f t="shared" si="75"/>
        <v>19081.73</v>
      </c>
      <c r="N336" s="93">
        <f t="shared" si="76"/>
        <v>0.69301721345174094</v>
      </c>
      <c r="O336" s="261"/>
      <c r="P336" s="160"/>
      <c r="Q336" s="310">
        <v>42857.440000000002</v>
      </c>
      <c r="R336" s="310">
        <v>130190.61</v>
      </c>
      <c r="S336" s="144">
        <f t="shared" si="77"/>
        <v>-87333.17</v>
      </c>
      <c r="T336" s="93">
        <f t="shared" si="78"/>
        <v>-0.67081005304453212</v>
      </c>
    </row>
    <row r="337" spans="1:20" s="70" customFormat="1" hidden="1" outlineLevel="2" x14ac:dyDescent="0.25">
      <c r="A337" s="65" t="s">
        <v>1523</v>
      </c>
      <c r="B337" s="66" t="s">
        <v>1984</v>
      </c>
      <c r="C337" s="67" t="s">
        <v>2435</v>
      </c>
      <c r="D337" s="68"/>
      <c r="E337" s="69"/>
      <c r="F337" s="310">
        <v>0</v>
      </c>
      <c r="G337" s="310">
        <v>18051.68</v>
      </c>
      <c r="H337" s="144">
        <f t="shared" si="73"/>
        <v>-18051.68</v>
      </c>
      <c r="I337" s="93" t="str">
        <f t="shared" si="74"/>
        <v>N.M.</v>
      </c>
      <c r="J337" s="160"/>
      <c r="K337" s="310">
        <v>0</v>
      </c>
      <c r="L337" s="310">
        <v>108310.08</v>
      </c>
      <c r="M337" s="144">
        <f t="shared" si="75"/>
        <v>-108310.08</v>
      </c>
      <c r="N337" s="93" t="str">
        <f t="shared" si="76"/>
        <v>N.M.</v>
      </c>
      <c r="O337" s="261"/>
      <c r="P337" s="160"/>
      <c r="Q337" s="310">
        <v>0</v>
      </c>
      <c r="R337" s="310">
        <v>54155.040000000001</v>
      </c>
      <c r="S337" s="144">
        <f t="shared" si="77"/>
        <v>-54155.040000000001</v>
      </c>
      <c r="T337" s="93" t="str">
        <f t="shared" si="78"/>
        <v>N.M.</v>
      </c>
    </row>
    <row r="338" spans="1:20" s="70" customFormat="1" hidden="1" outlineLevel="2" x14ac:dyDescent="0.25">
      <c r="A338" s="65" t="s">
        <v>1524</v>
      </c>
      <c r="B338" s="66" t="s">
        <v>1985</v>
      </c>
      <c r="C338" s="67" t="s">
        <v>2436</v>
      </c>
      <c r="D338" s="68"/>
      <c r="E338" s="69"/>
      <c r="F338" s="310">
        <v>-209403.13</v>
      </c>
      <c r="G338" s="310">
        <v>-341967.38</v>
      </c>
      <c r="H338" s="144">
        <f t="shared" si="73"/>
        <v>132564.25</v>
      </c>
      <c r="I338" s="93">
        <f t="shared" si="74"/>
        <v>0.38765174035020533</v>
      </c>
      <c r="J338" s="160"/>
      <c r="K338" s="310">
        <v>-1256418.77</v>
      </c>
      <c r="L338" s="310">
        <v>-2051804.27</v>
      </c>
      <c r="M338" s="144">
        <f t="shared" si="75"/>
        <v>795385.5</v>
      </c>
      <c r="N338" s="93">
        <f t="shared" si="76"/>
        <v>0.38765174223952659</v>
      </c>
      <c r="O338" s="261"/>
      <c r="P338" s="160"/>
      <c r="Q338" s="310">
        <v>-628209.39</v>
      </c>
      <c r="R338" s="310">
        <v>-1025902.14</v>
      </c>
      <c r="S338" s="144">
        <f t="shared" si="77"/>
        <v>397692.75</v>
      </c>
      <c r="T338" s="93">
        <f t="shared" si="78"/>
        <v>0.38765174035020533</v>
      </c>
    </row>
    <row r="339" spans="1:20" s="70" customFormat="1" hidden="1" outlineLevel="2" x14ac:dyDescent="0.25">
      <c r="A339" s="65" t="s">
        <v>1525</v>
      </c>
      <c r="B339" s="66" t="s">
        <v>1986</v>
      </c>
      <c r="C339" s="67" t="s">
        <v>2404</v>
      </c>
      <c r="D339" s="68"/>
      <c r="E339" s="69"/>
      <c r="F339" s="310">
        <v>0</v>
      </c>
      <c r="G339" s="310">
        <v>0</v>
      </c>
      <c r="H339" s="144">
        <f t="shared" si="73"/>
        <v>0</v>
      </c>
      <c r="I339" s="93">
        <f t="shared" si="74"/>
        <v>0</v>
      </c>
      <c r="J339" s="160"/>
      <c r="K339" s="310">
        <v>476</v>
      </c>
      <c r="L339" s="310">
        <v>0</v>
      </c>
      <c r="M339" s="144">
        <f t="shared" si="75"/>
        <v>476</v>
      </c>
      <c r="N339" s="93" t="str">
        <f t="shared" si="76"/>
        <v>N.M.</v>
      </c>
      <c r="O339" s="261"/>
      <c r="P339" s="160"/>
      <c r="Q339" s="310">
        <v>0</v>
      </c>
      <c r="R339" s="310">
        <v>0</v>
      </c>
      <c r="S339" s="144">
        <f t="shared" si="77"/>
        <v>0</v>
      </c>
      <c r="T339" s="93">
        <f t="shared" si="78"/>
        <v>0</v>
      </c>
    </row>
    <row r="340" spans="1:20" s="70" customFormat="1" hidden="1" outlineLevel="2" x14ac:dyDescent="0.25">
      <c r="A340" s="65" t="s">
        <v>1526</v>
      </c>
      <c r="B340" s="66" t="s">
        <v>1987</v>
      </c>
      <c r="C340" s="67" t="s">
        <v>2437</v>
      </c>
      <c r="D340" s="68"/>
      <c r="E340" s="69"/>
      <c r="F340" s="310">
        <v>13447.98</v>
      </c>
      <c r="G340" s="310">
        <v>13301.300000000001</v>
      </c>
      <c r="H340" s="144">
        <f t="shared" si="73"/>
        <v>146.67999999999847</v>
      </c>
      <c r="I340" s="93">
        <f t="shared" si="74"/>
        <v>1.1027493553261596E-2</v>
      </c>
      <c r="J340" s="160"/>
      <c r="K340" s="310">
        <v>80292.73</v>
      </c>
      <c r="L340" s="310">
        <v>79904.930000000008</v>
      </c>
      <c r="M340" s="144">
        <f t="shared" si="75"/>
        <v>387.79999999998836</v>
      </c>
      <c r="N340" s="93">
        <f t="shared" si="76"/>
        <v>4.8532675017672663E-3</v>
      </c>
      <c r="O340" s="261"/>
      <c r="P340" s="160"/>
      <c r="Q340" s="310">
        <v>40195.01</v>
      </c>
      <c r="R340" s="310">
        <v>39964.44</v>
      </c>
      <c r="S340" s="144">
        <f t="shared" si="77"/>
        <v>230.56999999999971</v>
      </c>
      <c r="T340" s="93">
        <f t="shared" si="78"/>
        <v>5.7693789779113555E-3</v>
      </c>
    </row>
    <row r="341" spans="1:20" s="70" customFormat="1" hidden="1" outlineLevel="2" x14ac:dyDescent="0.25">
      <c r="A341" s="65" t="s">
        <v>1527</v>
      </c>
      <c r="B341" s="66" t="s">
        <v>1988</v>
      </c>
      <c r="C341" s="67" t="s">
        <v>2438</v>
      </c>
      <c r="D341" s="68"/>
      <c r="E341" s="69"/>
      <c r="F341" s="310">
        <v>-15.950000000000001</v>
      </c>
      <c r="G341" s="310">
        <v>2561.63</v>
      </c>
      <c r="H341" s="144">
        <f t="shared" si="73"/>
        <v>-2577.58</v>
      </c>
      <c r="I341" s="93">
        <f t="shared" si="74"/>
        <v>-1.0062265042180174</v>
      </c>
      <c r="J341" s="160"/>
      <c r="K341" s="310">
        <v>8981.630000000001</v>
      </c>
      <c r="L341" s="310">
        <v>2690.79</v>
      </c>
      <c r="M341" s="144">
        <f t="shared" si="75"/>
        <v>6290.8400000000011</v>
      </c>
      <c r="N341" s="93">
        <f t="shared" si="76"/>
        <v>2.3379156307255493</v>
      </c>
      <c r="O341" s="261"/>
      <c r="P341" s="160"/>
      <c r="Q341" s="310">
        <v>769.39</v>
      </c>
      <c r="R341" s="310">
        <v>2589.7800000000002</v>
      </c>
      <c r="S341" s="144">
        <f t="shared" si="77"/>
        <v>-1820.3900000000003</v>
      </c>
      <c r="T341" s="93">
        <f t="shared" si="78"/>
        <v>-0.70291298874807906</v>
      </c>
    </row>
    <row r="342" spans="1:20" s="70" customFormat="1" hidden="1" outlineLevel="2" x14ac:dyDescent="0.25">
      <c r="A342" s="65" t="s">
        <v>1528</v>
      </c>
      <c r="B342" s="66" t="s">
        <v>1989</v>
      </c>
      <c r="C342" s="67" t="s">
        <v>2439</v>
      </c>
      <c r="D342" s="68"/>
      <c r="E342" s="69"/>
      <c r="F342" s="310">
        <v>0</v>
      </c>
      <c r="G342" s="310">
        <v>-0.36</v>
      </c>
      <c r="H342" s="144">
        <f t="shared" si="73"/>
        <v>0.36</v>
      </c>
      <c r="I342" s="93" t="str">
        <f t="shared" si="74"/>
        <v>N.M.</v>
      </c>
      <c r="J342" s="160"/>
      <c r="K342" s="310">
        <v>0</v>
      </c>
      <c r="L342" s="310">
        <v>3.42</v>
      </c>
      <c r="M342" s="144">
        <f t="shared" si="75"/>
        <v>-3.42</v>
      </c>
      <c r="N342" s="93" t="str">
        <f t="shared" si="76"/>
        <v>N.M.</v>
      </c>
      <c r="O342" s="261"/>
      <c r="P342" s="160"/>
      <c r="Q342" s="310">
        <v>0</v>
      </c>
      <c r="R342" s="310">
        <v>-3</v>
      </c>
      <c r="S342" s="144">
        <f t="shared" si="77"/>
        <v>3</v>
      </c>
      <c r="T342" s="93" t="str">
        <f t="shared" si="78"/>
        <v>N.M.</v>
      </c>
    </row>
    <row r="343" spans="1:20" s="70" customFormat="1" hidden="1" outlineLevel="2" x14ac:dyDescent="0.25">
      <c r="A343" s="65" t="s">
        <v>1529</v>
      </c>
      <c r="B343" s="66" t="s">
        <v>1990</v>
      </c>
      <c r="C343" s="67" t="s">
        <v>2440</v>
      </c>
      <c r="D343" s="68"/>
      <c r="E343" s="69"/>
      <c r="F343" s="310">
        <v>-20979.95</v>
      </c>
      <c r="G343" s="310">
        <v>489137.69</v>
      </c>
      <c r="H343" s="144">
        <f t="shared" si="73"/>
        <v>-510117.64</v>
      </c>
      <c r="I343" s="93">
        <f t="shared" si="74"/>
        <v>-1.0428917060143126</v>
      </c>
      <c r="J343" s="160"/>
      <c r="K343" s="310">
        <v>649615.13</v>
      </c>
      <c r="L343" s="310">
        <v>1904972.05</v>
      </c>
      <c r="M343" s="144">
        <f t="shared" si="75"/>
        <v>-1255356.92</v>
      </c>
      <c r="N343" s="93">
        <f t="shared" si="76"/>
        <v>-0.65898967913991169</v>
      </c>
      <c r="O343" s="261"/>
      <c r="P343" s="160"/>
      <c r="Q343" s="310">
        <v>403966.18</v>
      </c>
      <c r="R343" s="310">
        <v>968699.24</v>
      </c>
      <c r="S343" s="144">
        <f t="shared" si="77"/>
        <v>-564733.06000000006</v>
      </c>
      <c r="T343" s="93">
        <f t="shared" si="78"/>
        <v>-0.58298080217343828</v>
      </c>
    </row>
    <row r="344" spans="1:20" s="70" customFormat="1" hidden="1" outlineLevel="2" x14ac:dyDescent="0.25">
      <c r="A344" s="65" t="s">
        <v>1530</v>
      </c>
      <c r="B344" s="66" t="s">
        <v>1991</v>
      </c>
      <c r="C344" s="67" t="s">
        <v>2441</v>
      </c>
      <c r="D344" s="68"/>
      <c r="E344" s="69"/>
      <c r="F344" s="310">
        <v>26625.48</v>
      </c>
      <c r="G344" s="310">
        <v>-70.460000000000008</v>
      </c>
      <c r="H344" s="144">
        <f t="shared" si="73"/>
        <v>26695.94</v>
      </c>
      <c r="I344" s="93" t="str">
        <f t="shared" si="74"/>
        <v>N.M.</v>
      </c>
      <c r="J344" s="160"/>
      <c r="K344" s="310">
        <v>63618.87</v>
      </c>
      <c r="L344" s="310">
        <v>8639.9500000000007</v>
      </c>
      <c r="M344" s="144">
        <f t="shared" si="75"/>
        <v>54978.92</v>
      </c>
      <c r="N344" s="93">
        <f t="shared" si="76"/>
        <v>6.363337750797168</v>
      </c>
      <c r="O344" s="261"/>
      <c r="P344" s="160"/>
      <c r="Q344" s="310">
        <v>59944.32</v>
      </c>
      <c r="R344" s="310">
        <v>3270.04</v>
      </c>
      <c r="S344" s="144">
        <f t="shared" si="77"/>
        <v>56674.28</v>
      </c>
      <c r="T344" s="93" t="str">
        <f t="shared" si="78"/>
        <v>N.M.</v>
      </c>
    </row>
    <row r="345" spans="1:20" s="70" customFormat="1" hidden="1" outlineLevel="2" x14ac:dyDescent="0.25">
      <c r="A345" s="65" t="s">
        <v>1531</v>
      </c>
      <c r="B345" s="66" t="s">
        <v>1992</v>
      </c>
      <c r="C345" s="67" t="s">
        <v>2442</v>
      </c>
      <c r="D345" s="68"/>
      <c r="E345" s="69"/>
      <c r="F345" s="310">
        <v>79433</v>
      </c>
      <c r="G345" s="310">
        <v>79052.86</v>
      </c>
      <c r="H345" s="144">
        <f t="shared" si="73"/>
        <v>380.13999999999942</v>
      </c>
      <c r="I345" s="93">
        <f t="shared" si="74"/>
        <v>4.8086811786442569E-3</v>
      </c>
      <c r="J345" s="160"/>
      <c r="K345" s="310">
        <v>476598</v>
      </c>
      <c r="L345" s="310">
        <v>474602.86</v>
      </c>
      <c r="M345" s="144">
        <f t="shared" si="75"/>
        <v>1995.140000000014</v>
      </c>
      <c r="N345" s="93">
        <f t="shared" si="76"/>
        <v>4.2038094755687191E-3</v>
      </c>
      <c r="O345" s="261"/>
      <c r="P345" s="160"/>
      <c r="Q345" s="310">
        <v>238299</v>
      </c>
      <c r="R345" s="310">
        <v>237272.86000000002</v>
      </c>
      <c r="S345" s="144">
        <f t="shared" si="77"/>
        <v>1026.1399999999849</v>
      </c>
      <c r="T345" s="93">
        <f t="shared" si="78"/>
        <v>4.3247255501534599E-3</v>
      </c>
    </row>
    <row r="346" spans="1:20" s="70" customFormat="1" hidden="1" outlineLevel="2" x14ac:dyDescent="0.25">
      <c r="A346" s="65" t="s">
        <v>1532</v>
      </c>
      <c r="B346" s="66" t="s">
        <v>1993</v>
      </c>
      <c r="C346" s="67" t="s">
        <v>2443</v>
      </c>
      <c r="D346" s="68"/>
      <c r="E346" s="69"/>
      <c r="F346" s="310">
        <v>-3800</v>
      </c>
      <c r="G346" s="310">
        <v>-686.09</v>
      </c>
      <c r="H346" s="144">
        <f t="shared" si="73"/>
        <v>-3113.91</v>
      </c>
      <c r="I346" s="93">
        <f t="shared" si="74"/>
        <v>-4.5386319579063965</v>
      </c>
      <c r="J346" s="160"/>
      <c r="K346" s="310">
        <v>8025.02</v>
      </c>
      <c r="L346" s="310">
        <v>9063.9</v>
      </c>
      <c r="M346" s="144">
        <f t="shared" si="75"/>
        <v>-1038.8799999999992</v>
      </c>
      <c r="N346" s="93">
        <f t="shared" si="76"/>
        <v>-0.11461732808173074</v>
      </c>
      <c r="O346" s="261"/>
      <c r="P346" s="160"/>
      <c r="Q346" s="310">
        <v>3025.02</v>
      </c>
      <c r="R346" s="310">
        <v>2463.9</v>
      </c>
      <c r="S346" s="144">
        <f t="shared" si="77"/>
        <v>561.11999999999989</v>
      </c>
      <c r="T346" s="93">
        <f t="shared" si="78"/>
        <v>0.22773651528065258</v>
      </c>
    </row>
    <row r="347" spans="1:20" s="70" customFormat="1" hidden="1" outlineLevel="2" x14ac:dyDescent="0.25">
      <c r="A347" s="65" t="s">
        <v>1533</v>
      </c>
      <c r="B347" s="66" t="s">
        <v>1994</v>
      </c>
      <c r="C347" s="67" t="s">
        <v>2444</v>
      </c>
      <c r="D347" s="68"/>
      <c r="E347" s="69"/>
      <c r="F347" s="310">
        <v>4250.01</v>
      </c>
      <c r="G347" s="310">
        <v>15950.01</v>
      </c>
      <c r="H347" s="144">
        <f t="shared" si="73"/>
        <v>-11700</v>
      </c>
      <c r="I347" s="93">
        <f t="shared" si="74"/>
        <v>-0.73354185984836373</v>
      </c>
      <c r="J347" s="160"/>
      <c r="K347" s="310">
        <v>8811.5</v>
      </c>
      <c r="L347" s="310">
        <v>20000</v>
      </c>
      <c r="M347" s="144">
        <f t="shared" si="75"/>
        <v>-11188.5</v>
      </c>
      <c r="N347" s="93">
        <f t="shared" si="76"/>
        <v>-0.55942499999999995</v>
      </c>
      <c r="O347" s="261"/>
      <c r="P347" s="160"/>
      <c r="Q347" s="310">
        <v>7900</v>
      </c>
      <c r="R347" s="310">
        <v>18000.010000000002</v>
      </c>
      <c r="S347" s="144">
        <f t="shared" si="77"/>
        <v>-10100.010000000002</v>
      </c>
      <c r="T347" s="93">
        <f t="shared" si="78"/>
        <v>-0.56111135493813624</v>
      </c>
    </row>
    <row r="348" spans="1:20" s="70" customFormat="1" hidden="1" outlineLevel="2" x14ac:dyDescent="0.25">
      <c r="A348" s="65" t="s">
        <v>1534</v>
      </c>
      <c r="B348" s="66" t="s">
        <v>1995</v>
      </c>
      <c r="C348" s="67" t="s">
        <v>2445</v>
      </c>
      <c r="D348" s="68"/>
      <c r="E348" s="69"/>
      <c r="F348" s="310">
        <v>133.06</v>
      </c>
      <c r="G348" s="310">
        <v>117.07000000000001</v>
      </c>
      <c r="H348" s="144">
        <f t="shared" si="73"/>
        <v>15.989999999999995</v>
      </c>
      <c r="I348" s="93">
        <f t="shared" si="74"/>
        <v>0.13658494917570679</v>
      </c>
      <c r="J348" s="160"/>
      <c r="K348" s="310">
        <v>1080.3</v>
      </c>
      <c r="L348" s="310">
        <v>18415.34</v>
      </c>
      <c r="M348" s="144">
        <f t="shared" si="75"/>
        <v>-17335.04</v>
      </c>
      <c r="N348" s="93">
        <f t="shared" si="76"/>
        <v>-0.94133695060748268</v>
      </c>
      <c r="O348" s="261"/>
      <c r="P348" s="160"/>
      <c r="Q348" s="310">
        <v>243.76</v>
      </c>
      <c r="R348" s="310">
        <v>270.59000000000003</v>
      </c>
      <c r="S348" s="144">
        <f t="shared" si="77"/>
        <v>-26.830000000000041</v>
      </c>
      <c r="T348" s="93">
        <f t="shared" si="78"/>
        <v>-9.9153701171514244E-2</v>
      </c>
    </row>
    <row r="349" spans="1:20" s="70" customFormat="1" hidden="1" outlineLevel="2" x14ac:dyDescent="0.25">
      <c r="A349" s="65" t="s">
        <v>1535</v>
      </c>
      <c r="B349" s="66" t="s">
        <v>1996</v>
      </c>
      <c r="C349" s="67" t="s">
        <v>2446</v>
      </c>
      <c r="D349" s="68"/>
      <c r="E349" s="69"/>
      <c r="F349" s="310">
        <v>0</v>
      </c>
      <c r="G349" s="310">
        <v>0</v>
      </c>
      <c r="H349" s="144">
        <f t="shared" si="73"/>
        <v>0</v>
      </c>
      <c r="I349" s="93">
        <f t="shared" si="74"/>
        <v>0</v>
      </c>
      <c r="J349" s="160"/>
      <c r="K349" s="310">
        <v>-1682.5900000000001</v>
      </c>
      <c r="L349" s="310">
        <v>0</v>
      </c>
      <c r="M349" s="144">
        <f t="shared" si="75"/>
        <v>-1682.5900000000001</v>
      </c>
      <c r="N349" s="93" t="str">
        <f t="shared" si="76"/>
        <v>N.M.</v>
      </c>
      <c r="O349" s="261"/>
      <c r="P349" s="160"/>
      <c r="Q349" s="310">
        <v>-2819.71</v>
      </c>
      <c r="R349" s="310">
        <v>0</v>
      </c>
      <c r="S349" s="144">
        <f t="shared" si="77"/>
        <v>-2819.71</v>
      </c>
      <c r="T349" s="93" t="str">
        <f t="shared" si="78"/>
        <v>N.M.</v>
      </c>
    </row>
    <row r="350" spans="1:20" s="70" customFormat="1" hidden="1" outlineLevel="2" x14ac:dyDescent="0.25">
      <c r="A350" s="65" t="s">
        <v>1536</v>
      </c>
      <c r="B350" s="66" t="s">
        <v>1997</v>
      </c>
      <c r="C350" s="67" t="s">
        <v>2447</v>
      </c>
      <c r="D350" s="68"/>
      <c r="E350" s="69"/>
      <c r="F350" s="310">
        <v>0</v>
      </c>
      <c r="G350" s="310">
        <v>0</v>
      </c>
      <c r="H350" s="144">
        <f t="shared" si="73"/>
        <v>0</v>
      </c>
      <c r="I350" s="93">
        <f t="shared" si="74"/>
        <v>0</v>
      </c>
      <c r="J350" s="160"/>
      <c r="K350" s="310">
        <v>625</v>
      </c>
      <c r="L350" s="310">
        <v>0</v>
      </c>
      <c r="M350" s="144">
        <f t="shared" si="75"/>
        <v>625</v>
      </c>
      <c r="N350" s="93" t="str">
        <f t="shared" si="76"/>
        <v>N.M.</v>
      </c>
      <c r="O350" s="261"/>
      <c r="P350" s="160"/>
      <c r="Q350" s="310">
        <v>-125</v>
      </c>
      <c r="R350" s="310">
        <v>0</v>
      </c>
      <c r="S350" s="144">
        <f t="shared" si="77"/>
        <v>-125</v>
      </c>
      <c r="T350" s="93" t="str">
        <f t="shared" si="78"/>
        <v>N.M.</v>
      </c>
    </row>
    <row r="351" spans="1:20" s="70" customFormat="1" hidden="1" outlineLevel="2" x14ac:dyDescent="0.25">
      <c r="A351" s="65" t="s">
        <v>1537</v>
      </c>
      <c r="B351" s="66" t="s">
        <v>1998</v>
      </c>
      <c r="C351" s="67" t="s">
        <v>2448</v>
      </c>
      <c r="D351" s="68"/>
      <c r="E351" s="69"/>
      <c r="F351" s="310">
        <v>0</v>
      </c>
      <c r="G351" s="310">
        <v>0</v>
      </c>
      <c r="H351" s="144">
        <f t="shared" si="73"/>
        <v>0</v>
      </c>
      <c r="I351" s="93">
        <f t="shared" si="74"/>
        <v>0</v>
      </c>
      <c r="J351" s="160"/>
      <c r="K351" s="310">
        <v>0</v>
      </c>
      <c r="L351" s="310">
        <v>0</v>
      </c>
      <c r="M351" s="144">
        <f t="shared" si="75"/>
        <v>0</v>
      </c>
      <c r="N351" s="93">
        <f t="shared" si="76"/>
        <v>0</v>
      </c>
      <c r="O351" s="261"/>
      <c r="P351" s="160"/>
      <c r="Q351" s="310">
        <v>0</v>
      </c>
      <c r="R351" s="310">
        <v>0</v>
      </c>
      <c r="S351" s="144">
        <f t="shared" si="77"/>
        <v>0</v>
      </c>
      <c r="T351" s="93">
        <f t="shared" si="78"/>
        <v>0</v>
      </c>
    </row>
    <row r="352" spans="1:20" s="70" customFormat="1" hidden="1" outlineLevel="2" x14ac:dyDescent="0.25">
      <c r="A352" s="65" t="s">
        <v>1538</v>
      </c>
      <c r="B352" s="66" t="s">
        <v>1999</v>
      </c>
      <c r="C352" s="67" t="s">
        <v>2449</v>
      </c>
      <c r="D352" s="68"/>
      <c r="E352" s="69"/>
      <c r="F352" s="310">
        <v>1774.04</v>
      </c>
      <c r="G352" s="310">
        <v>6254.02</v>
      </c>
      <c r="H352" s="144">
        <f t="shared" si="73"/>
        <v>-4479.9800000000005</v>
      </c>
      <c r="I352" s="93">
        <f t="shared" si="74"/>
        <v>-0.71633605265093492</v>
      </c>
      <c r="J352" s="160"/>
      <c r="K352" s="310">
        <v>10916.210000000001</v>
      </c>
      <c r="L352" s="310">
        <v>12539.43</v>
      </c>
      <c r="M352" s="144">
        <f t="shared" si="75"/>
        <v>-1623.2199999999993</v>
      </c>
      <c r="N352" s="93">
        <f t="shared" si="76"/>
        <v>-0.12944926523773403</v>
      </c>
      <c r="O352" s="261"/>
      <c r="P352" s="160"/>
      <c r="Q352" s="310">
        <v>6585.76</v>
      </c>
      <c r="R352" s="310">
        <v>12539.43</v>
      </c>
      <c r="S352" s="144">
        <f t="shared" si="77"/>
        <v>-5953.67</v>
      </c>
      <c r="T352" s="93">
        <f t="shared" si="78"/>
        <v>-0.47479590380104997</v>
      </c>
    </row>
    <row r="353" spans="1:20" s="70" customFormat="1" hidden="1" outlineLevel="2" x14ac:dyDescent="0.25">
      <c r="A353" s="65" t="s">
        <v>1539</v>
      </c>
      <c r="B353" s="66" t="s">
        <v>2000</v>
      </c>
      <c r="C353" s="67" t="s">
        <v>2450</v>
      </c>
      <c r="D353" s="68"/>
      <c r="E353" s="69"/>
      <c r="F353" s="310">
        <v>1194.32</v>
      </c>
      <c r="G353" s="310">
        <v>289.06</v>
      </c>
      <c r="H353" s="144">
        <f t="shared" si="73"/>
        <v>905.26</v>
      </c>
      <c r="I353" s="93">
        <f t="shared" si="74"/>
        <v>3.1317373555663184</v>
      </c>
      <c r="J353" s="160"/>
      <c r="K353" s="310">
        <v>4477.08</v>
      </c>
      <c r="L353" s="310">
        <v>5131.57</v>
      </c>
      <c r="M353" s="144">
        <f t="shared" si="75"/>
        <v>-654.48999999999978</v>
      </c>
      <c r="N353" s="93">
        <f t="shared" si="76"/>
        <v>-0.12754186340632589</v>
      </c>
      <c r="O353" s="261"/>
      <c r="P353" s="160"/>
      <c r="Q353" s="310">
        <v>3586.84</v>
      </c>
      <c r="R353" s="310">
        <v>1951.42</v>
      </c>
      <c r="S353" s="144">
        <f t="shared" si="77"/>
        <v>1635.42</v>
      </c>
      <c r="T353" s="93">
        <f t="shared" si="78"/>
        <v>0.83806663865287845</v>
      </c>
    </row>
    <row r="354" spans="1:20" s="70" customFormat="1" hidden="1" outlineLevel="2" x14ac:dyDescent="0.25">
      <c r="A354" s="65" t="s">
        <v>1540</v>
      </c>
      <c r="B354" s="66" t="s">
        <v>2001</v>
      </c>
      <c r="C354" s="67" t="s">
        <v>2451</v>
      </c>
      <c r="D354" s="68"/>
      <c r="E354" s="69"/>
      <c r="F354" s="310">
        <v>35047.910000000003</v>
      </c>
      <c r="G354" s="310">
        <v>30845.91</v>
      </c>
      <c r="H354" s="144">
        <f t="shared" si="73"/>
        <v>4202.0000000000036</v>
      </c>
      <c r="I354" s="93">
        <f t="shared" si="74"/>
        <v>0.13622551579771852</v>
      </c>
      <c r="J354" s="160"/>
      <c r="K354" s="310">
        <v>137678.39999999999</v>
      </c>
      <c r="L354" s="310">
        <v>182502.58000000002</v>
      </c>
      <c r="M354" s="144">
        <f t="shared" si="75"/>
        <v>-44824.180000000022</v>
      </c>
      <c r="N354" s="93">
        <f t="shared" si="76"/>
        <v>-0.24560847304186065</v>
      </c>
      <c r="O354" s="261"/>
      <c r="P354" s="160"/>
      <c r="Q354" s="310">
        <v>87645.89</v>
      </c>
      <c r="R354" s="310">
        <v>-12324.210000000001</v>
      </c>
      <c r="S354" s="144">
        <f t="shared" si="77"/>
        <v>99970.1</v>
      </c>
      <c r="T354" s="93">
        <f t="shared" si="78"/>
        <v>8.1116842377726446</v>
      </c>
    </row>
    <row r="355" spans="1:20" s="70" customFormat="1" hidden="1" outlineLevel="2" x14ac:dyDescent="0.25">
      <c r="A355" s="65" t="s">
        <v>1541</v>
      </c>
      <c r="B355" s="66" t="s">
        <v>2002</v>
      </c>
      <c r="C355" s="67" t="s">
        <v>2452</v>
      </c>
      <c r="D355" s="68"/>
      <c r="E355" s="69"/>
      <c r="F355" s="310">
        <v>2027.2710000000002</v>
      </c>
      <c r="G355" s="310">
        <v>2109.86</v>
      </c>
      <c r="H355" s="144">
        <f t="shared" si="73"/>
        <v>-82.588999999999942</v>
      </c>
      <c r="I355" s="93">
        <f t="shared" si="74"/>
        <v>-3.9144303413496603E-2</v>
      </c>
      <c r="J355" s="160"/>
      <c r="K355" s="310">
        <v>31507.898000000001</v>
      </c>
      <c r="L355" s="310">
        <v>43787.019</v>
      </c>
      <c r="M355" s="144">
        <f t="shared" si="75"/>
        <v>-12279.120999999999</v>
      </c>
      <c r="N355" s="93">
        <f t="shared" si="76"/>
        <v>-0.28042833881886314</v>
      </c>
      <c r="O355" s="261"/>
      <c r="P355" s="160"/>
      <c r="Q355" s="310">
        <v>6945.6840000000002</v>
      </c>
      <c r="R355" s="310">
        <v>10733.64</v>
      </c>
      <c r="S355" s="144">
        <f t="shared" si="77"/>
        <v>-3787.9559999999992</v>
      </c>
      <c r="T355" s="93">
        <f t="shared" si="78"/>
        <v>-0.352905072277438</v>
      </c>
    </row>
    <row r="356" spans="1:20" s="70" customFormat="1" hidden="1" outlineLevel="2" x14ac:dyDescent="0.25">
      <c r="A356" s="65" t="s">
        <v>1542</v>
      </c>
      <c r="B356" s="66" t="s">
        <v>2003</v>
      </c>
      <c r="C356" s="67" t="s">
        <v>2453</v>
      </c>
      <c r="D356" s="68"/>
      <c r="E356" s="69"/>
      <c r="F356" s="310">
        <v>0</v>
      </c>
      <c r="G356" s="310">
        <v>0</v>
      </c>
      <c r="H356" s="144">
        <f t="shared" si="73"/>
        <v>0</v>
      </c>
      <c r="I356" s="93">
        <f t="shared" si="74"/>
        <v>0</v>
      </c>
      <c r="J356" s="160"/>
      <c r="K356" s="310">
        <v>17.89</v>
      </c>
      <c r="L356" s="310">
        <v>556.69000000000005</v>
      </c>
      <c r="M356" s="144">
        <f t="shared" si="75"/>
        <v>-538.80000000000007</v>
      </c>
      <c r="N356" s="93">
        <f t="shared" si="76"/>
        <v>-0.96786362248288993</v>
      </c>
      <c r="O356" s="261"/>
      <c r="P356" s="160"/>
      <c r="Q356" s="310">
        <v>-6.48</v>
      </c>
      <c r="R356" s="310">
        <v>-8.2799999999999994</v>
      </c>
      <c r="S356" s="144">
        <f t="shared" si="77"/>
        <v>1.7999999999999989</v>
      </c>
      <c r="T356" s="93">
        <f t="shared" si="78"/>
        <v>0.21739130434782597</v>
      </c>
    </row>
    <row r="357" spans="1:20" s="70" customFormat="1" hidden="1" outlineLevel="2" x14ac:dyDescent="0.25">
      <c r="A357" s="65" t="s">
        <v>1543</v>
      </c>
      <c r="B357" s="66" t="s">
        <v>2004</v>
      </c>
      <c r="C357" s="67" t="s">
        <v>2454</v>
      </c>
      <c r="D357" s="68"/>
      <c r="E357" s="69"/>
      <c r="F357" s="310">
        <v>0</v>
      </c>
      <c r="G357" s="310">
        <v>-130.33000000000001</v>
      </c>
      <c r="H357" s="144">
        <f t="shared" si="73"/>
        <v>130.33000000000001</v>
      </c>
      <c r="I357" s="93" t="str">
        <f t="shared" si="74"/>
        <v>N.M.</v>
      </c>
      <c r="J357" s="160"/>
      <c r="K357" s="310">
        <v>13299.130000000001</v>
      </c>
      <c r="L357" s="310">
        <v>116069.81</v>
      </c>
      <c r="M357" s="144">
        <f t="shared" si="75"/>
        <v>-102770.68</v>
      </c>
      <c r="N357" s="93">
        <f t="shared" si="76"/>
        <v>-0.88542128224384964</v>
      </c>
      <c r="O357" s="261"/>
      <c r="P357" s="160"/>
      <c r="Q357" s="310">
        <v>-4.2</v>
      </c>
      <c r="R357" s="310">
        <v>5251.45</v>
      </c>
      <c r="S357" s="144">
        <f t="shared" si="77"/>
        <v>-5255.65</v>
      </c>
      <c r="T357" s="93">
        <f t="shared" si="78"/>
        <v>-1.0007997791086272</v>
      </c>
    </row>
    <row r="358" spans="1:20" s="70" customFormat="1" hidden="1" outlineLevel="2" x14ac:dyDescent="0.25">
      <c r="A358" s="65" t="s">
        <v>1544</v>
      </c>
      <c r="B358" s="66" t="s">
        <v>2005</v>
      </c>
      <c r="C358" s="67" t="s">
        <v>2455</v>
      </c>
      <c r="D358" s="68"/>
      <c r="E358" s="69"/>
      <c r="F358" s="310">
        <v>27010.89</v>
      </c>
      <c r="G358" s="310">
        <v>26913.55</v>
      </c>
      <c r="H358" s="144">
        <f t="shared" si="73"/>
        <v>97.340000000000146</v>
      </c>
      <c r="I358" s="93">
        <f t="shared" si="74"/>
        <v>3.616765532603471E-3</v>
      </c>
      <c r="J358" s="160"/>
      <c r="K358" s="310">
        <v>110085.86</v>
      </c>
      <c r="L358" s="310">
        <v>113684.24</v>
      </c>
      <c r="M358" s="144">
        <f t="shared" si="75"/>
        <v>-3598.3800000000047</v>
      </c>
      <c r="N358" s="93">
        <f t="shared" si="76"/>
        <v>-3.1652408460486732E-2</v>
      </c>
      <c r="O358" s="261"/>
      <c r="P358" s="160"/>
      <c r="Q358" s="310">
        <v>54171.42</v>
      </c>
      <c r="R358" s="310">
        <v>52552.66</v>
      </c>
      <c r="S358" s="144">
        <f t="shared" si="77"/>
        <v>1618.7599999999948</v>
      </c>
      <c r="T358" s="93">
        <f t="shared" si="78"/>
        <v>3.0802627307542466E-2</v>
      </c>
    </row>
    <row r="359" spans="1:20" s="70" customFormat="1" hidden="1" outlineLevel="2" x14ac:dyDescent="0.25">
      <c r="A359" s="65" t="s">
        <v>1545</v>
      </c>
      <c r="B359" s="66" t="s">
        <v>2006</v>
      </c>
      <c r="C359" s="67" t="s">
        <v>2456</v>
      </c>
      <c r="D359" s="68"/>
      <c r="E359" s="69"/>
      <c r="F359" s="310">
        <v>800</v>
      </c>
      <c r="G359" s="310">
        <v>800</v>
      </c>
      <c r="H359" s="144">
        <f t="shared" si="73"/>
        <v>0</v>
      </c>
      <c r="I359" s="93">
        <f t="shared" si="74"/>
        <v>0</v>
      </c>
      <c r="J359" s="160"/>
      <c r="K359" s="310">
        <v>5600</v>
      </c>
      <c r="L359" s="310">
        <v>4800</v>
      </c>
      <c r="M359" s="144">
        <f t="shared" si="75"/>
        <v>800</v>
      </c>
      <c r="N359" s="93">
        <f t="shared" si="76"/>
        <v>0.16666666666666666</v>
      </c>
      <c r="O359" s="261"/>
      <c r="P359" s="160"/>
      <c r="Q359" s="310">
        <v>3200</v>
      </c>
      <c r="R359" s="310">
        <v>1600</v>
      </c>
      <c r="S359" s="144">
        <f t="shared" si="77"/>
        <v>1600</v>
      </c>
      <c r="T359" s="93">
        <f t="shared" si="78"/>
        <v>1</v>
      </c>
    </row>
    <row r="360" spans="1:20" s="70" customFormat="1" hidden="1" outlineLevel="2" x14ac:dyDescent="0.25">
      <c r="A360" s="65" t="s">
        <v>1546</v>
      </c>
      <c r="B360" s="66" t="s">
        <v>2007</v>
      </c>
      <c r="C360" s="67" t="s">
        <v>2457</v>
      </c>
      <c r="D360" s="68"/>
      <c r="E360" s="69"/>
      <c r="F360" s="310">
        <v>4092.1600000000003</v>
      </c>
      <c r="G360" s="310">
        <v>4568.76</v>
      </c>
      <c r="H360" s="144">
        <f t="shared" si="73"/>
        <v>-476.59999999999991</v>
      </c>
      <c r="I360" s="93">
        <f t="shared" si="74"/>
        <v>-0.10431714513347164</v>
      </c>
      <c r="J360" s="160"/>
      <c r="K360" s="310">
        <v>24866.95</v>
      </c>
      <c r="L360" s="310">
        <v>26632.73</v>
      </c>
      <c r="M360" s="144">
        <f t="shared" si="75"/>
        <v>-1765.7799999999988</v>
      </c>
      <c r="N360" s="93">
        <f t="shared" si="76"/>
        <v>-6.6301126471075209E-2</v>
      </c>
      <c r="O360" s="261"/>
      <c r="P360" s="160"/>
      <c r="Q360" s="310">
        <v>12280.84</v>
      </c>
      <c r="R360" s="310">
        <v>12945.93</v>
      </c>
      <c r="S360" s="144">
        <f t="shared" si="77"/>
        <v>-665.09000000000015</v>
      </c>
      <c r="T360" s="93">
        <f t="shared" si="78"/>
        <v>-5.1374447413202462E-2</v>
      </c>
    </row>
    <row r="361" spans="1:20" s="22" customFormat="1" hidden="1" outlineLevel="1" collapsed="1" x14ac:dyDescent="0.25">
      <c r="A361" s="22" t="s">
        <v>196</v>
      </c>
      <c r="B361" s="55"/>
      <c r="C361" s="52" t="s">
        <v>838</v>
      </c>
      <c r="D361" s="189"/>
      <c r="E361" s="189"/>
      <c r="F361" s="26">
        <v>1019437.3910000002</v>
      </c>
      <c r="G361" s="26">
        <v>2659165.4399999995</v>
      </c>
      <c r="H361" s="44">
        <f t="shared" si="73"/>
        <v>-1639728.0489999992</v>
      </c>
      <c r="I361" s="119">
        <f t="shared" si="74"/>
        <v>-0.61663258116050101</v>
      </c>
      <c r="J361" s="252"/>
      <c r="K361" s="26">
        <v>9298083.6280000024</v>
      </c>
      <c r="L361" s="26">
        <v>11818247.079000004</v>
      </c>
      <c r="M361" s="44">
        <f t="shared" si="75"/>
        <v>-2520163.4510000013</v>
      </c>
      <c r="N361" s="88">
        <f t="shared" si="76"/>
        <v>-0.2132434221550599</v>
      </c>
      <c r="O361" s="219"/>
      <c r="P361" s="219"/>
      <c r="Q361" s="26">
        <v>4579854.9839999983</v>
      </c>
      <c r="R361" s="26">
        <v>6237703.04</v>
      </c>
      <c r="S361" s="44">
        <f t="shared" si="77"/>
        <v>-1657848.0560000017</v>
      </c>
      <c r="T361" s="119">
        <f t="shared" si="78"/>
        <v>-0.26577861199368696</v>
      </c>
    </row>
    <row r="362" spans="1:20" s="25" customFormat="1" ht="13" collapsed="1" x14ac:dyDescent="0.3">
      <c r="A362" s="22"/>
      <c r="B362" s="55" t="s">
        <v>47</v>
      </c>
      <c r="C362" s="53" t="s">
        <v>274</v>
      </c>
      <c r="D362" s="193"/>
      <c r="E362" s="193"/>
      <c r="F362" s="23">
        <f>-(-F361-F269-F257-F239-F237-F224-F221-F217-F186-F184-F182-F175-F143-F139-F137-F135-F116)</f>
        <v>45483652.940000005</v>
      </c>
      <c r="G362" s="23">
        <f>-(-G361-G269-G257-G239-G237-G224-G221-G217-G186-G184-G182-G175-G143-G139-G137-G135-G116)</f>
        <v>31777191.959999997</v>
      </c>
      <c r="H362" s="44">
        <f t="shared" si="73"/>
        <v>13706460.980000008</v>
      </c>
      <c r="I362" s="119">
        <f t="shared" si="74"/>
        <v>0.43133015016723991</v>
      </c>
      <c r="J362" s="254"/>
      <c r="K362" s="23">
        <f>-(-K361-K269-K257-K239-K237-K224-K221-K217-K186-K184-K182-K175-K143-K139-K137-K135-K116)</f>
        <v>233426944.18200001</v>
      </c>
      <c r="L362" s="23">
        <f>-(-L361-L269-L257-L239-L237-L224-L221-L217-L186-L184-L182-L175-L143-L139-L137-L135-L116)</f>
        <v>197431964.61899999</v>
      </c>
      <c r="M362" s="44">
        <f t="shared" si="75"/>
        <v>35994979.563000023</v>
      </c>
      <c r="N362" s="119">
        <f t="shared" si="76"/>
        <v>0.18231586578425824</v>
      </c>
      <c r="O362" s="134"/>
      <c r="P362" s="212"/>
      <c r="Q362" s="23">
        <f>-(-Q361-Q269-Q257-Q239-Q237-Q224-Q221-Q217-Q186-Q184-Q182-Q175-Q143-Q139-Q137-Q135-Q116)</f>
        <v>110800593.44000001</v>
      </c>
      <c r="R362" s="23">
        <f>-(-R361-R269-R257-R239-R237-R224-R221-R217-R186-R184-R182-R175-R143-R139-R137-R135-R116)</f>
        <v>89308128.459999993</v>
      </c>
      <c r="S362" s="44">
        <f t="shared" si="77"/>
        <v>21492464.980000019</v>
      </c>
      <c r="T362" s="119">
        <f t="shared" si="78"/>
        <v>0.24065519399643706</v>
      </c>
    </row>
    <row r="363" spans="1:20" s="25" customFormat="1" ht="13" hidden="1" outlineLevel="2" x14ac:dyDescent="0.3">
      <c r="A363" s="22"/>
      <c r="B363" s="55"/>
      <c r="C363" s="53"/>
      <c r="D363" s="193"/>
      <c r="E363" s="193"/>
      <c r="F363" s="23">
        <f>+F362-F361-F269-F257-F239-F237-F221-F217-F186-F175-F143-F139-F137-F135-F116</f>
        <v>1875.5000000018626</v>
      </c>
      <c r="G363" s="23">
        <f>+G362-G361-G269-G257-G239-G237-G221-G217-G186-G175-G143-G139-G137-G135-G116</f>
        <v>0</v>
      </c>
      <c r="H363" s="44">
        <f t="shared" si="73"/>
        <v>1875.5000000018626</v>
      </c>
      <c r="I363" s="119" t="str">
        <f t="shared" si="74"/>
        <v>N.M.</v>
      </c>
      <c r="K363" s="23">
        <f>+K362-K361-K269-K257-K239-K237-K221-K217-K186-K175-K143-K139-K137-K135-K116</f>
        <v>4769.6900000274181</v>
      </c>
      <c r="L363" s="23">
        <f>+L362-L361-L269-L257-L239-L237-L221-L217-L186-L175-L143-L139-L137-L135-L116</f>
        <v>0</v>
      </c>
      <c r="M363" s="44"/>
      <c r="N363" s="119"/>
      <c r="O363" s="134"/>
      <c r="P363" s="134"/>
      <c r="Q363" s="23">
        <f>+Q362-Q361-Q269-Q257-Q239-Q237-Q221-Q217-Q186-Q175-Q143-Q139-Q137-Q135-Q116</f>
        <v>3355.4799999855459</v>
      </c>
      <c r="R363" s="23">
        <f>+R362-R361-R269-R257-R239-R237-R221-R217-R186-R175-R143-R139-R137-R135-R116</f>
        <v>0</v>
      </c>
      <c r="S363" s="44">
        <f t="shared" si="77"/>
        <v>3355.4799999855459</v>
      </c>
      <c r="T363" s="119" t="str">
        <f t="shared" si="78"/>
        <v>N.M.</v>
      </c>
    </row>
    <row r="364" spans="1:20" s="70" customFormat="1" hidden="1" outlineLevel="2" x14ac:dyDescent="0.25">
      <c r="A364" s="65" t="s">
        <v>1547</v>
      </c>
      <c r="B364" s="66" t="s">
        <v>2008</v>
      </c>
      <c r="C364" s="67" t="s">
        <v>2458</v>
      </c>
      <c r="D364" s="68"/>
      <c r="E364" s="69"/>
      <c r="F364" s="310">
        <v>65789.02</v>
      </c>
      <c r="G364" s="310">
        <v>128935.01000000001</v>
      </c>
      <c r="H364" s="144">
        <f t="shared" si="73"/>
        <v>-63145.990000000005</v>
      </c>
      <c r="I364" s="93">
        <f t="shared" si="74"/>
        <v>-0.48975053400934315</v>
      </c>
      <c r="J364" s="160"/>
      <c r="K364" s="310">
        <v>524607.31000000006</v>
      </c>
      <c r="L364" s="310">
        <v>912310.32000000007</v>
      </c>
      <c r="M364" s="144">
        <f t="shared" ref="M364:M375" si="79">+K364-L364</f>
        <v>-387703.01</v>
      </c>
      <c r="N364" s="93">
        <f t="shared" ref="N364:N375" si="80">IF(L364&lt;0,IF(M364=0,0,IF(OR(L364=0,K364=0),"N.M.",IF(ABS(M364/L364)&gt;=10,"N.M.",M364/(-L364)))),IF(M364=0,0,IF(OR(L364=0,K364=0),"N.M.",IF(ABS(M364/L364)&gt;=10,"N.M.",M364/L364))))</f>
        <v>-0.42496834848914128</v>
      </c>
      <c r="O364" s="261"/>
      <c r="P364" s="160"/>
      <c r="Q364" s="310">
        <v>263765.78999999998</v>
      </c>
      <c r="R364" s="310">
        <v>458826.77</v>
      </c>
      <c r="S364" s="144">
        <f t="shared" si="77"/>
        <v>-195060.98000000004</v>
      </c>
      <c r="T364" s="93">
        <f t="shared" si="78"/>
        <v>-0.42512990251200911</v>
      </c>
    </row>
    <row r="365" spans="1:20" s="70" customFormat="1" hidden="1" outlineLevel="2" x14ac:dyDescent="0.25">
      <c r="A365" s="65" t="s">
        <v>1548</v>
      </c>
      <c r="B365" s="66" t="s">
        <v>2009</v>
      </c>
      <c r="C365" s="67" t="s">
        <v>2459</v>
      </c>
      <c r="D365" s="68"/>
      <c r="E365" s="69"/>
      <c r="F365" s="310">
        <v>167010.37</v>
      </c>
      <c r="G365" s="310">
        <v>90430.22</v>
      </c>
      <c r="H365" s="144">
        <f t="shared" si="73"/>
        <v>76580.149999999994</v>
      </c>
      <c r="I365" s="93">
        <f t="shared" si="74"/>
        <v>0.84684246040759381</v>
      </c>
      <c r="J365" s="160"/>
      <c r="K365" s="310">
        <v>900636.81</v>
      </c>
      <c r="L365" s="310">
        <v>629143.04000000004</v>
      </c>
      <c r="M365" s="144">
        <f t="shared" si="79"/>
        <v>271493.77</v>
      </c>
      <c r="N365" s="93">
        <f t="shared" si="80"/>
        <v>0.43152948175346578</v>
      </c>
      <c r="O365" s="261"/>
      <c r="P365" s="160"/>
      <c r="Q365" s="310">
        <v>447180.39</v>
      </c>
      <c r="R365" s="310">
        <v>256932.16</v>
      </c>
      <c r="S365" s="144">
        <f t="shared" si="77"/>
        <v>190248.23</v>
      </c>
      <c r="T365" s="93">
        <f t="shared" si="78"/>
        <v>0.74046094502144066</v>
      </c>
    </row>
    <row r="366" spans="1:20" s="70" customFormat="1" hidden="1" outlineLevel="2" x14ac:dyDescent="0.25">
      <c r="A366" s="65" t="s">
        <v>1549</v>
      </c>
      <c r="B366" s="66" t="s">
        <v>2010</v>
      </c>
      <c r="C366" s="67" t="s">
        <v>2460</v>
      </c>
      <c r="D366" s="68"/>
      <c r="E366" s="69"/>
      <c r="F366" s="310">
        <v>316845.68</v>
      </c>
      <c r="G366" s="310">
        <v>681572.32000000007</v>
      </c>
      <c r="H366" s="144">
        <f t="shared" si="73"/>
        <v>-364726.64000000007</v>
      </c>
      <c r="I366" s="93">
        <f t="shared" si="74"/>
        <v>-0.53512537011479577</v>
      </c>
      <c r="J366" s="160"/>
      <c r="K366" s="310">
        <v>7594538.6299999999</v>
      </c>
      <c r="L366" s="310">
        <v>6540282.9400000004</v>
      </c>
      <c r="M366" s="144">
        <f t="shared" si="79"/>
        <v>1054255.6899999995</v>
      </c>
      <c r="N366" s="93">
        <f t="shared" si="80"/>
        <v>0.16119420209670615</v>
      </c>
      <c r="O366" s="261"/>
      <c r="P366" s="160"/>
      <c r="Q366" s="310">
        <v>3724881.02</v>
      </c>
      <c r="R366" s="310">
        <v>4135768.51</v>
      </c>
      <c r="S366" s="144">
        <f t="shared" si="77"/>
        <v>-410887.48999999976</v>
      </c>
      <c r="T366" s="93">
        <f t="shared" si="78"/>
        <v>-9.9349731254663426E-2</v>
      </c>
    </row>
    <row r="367" spans="1:20" s="70" customFormat="1" hidden="1" outlineLevel="2" x14ac:dyDescent="0.25">
      <c r="A367" s="65" t="s">
        <v>1550</v>
      </c>
      <c r="B367" s="66" t="s">
        <v>2011</v>
      </c>
      <c r="C367" s="67" t="s">
        <v>2461</v>
      </c>
      <c r="D367" s="68"/>
      <c r="E367" s="69"/>
      <c r="F367" s="310">
        <v>0</v>
      </c>
      <c r="G367" s="310">
        <v>0</v>
      </c>
      <c r="H367" s="144">
        <f t="shared" ref="H367:H375" si="81">+F367-G367</f>
        <v>0</v>
      </c>
      <c r="I367" s="93">
        <f t="shared" ref="I367:I375" si="82">IF(G367&lt;0,IF(H367=0,0,IF(OR(G367=0,F367=0),"N.M.",IF(ABS(H367/G367)&gt;=10,"N.M.",H367/(-G367)))),IF(H367=0,0,IF(OR(G367=0,F367=0),"N.M.",IF(ABS(H367/G367)&gt;=10,"N.M.",H367/G367))))</f>
        <v>0</v>
      </c>
      <c r="J367" s="160"/>
      <c r="K367" s="310">
        <v>0</v>
      </c>
      <c r="L367" s="310">
        <v>0</v>
      </c>
      <c r="M367" s="144">
        <f t="shared" si="79"/>
        <v>0</v>
      </c>
      <c r="N367" s="93">
        <f t="shared" si="80"/>
        <v>0</v>
      </c>
      <c r="O367" s="261"/>
      <c r="P367" s="160"/>
      <c r="Q367" s="310">
        <v>0</v>
      </c>
      <c r="R367" s="310">
        <v>0</v>
      </c>
      <c r="S367" s="144">
        <f t="shared" ref="S367:S375" si="83">+Q367-R367</f>
        <v>0</v>
      </c>
      <c r="T367" s="93">
        <f t="shared" ref="T367:T375" si="84">IF(R367&lt;0,IF(S367=0,0,IF(OR(R367=0,Q367=0),"N.M.",IF(ABS(S367/R367)&gt;=10,"N.M.",S367/(-R367)))),IF(S367=0,0,IF(OR(R367=0,Q367=0),"N.M.",IF(ABS(S367/R367)&gt;=10,"N.M.",S367/R367))))</f>
        <v>0</v>
      </c>
    </row>
    <row r="368" spans="1:20" s="70" customFormat="1" hidden="1" outlineLevel="2" x14ac:dyDescent="0.25">
      <c r="A368" s="65" t="s">
        <v>1551</v>
      </c>
      <c r="B368" s="66" t="s">
        <v>2012</v>
      </c>
      <c r="C368" s="67" t="s">
        <v>2462</v>
      </c>
      <c r="D368" s="68"/>
      <c r="E368" s="69"/>
      <c r="F368" s="310">
        <v>-540.36</v>
      </c>
      <c r="G368" s="310">
        <v>-491.95</v>
      </c>
      <c r="H368" s="144">
        <f t="shared" si="81"/>
        <v>-48.410000000000025</v>
      </c>
      <c r="I368" s="93">
        <f t="shared" si="82"/>
        <v>-9.8404309381034713E-2</v>
      </c>
      <c r="J368" s="160"/>
      <c r="K368" s="310">
        <v>-3221.82</v>
      </c>
      <c r="L368" s="310">
        <v>-5997.07</v>
      </c>
      <c r="M368" s="144">
        <f t="shared" si="79"/>
        <v>2775.2499999999995</v>
      </c>
      <c r="N368" s="93">
        <f t="shared" si="80"/>
        <v>0.46276765153650029</v>
      </c>
      <c r="O368" s="261"/>
      <c r="P368" s="160"/>
      <c r="Q368" s="310">
        <v>-2634.75</v>
      </c>
      <c r="R368" s="310">
        <v>-4396.7</v>
      </c>
      <c r="S368" s="144">
        <f t="shared" si="83"/>
        <v>1761.9499999999998</v>
      </c>
      <c r="T368" s="93">
        <f t="shared" si="84"/>
        <v>0.40074373962289894</v>
      </c>
    </row>
    <row r="369" spans="1:20" s="70" customFormat="1" hidden="1" outlineLevel="2" x14ac:dyDescent="0.25">
      <c r="A369" s="65" t="s">
        <v>1552</v>
      </c>
      <c r="B369" s="66" t="s">
        <v>2013</v>
      </c>
      <c r="C369" s="67" t="s">
        <v>2463</v>
      </c>
      <c r="D369" s="68"/>
      <c r="E369" s="69"/>
      <c r="F369" s="310">
        <v>-58271.11</v>
      </c>
      <c r="G369" s="310">
        <v>-58271.11</v>
      </c>
      <c r="H369" s="144">
        <f t="shared" si="81"/>
        <v>0</v>
      </c>
      <c r="I369" s="93">
        <f t="shared" si="82"/>
        <v>0</v>
      </c>
      <c r="J369" s="160"/>
      <c r="K369" s="310">
        <v>-349626.66000000003</v>
      </c>
      <c r="L369" s="310">
        <v>-313320.98</v>
      </c>
      <c r="M369" s="144">
        <f t="shared" si="79"/>
        <v>-36305.680000000051</v>
      </c>
      <c r="N369" s="93">
        <f t="shared" si="80"/>
        <v>-0.11587375987397988</v>
      </c>
      <c r="O369" s="261"/>
      <c r="P369" s="160"/>
      <c r="Q369" s="310">
        <v>-174813.33000000002</v>
      </c>
      <c r="R369" s="310">
        <v>-174813.33000000002</v>
      </c>
      <c r="S369" s="144">
        <f t="shared" si="83"/>
        <v>0</v>
      </c>
      <c r="T369" s="93">
        <f t="shared" si="84"/>
        <v>0</v>
      </c>
    </row>
    <row r="370" spans="1:20" s="70" customFormat="1" hidden="1" outlineLevel="2" x14ac:dyDescent="0.25">
      <c r="A370" s="65" t="s">
        <v>1553</v>
      </c>
      <c r="B370" s="66" t="s">
        <v>2014</v>
      </c>
      <c r="C370" s="67" t="s">
        <v>2464</v>
      </c>
      <c r="D370" s="68"/>
      <c r="E370" s="69"/>
      <c r="F370" s="310">
        <v>252404.07</v>
      </c>
      <c r="G370" s="310">
        <v>115997.6</v>
      </c>
      <c r="H370" s="144">
        <f t="shared" si="81"/>
        <v>136406.47</v>
      </c>
      <c r="I370" s="93">
        <f t="shared" si="82"/>
        <v>1.1759421746656826</v>
      </c>
      <c r="J370" s="160"/>
      <c r="K370" s="310">
        <v>2628405.12</v>
      </c>
      <c r="L370" s="310">
        <v>2088417.27</v>
      </c>
      <c r="M370" s="144">
        <f t="shared" si="79"/>
        <v>539987.85000000009</v>
      </c>
      <c r="N370" s="93">
        <f t="shared" si="80"/>
        <v>0.25856319891474566</v>
      </c>
      <c r="O370" s="261"/>
      <c r="P370" s="160"/>
      <c r="Q370" s="310">
        <v>1135146.3400000001</v>
      </c>
      <c r="R370" s="310">
        <v>958750.23</v>
      </c>
      <c r="S370" s="144">
        <f t="shared" si="83"/>
        <v>176396.1100000001</v>
      </c>
      <c r="T370" s="93">
        <f t="shared" si="84"/>
        <v>0.18398546824859704</v>
      </c>
    </row>
    <row r="371" spans="1:20" s="70" customFormat="1" hidden="1" outlineLevel="2" x14ac:dyDescent="0.25">
      <c r="A371" s="65" t="s">
        <v>1554</v>
      </c>
      <c r="B371" s="66" t="s">
        <v>2015</v>
      </c>
      <c r="C371" s="67" t="s">
        <v>2465</v>
      </c>
      <c r="D371" s="68"/>
      <c r="E371" s="69"/>
      <c r="F371" s="310">
        <v>2475.3000000000002</v>
      </c>
      <c r="G371" s="310">
        <v>0</v>
      </c>
      <c r="H371" s="144">
        <f t="shared" si="81"/>
        <v>2475.3000000000002</v>
      </c>
      <c r="I371" s="93" t="str">
        <f t="shared" si="82"/>
        <v>N.M.</v>
      </c>
      <c r="J371" s="160"/>
      <c r="K371" s="310">
        <v>29545.25</v>
      </c>
      <c r="L371" s="310">
        <v>0</v>
      </c>
      <c r="M371" s="144">
        <f t="shared" si="79"/>
        <v>29545.25</v>
      </c>
      <c r="N371" s="93" t="str">
        <f t="shared" si="80"/>
        <v>N.M.</v>
      </c>
      <c r="O371" s="261"/>
      <c r="P371" s="160"/>
      <c r="Q371" s="310">
        <v>12377.75</v>
      </c>
      <c r="R371" s="310">
        <v>0</v>
      </c>
      <c r="S371" s="144">
        <f t="shared" si="83"/>
        <v>12377.75</v>
      </c>
      <c r="T371" s="93" t="str">
        <f t="shared" si="84"/>
        <v>N.M.</v>
      </c>
    </row>
    <row r="372" spans="1:20" s="70" customFormat="1" hidden="1" outlineLevel="2" x14ac:dyDescent="0.25">
      <c r="A372" s="65" t="s">
        <v>1555</v>
      </c>
      <c r="B372" s="66" t="s">
        <v>2016</v>
      </c>
      <c r="C372" s="67" t="s">
        <v>2466</v>
      </c>
      <c r="D372" s="68"/>
      <c r="E372" s="69"/>
      <c r="F372" s="310">
        <v>248.73000000000002</v>
      </c>
      <c r="G372" s="310">
        <v>0</v>
      </c>
      <c r="H372" s="144">
        <f t="shared" si="81"/>
        <v>248.73000000000002</v>
      </c>
      <c r="I372" s="93" t="str">
        <f t="shared" si="82"/>
        <v>N.M.</v>
      </c>
      <c r="J372" s="160"/>
      <c r="K372" s="310">
        <v>1372.91</v>
      </c>
      <c r="L372" s="310">
        <v>0</v>
      </c>
      <c r="M372" s="144">
        <f t="shared" si="79"/>
        <v>1372.91</v>
      </c>
      <c r="N372" s="93" t="str">
        <f t="shared" si="80"/>
        <v>N.M.</v>
      </c>
      <c r="O372" s="261"/>
      <c r="P372" s="160"/>
      <c r="Q372" s="310">
        <v>961.05000000000007</v>
      </c>
      <c r="R372" s="310">
        <v>0</v>
      </c>
      <c r="S372" s="144">
        <f t="shared" si="83"/>
        <v>961.05000000000007</v>
      </c>
      <c r="T372" s="93" t="str">
        <f t="shared" si="84"/>
        <v>N.M.</v>
      </c>
    </row>
    <row r="373" spans="1:20" s="70" customFormat="1" hidden="1" outlineLevel="2" x14ac:dyDescent="0.25">
      <c r="A373" s="65" t="s">
        <v>1556</v>
      </c>
      <c r="B373" s="66" t="s">
        <v>2017</v>
      </c>
      <c r="C373" s="67" t="s">
        <v>2467</v>
      </c>
      <c r="D373" s="68"/>
      <c r="E373" s="69"/>
      <c r="F373" s="310">
        <v>183758.83000000002</v>
      </c>
      <c r="G373" s="310">
        <v>124535.06</v>
      </c>
      <c r="H373" s="144">
        <f t="shared" si="81"/>
        <v>59223.770000000019</v>
      </c>
      <c r="I373" s="93">
        <f t="shared" si="82"/>
        <v>0.47555901125353794</v>
      </c>
      <c r="J373" s="160"/>
      <c r="K373" s="310">
        <v>748353.77</v>
      </c>
      <c r="L373" s="310">
        <v>817678.3</v>
      </c>
      <c r="M373" s="144">
        <f t="shared" si="79"/>
        <v>-69324.530000000028</v>
      </c>
      <c r="N373" s="93">
        <f t="shared" si="80"/>
        <v>-8.4782156992548319E-2</v>
      </c>
      <c r="O373" s="261"/>
      <c r="P373" s="160"/>
      <c r="Q373" s="310">
        <v>343008.11</v>
      </c>
      <c r="R373" s="310">
        <v>430270.89</v>
      </c>
      <c r="S373" s="144">
        <f t="shared" si="83"/>
        <v>-87262.780000000028</v>
      </c>
      <c r="T373" s="93">
        <f t="shared" si="84"/>
        <v>-0.20280893276326462</v>
      </c>
    </row>
    <row r="374" spans="1:20" s="70" customFormat="1" hidden="1" outlineLevel="2" x14ac:dyDescent="0.25">
      <c r="A374" s="65" t="s">
        <v>1557</v>
      </c>
      <c r="B374" s="66" t="s">
        <v>2018</v>
      </c>
      <c r="C374" s="67" t="s">
        <v>2468</v>
      </c>
      <c r="D374" s="68"/>
      <c r="E374" s="69"/>
      <c r="F374" s="310">
        <v>0</v>
      </c>
      <c r="G374" s="310">
        <v>0</v>
      </c>
      <c r="H374" s="144">
        <f t="shared" si="81"/>
        <v>0</v>
      </c>
      <c r="I374" s="93">
        <f t="shared" si="82"/>
        <v>0</v>
      </c>
      <c r="J374" s="160"/>
      <c r="K374" s="310">
        <v>0</v>
      </c>
      <c r="L374" s="310">
        <v>-13.57</v>
      </c>
      <c r="M374" s="144">
        <f t="shared" si="79"/>
        <v>13.57</v>
      </c>
      <c r="N374" s="93" t="str">
        <f t="shared" si="80"/>
        <v>N.M.</v>
      </c>
      <c r="O374" s="261"/>
      <c r="P374" s="160"/>
      <c r="Q374" s="310">
        <v>0</v>
      </c>
      <c r="R374" s="310">
        <v>0</v>
      </c>
      <c r="S374" s="144">
        <f t="shared" si="83"/>
        <v>0</v>
      </c>
      <c r="T374" s="93">
        <f t="shared" si="84"/>
        <v>0</v>
      </c>
    </row>
    <row r="375" spans="1:20" s="22" customFormat="1" hidden="1" outlineLevel="1" collapsed="1" x14ac:dyDescent="0.25">
      <c r="A375" s="22" t="s">
        <v>197</v>
      </c>
      <c r="B375" s="55"/>
      <c r="C375" s="52" t="s">
        <v>839</v>
      </c>
      <c r="D375" s="189"/>
      <c r="E375" s="189"/>
      <c r="F375" s="26">
        <v>929720.53000000026</v>
      </c>
      <c r="G375" s="26">
        <v>1082707.1500000001</v>
      </c>
      <c r="H375" s="44">
        <f t="shared" si="81"/>
        <v>-152986.61999999988</v>
      </c>
      <c r="I375" s="119">
        <f t="shared" si="82"/>
        <v>-0.14130009208861313</v>
      </c>
      <c r="K375" s="26">
        <v>12074611.32</v>
      </c>
      <c r="L375" s="26">
        <v>10668500.25</v>
      </c>
      <c r="M375" s="44">
        <f t="shared" si="79"/>
        <v>1406111.0700000003</v>
      </c>
      <c r="N375" s="119">
        <f t="shared" si="80"/>
        <v>0.13180025655433625</v>
      </c>
      <c r="O375" s="220"/>
      <c r="P375" s="220"/>
      <c r="Q375" s="26">
        <v>5749872.3700000001</v>
      </c>
      <c r="R375" s="26">
        <v>6061338.5299999984</v>
      </c>
      <c r="S375" s="44">
        <f t="shared" si="83"/>
        <v>-311466.15999999829</v>
      </c>
      <c r="T375" s="119">
        <f t="shared" si="84"/>
        <v>-5.1385706054599523E-2</v>
      </c>
    </row>
    <row r="376" spans="1:20" s="22" customFormat="1" ht="0.75" hidden="1" customHeight="1" outlineLevel="2" x14ac:dyDescent="0.25">
      <c r="B376" s="55"/>
      <c r="C376" s="52"/>
      <c r="D376" s="189"/>
      <c r="E376" s="189"/>
      <c r="F376" s="26"/>
      <c r="G376" s="26"/>
      <c r="H376" s="26"/>
      <c r="I376" s="263"/>
      <c r="K376" s="26"/>
      <c r="L376" s="26"/>
      <c r="M376" s="44"/>
      <c r="N376" s="119"/>
      <c r="O376" s="220"/>
      <c r="P376" s="220"/>
      <c r="Q376" s="26"/>
      <c r="R376" s="26"/>
      <c r="S376" s="26"/>
      <c r="T376" s="263"/>
    </row>
    <row r="377" spans="1:20" s="70" customFormat="1" hidden="1" outlineLevel="2" x14ac:dyDescent="0.25">
      <c r="A377" s="65" t="s">
        <v>1558</v>
      </c>
      <c r="B377" s="66" t="s">
        <v>2019</v>
      </c>
      <c r="C377" s="67" t="s">
        <v>2469</v>
      </c>
      <c r="D377" s="68"/>
      <c r="E377" s="69"/>
      <c r="F377" s="310">
        <v>-14.44</v>
      </c>
      <c r="G377" s="310">
        <v>0</v>
      </c>
      <c r="H377" s="144">
        <f>+F377-G377</f>
        <v>-14.44</v>
      </c>
      <c r="I377" s="93" t="str">
        <f>IF(G377&lt;0,IF(H377=0,0,IF(OR(G377=0,F377=0),"N.M.",IF(ABS(H377/G377)&gt;=10,"N.M.",H377/(-G377)))),IF(H377=0,0,IF(OR(G377=0,F377=0),"N.M.",IF(ABS(H377/G377)&gt;=10,"N.M.",H377/G377))))</f>
        <v>N.M.</v>
      </c>
      <c r="J377" s="160"/>
      <c r="K377" s="310">
        <v>-14.44</v>
      </c>
      <c r="L377" s="310">
        <v>0</v>
      </c>
      <c r="M377" s="144">
        <f>+K377-L377</f>
        <v>-14.44</v>
      </c>
      <c r="N377" s="93" t="str">
        <f>IF(L377&lt;0,IF(M377=0,0,IF(OR(L377=0,K377=0),"N.M.",IF(ABS(M377/L377)&gt;=10,"N.M.",M377/(-L377)))),IF(M377=0,0,IF(OR(L377=0,K377=0),"N.M.",IF(ABS(M377/L377)&gt;=10,"N.M.",M377/L377))))</f>
        <v>N.M.</v>
      </c>
      <c r="O377" s="261"/>
      <c r="P377" s="160"/>
      <c r="Q377" s="310">
        <v>-14.44</v>
      </c>
      <c r="R377" s="310">
        <v>0</v>
      </c>
      <c r="S377" s="144">
        <f>+Q377-R377</f>
        <v>-14.44</v>
      </c>
      <c r="T377" s="93" t="str">
        <f>IF(R377&lt;0,IF(S377=0,0,IF(OR(R377=0,Q377=0),"N.M.",IF(ABS(S377/R377)&gt;=10,"N.M.",S377/(-R377)))),IF(S377=0,0,IF(OR(R377=0,Q377=0),"N.M.",IF(ABS(S377/R377)&gt;=10,"N.M.",S377/R377))))</f>
        <v>N.M.</v>
      </c>
    </row>
    <row r="378" spans="1:20" s="22" customFormat="1" hidden="1" outlineLevel="1" collapsed="1" x14ac:dyDescent="0.25">
      <c r="A378" s="22" t="s">
        <v>198</v>
      </c>
      <c r="B378" s="55"/>
      <c r="C378" s="52" t="s">
        <v>840</v>
      </c>
      <c r="D378" s="189"/>
      <c r="E378" s="189"/>
      <c r="F378" s="26">
        <v>-14.44</v>
      </c>
      <c r="G378" s="26">
        <v>0</v>
      </c>
      <c r="H378" s="44">
        <f>+F378-G378</f>
        <v>-14.44</v>
      </c>
      <c r="I378" s="119" t="str">
        <f>IF(G378&lt;0,IF(H378=0,0,IF(OR(G378=0,F378=0),"N.M.",IF(ABS(H378/G378)&gt;=10,"N.M.",H378/(-G378)))),IF(H378=0,0,IF(OR(G378=0,F378=0),"N.M.",IF(ABS(H378/G378)&gt;=10,"N.M.",H378/G378))))</f>
        <v>N.M.</v>
      </c>
      <c r="K378" s="26">
        <v>-14.44</v>
      </c>
      <c r="L378" s="26">
        <v>0</v>
      </c>
      <c r="M378" s="44">
        <f>+K378-L378</f>
        <v>-14.44</v>
      </c>
      <c r="N378" s="119" t="str">
        <f>IF(L378&lt;0,IF(M378=0,0,IF(OR(L378=0,K378=0),"N.M.",IF(ABS(M378/L378)&gt;=10,"N.M.",M378/(-L378)))),IF(M378=0,0,IF(OR(L378=0,K378=0),"N.M.",IF(ABS(M378/L378)&gt;=10,"N.M.",M378/L378))))</f>
        <v>N.M.</v>
      </c>
      <c r="O378" s="220"/>
      <c r="P378" s="220"/>
      <c r="Q378" s="26">
        <v>-14.44</v>
      </c>
      <c r="R378" s="26">
        <v>0</v>
      </c>
      <c r="S378" s="44">
        <f>+Q378-R378</f>
        <v>-14.44</v>
      </c>
      <c r="T378" s="119" t="str">
        <f>IF(R378&lt;0,IF(S378=0,0,IF(OR(R378=0,Q378=0),"N.M.",IF(ABS(S378/R378)&gt;=10,"N.M.",S378/(-R378)))),IF(S378=0,0,IF(OR(R378=0,Q378=0),"N.M.",IF(ABS(S378/R378)&gt;=10,"N.M.",S378/R378))))</f>
        <v>N.M.</v>
      </c>
    </row>
    <row r="379" spans="1:20" s="22" customFormat="1" ht="0.75" hidden="1" customHeight="1" outlineLevel="2" x14ac:dyDescent="0.25">
      <c r="B379" s="55"/>
      <c r="C379" s="52"/>
      <c r="D379" s="189"/>
      <c r="E379" s="189"/>
      <c r="F379" s="26"/>
      <c r="G379" s="26"/>
      <c r="H379" s="26"/>
      <c r="I379" s="263"/>
      <c r="J379" s="252"/>
      <c r="K379" s="26"/>
      <c r="L379" s="26"/>
      <c r="M379" s="26"/>
      <c r="N379" s="119"/>
      <c r="O379" s="220"/>
      <c r="P379" s="219"/>
      <c r="Q379" s="26"/>
      <c r="R379" s="26"/>
      <c r="S379" s="26"/>
      <c r="T379" s="263"/>
    </row>
    <row r="380" spans="1:20" s="22" customFormat="1" hidden="1" outlineLevel="1" collapsed="1" x14ac:dyDescent="0.25">
      <c r="A380" s="22" t="s">
        <v>199</v>
      </c>
      <c r="B380" s="55"/>
      <c r="C380" s="52" t="s">
        <v>841</v>
      </c>
      <c r="D380" s="189"/>
      <c r="E380" s="189"/>
      <c r="F380" s="26">
        <v>0</v>
      </c>
      <c r="G380" s="26">
        <v>0</v>
      </c>
      <c r="H380" s="44">
        <f>+F380-G380</f>
        <v>0</v>
      </c>
      <c r="I380" s="119">
        <f>IF(G380&lt;0,IF(H380=0,0,IF(OR(G380=0,F380=0),"N.M.",IF(ABS(H380/G380)&gt;=10,"N.M.",H380/(-G380)))),IF(H380=0,0,IF(OR(G380=0,F380=0),"N.M.",IF(ABS(H380/G380)&gt;=10,"N.M.",H380/G380))))</f>
        <v>0</v>
      </c>
      <c r="J380" s="252"/>
      <c r="K380" s="26">
        <v>0</v>
      </c>
      <c r="L380" s="26">
        <v>0</v>
      </c>
      <c r="M380" s="44">
        <f>+K380-L380</f>
        <v>0</v>
      </c>
      <c r="N380" s="119">
        <f>IF(L380&lt;0,IF(M380=0,0,IF(OR(L380=0,K380=0),"N.M.",IF(ABS(M380/L380)&gt;=10,"N.M.",M380/(-L380)))),IF(M380=0,0,IF(OR(L380=0,K380=0),"N.M.",IF(ABS(M380/L380)&gt;=10,"N.M.",M380/L380))))</f>
        <v>0</v>
      </c>
      <c r="O380" s="220"/>
      <c r="P380" s="219"/>
      <c r="Q380" s="26">
        <v>0</v>
      </c>
      <c r="R380" s="26">
        <v>0</v>
      </c>
      <c r="S380" s="44">
        <f>+Q380-R380</f>
        <v>0</v>
      </c>
      <c r="T380" s="119">
        <f>IF(R380&lt;0,IF(S380=0,0,IF(OR(R380=0,Q380=0),"N.M.",IF(ABS(S380/R380)&gt;=10,"N.M.",S380/(-R380)))),IF(S380=0,0,IF(OR(R380=0,Q380=0),"N.M.",IF(ABS(S380/R380)&gt;=10,"N.M.",S380/R380))))</f>
        <v>0</v>
      </c>
    </row>
    <row r="381" spans="1:20" s="22" customFormat="1" ht="0.75" hidden="1" customHeight="1" outlineLevel="2" x14ac:dyDescent="0.25">
      <c r="B381" s="55"/>
      <c r="C381" s="52"/>
      <c r="D381" s="189"/>
      <c r="E381" s="189"/>
      <c r="F381" s="26"/>
      <c r="G381" s="26"/>
      <c r="H381" s="26"/>
      <c r="I381" s="263"/>
      <c r="J381" s="252"/>
      <c r="K381" s="26"/>
      <c r="L381" s="26"/>
      <c r="M381" s="26"/>
      <c r="N381" s="119"/>
      <c r="O381" s="220"/>
      <c r="P381" s="219"/>
      <c r="Q381" s="26"/>
      <c r="R381" s="26"/>
      <c r="S381" s="26"/>
      <c r="T381" s="263"/>
    </row>
    <row r="382" spans="1:20" s="22" customFormat="1" hidden="1" outlineLevel="1" collapsed="1" x14ac:dyDescent="0.25">
      <c r="A382" s="22" t="s">
        <v>200</v>
      </c>
      <c r="B382" s="55"/>
      <c r="C382" s="52" t="s">
        <v>842</v>
      </c>
      <c r="D382" s="189"/>
      <c r="E382" s="189"/>
      <c r="F382" s="26">
        <v>0</v>
      </c>
      <c r="G382" s="26">
        <v>0</v>
      </c>
      <c r="H382" s="44">
        <f>+F382-G382</f>
        <v>0</v>
      </c>
      <c r="I382" s="119">
        <f>IF(G382&lt;0,IF(H382=0,0,IF(OR(G382=0,F382=0),"N.M.",IF(ABS(H382/G382)&gt;=10,"N.M.",H382/(-G382)))),IF(H382=0,0,IF(OR(G382=0,F382=0),"N.M.",IF(ABS(H382/G382)&gt;=10,"N.M.",H382/G382))))</f>
        <v>0</v>
      </c>
      <c r="J382" s="252"/>
      <c r="K382" s="26">
        <v>0</v>
      </c>
      <c r="L382" s="26">
        <v>0</v>
      </c>
      <c r="M382" s="44">
        <f>+K382-L382</f>
        <v>0</v>
      </c>
      <c r="N382" s="119">
        <f>IF(L382&lt;0,IF(M382=0,0,IF(OR(L382=0,K382=0),"N.M.",IF(ABS(M382/L382)&gt;=10,"N.M.",M382/(-L382)))),IF(M382=0,0,IF(OR(L382=0,K382=0),"N.M.",IF(ABS(M382/L382)&gt;=10,"N.M.",M382/L382))))</f>
        <v>0</v>
      </c>
      <c r="O382" s="220"/>
      <c r="P382" s="219"/>
      <c r="Q382" s="26">
        <v>0</v>
      </c>
      <c r="R382" s="26">
        <v>0</v>
      </c>
      <c r="S382" s="44">
        <f>+Q382-R382</f>
        <v>0</v>
      </c>
      <c r="T382" s="119">
        <f>IF(R382&lt;0,IF(S382=0,0,IF(OR(R382=0,Q382=0),"N.M.",IF(ABS(S382/R382)&gt;=10,"N.M.",S382/(-R382)))),IF(S382=0,0,IF(OR(R382=0,Q382=0),"N.M.",IF(ABS(S382/R382)&gt;=10,"N.M.",S382/R382))))</f>
        <v>0</v>
      </c>
    </row>
    <row r="383" spans="1:20" s="22" customFormat="1" ht="0.75" hidden="1" customHeight="1" outlineLevel="2" x14ac:dyDescent="0.25">
      <c r="B383" s="55"/>
      <c r="C383" s="52"/>
      <c r="D383" s="189"/>
      <c r="E383" s="189"/>
      <c r="F383" s="26"/>
      <c r="G383" s="26"/>
      <c r="H383" s="26"/>
      <c r="I383" s="263"/>
      <c r="J383" s="252"/>
      <c r="K383" s="26"/>
      <c r="L383" s="26"/>
      <c r="M383" s="26"/>
      <c r="N383" s="119"/>
      <c r="O383" s="220"/>
      <c r="P383" s="219"/>
      <c r="Q383" s="26"/>
      <c r="R383" s="26"/>
      <c r="S383" s="26"/>
      <c r="T383" s="263"/>
    </row>
    <row r="384" spans="1:20" s="22" customFormat="1" hidden="1" outlineLevel="1" collapsed="1" x14ac:dyDescent="0.25">
      <c r="A384" s="22" t="s">
        <v>201</v>
      </c>
      <c r="B384" s="55"/>
      <c r="C384" s="52" t="s">
        <v>843</v>
      </c>
      <c r="D384" s="189"/>
      <c r="E384" s="189"/>
      <c r="F384" s="26">
        <v>0</v>
      </c>
      <c r="G384" s="26">
        <v>0</v>
      </c>
      <c r="H384" s="44">
        <f>+F384-G384</f>
        <v>0</v>
      </c>
      <c r="I384" s="119">
        <f>IF(G384&lt;0,IF(H384=0,0,IF(OR(G384=0,F384=0),"N.M.",IF(ABS(H384/G384)&gt;=10,"N.M.",H384/(-G384)))),IF(H384=0,0,IF(OR(G384=0,F384=0),"N.M.",IF(ABS(H384/G384)&gt;=10,"N.M.",H384/G384))))</f>
        <v>0</v>
      </c>
      <c r="J384" s="252"/>
      <c r="K384" s="26">
        <v>0</v>
      </c>
      <c r="L384" s="26">
        <v>0</v>
      </c>
      <c r="M384" s="44">
        <f>+K384-L384</f>
        <v>0</v>
      </c>
      <c r="N384" s="119">
        <f>IF(L384&lt;0,IF(M384=0,0,IF(OR(L384=0,K384=0),"N.M.",IF(ABS(M384/L384)&gt;=10,"N.M.",M384/(-L384)))),IF(M384=0,0,IF(OR(L384=0,K384=0),"N.M.",IF(ABS(M384/L384)&gt;=10,"N.M.",M384/L384))))</f>
        <v>0</v>
      </c>
      <c r="O384" s="220"/>
      <c r="P384" s="219"/>
      <c r="Q384" s="26">
        <v>0</v>
      </c>
      <c r="R384" s="26">
        <v>0</v>
      </c>
      <c r="S384" s="44">
        <f>+Q384-R384</f>
        <v>0</v>
      </c>
      <c r="T384" s="119">
        <f>IF(R384&lt;0,IF(S384=0,0,IF(OR(R384=0,Q384=0),"N.M.",IF(ABS(S384/R384)&gt;=10,"N.M.",S384/(-R384)))),IF(S384=0,0,IF(OR(R384=0,Q384=0),"N.M.",IF(ABS(S384/R384)&gt;=10,"N.M.",S384/R384))))</f>
        <v>0</v>
      </c>
    </row>
    <row r="385" spans="1:20" s="22" customFormat="1" ht="0.75" hidden="1" customHeight="1" outlineLevel="2" x14ac:dyDescent="0.25">
      <c r="B385" s="55"/>
      <c r="C385" s="52"/>
      <c r="D385" s="189"/>
      <c r="E385" s="189"/>
      <c r="F385" s="26"/>
      <c r="G385" s="26"/>
      <c r="H385" s="26"/>
      <c r="I385" s="263"/>
      <c r="J385" s="252"/>
      <c r="K385" s="26"/>
      <c r="L385" s="26"/>
      <c r="M385" s="26"/>
      <c r="N385" s="119"/>
      <c r="O385" s="220"/>
      <c r="P385" s="219"/>
      <c r="Q385" s="26"/>
      <c r="R385" s="26"/>
      <c r="S385" s="26"/>
      <c r="T385" s="263"/>
    </row>
    <row r="386" spans="1:20" s="70" customFormat="1" hidden="1" outlineLevel="2" x14ac:dyDescent="0.25">
      <c r="A386" s="65" t="s">
        <v>1559</v>
      </c>
      <c r="B386" s="66" t="s">
        <v>2020</v>
      </c>
      <c r="C386" s="67" t="s">
        <v>2458</v>
      </c>
      <c r="D386" s="68"/>
      <c r="E386" s="69"/>
      <c r="F386" s="310">
        <v>48.63</v>
      </c>
      <c r="G386" s="310">
        <v>4557.01</v>
      </c>
      <c r="H386" s="144">
        <f t="shared" ref="H386:H395" si="85">+F386-G386</f>
        <v>-4508.38</v>
      </c>
      <c r="I386" s="93">
        <f t="shared" ref="I386:I395" si="86">IF(G386&lt;0,IF(H386=0,0,IF(OR(G386=0,F386=0),"N.M.",IF(ABS(H386/G386)&gt;=10,"N.M.",H386/(-G386)))),IF(H386=0,0,IF(OR(G386=0,F386=0),"N.M.",IF(ABS(H386/G386)&gt;=10,"N.M.",H386/G386))))</f>
        <v>-0.98932852901354174</v>
      </c>
      <c r="J386" s="160"/>
      <c r="K386" s="310">
        <v>3263.19</v>
      </c>
      <c r="L386" s="310">
        <v>14974.45</v>
      </c>
      <c r="M386" s="144">
        <f t="shared" ref="M386:M395" si="87">+K386-L386</f>
        <v>-11711.26</v>
      </c>
      <c r="N386" s="93">
        <f t="shared" ref="N386:N395" si="88">IF(L386&lt;0,IF(M386=0,0,IF(OR(L386=0,K386=0),"N.M.",IF(ABS(M386/L386)&gt;=10,"N.M.",M386/(-L386)))),IF(M386=0,0,IF(OR(L386=0,K386=0),"N.M.",IF(ABS(M386/L386)&gt;=10,"N.M.",M386/L386))))</f>
        <v>-0.78208281439385086</v>
      </c>
      <c r="O386" s="261"/>
      <c r="P386" s="160"/>
      <c r="Q386" s="310">
        <v>513.62</v>
      </c>
      <c r="R386" s="310">
        <v>7350.96</v>
      </c>
      <c r="S386" s="144">
        <f t="shared" ref="S386:S395" si="89">+Q386-R386</f>
        <v>-6837.34</v>
      </c>
      <c r="T386" s="93">
        <f t="shared" ref="T386:T395" si="90">IF(R386&lt;0,IF(S386=0,0,IF(OR(R386=0,Q386=0),"N.M.",IF(ABS(S386/R386)&gt;=10,"N.M.",S386/(-R386)))),IF(S386=0,0,IF(OR(R386=0,Q386=0),"N.M.",IF(ABS(S386/R386)&gt;=10,"N.M.",S386/R386))))</f>
        <v>-0.93012885391839983</v>
      </c>
    </row>
    <row r="387" spans="1:20" s="70" customFormat="1" hidden="1" outlineLevel="2" x14ac:dyDescent="0.25">
      <c r="A387" s="65" t="s">
        <v>1560</v>
      </c>
      <c r="B387" s="66" t="s">
        <v>2021</v>
      </c>
      <c r="C387" s="67" t="s">
        <v>2459</v>
      </c>
      <c r="D387" s="68"/>
      <c r="E387" s="69"/>
      <c r="F387" s="310">
        <v>946.39</v>
      </c>
      <c r="G387" s="310">
        <v>4584.75</v>
      </c>
      <c r="H387" s="144">
        <f t="shared" si="85"/>
        <v>-3638.36</v>
      </c>
      <c r="I387" s="93">
        <f t="shared" si="86"/>
        <v>-0.79357871203446206</v>
      </c>
      <c r="J387" s="160"/>
      <c r="K387" s="310">
        <v>20804.54</v>
      </c>
      <c r="L387" s="310">
        <v>28416.510000000002</v>
      </c>
      <c r="M387" s="144">
        <f t="shared" si="87"/>
        <v>-7611.9700000000012</v>
      </c>
      <c r="N387" s="93">
        <f t="shared" si="88"/>
        <v>-0.26787138885105877</v>
      </c>
      <c r="O387" s="261"/>
      <c r="P387" s="160"/>
      <c r="Q387" s="310">
        <v>6600.46</v>
      </c>
      <c r="R387" s="310">
        <v>15037.99</v>
      </c>
      <c r="S387" s="144">
        <f t="shared" si="89"/>
        <v>-8437.5299999999988</v>
      </c>
      <c r="T387" s="93">
        <f t="shared" si="90"/>
        <v>-0.56108096893268311</v>
      </c>
    </row>
    <row r="388" spans="1:20" s="70" customFormat="1" hidden="1" outlineLevel="2" x14ac:dyDescent="0.25">
      <c r="A388" s="65" t="s">
        <v>1561</v>
      </c>
      <c r="B388" s="66" t="s">
        <v>2022</v>
      </c>
      <c r="C388" s="67" t="s">
        <v>2470</v>
      </c>
      <c r="D388" s="68"/>
      <c r="E388" s="69"/>
      <c r="F388" s="310">
        <v>131.44999999999999</v>
      </c>
      <c r="G388" s="310">
        <v>370.47</v>
      </c>
      <c r="H388" s="144">
        <f t="shared" si="85"/>
        <v>-239.02000000000004</v>
      </c>
      <c r="I388" s="93">
        <f t="shared" si="86"/>
        <v>-0.64518044645990236</v>
      </c>
      <c r="J388" s="160"/>
      <c r="K388" s="310">
        <v>1333.66</v>
      </c>
      <c r="L388" s="310">
        <v>2466.16</v>
      </c>
      <c r="M388" s="144">
        <f t="shared" si="87"/>
        <v>-1132.4999999999998</v>
      </c>
      <c r="N388" s="93">
        <f t="shared" si="88"/>
        <v>-0.45921594705939595</v>
      </c>
      <c r="O388" s="261"/>
      <c r="P388" s="160"/>
      <c r="Q388" s="310">
        <v>128.47</v>
      </c>
      <c r="R388" s="310">
        <v>1097.9100000000001</v>
      </c>
      <c r="S388" s="144">
        <f t="shared" si="89"/>
        <v>-969.44</v>
      </c>
      <c r="T388" s="93">
        <f t="shared" si="90"/>
        <v>-0.88298676576404256</v>
      </c>
    </row>
    <row r="389" spans="1:20" s="70" customFormat="1" hidden="1" outlineLevel="2" x14ac:dyDescent="0.25">
      <c r="A389" s="65" t="s">
        <v>1562</v>
      </c>
      <c r="B389" s="66" t="s">
        <v>2023</v>
      </c>
      <c r="C389" s="67" t="s">
        <v>2469</v>
      </c>
      <c r="D389" s="68"/>
      <c r="E389" s="69"/>
      <c r="F389" s="310">
        <v>10613.26</v>
      </c>
      <c r="G389" s="310">
        <v>20315.68</v>
      </c>
      <c r="H389" s="144">
        <f t="shared" si="85"/>
        <v>-9702.42</v>
      </c>
      <c r="I389" s="93">
        <f t="shared" si="86"/>
        <v>-0.477582832570704</v>
      </c>
      <c r="J389" s="160"/>
      <c r="K389" s="310">
        <v>58866.16</v>
      </c>
      <c r="L389" s="310">
        <v>108510.65000000001</v>
      </c>
      <c r="M389" s="144">
        <f t="shared" si="87"/>
        <v>-49644.490000000005</v>
      </c>
      <c r="N389" s="93">
        <f t="shared" si="88"/>
        <v>-0.45750799575894163</v>
      </c>
      <c r="O389" s="261"/>
      <c r="P389" s="160"/>
      <c r="Q389" s="310">
        <v>28921.29</v>
      </c>
      <c r="R389" s="310">
        <v>56511.79</v>
      </c>
      <c r="S389" s="144">
        <f t="shared" si="89"/>
        <v>-27590.5</v>
      </c>
      <c r="T389" s="93">
        <f t="shared" si="90"/>
        <v>-0.48822555434892434</v>
      </c>
    </row>
    <row r="390" spans="1:20" s="70" customFormat="1" hidden="1" outlineLevel="2" x14ac:dyDescent="0.25">
      <c r="A390" s="65" t="s">
        <v>1563</v>
      </c>
      <c r="B390" s="66" t="s">
        <v>2024</v>
      </c>
      <c r="C390" s="67" t="s">
        <v>2471</v>
      </c>
      <c r="D390" s="68"/>
      <c r="E390" s="69"/>
      <c r="F390" s="310">
        <v>651.35</v>
      </c>
      <c r="G390" s="310">
        <v>886.02</v>
      </c>
      <c r="H390" s="144">
        <f t="shared" si="85"/>
        <v>-234.66999999999996</v>
      </c>
      <c r="I390" s="93">
        <f t="shared" si="86"/>
        <v>-0.26485858107040466</v>
      </c>
      <c r="J390" s="160"/>
      <c r="K390" s="310">
        <v>960.05000000000007</v>
      </c>
      <c r="L390" s="310">
        <v>4715.75</v>
      </c>
      <c r="M390" s="144">
        <f t="shared" si="87"/>
        <v>-3755.7</v>
      </c>
      <c r="N390" s="93">
        <f t="shared" si="88"/>
        <v>-0.79641626464507231</v>
      </c>
      <c r="O390" s="261"/>
      <c r="P390" s="160"/>
      <c r="Q390" s="310">
        <v>-1165.97</v>
      </c>
      <c r="R390" s="310">
        <v>-1161.08</v>
      </c>
      <c r="S390" s="144">
        <f t="shared" si="89"/>
        <v>-4.8900000000001</v>
      </c>
      <c r="T390" s="93">
        <f t="shared" si="90"/>
        <v>-4.2115961001826753E-3</v>
      </c>
    </row>
    <row r="391" spans="1:20" s="70" customFormat="1" hidden="1" outlineLevel="2" x14ac:dyDescent="0.25">
      <c r="A391" s="65" t="s">
        <v>1564</v>
      </c>
      <c r="B391" s="66" t="s">
        <v>2025</v>
      </c>
      <c r="C391" s="67" t="s">
        <v>2472</v>
      </c>
      <c r="D391" s="68"/>
      <c r="E391" s="69"/>
      <c r="F391" s="310">
        <v>64164.060000000005</v>
      </c>
      <c r="G391" s="310">
        <v>32709.57</v>
      </c>
      <c r="H391" s="144">
        <f t="shared" si="85"/>
        <v>31454.490000000005</v>
      </c>
      <c r="I391" s="93">
        <f t="shared" si="86"/>
        <v>0.96162957813263839</v>
      </c>
      <c r="J391" s="160"/>
      <c r="K391" s="310">
        <v>381931.92</v>
      </c>
      <c r="L391" s="310">
        <v>298202.11</v>
      </c>
      <c r="M391" s="144">
        <f t="shared" si="87"/>
        <v>83729.81</v>
      </c>
      <c r="N391" s="93">
        <f t="shared" si="88"/>
        <v>0.28078208433870572</v>
      </c>
      <c r="O391" s="261"/>
      <c r="P391" s="160"/>
      <c r="Q391" s="310">
        <v>192936.48</v>
      </c>
      <c r="R391" s="310">
        <v>150443.06</v>
      </c>
      <c r="S391" s="144">
        <f t="shared" si="89"/>
        <v>42493.420000000013</v>
      </c>
      <c r="T391" s="93">
        <f t="shared" si="90"/>
        <v>0.28245516941758569</v>
      </c>
    </row>
    <row r="392" spans="1:20" s="70" customFormat="1" hidden="1" outlineLevel="2" x14ac:dyDescent="0.25">
      <c r="A392" s="65" t="s">
        <v>1565</v>
      </c>
      <c r="B392" s="66" t="s">
        <v>2026</v>
      </c>
      <c r="C392" s="67" t="s">
        <v>2473</v>
      </c>
      <c r="D392" s="68"/>
      <c r="E392" s="69"/>
      <c r="F392" s="310">
        <v>597181.6</v>
      </c>
      <c r="G392" s="310">
        <v>789465.38</v>
      </c>
      <c r="H392" s="144">
        <f t="shared" si="85"/>
        <v>-192283.78000000003</v>
      </c>
      <c r="I392" s="93">
        <f t="shared" si="86"/>
        <v>-0.24356201661433213</v>
      </c>
      <c r="J392" s="160"/>
      <c r="K392" s="310">
        <v>2812334.43</v>
      </c>
      <c r="L392" s="310">
        <v>2132647.98</v>
      </c>
      <c r="M392" s="144">
        <f t="shared" si="87"/>
        <v>679686.45000000019</v>
      </c>
      <c r="N392" s="93">
        <f t="shared" si="88"/>
        <v>0.31870541053849882</v>
      </c>
      <c r="O392" s="261"/>
      <c r="P392" s="160"/>
      <c r="Q392" s="310">
        <v>1637128.27</v>
      </c>
      <c r="R392" s="310">
        <v>1169022.6400000001</v>
      </c>
      <c r="S392" s="144">
        <f t="shared" si="89"/>
        <v>468105.62999999989</v>
      </c>
      <c r="T392" s="93">
        <f t="shared" si="90"/>
        <v>0.40042477705992063</v>
      </c>
    </row>
    <row r="393" spans="1:20" s="70" customFormat="1" hidden="1" outlineLevel="2" x14ac:dyDescent="0.25">
      <c r="A393" s="65" t="s">
        <v>1566</v>
      </c>
      <c r="B393" s="66" t="s">
        <v>2027</v>
      </c>
      <c r="C393" s="67" t="s">
        <v>2474</v>
      </c>
      <c r="D393" s="68"/>
      <c r="E393" s="69"/>
      <c r="F393" s="310">
        <v>41.410000000000004</v>
      </c>
      <c r="G393" s="310">
        <v>68.06</v>
      </c>
      <c r="H393" s="144">
        <f t="shared" si="85"/>
        <v>-26.65</v>
      </c>
      <c r="I393" s="93">
        <f t="shared" si="86"/>
        <v>-0.39156626506024095</v>
      </c>
      <c r="J393" s="160"/>
      <c r="K393" s="310">
        <v>-19.27</v>
      </c>
      <c r="L393" s="310">
        <v>206.66</v>
      </c>
      <c r="M393" s="144">
        <f t="shared" si="87"/>
        <v>-225.93</v>
      </c>
      <c r="N393" s="93">
        <f t="shared" si="88"/>
        <v>-1.0932449433852705</v>
      </c>
      <c r="O393" s="261"/>
      <c r="P393" s="160"/>
      <c r="Q393" s="310">
        <v>-198.38</v>
      </c>
      <c r="R393" s="310">
        <v>-226.18</v>
      </c>
      <c r="S393" s="144">
        <f t="shared" si="89"/>
        <v>27.800000000000011</v>
      </c>
      <c r="T393" s="93">
        <f t="shared" si="90"/>
        <v>0.12291095587585114</v>
      </c>
    </row>
    <row r="394" spans="1:20" s="70" customFormat="1" hidden="1" outlineLevel="2" x14ac:dyDescent="0.25">
      <c r="A394" s="65" t="s">
        <v>1567</v>
      </c>
      <c r="B394" s="66" t="s">
        <v>2028</v>
      </c>
      <c r="C394" s="67" t="s">
        <v>2475</v>
      </c>
      <c r="D394" s="68"/>
      <c r="E394" s="69"/>
      <c r="F394" s="310">
        <v>1689.15</v>
      </c>
      <c r="G394" s="310">
        <v>119.06</v>
      </c>
      <c r="H394" s="144">
        <f t="shared" si="85"/>
        <v>1570.0900000000001</v>
      </c>
      <c r="I394" s="93" t="str">
        <f t="shared" si="86"/>
        <v>N.M.</v>
      </c>
      <c r="J394" s="160"/>
      <c r="K394" s="310">
        <v>8600.7000000000007</v>
      </c>
      <c r="L394" s="310">
        <v>708.6</v>
      </c>
      <c r="M394" s="144">
        <f t="shared" si="87"/>
        <v>7892.1</v>
      </c>
      <c r="N394" s="93" t="str">
        <f t="shared" si="88"/>
        <v>N.M.</v>
      </c>
      <c r="O394" s="261"/>
      <c r="P394" s="160"/>
      <c r="Q394" s="310">
        <v>5439.32</v>
      </c>
      <c r="R394" s="310">
        <v>5.24</v>
      </c>
      <c r="S394" s="144">
        <f t="shared" si="89"/>
        <v>5434.08</v>
      </c>
      <c r="T394" s="93" t="str">
        <f t="shared" si="90"/>
        <v>N.M.</v>
      </c>
    </row>
    <row r="395" spans="1:20" s="22" customFormat="1" hidden="1" outlineLevel="1" collapsed="1" x14ac:dyDescent="0.25">
      <c r="A395" s="22" t="s">
        <v>202</v>
      </c>
      <c r="B395" s="55"/>
      <c r="C395" s="52" t="s">
        <v>844</v>
      </c>
      <c r="D395" s="189"/>
      <c r="E395" s="189"/>
      <c r="F395" s="26">
        <v>675467.3</v>
      </c>
      <c r="G395" s="26">
        <v>853076.00000000012</v>
      </c>
      <c r="H395" s="44">
        <f t="shared" si="85"/>
        <v>-177608.70000000007</v>
      </c>
      <c r="I395" s="119">
        <f t="shared" si="86"/>
        <v>-0.20819798001584858</v>
      </c>
      <c r="J395" s="252"/>
      <c r="K395" s="26">
        <v>3288075.3800000004</v>
      </c>
      <c r="L395" s="26">
        <v>2590848.87</v>
      </c>
      <c r="M395" s="44">
        <f t="shared" si="87"/>
        <v>697226.51000000024</v>
      </c>
      <c r="N395" s="119">
        <f t="shared" si="88"/>
        <v>0.26911122376659519</v>
      </c>
      <c r="O395" s="220"/>
      <c r="P395" s="219"/>
      <c r="Q395" s="26">
        <v>1870303.5600000003</v>
      </c>
      <c r="R395" s="26">
        <v>1398082.33</v>
      </c>
      <c r="S395" s="44">
        <f t="shared" si="89"/>
        <v>472221.23000000021</v>
      </c>
      <c r="T395" s="119">
        <f t="shared" si="90"/>
        <v>0.3377635349986865</v>
      </c>
    </row>
    <row r="396" spans="1:20" s="22" customFormat="1" hidden="1" outlineLevel="2" x14ac:dyDescent="0.25">
      <c r="B396" s="55"/>
      <c r="C396" s="52"/>
      <c r="D396" s="189"/>
      <c r="E396" s="189"/>
      <c r="F396" s="26"/>
      <c r="G396" s="26"/>
      <c r="H396" s="44"/>
      <c r="I396" s="119"/>
      <c r="J396" s="252"/>
      <c r="K396" s="26"/>
      <c r="L396" s="26"/>
      <c r="M396" s="44"/>
      <c r="N396" s="119"/>
      <c r="O396" s="220"/>
      <c r="P396" s="219"/>
      <c r="Q396" s="26"/>
      <c r="R396" s="26"/>
      <c r="S396" s="44"/>
      <c r="T396" s="119"/>
    </row>
    <row r="397" spans="1:20" s="70" customFormat="1" hidden="1" outlineLevel="2" x14ac:dyDescent="0.25">
      <c r="A397" s="65" t="s">
        <v>1568</v>
      </c>
      <c r="B397" s="66" t="s">
        <v>2029</v>
      </c>
      <c r="C397" s="67" t="s">
        <v>2476</v>
      </c>
      <c r="D397" s="68"/>
      <c r="E397" s="69"/>
      <c r="F397" s="310">
        <v>0</v>
      </c>
      <c r="G397" s="310">
        <v>0</v>
      </c>
      <c r="H397" s="144">
        <f>+F397-G397</f>
        <v>0</v>
      </c>
      <c r="I397" s="93">
        <f>IF(G397&lt;0,IF(H397=0,0,IF(OR(G397=0,F397=0),"N.M.",IF(ABS(H397/G397)&gt;=10,"N.M.",H397/(-G397)))),IF(H397=0,0,IF(OR(G397=0,F397=0),"N.M.",IF(ABS(H397/G397)&gt;=10,"N.M.",H397/G397))))</f>
        <v>0</v>
      </c>
      <c r="J397" s="160"/>
      <c r="K397" s="310">
        <v>0</v>
      </c>
      <c r="L397" s="310">
        <v>0</v>
      </c>
      <c r="M397" s="144">
        <f>+K397-L397</f>
        <v>0</v>
      </c>
      <c r="N397" s="93">
        <f>IF(L397&lt;0,IF(M397=0,0,IF(OR(L397=0,K397=0),"N.M.",IF(ABS(M397/L397)&gt;=10,"N.M.",M397/(-L397)))),IF(M397=0,0,IF(OR(L397=0,K397=0),"N.M.",IF(ABS(M397/L397)&gt;=10,"N.M.",M397/L397))))</f>
        <v>0</v>
      </c>
      <c r="O397" s="261"/>
      <c r="P397" s="160"/>
      <c r="Q397" s="310">
        <v>0</v>
      </c>
      <c r="R397" s="310">
        <v>0</v>
      </c>
      <c r="S397" s="144">
        <f>+Q397-R397</f>
        <v>0</v>
      </c>
      <c r="T397" s="93"/>
    </row>
    <row r="398" spans="1:20" s="70" customFormat="1" hidden="1" outlineLevel="2" x14ac:dyDescent="0.25">
      <c r="A398" s="65" t="s">
        <v>1569</v>
      </c>
      <c r="B398" s="66" t="s">
        <v>2030</v>
      </c>
      <c r="C398" s="67" t="s">
        <v>2477</v>
      </c>
      <c r="D398" s="68"/>
      <c r="E398" s="69"/>
      <c r="F398" s="310">
        <v>-3.5100000000000002</v>
      </c>
      <c r="G398" s="310">
        <v>0</v>
      </c>
      <c r="H398" s="144">
        <f>+F398-G398</f>
        <v>-3.5100000000000002</v>
      </c>
      <c r="I398" s="93" t="str">
        <f>IF(G398&lt;0,IF(H398=0,0,IF(OR(G398=0,F398=0),"N.M.",IF(ABS(H398/G398)&gt;=10,"N.M.",H398/(-G398)))),IF(H398=0,0,IF(OR(G398=0,F398=0),"N.M.",IF(ABS(H398/G398)&gt;=10,"N.M.",H398/G398))))</f>
        <v>N.M.</v>
      </c>
      <c r="J398" s="160"/>
      <c r="K398" s="310">
        <v>0</v>
      </c>
      <c r="L398" s="310">
        <v>0</v>
      </c>
      <c r="M398" s="144">
        <f>+K398-L398</f>
        <v>0</v>
      </c>
      <c r="N398" s="93">
        <f>IF(L398&lt;0,IF(M398=0,0,IF(OR(L398=0,K398=0),"N.M.",IF(ABS(M398/L398)&gt;=10,"N.M.",M398/(-L398)))),IF(M398=0,0,IF(OR(L398=0,K398=0),"N.M.",IF(ABS(M398/L398)&gt;=10,"N.M.",M398/L398))))</f>
        <v>0</v>
      </c>
      <c r="O398" s="261"/>
      <c r="P398" s="160"/>
      <c r="Q398" s="310">
        <v>-41.21</v>
      </c>
      <c r="R398" s="310">
        <v>0</v>
      </c>
      <c r="S398" s="144">
        <f>+Q398-R398</f>
        <v>-41.21</v>
      </c>
      <c r="T398" s="93"/>
    </row>
    <row r="399" spans="1:20" s="22" customFormat="1" hidden="1" outlineLevel="1" collapsed="1" x14ac:dyDescent="0.25">
      <c r="A399" s="22" t="s">
        <v>1127</v>
      </c>
      <c r="B399" s="55"/>
      <c r="C399" s="52" t="s">
        <v>1133</v>
      </c>
      <c r="D399" s="189"/>
      <c r="E399" s="189"/>
      <c r="F399" s="26">
        <v>-3.5100000000000002</v>
      </c>
      <c r="G399" s="26">
        <v>0</v>
      </c>
      <c r="H399" s="44">
        <f>+F399-G399</f>
        <v>-3.5100000000000002</v>
      </c>
      <c r="I399" s="119" t="str">
        <f>IF(G399&lt;0,IF(H399=0,0,IF(OR(G399=0,F399=0),"N.M.",IF(ABS(H399/G399)&gt;=10,"N.M.",H399/(-G399)))),IF(H399=0,0,IF(OR(G399=0,F399=0),"N.M.",IF(ABS(H399/G399)&gt;=10,"N.M.",H399/G399))))</f>
        <v>N.M.</v>
      </c>
      <c r="J399" s="252"/>
      <c r="K399" s="26">
        <v>0</v>
      </c>
      <c r="L399" s="26">
        <v>0</v>
      </c>
      <c r="M399" s="44">
        <f>+K399-L399</f>
        <v>0</v>
      </c>
      <c r="N399" s="119">
        <f>IF(L399&lt;0,IF(M399=0,0,IF(OR(L399=0,K399=0),"N.M.",IF(ABS(M399/L399)&gt;=10,"N.M.",M399/(-L399)))),IF(M399=0,0,IF(OR(L399=0,K399=0),"N.M.",IF(ABS(M399/L399)&gt;=10,"N.M.",M399/L399))))</f>
        <v>0</v>
      </c>
      <c r="O399" s="219"/>
      <c r="P399" s="219"/>
      <c r="Q399" s="26">
        <v>-41.21</v>
      </c>
      <c r="R399" s="26">
        <v>0</v>
      </c>
      <c r="S399" s="44">
        <f>+Q399-R399</f>
        <v>-41.21</v>
      </c>
      <c r="T399" s="119"/>
    </row>
    <row r="400" spans="1:20" s="22" customFormat="1" hidden="1" outlineLevel="2" x14ac:dyDescent="0.25">
      <c r="B400" s="55"/>
      <c r="C400" s="52"/>
      <c r="D400" s="189"/>
      <c r="E400" s="189"/>
      <c r="F400" s="26"/>
      <c r="G400" s="26"/>
      <c r="H400" s="44"/>
      <c r="I400" s="119"/>
      <c r="J400" s="252"/>
      <c r="K400" s="26"/>
      <c r="L400" s="26"/>
      <c r="M400" s="44"/>
      <c r="N400" s="88"/>
      <c r="O400" s="219"/>
      <c r="P400" s="219"/>
      <c r="Q400" s="26"/>
      <c r="R400" s="26"/>
      <c r="S400" s="44"/>
      <c r="T400" s="119"/>
    </row>
    <row r="401" spans="1:20" s="22" customFormat="1" hidden="1" outlineLevel="1" collapsed="1" x14ac:dyDescent="0.25">
      <c r="A401" s="22" t="s">
        <v>1128</v>
      </c>
      <c r="B401" s="55"/>
      <c r="C401" s="52" t="s">
        <v>1134</v>
      </c>
      <c r="D401" s="189"/>
      <c r="E401" s="189"/>
      <c r="F401" s="26">
        <v>0</v>
      </c>
      <c r="G401" s="26">
        <v>0</v>
      </c>
      <c r="H401" s="44">
        <f>+F401-G401</f>
        <v>0</v>
      </c>
      <c r="I401" s="119">
        <f>IF(G401&lt;0,IF(H401=0,0,IF(OR(G401=0,F401=0),"N.M.",IF(ABS(H401/G401)&gt;=10,"N.M.",H401/(-G401)))),IF(H401=0,0,IF(OR(G401=0,F401=0),"N.M.",IF(ABS(H401/G401)&gt;=10,"N.M.",H401/G401))))</f>
        <v>0</v>
      </c>
      <c r="J401" s="252"/>
      <c r="K401" s="26">
        <v>0</v>
      </c>
      <c r="L401" s="26">
        <v>0</v>
      </c>
      <c r="M401" s="44">
        <f>+K401-L401</f>
        <v>0</v>
      </c>
      <c r="N401" s="119">
        <f>IF(L401&lt;0,IF(M401=0,0,IF(OR(L401=0,K401=0),"N.M.",IF(ABS(M401/L401)&gt;=10,"N.M.",M401/(-L401)))),IF(M401=0,0,IF(OR(L401=0,K401=0),"N.M.",IF(ABS(M401/L401)&gt;=10,"N.M.",M401/L401))))</f>
        <v>0</v>
      </c>
      <c r="O401" s="219"/>
      <c r="P401" s="219"/>
      <c r="Q401" s="26">
        <v>0</v>
      </c>
      <c r="R401" s="26">
        <v>0</v>
      </c>
      <c r="S401" s="44">
        <f>+Q401-R401</f>
        <v>0</v>
      </c>
      <c r="T401" s="119"/>
    </row>
    <row r="402" spans="1:20" s="22" customFormat="1" hidden="1" outlineLevel="2" x14ac:dyDescent="0.25">
      <c r="B402" s="55"/>
      <c r="C402" s="52"/>
      <c r="D402" s="189"/>
      <c r="E402" s="189"/>
      <c r="F402" s="26"/>
      <c r="G402" s="26"/>
      <c r="H402" s="44"/>
      <c r="I402" s="119"/>
      <c r="J402" s="252"/>
      <c r="K402" s="26"/>
      <c r="L402" s="26"/>
      <c r="M402" s="44"/>
      <c r="N402" s="119"/>
      <c r="O402" s="220"/>
      <c r="P402" s="219"/>
      <c r="Q402" s="26"/>
      <c r="R402" s="26"/>
      <c r="S402" s="44"/>
      <c r="T402" s="119"/>
    </row>
    <row r="403" spans="1:20" s="22" customFormat="1" hidden="1" outlineLevel="1" collapsed="1" x14ac:dyDescent="0.25">
      <c r="A403" s="22" t="s">
        <v>1126</v>
      </c>
      <c r="B403" s="55"/>
      <c r="C403" s="52" t="s">
        <v>1124</v>
      </c>
      <c r="D403" s="189"/>
      <c r="E403" s="189"/>
      <c r="F403" s="26">
        <v>0</v>
      </c>
      <c r="G403" s="26">
        <v>0</v>
      </c>
      <c r="H403" s="44">
        <f t="shared" ref="H403:H417" si="91">+F403-G403</f>
        <v>0</v>
      </c>
      <c r="I403" s="119">
        <f t="shared" ref="I403:I417" si="92">IF(G403&lt;0,IF(H403=0,0,IF(OR(G403=0,F403=0),"N.M.",IF(ABS(H403/G403)&gt;=10,"N.M.",H403/(-G403)))),IF(H403=0,0,IF(OR(G403=0,F403=0),"N.M.",IF(ABS(H403/G403)&gt;=10,"N.M.",H403/G403))))</f>
        <v>0</v>
      </c>
      <c r="J403" s="252"/>
      <c r="K403" s="26">
        <v>0</v>
      </c>
      <c r="L403" s="26">
        <v>0</v>
      </c>
      <c r="M403" s="44">
        <f>+K403-L403</f>
        <v>0</v>
      </c>
      <c r="N403" s="119">
        <f>IF(L403&lt;0,IF(M403=0,0,IF(OR(L403=0,K403=0),"N.M.",IF(ABS(M403/L403)&gt;=10,"N.M.",M403/(-L403)))),IF(M403=0,0,IF(OR(L403=0,K403=0),"N.M.",IF(ABS(M403/L403)&gt;=10,"N.M.",M403/L403))))</f>
        <v>0</v>
      </c>
      <c r="O403" s="220"/>
      <c r="P403" s="219"/>
      <c r="Q403" s="26">
        <v>0</v>
      </c>
      <c r="R403" s="26">
        <v>0</v>
      </c>
      <c r="S403" s="44">
        <f>+Q403-R403</f>
        <v>0</v>
      </c>
      <c r="T403" s="263"/>
    </row>
    <row r="404" spans="1:20" s="22" customFormat="1" ht="5.25" hidden="1" customHeight="1" outlineLevel="2" x14ac:dyDescent="0.25">
      <c r="B404" s="55"/>
      <c r="C404" s="52"/>
      <c r="D404" s="189"/>
      <c r="E404" s="189"/>
      <c r="F404" s="26"/>
      <c r="G404" s="26"/>
      <c r="H404" s="44">
        <f t="shared" si="91"/>
        <v>0</v>
      </c>
      <c r="I404" s="119">
        <f t="shared" si="92"/>
        <v>0</v>
      </c>
      <c r="J404" s="252"/>
      <c r="K404" s="26"/>
      <c r="L404" s="26"/>
      <c r="M404" s="26"/>
      <c r="N404" s="119"/>
      <c r="O404" s="220"/>
      <c r="P404" s="219"/>
      <c r="Q404" s="26"/>
      <c r="R404" s="26"/>
      <c r="S404" s="26"/>
      <c r="T404" s="263"/>
    </row>
    <row r="405" spans="1:20" s="70" customFormat="1" hidden="1" outlineLevel="2" x14ac:dyDescent="0.25">
      <c r="A405" s="65" t="s">
        <v>1570</v>
      </c>
      <c r="B405" s="66" t="s">
        <v>2031</v>
      </c>
      <c r="C405" s="67" t="s">
        <v>2458</v>
      </c>
      <c r="D405" s="68"/>
      <c r="E405" s="69"/>
      <c r="F405" s="310">
        <v>11591.82</v>
      </c>
      <c r="G405" s="310">
        <v>1092.53</v>
      </c>
      <c r="H405" s="144">
        <f t="shared" si="91"/>
        <v>10499.289999999999</v>
      </c>
      <c r="I405" s="93">
        <f t="shared" si="92"/>
        <v>9.6100702040218575</v>
      </c>
      <c r="J405" s="160"/>
      <c r="K405" s="310">
        <v>61228.35</v>
      </c>
      <c r="L405" s="310">
        <v>9231.76</v>
      </c>
      <c r="M405" s="144">
        <f t="shared" ref="M405:M417" si="93">+K405-L405</f>
        <v>51996.59</v>
      </c>
      <c r="N405" s="93">
        <f t="shared" ref="N405:N417" si="94">IF(L405&lt;0,IF(M405=0,0,IF(OR(L405=0,K405=0),"N.M.",IF(ABS(M405/L405)&gt;=10,"N.M.",M405/(-L405)))),IF(M405=0,0,IF(OR(L405=0,K405=0),"N.M.",IF(ABS(M405/L405)&gt;=10,"N.M.",M405/L405))))</f>
        <v>5.6323593767602276</v>
      </c>
      <c r="O405" s="261"/>
      <c r="P405" s="160"/>
      <c r="Q405" s="310">
        <v>42581.16</v>
      </c>
      <c r="R405" s="310">
        <v>4899.3599999999997</v>
      </c>
      <c r="S405" s="144">
        <f t="shared" ref="S405:S417" si="95">+Q405-R405</f>
        <v>37681.800000000003</v>
      </c>
      <c r="T405" s="93">
        <f t="shared" ref="T405:T417" si="96">IF(R405&lt;0,IF(S405=0,0,IF(OR(R405=0,Q405=0),"N.M.",IF(ABS(S405/R405)&gt;=10,"N.M.",S405/(-R405)))),IF(S405=0,0,IF(OR(R405=0,Q405=0),"N.M.",IF(ABS(S405/R405)&gt;=10,"N.M.",S405/R405))))</f>
        <v>7.6911678260017649</v>
      </c>
    </row>
    <row r="406" spans="1:20" s="70" customFormat="1" hidden="1" outlineLevel="2" x14ac:dyDescent="0.25">
      <c r="A406" s="65" t="s">
        <v>1571</v>
      </c>
      <c r="B406" s="66" t="s">
        <v>2032</v>
      </c>
      <c r="C406" s="67" t="s">
        <v>2459</v>
      </c>
      <c r="D406" s="68"/>
      <c r="E406" s="69"/>
      <c r="F406" s="310">
        <v>543.96</v>
      </c>
      <c r="G406" s="310">
        <v>5045.96</v>
      </c>
      <c r="H406" s="144">
        <f t="shared" si="91"/>
        <v>-4502</v>
      </c>
      <c r="I406" s="93">
        <f t="shared" si="92"/>
        <v>-0.89219890764096421</v>
      </c>
      <c r="J406" s="160"/>
      <c r="K406" s="310">
        <v>8204.380000000001</v>
      </c>
      <c r="L406" s="310">
        <v>8119.03</v>
      </c>
      <c r="M406" s="144">
        <f t="shared" si="93"/>
        <v>85.350000000001273</v>
      </c>
      <c r="N406" s="93">
        <f t="shared" si="94"/>
        <v>1.0512339528244295E-2</v>
      </c>
      <c r="O406" s="261"/>
      <c r="P406" s="160"/>
      <c r="Q406" s="310">
        <v>986.22</v>
      </c>
      <c r="R406" s="310">
        <v>5840.76</v>
      </c>
      <c r="S406" s="144">
        <f t="shared" si="95"/>
        <v>-4854.54</v>
      </c>
      <c r="T406" s="93">
        <f t="shared" si="96"/>
        <v>-0.83114868612988713</v>
      </c>
    </row>
    <row r="407" spans="1:20" s="70" customFormat="1" hidden="1" outlineLevel="2" x14ac:dyDescent="0.25">
      <c r="A407" s="65" t="s">
        <v>1572</v>
      </c>
      <c r="B407" s="66" t="s">
        <v>2033</v>
      </c>
      <c r="C407" s="67" t="s">
        <v>2472</v>
      </c>
      <c r="D407" s="68"/>
      <c r="E407" s="69"/>
      <c r="F407" s="310">
        <v>9208.02</v>
      </c>
      <c r="G407" s="310">
        <v>83904.71</v>
      </c>
      <c r="H407" s="144">
        <f t="shared" si="91"/>
        <v>-74696.69</v>
      </c>
      <c r="I407" s="93">
        <f t="shared" si="92"/>
        <v>-0.89025622041956876</v>
      </c>
      <c r="J407" s="160"/>
      <c r="K407" s="310">
        <v>189377.49</v>
      </c>
      <c r="L407" s="310">
        <v>620447.97</v>
      </c>
      <c r="M407" s="144">
        <f t="shared" si="93"/>
        <v>-431070.48</v>
      </c>
      <c r="N407" s="93">
        <f t="shared" si="94"/>
        <v>-0.6947729718577369</v>
      </c>
      <c r="O407" s="261"/>
      <c r="P407" s="160"/>
      <c r="Q407" s="310">
        <v>46461.72</v>
      </c>
      <c r="R407" s="310">
        <v>343253.89</v>
      </c>
      <c r="S407" s="144">
        <f t="shared" si="95"/>
        <v>-296792.17000000004</v>
      </c>
      <c r="T407" s="93">
        <f t="shared" si="96"/>
        <v>-0.86464328197416795</v>
      </c>
    </row>
    <row r="408" spans="1:20" s="70" customFormat="1" hidden="1" outlineLevel="2" x14ac:dyDescent="0.25">
      <c r="A408" s="65" t="s">
        <v>1573</v>
      </c>
      <c r="B408" s="66" t="s">
        <v>2034</v>
      </c>
      <c r="C408" s="67" t="s">
        <v>2465</v>
      </c>
      <c r="D408" s="68"/>
      <c r="E408" s="69"/>
      <c r="F408" s="310">
        <v>10975.34</v>
      </c>
      <c r="G408" s="310">
        <v>0</v>
      </c>
      <c r="H408" s="144">
        <f t="shared" si="91"/>
        <v>10975.34</v>
      </c>
      <c r="I408" s="93" t="str">
        <f t="shared" si="92"/>
        <v>N.M.</v>
      </c>
      <c r="J408" s="160"/>
      <c r="K408" s="310">
        <v>57235.15</v>
      </c>
      <c r="L408" s="310">
        <v>0</v>
      </c>
      <c r="M408" s="144">
        <f t="shared" si="93"/>
        <v>57235.15</v>
      </c>
      <c r="N408" s="93" t="str">
        <f t="shared" si="94"/>
        <v>N.M.</v>
      </c>
      <c r="O408" s="261"/>
      <c r="P408" s="160"/>
      <c r="Q408" s="310">
        <v>25229.66</v>
      </c>
      <c r="R408" s="310">
        <v>0</v>
      </c>
      <c r="S408" s="144">
        <f t="shared" si="95"/>
        <v>25229.66</v>
      </c>
      <c r="T408" s="93" t="str">
        <f t="shared" si="96"/>
        <v>N.M.</v>
      </c>
    </row>
    <row r="409" spans="1:20" s="70" customFormat="1" hidden="1" outlineLevel="2" x14ac:dyDescent="0.25">
      <c r="A409" s="65" t="s">
        <v>1574</v>
      </c>
      <c r="B409" s="66" t="s">
        <v>2035</v>
      </c>
      <c r="C409" s="67" t="s">
        <v>2466</v>
      </c>
      <c r="D409" s="68"/>
      <c r="E409" s="69"/>
      <c r="F409" s="310">
        <v>95549.91</v>
      </c>
      <c r="G409" s="310">
        <v>0</v>
      </c>
      <c r="H409" s="144">
        <f t="shared" si="91"/>
        <v>95549.91</v>
      </c>
      <c r="I409" s="93" t="str">
        <f t="shared" si="92"/>
        <v>N.M.</v>
      </c>
      <c r="J409" s="160"/>
      <c r="K409" s="310">
        <v>470415.25</v>
      </c>
      <c r="L409" s="310">
        <v>0</v>
      </c>
      <c r="M409" s="144">
        <f t="shared" si="93"/>
        <v>470415.25</v>
      </c>
      <c r="N409" s="93" t="str">
        <f t="shared" si="94"/>
        <v>N.M.</v>
      </c>
      <c r="O409" s="261"/>
      <c r="P409" s="160"/>
      <c r="Q409" s="310">
        <v>244827.81</v>
      </c>
      <c r="R409" s="310">
        <v>0</v>
      </c>
      <c r="S409" s="144">
        <f t="shared" si="95"/>
        <v>244827.81</v>
      </c>
      <c r="T409" s="93" t="str">
        <f t="shared" si="96"/>
        <v>N.M.</v>
      </c>
    </row>
    <row r="410" spans="1:20" s="70" customFormat="1" hidden="1" outlineLevel="2" x14ac:dyDescent="0.25">
      <c r="A410" s="65" t="s">
        <v>1575</v>
      </c>
      <c r="B410" s="66" t="s">
        <v>2036</v>
      </c>
      <c r="C410" s="67" t="s">
        <v>2473</v>
      </c>
      <c r="D410" s="68"/>
      <c r="E410" s="69"/>
      <c r="F410" s="310">
        <v>2971749.23</v>
      </c>
      <c r="G410" s="310">
        <v>523710.07</v>
      </c>
      <c r="H410" s="144">
        <f t="shared" si="91"/>
        <v>2448039.16</v>
      </c>
      <c r="I410" s="93">
        <f t="shared" si="92"/>
        <v>4.6744168199782754</v>
      </c>
      <c r="J410" s="160"/>
      <c r="K410" s="310">
        <v>18446004.498</v>
      </c>
      <c r="L410" s="310">
        <v>17572111.02</v>
      </c>
      <c r="M410" s="144">
        <f t="shared" si="93"/>
        <v>873893.47800000012</v>
      </c>
      <c r="N410" s="93">
        <f t="shared" si="94"/>
        <v>4.973184365870232E-2</v>
      </c>
      <c r="O410" s="261"/>
      <c r="P410" s="160"/>
      <c r="Q410" s="310">
        <v>9193923.7780000009</v>
      </c>
      <c r="R410" s="310">
        <v>9884394.8399999999</v>
      </c>
      <c r="S410" s="144">
        <f t="shared" si="95"/>
        <v>-690471.06199999899</v>
      </c>
      <c r="T410" s="93">
        <f t="shared" si="96"/>
        <v>-6.985466213933629E-2</v>
      </c>
    </row>
    <row r="411" spans="1:20" s="70" customFormat="1" hidden="1" outlineLevel="2" x14ac:dyDescent="0.25">
      <c r="A411" s="65" t="s">
        <v>1576</v>
      </c>
      <c r="B411" s="66" t="s">
        <v>2037</v>
      </c>
      <c r="C411" s="67" t="s">
        <v>2478</v>
      </c>
      <c r="D411" s="68"/>
      <c r="E411" s="69"/>
      <c r="F411" s="310">
        <v>23798.04</v>
      </c>
      <c r="G411" s="310">
        <v>30921.24</v>
      </c>
      <c r="H411" s="144">
        <f t="shared" si="91"/>
        <v>-7123.2000000000007</v>
      </c>
      <c r="I411" s="93">
        <f t="shared" si="92"/>
        <v>-0.23036592322946947</v>
      </c>
      <c r="J411" s="160"/>
      <c r="K411" s="310">
        <v>180640.05000000002</v>
      </c>
      <c r="L411" s="310">
        <v>217065.60000000001</v>
      </c>
      <c r="M411" s="144">
        <f t="shared" si="93"/>
        <v>-36425.549999999988</v>
      </c>
      <c r="N411" s="93">
        <f t="shared" si="94"/>
        <v>-0.16780894807836888</v>
      </c>
      <c r="O411" s="261"/>
      <c r="P411" s="160"/>
      <c r="Q411" s="310">
        <v>89954.180000000008</v>
      </c>
      <c r="R411" s="310">
        <v>114902.1</v>
      </c>
      <c r="S411" s="144">
        <f t="shared" si="95"/>
        <v>-24947.919999999998</v>
      </c>
      <c r="T411" s="93">
        <f t="shared" si="96"/>
        <v>-0.21712327276873092</v>
      </c>
    </row>
    <row r="412" spans="1:20" s="70" customFormat="1" hidden="1" outlineLevel="2" x14ac:dyDescent="0.25">
      <c r="A412" s="65" t="s">
        <v>1577</v>
      </c>
      <c r="B412" s="66" t="s">
        <v>2038</v>
      </c>
      <c r="C412" s="67" t="s">
        <v>2474</v>
      </c>
      <c r="D412" s="68"/>
      <c r="E412" s="69"/>
      <c r="F412" s="310">
        <v>2987.3</v>
      </c>
      <c r="G412" s="310">
        <v>-3878.9900000000002</v>
      </c>
      <c r="H412" s="144">
        <f t="shared" si="91"/>
        <v>6866.2900000000009</v>
      </c>
      <c r="I412" s="93">
        <f t="shared" si="92"/>
        <v>1.7701231506139485</v>
      </c>
      <c r="J412" s="160"/>
      <c r="K412" s="310">
        <v>28017.54</v>
      </c>
      <c r="L412" s="310">
        <v>11681.94</v>
      </c>
      <c r="M412" s="144">
        <f t="shared" si="93"/>
        <v>16335.6</v>
      </c>
      <c r="N412" s="93">
        <f t="shared" si="94"/>
        <v>1.3983636279590548</v>
      </c>
      <c r="O412" s="261"/>
      <c r="P412" s="160"/>
      <c r="Q412" s="310">
        <v>14557.07</v>
      </c>
      <c r="R412" s="310">
        <v>381.64</v>
      </c>
      <c r="S412" s="144">
        <f t="shared" si="95"/>
        <v>14175.43</v>
      </c>
      <c r="T412" s="93" t="str">
        <f t="shared" si="96"/>
        <v>N.M.</v>
      </c>
    </row>
    <row r="413" spans="1:20" s="70" customFormat="1" hidden="1" outlineLevel="2" x14ac:dyDescent="0.25">
      <c r="A413" s="65" t="s">
        <v>1578</v>
      </c>
      <c r="B413" s="66" t="s">
        <v>2039</v>
      </c>
      <c r="C413" s="67" t="s">
        <v>2479</v>
      </c>
      <c r="D413" s="68"/>
      <c r="E413" s="69"/>
      <c r="F413" s="310">
        <v>292.68</v>
      </c>
      <c r="G413" s="310">
        <v>583.77</v>
      </c>
      <c r="H413" s="144">
        <f t="shared" si="91"/>
        <v>-291.08999999999997</v>
      </c>
      <c r="I413" s="93">
        <f t="shared" si="92"/>
        <v>-0.49863816228994295</v>
      </c>
      <c r="J413" s="160"/>
      <c r="K413" s="310">
        <v>1784.02</v>
      </c>
      <c r="L413" s="310">
        <v>11099.2</v>
      </c>
      <c r="M413" s="144">
        <f t="shared" si="93"/>
        <v>-9315.18</v>
      </c>
      <c r="N413" s="93">
        <f t="shared" si="94"/>
        <v>-0.83926589303733601</v>
      </c>
      <c r="O413" s="261"/>
      <c r="P413" s="160"/>
      <c r="Q413" s="310">
        <v>490.68</v>
      </c>
      <c r="R413" s="310">
        <v>2779.02</v>
      </c>
      <c r="S413" s="144">
        <f t="shared" si="95"/>
        <v>-2288.34</v>
      </c>
      <c r="T413" s="93">
        <f t="shared" si="96"/>
        <v>-0.8234341602435391</v>
      </c>
    </row>
    <row r="414" spans="1:20" s="70" customFormat="1" hidden="1" outlineLevel="2" x14ac:dyDescent="0.25">
      <c r="A414" s="65" t="s">
        <v>1579</v>
      </c>
      <c r="B414" s="66" t="s">
        <v>2040</v>
      </c>
      <c r="C414" s="67" t="s">
        <v>2480</v>
      </c>
      <c r="D414" s="68"/>
      <c r="E414" s="69"/>
      <c r="F414" s="310">
        <v>312.34000000000003</v>
      </c>
      <c r="G414" s="310">
        <v>-427.41</v>
      </c>
      <c r="H414" s="144">
        <f t="shared" si="91"/>
        <v>739.75</v>
      </c>
      <c r="I414" s="93">
        <f t="shared" si="92"/>
        <v>1.7307737301420181</v>
      </c>
      <c r="J414" s="160"/>
      <c r="K414" s="310">
        <v>4111.13</v>
      </c>
      <c r="L414" s="310">
        <v>5534.27</v>
      </c>
      <c r="M414" s="144">
        <f t="shared" si="93"/>
        <v>-1423.1400000000003</v>
      </c>
      <c r="N414" s="93">
        <f t="shared" si="94"/>
        <v>-0.257150446219646</v>
      </c>
      <c r="O414" s="261"/>
      <c r="P414" s="160"/>
      <c r="Q414" s="310">
        <v>2536.64</v>
      </c>
      <c r="R414" s="310">
        <v>2504.17</v>
      </c>
      <c r="S414" s="144">
        <f t="shared" si="95"/>
        <v>32.4699999999998</v>
      </c>
      <c r="T414" s="93">
        <f t="shared" si="96"/>
        <v>1.2966372091351545E-2</v>
      </c>
    </row>
    <row r="415" spans="1:20" s="70" customFormat="1" hidden="1" outlineLevel="2" x14ac:dyDescent="0.25">
      <c r="A415" s="65" t="s">
        <v>1580</v>
      </c>
      <c r="B415" s="66" t="s">
        <v>2041</v>
      </c>
      <c r="C415" s="67" t="s">
        <v>2481</v>
      </c>
      <c r="D415" s="68"/>
      <c r="E415" s="69"/>
      <c r="F415" s="310">
        <v>2738.51</v>
      </c>
      <c r="G415" s="310">
        <v>2947.31</v>
      </c>
      <c r="H415" s="144">
        <f t="shared" si="91"/>
        <v>-208.79999999999973</v>
      </c>
      <c r="I415" s="93">
        <f t="shared" si="92"/>
        <v>-7.0844261377323636E-2</v>
      </c>
      <c r="J415" s="160"/>
      <c r="K415" s="310">
        <v>20692.18</v>
      </c>
      <c r="L415" s="310">
        <v>16991.099999999999</v>
      </c>
      <c r="M415" s="144">
        <f t="shared" si="93"/>
        <v>3701.0800000000017</v>
      </c>
      <c r="N415" s="93">
        <f t="shared" si="94"/>
        <v>0.21782462583352474</v>
      </c>
      <c r="O415" s="261"/>
      <c r="P415" s="160"/>
      <c r="Q415" s="310">
        <v>11177.93</v>
      </c>
      <c r="R415" s="310">
        <v>7853.52</v>
      </c>
      <c r="S415" s="144">
        <f t="shared" si="95"/>
        <v>3324.41</v>
      </c>
      <c r="T415" s="93">
        <f t="shared" si="96"/>
        <v>0.42330190793427658</v>
      </c>
    </row>
    <row r="416" spans="1:20" s="70" customFormat="1" hidden="1" outlineLevel="2" x14ac:dyDescent="0.25">
      <c r="A416" s="65" t="s">
        <v>1581</v>
      </c>
      <c r="B416" s="66" t="s">
        <v>2042</v>
      </c>
      <c r="C416" s="67" t="s">
        <v>2482</v>
      </c>
      <c r="D416" s="68"/>
      <c r="E416" s="69"/>
      <c r="F416" s="310">
        <v>1692.56</v>
      </c>
      <c r="G416" s="310">
        <v>3264.2000000000003</v>
      </c>
      <c r="H416" s="144">
        <f t="shared" si="91"/>
        <v>-1571.6400000000003</v>
      </c>
      <c r="I416" s="93">
        <f t="shared" si="92"/>
        <v>-0.48147785062189824</v>
      </c>
      <c r="J416" s="160"/>
      <c r="K416" s="310">
        <v>12127.19</v>
      </c>
      <c r="L416" s="310">
        <v>13198.7</v>
      </c>
      <c r="M416" s="144">
        <f t="shared" si="93"/>
        <v>-1071.5100000000002</v>
      </c>
      <c r="N416" s="93">
        <f t="shared" si="94"/>
        <v>-8.1182995294991192E-2</v>
      </c>
      <c r="O416" s="261"/>
      <c r="P416" s="160"/>
      <c r="Q416" s="310">
        <v>8136.9800000000005</v>
      </c>
      <c r="R416" s="310">
        <v>7307.17</v>
      </c>
      <c r="S416" s="144">
        <f t="shared" si="95"/>
        <v>829.8100000000004</v>
      </c>
      <c r="T416" s="93">
        <f t="shared" si="96"/>
        <v>0.11356106399604778</v>
      </c>
    </row>
    <row r="417" spans="1:20" s="22" customFormat="1" hidden="1" outlineLevel="1" collapsed="1" x14ac:dyDescent="0.25">
      <c r="A417" s="22" t="s">
        <v>203</v>
      </c>
      <c r="B417" s="55"/>
      <c r="C417" s="52" t="s">
        <v>845</v>
      </c>
      <c r="D417" s="189"/>
      <c r="E417" s="189"/>
      <c r="F417" s="26">
        <v>3131439.7099999995</v>
      </c>
      <c r="G417" s="26">
        <v>647163.39</v>
      </c>
      <c r="H417" s="44">
        <f t="shared" si="91"/>
        <v>2484276.3199999994</v>
      </c>
      <c r="I417" s="119">
        <f t="shared" si="92"/>
        <v>3.8387157839691755</v>
      </c>
      <c r="J417" s="252"/>
      <c r="K417" s="26">
        <v>19479837.228</v>
      </c>
      <c r="L417" s="26">
        <v>18485480.590000004</v>
      </c>
      <c r="M417" s="44">
        <f t="shared" si="93"/>
        <v>994356.63799999654</v>
      </c>
      <c r="N417" s="119">
        <f t="shared" si="94"/>
        <v>5.3791224586171082E-2</v>
      </c>
      <c r="O417" s="220"/>
      <c r="P417" s="219"/>
      <c r="Q417" s="26">
        <v>9680863.8280000016</v>
      </c>
      <c r="R417" s="26">
        <v>10374116.469999999</v>
      </c>
      <c r="S417" s="44">
        <f t="shared" si="95"/>
        <v>-693252.6419999972</v>
      </c>
      <c r="T417" s="119">
        <f t="shared" si="96"/>
        <v>-6.6825222562784406E-2</v>
      </c>
    </row>
    <row r="418" spans="1:20" s="22" customFormat="1" ht="6" hidden="1" customHeight="1" outlineLevel="2" x14ac:dyDescent="0.25">
      <c r="B418" s="55"/>
      <c r="C418" s="52"/>
      <c r="D418" s="189"/>
      <c r="E418" s="189"/>
      <c r="F418" s="26"/>
      <c r="G418" s="26"/>
      <c r="H418" s="26"/>
      <c r="I418" s="263"/>
      <c r="J418" s="252"/>
      <c r="K418" s="26"/>
      <c r="L418" s="26"/>
      <c r="M418" s="26"/>
      <c r="N418" s="119"/>
      <c r="O418" s="220"/>
      <c r="P418" s="219"/>
      <c r="Q418" s="26"/>
      <c r="R418" s="26"/>
      <c r="S418" s="26"/>
      <c r="T418" s="263"/>
    </row>
    <row r="419" spans="1:20" s="22" customFormat="1" hidden="1" outlineLevel="1" collapsed="1" x14ac:dyDescent="0.25">
      <c r="A419" s="22" t="s">
        <v>204</v>
      </c>
      <c r="B419" s="55"/>
      <c r="C419" s="52" t="s">
        <v>846</v>
      </c>
      <c r="D419" s="189"/>
      <c r="E419" s="189"/>
      <c r="F419" s="26">
        <v>0</v>
      </c>
      <c r="G419" s="26">
        <v>0</v>
      </c>
      <c r="H419" s="44">
        <f>+F419-G419</f>
        <v>0</v>
      </c>
      <c r="I419" s="119">
        <f>IF(G419&lt;0,IF(H419=0,0,IF(OR(G419=0,F419=0),"N.M.",IF(ABS(H419/G419)&gt;=10,"N.M.",H419/(-G419)))),IF(H419=0,0,IF(OR(G419=0,F419=0),"N.M.",IF(ABS(H419/G419)&gt;=10,"N.M.",H419/G419))))</f>
        <v>0</v>
      </c>
      <c r="J419" s="252"/>
      <c r="K419" s="26">
        <v>0</v>
      </c>
      <c r="L419" s="26">
        <v>0</v>
      </c>
      <c r="M419" s="44">
        <f>+K419-L419</f>
        <v>0</v>
      </c>
      <c r="N419" s="119">
        <f>IF(L419&lt;0,IF(M419=0,0,IF(OR(L419=0,K419=0),"N.M.",IF(ABS(M419/L419)&gt;=10,"N.M.",M419/(-L419)))),IF(M419=0,0,IF(OR(L419=0,K419=0),"N.M.",IF(ABS(M419/L419)&gt;=10,"N.M.",M419/L419))))</f>
        <v>0</v>
      </c>
      <c r="O419" s="220"/>
      <c r="P419" s="219"/>
      <c r="Q419" s="26">
        <v>0</v>
      </c>
      <c r="R419" s="26">
        <v>0</v>
      </c>
      <c r="S419" s="44">
        <f>+Q419-R419</f>
        <v>0</v>
      </c>
      <c r="T419" s="119">
        <f>IF(R419&lt;0,IF(S419=0,0,IF(OR(R419=0,Q419=0),"N.M.",IF(ABS(S419/R419)&gt;=10,"N.M.",S419/(-R419)))),IF(S419=0,0,IF(OR(R419=0,Q419=0),"N.M.",IF(ABS(S419/R419)&gt;=10,"N.M.",S419/R419))))</f>
        <v>0</v>
      </c>
    </row>
    <row r="420" spans="1:20" s="22" customFormat="1" ht="5.25" hidden="1" customHeight="1" outlineLevel="2" x14ac:dyDescent="0.25">
      <c r="B420" s="55"/>
      <c r="C420" s="52"/>
      <c r="D420" s="189"/>
      <c r="E420" s="189"/>
      <c r="F420" s="26"/>
      <c r="G420" s="26"/>
      <c r="H420" s="26"/>
      <c r="I420" s="263"/>
      <c r="J420" s="252"/>
      <c r="K420" s="26"/>
      <c r="L420" s="26"/>
      <c r="M420" s="26"/>
      <c r="N420" s="119"/>
      <c r="O420" s="220"/>
      <c r="P420" s="219"/>
      <c r="Q420" s="26"/>
      <c r="R420" s="26"/>
      <c r="S420" s="26"/>
      <c r="T420" s="263"/>
    </row>
    <row r="421" spans="1:20" s="70" customFormat="1" hidden="1" outlineLevel="2" x14ac:dyDescent="0.25">
      <c r="A421" s="65" t="s">
        <v>1582</v>
      </c>
      <c r="B421" s="66" t="s">
        <v>2043</v>
      </c>
      <c r="C421" s="67" t="s">
        <v>2483</v>
      </c>
      <c r="D421" s="68"/>
      <c r="E421" s="69"/>
      <c r="F421" s="310">
        <v>279.35000000000002</v>
      </c>
      <c r="G421" s="310">
        <v>1611.17</v>
      </c>
      <c r="H421" s="144">
        <f t="shared" ref="H421:H435" si="97">+F421-G421</f>
        <v>-1331.8200000000002</v>
      </c>
      <c r="I421" s="93">
        <f t="shared" ref="I421:I435" si="98">IF(G421&lt;0,IF(H421=0,0,IF(OR(G421=0,F421=0),"N.M.",IF(ABS(H421/G421)&gt;=10,"N.M.",H421/(-G421)))),IF(H421=0,0,IF(OR(G421=0,F421=0),"N.M.",IF(ABS(H421/G421)&gt;=10,"N.M.",H421/G421))))</f>
        <v>-0.82661668228678542</v>
      </c>
      <c r="J421" s="160"/>
      <c r="K421" s="310">
        <v>2871.5</v>
      </c>
      <c r="L421" s="310">
        <v>14503.35</v>
      </c>
      <c r="M421" s="144">
        <f t="shared" ref="M421:M435" si="99">+K421-L421</f>
        <v>-11631.85</v>
      </c>
      <c r="N421" s="93">
        <f t="shared" ref="N421:N435" si="100">IF(L421&lt;0,IF(M421=0,0,IF(OR(L421=0,K421=0),"N.M.",IF(ABS(M421/L421)&gt;=10,"N.M.",M421/(-L421)))),IF(M421=0,0,IF(OR(L421=0,K421=0),"N.M.",IF(ABS(M421/L421)&gt;=10,"N.M.",M421/L421))))</f>
        <v>-0.80201125946764029</v>
      </c>
      <c r="O421" s="261"/>
      <c r="P421" s="160"/>
      <c r="Q421" s="310">
        <v>1855.29</v>
      </c>
      <c r="R421" s="310">
        <v>4833.51</v>
      </c>
      <c r="S421" s="144">
        <f t="shared" ref="S421:S435" si="101">+Q421-R421</f>
        <v>-2978.2200000000003</v>
      </c>
      <c r="T421" s="93">
        <f t="shared" ref="T421:T435" si="102">IF(R421&lt;0,IF(S421=0,0,IF(OR(R421=0,Q421=0),"N.M.",IF(ABS(S421/R421)&gt;=10,"N.M.",S421/(-R421)))),IF(S421=0,0,IF(OR(R421=0,Q421=0),"N.M.",IF(ABS(S421/R421)&gt;=10,"N.M.",S421/R421))))</f>
        <v>-0.61616092653165089</v>
      </c>
    </row>
    <row r="422" spans="1:20" s="70" customFormat="1" hidden="1" outlineLevel="2" x14ac:dyDescent="0.25">
      <c r="A422" s="65" t="s">
        <v>1583</v>
      </c>
      <c r="B422" s="66" t="s">
        <v>2044</v>
      </c>
      <c r="C422" s="67" t="s">
        <v>2484</v>
      </c>
      <c r="D422" s="68"/>
      <c r="E422" s="69"/>
      <c r="F422" s="310">
        <v>11593.91</v>
      </c>
      <c r="G422" s="310">
        <v>45626.75</v>
      </c>
      <c r="H422" s="144">
        <f t="shared" si="97"/>
        <v>-34032.839999999997</v>
      </c>
      <c r="I422" s="93">
        <f t="shared" si="98"/>
        <v>-0.74589665053943133</v>
      </c>
      <c r="J422" s="160"/>
      <c r="K422" s="310">
        <v>102940.14</v>
      </c>
      <c r="L422" s="310">
        <v>437834.71</v>
      </c>
      <c r="M422" s="144">
        <f t="shared" si="99"/>
        <v>-334894.57</v>
      </c>
      <c r="N422" s="93">
        <f t="shared" si="100"/>
        <v>-0.76488812410509888</v>
      </c>
      <c r="O422" s="261"/>
      <c r="P422" s="160"/>
      <c r="Q422" s="310">
        <v>45560.57</v>
      </c>
      <c r="R422" s="310">
        <v>200535.57</v>
      </c>
      <c r="S422" s="144">
        <f t="shared" si="101"/>
        <v>-154975</v>
      </c>
      <c r="T422" s="93">
        <f t="shared" si="102"/>
        <v>-0.77280554267754087</v>
      </c>
    </row>
    <row r="423" spans="1:20" s="70" customFormat="1" hidden="1" outlineLevel="2" x14ac:dyDescent="0.25">
      <c r="A423" s="65" t="s">
        <v>1584</v>
      </c>
      <c r="B423" s="66" t="s">
        <v>2045</v>
      </c>
      <c r="C423" s="67" t="s">
        <v>2485</v>
      </c>
      <c r="D423" s="68"/>
      <c r="E423" s="69"/>
      <c r="F423" s="310">
        <v>1808.33</v>
      </c>
      <c r="G423" s="310">
        <v>731.68000000000006</v>
      </c>
      <c r="H423" s="144">
        <f t="shared" si="97"/>
        <v>1076.6499999999999</v>
      </c>
      <c r="I423" s="93">
        <f t="shared" si="98"/>
        <v>1.4714766017931333</v>
      </c>
      <c r="J423" s="160"/>
      <c r="K423" s="310">
        <v>11473.99</v>
      </c>
      <c r="L423" s="310">
        <v>867.87</v>
      </c>
      <c r="M423" s="144">
        <f t="shared" si="99"/>
        <v>10606.119999999999</v>
      </c>
      <c r="N423" s="93" t="str">
        <f t="shared" si="100"/>
        <v>N.M.</v>
      </c>
      <c r="O423" s="261"/>
      <c r="P423" s="160"/>
      <c r="Q423" s="310">
        <v>10161.469999999999</v>
      </c>
      <c r="R423" s="310">
        <v>864.84</v>
      </c>
      <c r="S423" s="144">
        <f t="shared" si="101"/>
        <v>9296.6299999999992</v>
      </c>
      <c r="T423" s="93" t="str">
        <f t="shared" si="102"/>
        <v>N.M.</v>
      </c>
    </row>
    <row r="424" spans="1:20" s="70" customFormat="1" hidden="1" outlineLevel="2" x14ac:dyDescent="0.25">
      <c r="A424" s="65" t="s">
        <v>1585</v>
      </c>
      <c r="B424" s="66" t="s">
        <v>2046</v>
      </c>
      <c r="C424" s="67" t="s">
        <v>2486</v>
      </c>
      <c r="D424" s="68"/>
      <c r="E424" s="69"/>
      <c r="F424" s="310">
        <v>0</v>
      </c>
      <c r="G424" s="310">
        <v>376.75</v>
      </c>
      <c r="H424" s="144">
        <f t="shared" si="97"/>
        <v>-376.75</v>
      </c>
      <c r="I424" s="93" t="str">
        <f t="shared" si="98"/>
        <v>N.M.</v>
      </c>
      <c r="J424" s="160"/>
      <c r="K424" s="310">
        <v>0</v>
      </c>
      <c r="L424" s="310">
        <v>2282.67</v>
      </c>
      <c r="M424" s="144">
        <f t="shared" si="99"/>
        <v>-2282.67</v>
      </c>
      <c r="N424" s="93" t="str">
        <f t="shared" si="100"/>
        <v>N.M.</v>
      </c>
      <c r="O424" s="261"/>
      <c r="P424" s="160"/>
      <c r="Q424" s="310">
        <v>0</v>
      </c>
      <c r="R424" s="310">
        <v>1144.56</v>
      </c>
      <c r="S424" s="144">
        <f t="shared" si="101"/>
        <v>-1144.56</v>
      </c>
      <c r="T424" s="93" t="str">
        <f t="shared" si="102"/>
        <v>N.M.</v>
      </c>
    </row>
    <row r="425" spans="1:20" s="70" customFormat="1" hidden="1" outlineLevel="2" x14ac:dyDescent="0.25">
      <c r="A425" s="65" t="s">
        <v>1586</v>
      </c>
      <c r="B425" s="66" t="s">
        <v>2047</v>
      </c>
      <c r="C425" s="67" t="s">
        <v>2487</v>
      </c>
      <c r="D425" s="68"/>
      <c r="E425" s="69"/>
      <c r="F425" s="310">
        <v>0</v>
      </c>
      <c r="G425" s="310">
        <v>62751.8</v>
      </c>
      <c r="H425" s="144">
        <f t="shared" si="97"/>
        <v>-62751.8</v>
      </c>
      <c r="I425" s="93" t="str">
        <f t="shared" si="98"/>
        <v>N.M.</v>
      </c>
      <c r="J425" s="160"/>
      <c r="K425" s="310">
        <v>0</v>
      </c>
      <c r="L425" s="310">
        <v>632378</v>
      </c>
      <c r="M425" s="144">
        <f t="shared" si="99"/>
        <v>-632378</v>
      </c>
      <c r="N425" s="93" t="str">
        <f t="shared" si="100"/>
        <v>N.M.</v>
      </c>
      <c r="O425" s="261"/>
      <c r="P425" s="160"/>
      <c r="Q425" s="310">
        <v>0</v>
      </c>
      <c r="R425" s="310">
        <v>248878.2</v>
      </c>
      <c r="S425" s="144">
        <f t="shared" si="101"/>
        <v>-248878.2</v>
      </c>
      <c r="T425" s="93" t="str">
        <f t="shared" si="102"/>
        <v>N.M.</v>
      </c>
    </row>
    <row r="426" spans="1:20" s="70" customFormat="1" hidden="1" outlineLevel="2" x14ac:dyDescent="0.25">
      <c r="A426" s="65" t="s">
        <v>1587</v>
      </c>
      <c r="B426" s="66" t="s">
        <v>2048</v>
      </c>
      <c r="C426" s="67" t="s">
        <v>2488</v>
      </c>
      <c r="D426" s="68"/>
      <c r="E426" s="69"/>
      <c r="F426" s="310">
        <v>0</v>
      </c>
      <c r="G426" s="310">
        <v>84260.39</v>
      </c>
      <c r="H426" s="144">
        <f t="shared" si="97"/>
        <v>-84260.39</v>
      </c>
      <c r="I426" s="93" t="str">
        <f t="shared" si="98"/>
        <v>N.M.</v>
      </c>
      <c r="J426" s="160"/>
      <c r="K426" s="310">
        <v>0</v>
      </c>
      <c r="L426" s="310">
        <v>487291.14</v>
      </c>
      <c r="M426" s="144">
        <f t="shared" si="99"/>
        <v>-487291.14</v>
      </c>
      <c r="N426" s="93" t="str">
        <f t="shared" si="100"/>
        <v>N.M.</v>
      </c>
      <c r="O426" s="261"/>
      <c r="P426" s="160"/>
      <c r="Q426" s="310">
        <v>0</v>
      </c>
      <c r="R426" s="310">
        <v>255613.11000000002</v>
      </c>
      <c r="S426" s="144">
        <f t="shared" si="101"/>
        <v>-255613.11000000002</v>
      </c>
      <c r="T426" s="93" t="str">
        <f t="shared" si="102"/>
        <v>N.M.</v>
      </c>
    </row>
    <row r="427" spans="1:20" s="70" customFormat="1" hidden="1" outlineLevel="2" x14ac:dyDescent="0.25">
      <c r="A427" s="65" t="s">
        <v>1588</v>
      </c>
      <c r="B427" s="66" t="s">
        <v>2049</v>
      </c>
      <c r="C427" s="67" t="s">
        <v>2489</v>
      </c>
      <c r="D427" s="68"/>
      <c r="E427" s="69"/>
      <c r="F427" s="310">
        <v>0</v>
      </c>
      <c r="G427" s="310">
        <v>0</v>
      </c>
      <c r="H427" s="144">
        <f t="shared" si="97"/>
        <v>0</v>
      </c>
      <c r="I427" s="93">
        <f t="shared" si="98"/>
        <v>0</v>
      </c>
      <c r="J427" s="160"/>
      <c r="K427" s="310">
        <v>0</v>
      </c>
      <c r="L427" s="310">
        <v>0</v>
      </c>
      <c r="M427" s="144">
        <f t="shared" si="99"/>
        <v>0</v>
      </c>
      <c r="N427" s="93">
        <f t="shared" si="100"/>
        <v>0</v>
      </c>
      <c r="O427" s="261"/>
      <c r="P427" s="160"/>
      <c r="Q427" s="310">
        <v>0</v>
      </c>
      <c r="R427" s="310">
        <v>0</v>
      </c>
      <c r="S427" s="144">
        <f t="shared" si="101"/>
        <v>0</v>
      </c>
      <c r="T427" s="93">
        <f t="shared" si="102"/>
        <v>0</v>
      </c>
    </row>
    <row r="428" spans="1:20" s="70" customFormat="1" hidden="1" outlineLevel="2" x14ac:dyDescent="0.25">
      <c r="A428" s="65" t="s">
        <v>1589</v>
      </c>
      <c r="B428" s="66" t="s">
        <v>2050</v>
      </c>
      <c r="C428" s="67" t="s">
        <v>2490</v>
      </c>
      <c r="D428" s="68"/>
      <c r="E428" s="69"/>
      <c r="F428" s="310">
        <v>0</v>
      </c>
      <c r="G428" s="310">
        <v>0</v>
      </c>
      <c r="H428" s="144">
        <f t="shared" si="97"/>
        <v>0</v>
      </c>
      <c r="I428" s="93">
        <f t="shared" si="98"/>
        <v>0</v>
      </c>
      <c r="J428" s="160"/>
      <c r="K428" s="310">
        <v>0</v>
      </c>
      <c r="L428" s="310">
        <v>0</v>
      </c>
      <c r="M428" s="144">
        <f t="shared" si="99"/>
        <v>0</v>
      </c>
      <c r="N428" s="93">
        <f t="shared" si="100"/>
        <v>0</v>
      </c>
      <c r="O428" s="261"/>
      <c r="P428" s="160"/>
      <c r="Q428" s="310">
        <v>0</v>
      </c>
      <c r="R428" s="310">
        <v>0</v>
      </c>
      <c r="S428" s="144">
        <f t="shared" si="101"/>
        <v>0</v>
      </c>
      <c r="T428" s="93">
        <f t="shared" si="102"/>
        <v>0</v>
      </c>
    </row>
    <row r="429" spans="1:20" s="70" customFormat="1" hidden="1" outlineLevel="2" x14ac:dyDescent="0.25">
      <c r="A429" s="65" t="s">
        <v>1590</v>
      </c>
      <c r="B429" s="66" t="s">
        <v>2051</v>
      </c>
      <c r="C429" s="67" t="s">
        <v>2491</v>
      </c>
      <c r="D429" s="68"/>
      <c r="E429" s="69"/>
      <c r="F429" s="310">
        <v>0</v>
      </c>
      <c r="G429" s="310">
        <v>6.74</v>
      </c>
      <c r="H429" s="144">
        <f t="shared" si="97"/>
        <v>-6.74</v>
      </c>
      <c r="I429" s="93" t="str">
        <f t="shared" si="98"/>
        <v>N.M.</v>
      </c>
      <c r="J429" s="160"/>
      <c r="K429" s="310">
        <v>0</v>
      </c>
      <c r="L429" s="310">
        <v>98.31</v>
      </c>
      <c r="M429" s="144">
        <f t="shared" si="99"/>
        <v>-98.31</v>
      </c>
      <c r="N429" s="93" t="str">
        <f t="shared" si="100"/>
        <v>N.M.</v>
      </c>
      <c r="O429" s="261"/>
      <c r="P429" s="160"/>
      <c r="Q429" s="310">
        <v>0</v>
      </c>
      <c r="R429" s="310">
        <v>98.31</v>
      </c>
      <c r="S429" s="144">
        <f t="shared" si="101"/>
        <v>-98.31</v>
      </c>
      <c r="T429" s="93" t="str">
        <f t="shared" si="102"/>
        <v>N.M.</v>
      </c>
    </row>
    <row r="430" spans="1:20" s="70" customFormat="1" hidden="1" outlineLevel="2" x14ac:dyDescent="0.25">
      <c r="A430" s="65" t="s">
        <v>1591</v>
      </c>
      <c r="B430" s="66" t="s">
        <v>2052</v>
      </c>
      <c r="C430" s="67" t="s">
        <v>2492</v>
      </c>
      <c r="D430" s="68"/>
      <c r="E430" s="69"/>
      <c r="F430" s="310">
        <v>0</v>
      </c>
      <c r="G430" s="310">
        <v>123.96000000000001</v>
      </c>
      <c r="H430" s="144">
        <f t="shared" si="97"/>
        <v>-123.96000000000001</v>
      </c>
      <c r="I430" s="93" t="str">
        <f t="shared" si="98"/>
        <v>N.M.</v>
      </c>
      <c r="J430" s="160"/>
      <c r="K430" s="310">
        <v>0</v>
      </c>
      <c r="L430" s="310">
        <v>868.96</v>
      </c>
      <c r="M430" s="144">
        <f t="shared" si="99"/>
        <v>-868.96</v>
      </c>
      <c r="N430" s="93" t="str">
        <f t="shared" si="100"/>
        <v>N.M.</v>
      </c>
      <c r="O430" s="261"/>
      <c r="P430" s="160"/>
      <c r="Q430" s="310">
        <v>0</v>
      </c>
      <c r="R430" s="310">
        <v>294.81</v>
      </c>
      <c r="S430" s="144">
        <f t="shared" si="101"/>
        <v>-294.81</v>
      </c>
      <c r="T430" s="93" t="str">
        <f t="shared" si="102"/>
        <v>N.M.</v>
      </c>
    </row>
    <row r="431" spans="1:20" s="70" customFormat="1" hidden="1" outlineLevel="2" x14ac:dyDescent="0.25">
      <c r="A431" s="65" t="s">
        <v>1592</v>
      </c>
      <c r="B431" s="66" t="s">
        <v>2053</v>
      </c>
      <c r="C431" s="67" t="s">
        <v>2470</v>
      </c>
      <c r="D431" s="68"/>
      <c r="E431" s="69"/>
      <c r="F431" s="310">
        <v>1673.3700000000001</v>
      </c>
      <c r="G431" s="310">
        <v>0</v>
      </c>
      <c r="H431" s="144">
        <f t="shared" si="97"/>
        <v>1673.3700000000001</v>
      </c>
      <c r="I431" s="93" t="str">
        <f t="shared" si="98"/>
        <v>N.M.</v>
      </c>
      <c r="J431" s="160"/>
      <c r="K431" s="310">
        <v>3973.87</v>
      </c>
      <c r="L431" s="310">
        <v>0</v>
      </c>
      <c r="M431" s="144">
        <f t="shared" si="99"/>
        <v>3973.87</v>
      </c>
      <c r="N431" s="93" t="str">
        <f t="shared" si="100"/>
        <v>N.M.</v>
      </c>
      <c r="O431" s="261"/>
      <c r="P431" s="160"/>
      <c r="Q431" s="310">
        <v>2871.8</v>
      </c>
      <c r="R431" s="310">
        <v>0</v>
      </c>
      <c r="S431" s="144">
        <f t="shared" si="101"/>
        <v>2871.8</v>
      </c>
      <c r="T431" s="93" t="str">
        <f t="shared" si="102"/>
        <v>N.M.</v>
      </c>
    </row>
    <row r="432" spans="1:20" s="70" customFormat="1" hidden="1" outlineLevel="2" x14ac:dyDescent="0.25">
      <c r="A432" s="65" t="s">
        <v>1593</v>
      </c>
      <c r="B432" s="66" t="s">
        <v>2054</v>
      </c>
      <c r="C432" s="67" t="s">
        <v>2469</v>
      </c>
      <c r="D432" s="68"/>
      <c r="E432" s="69"/>
      <c r="F432" s="310">
        <v>69906.5</v>
      </c>
      <c r="G432" s="310">
        <v>0</v>
      </c>
      <c r="H432" s="144">
        <f t="shared" si="97"/>
        <v>69906.5</v>
      </c>
      <c r="I432" s="93" t="str">
        <f t="shared" si="98"/>
        <v>N.M.</v>
      </c>
      <c r="J432" s="160"/>
      <c r="K432" s="310">
        <v>396443.10000000003</v>
      </c>
      <c r="L432" s="310">
        <v>0</v>
      </c>
      <c r="M432" s="144">
        <f t="shared" si="99"/>
        <v>396443.10000000003</v>
      </c>
      <c r="N432" s="93" t="str">
        <f t="shared" si="100"/>
        <v>N.M.</v>
      </c>
      <c r="O432" s="261"/>
      <c r="P432" s="160"/>
      <c r="Q432" s="310">
        <v>199750.24</v>
      </c>
      <c r="R432" s="310">
        <v>0</v>
      </c>
      <c r="S432" s="144">
        <f t="shared" si="101"/>
        <v>199750.24</v>
      </c>
      <c r="T432" s="93" t="str">
        <f t="shared" si="102"/>
        <v>N.M.</v>
      </c>
    </row>
    <row r="433" spans="1:20" s="70" customFormat="1" hidden="1" outlineLevel="2" x14ac:dyDescent="0.25">
      <c r="A433" s="65" t="s">
        <v>1594</v>
      </c>
      <c r="B433" s="66" t="s">
        <v>2055</v>
      </c>
      <c r="C433" s="67" t="s">
        <v>2493</v>
      </c>
      <c r="D433" s="68"/>
      <c r="E433" s="69"/>
      <c r="F433" s="310">
        <v>5208.16</v>
      </c>
      <c r="G433" s="310">
        <v>0</v>
      </c>
      <c r="H433" s="144">
        <f t="shared" si="97"/>
        <v>5208.16</v>
      </c>
      <c r="I433" s="93" t="str">
        <f t="shared" si="98"/>
        <v>N.M.</v>
      </c>
      <c r="J433" s="160"/>
      <c r="K433" s="310">
        <v>60898.880000000005</v>
      </c>
      <c r="L433" s="310">
        <v>0</v>
      </c>
      <c r="M433" s="144">
        <f t="shared" si="99"/>
        <v>60898.880000000005</v>
      </c>
      <c r="N433" s="93" t="str">
        <f t="shared" si="100"/>
        <v>N.M.</v>
      </c>
      <c r="O433" s="261"/>
      <c r="P433" s="160"/>
      <c r="Q433" s="310">
        <v>25779.119999999999</v>
      </c>
      <c r="R433" s="310">
        <v>0</v>
      </c>
      <c r="S433" s="144">
        <f t="shared" si="101"/>
        <v>25779.119999999999</v>
      </c>
      <c r="T433" s="93" t="str">
        <f t="shared" si="102"/>
        <v>N.M.</v>
      </c>
    </row>
    <row r="434" spans="1:20" s="22" customFormat="1" hidden="1" outlineLevel="1" collapsed="1" x14ac:dyDescent="0.25">
      <c r="A434" s="22" t="s">
        <v>1235</v>
      </c>
      <c r="B434" s="55"/>
      <c r="C434" s="52" t="s">
        <v>847</v>
      </c>
      <c r="D434" s="189"/>
      <c r="E434" s="189"/>
      <c r="F434" s="26">
        <v>90469.62000000001</v>
      </c>
      <c r="G434" s="26">
        <v>195489.23999999996</v>
      </c>
      <c r="H434" s="44">
        <f t="shared" si="97"/>
        <v>-105019.61999999995</v>
      </c>
      <c r="I434" s="119">
        <f t="shared" si="98"/>
        <v>-0.53721432443033679</v>
      </c>
      <c r="J434" s="252"/>
      <c r="K434" s="26">
        <v>578601.48</v>
      </c>
      <c r="L434" s="26">
        <v>1576125.0100000002</v>
      </c>
      <c r="M434" s="44">
        <f t="shared" si="99"/>
        <v>-997523.53000000026</v>
      </c>
      <c r="N434" s="119">
        <f t="shared" si="100"/>
        <v>-0.63289620028299665</v>
      </c>
      <c r="O434" s="220"/>
      <c r="P434" s="219"/>
      <c r="Q434" s="26">
        <v>285978.49</v>
      </c>
      <c r="R434" s="26">
        <v>712262.91000000015</v>
      </c>
      <c r="S434" s="44">
        <f t="shared" si="101"/>
        <v>-426284.42000000016</v>
      </c>
      <c r="T434" s="119">
        <f t="shared" si="102"/>
        <v>-0.59849307610303626</v>
      </c>
    </row>
    <row r="435" spans="1:20" s="25" customFormat="1" ht="13" collapsed="1" x14ac:dyDescent="0.3">
      <c r="A435" s="22"/>
      <c r="B435" s="55" t="s">
        <v>48</v>
      </c>
      <c r="C435" s="53" t="s">
        <v>49</v>
      </c>
      <c r="D435" s="193"/>
      <c r="E435" s="193"/>
      <c r="F435" s="23">
        <f>+F434+F419+F403+F417+F401+F399+F395+F384+F382+F380+F378+F375</f>
        <v>4827079.2100000009</v>
      </c>
      <c r="G435" s="23">
        <f>+G434+G419+G403+G417+G401+G399+G395+G384+G382+G380+G378+G375</f>
        <v>2778435.7800000003</v>
      </c>
      <c r="H435" s="44">
        <f t="shared" si="97"/>
        <v>2048643.4300000006</v>
      </c>
      <c r="I435" s="119">
        <f t="shared" si="98"/>
        <v>0.7373369738277703</v>
      </c>
      <c r="J435" s="254"/>
      <c r="K435" s="23">
        <f>+K434+K419+K403+K417+K401+K399+K395+K384+K382+K380+K378+K375</f>
        <v>35421110.967999995</v>
      </c>
      <c r="L435" s="23">
        <f>+L434+L419+L403+L417+L401+L399+L395+L384+L382+L380+L378+L375</f>
        <v>33320954.720000006</v>
      </c>
      <c r="M435" s="44">
        <f t="shared" si="99"/>
        <v>2100156.2479999885</v>
      </c>
      <c r="N435" s="119">
        <f t="shared" si="100"/>
        <v>6.3028093451939007E-2</v>
      </c>
      <c r="O435" s="134"/>
      <c r="P435" s="212"/>
      <c r="Q435" s="23">
        <f>+Q434+Q419+Q403+Q417+Q401+Q399+Q395+Q384+Q382+Q380+Q378+Q375</f>
        <v>17586962.598000001</v>
      </c>
      <c r="R435" s="23">
        <f>+R434+R419+R403+R417+R401+R399+R395+R384+R382+R380+R378+R375</f>
        <v>18545800.239999998</v>
      </c>
      <c r="S435" s="44">
        <f t="shared" si="101"/>
        <v>-958837.6419999972</v>
      </c>
      <c r="T435" s="119">
        <f t="shared" si="102"/>
        <v>-5.1701065987541192E-2</v>
      </c>
    </row>
    <row r="436" spans="1:20" s="25" customFormat="1" ht="0.75" hidden="1" customHeight="1" outlineLevel="2" x14ac:dyDescent="0.3">
      <c r="A436" s="22"/>
      <c r="B436" s="55"/>
      <c r="C436" s="53"/>
      <c r="D436" s="193"/>
      <c r="E436" s="193"/>
      <c r="F436" s="23"/>
      <c r="G436" s="23"/>
      <c r="H436" s="44"/>
      <c r="I436" s="119"/>
      <c r="J436" s="254"/>
      <c r="K436" s="23"/>
      <c r="L436" s="23"/>
      <c r="M436" s="44"/>
      <c r="N436" s="119"/>
      <c r="O436" s="134"/>
      <c r="P436" s="212"/>
      <c r="Q436" s="23"/>
      <c r="R436" s="23"/>
      <c r="S436" s="44"/>
      <c r="T436" s="119"/>
    </row>
    <row r="437" spans="1:20" s="70" customFormat="1" hidden="1" outlineLevel="2" x14ac:dyDescent="0.25">
      <c r="A437" s="65" t="s">
        <v>1595</v>
      </c>
      <c r="B437" s="66" t="s">
        <v>2056</v>
      </c>
      <c r="C437" s="67" t="s">
        <v>2494</v>
      </c>
      <c r="D437" s="68"/>
      <c r="E437" s="69"/>
      <c r="F437" s="310">
        <v>9333443.4399999995</v>
      </c>
      <c r="G437" s="310">
        <v>8854886.3300000001</v>
      </c>
      <c r="H437" s="144">
        <f>+F437-G437</f>
        <v>478557.1099999994</v>
      </c>
      <c r="I437" s="93">
        <f>IF(G437&lt;0,IF(H437=0,0,IF(OR(G437=0,F437=0),"N.M.",IF(ABS(H437/G437)&gt;=10,"N.M.",H437/(-G437)))),IF(H437=0,0,IF(OR(G437=0,F437=0),"N.M.",IF(ABS(H437/G437)&gt;=10,"N.M.",H437/G437))))</f>
        <v>5.4044410302441385E-2</v>
      </c>
      <c r="J437" s="160"/>
      <c r="K437" s="310">
        <v>55552654.890000001</v>
      </c>
      <c r="L437" s="310">
        <v>52603353.780000001</v>
      </c>
      <c r="M437" s="144">
        <f>+K437-L437</f>
        <v>2949301.1099999994</v>
      </c>
      <c r="N437" s="93">
        <f>IF(L437&lt;0,IF(M437=0,0,IF(OR(L437=0,K437=0),"N.M.",IF(ABS(M437/L437)&gt;=10,"N.M.",M437/(-L437)))),IF(M437=0,0,IF(OR(L437=0,K437=0),"N.M.",IF(ABS(M437/L437)&gt;=10,"N.M.",M437/L437))))</f>
        <v>5.6066788485287324E-2</v>
      </c>
      <c r="O437" s="261"/>
      <c r="P437" s="160"/>
      <c r="Q437" s="310">
        <v>27853259.609999999</v>
      </c>
      <c r="R437" s="310">
        <v>26406863.649999999</v>
      </c>
      <c r="S437" s="144">
        <f>+Q437-R437</f>
        <v>1446395.9600000009</v>
      </c>
      <c r="T437" s="93">
        <f>IF(R437&lt;0,IF(S437=0,0,IF(OR(R437=0,Q437=0),"N.M.",IF(ABS(S437/R437)&gt;=10,"N.M.",S437/(-R437)))),IF(S437=0,0,IF(OR(R437=0,Q437=0),"N.M.",IF(ABS(S437/R437)&gt;=10,"N.M.",S437/R437))))</f>
        <v>5.4773485377541266E-2</v>
      </c>
    </row>
    <row r="438" spans="1:20" s="70" customFormat="1" hidden="1" outlineLevel="2" x14ac:dyDescent="0.25">
      <c r="A438" s="65" t="s">
        <v>1596</v>
      </c>
      <c r="B438" s="66" t="s">
        <v>2057</v>
      </c>
      <c r="C438" s="67" t="s">
        <v>2495</v>
      </c>
      <c r="D438" s="68"/>
      <c r="E438" s="69"/>
      <c r="F438" s="310">
        <v>1205417</v>
      </c>
      <c r="G438" s="310">
        <v>23649</v>
      </c>
      <c r="H438" s="144">
        <f>+F438-G438</f>
        <v>1181768</v>
      </c>
      <c r="I438" s="93" t="str">
        <f>IF(G438&lt;0,IF(H438=0,0,IF(OR(G438=0,F438=0),"N.M.",IF(ABS(H438/G438)&gt;=10,"N.M.",H438/(-G438)))),IF(H438=0,0,IF(OR(G438=0,F438=0),"N.M.",IF(ABS(H438/G438)&gt;=10,"N.M.",H438/G438))))</f>
        <v>N.M.</v>
      </c>
      <c r="J438" s="160"/>
      <c r="K438" s="310">
        <v>615897</v>
      </c>
      <c r="L438" s="310">
        <v>-1973322</v>
      </c>
      <c r="M438" s="144">
        <f>+K438-L438</f>
        <v>2589219</v>
      </c>
      <c r="N438" s="93">
        <f>IF(L438&lt;0,IF(M438=0,0,IF(OR(L438=0,K438=0),"N.M.",IF(ABS(M438/L438)&gt;=10,"N.M.",M438/(-L438)))),IF(M438=0,0,IF(OR(L438=0,K438=0),"N.M.",IF(ABS(M438/L438)&gt;=10,"N.M.",M438/L438))))</f>
        <v>1.3121117587499658</v>
      </c>
      <c r="O438" s="261"/>
      <c r="P438" s="160"/>
      <c r="Q438" s="310">
        <v>-765898</v>
      </c>
      <c r="R438" s="310">
        <v>-496646</v>
      </c>
      <c r="S438" s="144">
        <f>+Q438-R438</f>
        <v>-269252</v>
      </c>
      <c r="T438" s="93">
        <f>IF(R438&lt;0,IF(S438=0,0,IF(OR(R438=0,Q438=0),"N.M.",IF(ABS(S438/R438)&gt;=10,"N.M.",S438/(-R438)))),IF(S438=0,0,IF(OR(R438=0,Q438=0),"N.M.",IF(ABS(S438/R438)&gt;=10,"N.M.",S438/R438))))</f>
        <v>-0.5421406796792887</v>
      </c>
    </row>
    <row r="439" spans="1:20" s="70" customFormat="1" hidden="1" outlineLevel="2" x14ac:dyDescent="0.25">
      <c r="A439" s="65" t="s">
        <v>1597</v>
      </c>
      <c r="B439" s="66" t="s">
        <v>2058</v>
      </c>
      <c r="C439" s="67" t="s">
        <v>2496</v>
      </c>
      <c r="D439" s="68"/>
      <c r="E439" s="69"/>
      <c r="F439" s="310">
        <v>790865.11</v>
      </c>
      <c r="G439" s="310">
        <v>0</v>
      </c>
      <c r="H439" s="144">
        <f>+F439-G439</f>
        <v>790865.11</v>
      </c>
      <c r="I439" s="93" t="str">
        <f>IF(G439&lt;0,IF(H439=0,0,IF(OR(G439=0,F439=0),"N.M.",IF(ABS(H439/G439)&gt;=10,"N.M.",H439/(-G439)))),IF(H439=0,0,IF(OR(G439=0,F439=0),"N.M.",IF(ABS(H439/G439)&gt;=10,"N.M.",H439/G439))))</f>
        <v>N.M.</v>
      </c>
      <c r="J439" s="160"/>
      <c r="K439" s="310">
        <v>4406406.46</v>
      </c>
      <c r="L439" s="310">
        <v>0</v>
      </c>
      <c r="M439" s="144">
        <f>+K439-L439</f>
        <v>4406406.46</v>
      </c>
      <c r="N439" s="93" t="str">
        <f>IF(L439&lt;0,IF(M439=0,0,IF(OR(L439=0,K439=0),"N.M.",IF(ABS(M439/L439)&gt;=10,"N.M.",M439/(-L439)))),IF(M439=0,0,IF(OR(L439=0,K439=0),"N.M.",IF(ABS(M439/L439)&gt;=10,"N.M.",M439/L439))))</f>
        <v>N.M.</v>
      </c>
      <c r="O439" s="261"/>
      <c r="P439" s="160"/>
      <c r="Q439" s="310">
        <v>2041323.64</v>
      </c>
      <c r="R439" s="310">
        <v>0</v>
      </c>
      <c r="S439" s="144">
        <f>+Q439-R439</f>
        <v>2041323.64</v>
      </c>
      <c r="T439" s="93" t="str">
        <f>IF(R439&lt;0,IF(S439=0,0,IF(OR(R439=0,Q439=0),"N.M.",IF(ABS(S439/R439)&gt;=10,"N.M.",S439/(-R439)))),IF(S439=0,0,IF(OR(R439=0,Q439=0),"N.M.",IF(ABS(S439/R439)&gt;=10,"N.M.",S439/R439))))</f>
        <v>N.M.</v>
      </c>
    </row>
    <row r="440" spans="1:20" s="70" customFormat="1" hidden="1" outlineLevel="2" x14ac:dyDescent="0.25">
      <c r="A440" s="65" t="s">
        <v>1598</v>
      </c>
      <c r="B440" s="66" t="s">
        <v>2059</v>
      </c>
      <c r="C440" s="67" t="s">
        <v>2497</v>
      </c>
      <c r="D440" s="68"/>
      <c r="E440" s="69"/>
      <c r="F440" s="310">
        <v>49065.86</v>
      </c>
      <c r="G440" s="310">
        <v>0</v>
      </c>
      <c r="H440" s="144">
        <f>+F440-G440</f>
        <v>49065.86</v>
      </c>
      <c r="I440" s="93" t="str">
        <f>IF(G440&lt;0,IF(H440=0,0,IF(OR(G440=0,F440=0),"N.M.",IF(ABS(H440/G440)&gt;=10,"N.M.",H440/(-G440)))),IF(H440=0,0,IF(OR(G440=0,F440=0),"N.M.",IF(ABS(H440/G440)&gt;=10,"N.M.",H440/G440))))</f>
        <v>N.M.</v>
      </c>
      <c r="J440" s="160"/>
      <c r="K440" s="310">
        <v>282624.23</v>
      </c>
      <c r="L440" s="310">
        <v>0</v>
      </c>
      <c r="M440" s="144">
        <f>+K440-L440</f>
        <v>282624.23</v>
      </c>
      <c r="N440" s="93" t="str">
        <f>IF(L440&lt;0,IF(M440=0,0,IF(OR(L440=0,K440=0),"N.M.",IF(ABS(M440/L440)&gt;=10,"N.M.",M440/(-L440)))),IF(M440=0,0,IF(OR(L440=0,K440=0),"N.M.",IF(ABS(M440/L440)&gt;=10,"N.M.",M440/L440))))</f>
        <v>N.M.</v>
      </c>
      <c r="O440" s="261"/>
      <c r="P440" s="160"/>
      <c r="Q440" s="310">
        <v>146278.23000000001</v>
      </c>
      <c r="R440" s="310">
        <v>0</v>
      </c>
      <c r="S440" s="144">
        <f>+Q440-R440</f>
        <v>146278.23000000001</v>
      </c>
      <c r="T440" s="93" t="str">
        <f>IF(R440&lt;0,IF(S440=0,0,IF(OR(R440=0,Q440=0),"N.M.",IF(ABS(S440/R440)&gt;=10,"N.M.",S440/(-R440)))),IF(S440=0,0,IF(OR(R440=0,Q440=0),"N.M.",IF(ABS(S440/R440)&gt;=10,"N.M.",S440/R440))))</f>
        <v>N.M.</v>
      </c>
    </row>
    <row r="441" spans="1:20" s="25" customFormat="1" ht="13" collapsed="1" x14ac:dyDescent="0.3">
      <c r="A441" s="22" t="s">
        <v>264</v>
      </c>
      <c r="B441" s="55" t="s">
        <v>50</v>
      </c>
      <c r="C441" s="53" t="s">
        <v>51</v>
      </c>
      <c r="D441" s="193"/>
      <c r="E441" s="193"/>
      <c r="F441" s="23">
        <v>11378791.409999998</v>
      </c>
      <c r="G441" s="23">
        <v>8878535.3300000001</v>
      </c>
      <c r="H441" s="44">
        <f>+F441-G441</f>
        <v>2500256.0799999982</v>
      </c>
      <c r="I441" s="119">
        <f>IF(G441&lt;0,IF(H441=0,0,IF(OR(G441=0,F441=0),"N.M.",IF(ABS(H441/G441)&gt;=10,"N.M.",H441/(-G441)))),IF(H441=0,0,IF(OR(G441=0,F441=0),"N.M.",IF(ABS(H441/G441)&gt;=10,"N.M.",H441/G441))))</f>
        <v>0.28160681768667334</v>
      </c>
      <c r="J441" s="254"/>
      <c r="K441" s="23">
        <v>60857582.579999998</v>
      </c>
      <c r="L441" s="23">
        <v>50630031.780000001</v>
      </c>
      <c r="M441" s="44">
        <f>+K441-L441</f>
        <v>10227550.799999997</v>
      </c>
      <c r="N441" s="119">
        <f>IF(L441&lt;0,IF(M441=0,0,IF(OR(L441=0,K441=0),"N.M.",IF(ABS(M441/L441)&gt;=10,"N.M.",M441/(-L441)))),IF(M441=0,0,IF(OR(L441=0,K441=0),"N.M.",IF(ABS(M441/L441)&gt;=10,"N.M.",M441/L441))))</f>
        <v>0.2020056168331324</v>
      </c>
      <c r="O441" s="134"/>
      <c r="P441" s="212"/>
      <c r="Q441" s="23">
        <v>29274963.48</v>
      </c>
      <c r="R441" s="23">
        <v>25910217.649999999</v>
      </c>
      <c r="S441" s="44">
        <f>+Q441-R441</f>
        <v>3364745.8300000019</v>
      </c>
      <c r="T441" s="119">
        <f>IF(R441&lt;0,IF(S441=0,0,IF(OR(R441=0,Q441=0),"N.M.",IF(ABS(S441/R441)&gt;=10,"N.M.",S441/(-R441)))),IF(S441=0,0,IF(OR(R441=0,Q441=0),"N.M.",IF(ABS(S441/R441)&gt;=10,"N.M.",S441/R441))))</f>
        <v>0.12986173545323354</v>
      </c>
    </row>
    <row r="442" spans="1:20" s="25" customFormat="1" ht="0.75" hidden="1" customHeight="1" outlineLevel="2" x14ac:dyDescent="0.3">
      <c r="A442" s="22"/>
      <c r="B442" s="55"/>
      <c r="C442" s="53"/>
      <c r="D442" s="193"/>
      <c r="E442" s="193"/>
      <c r="F442" s="23"/>
      <c r="G442" s="23"/>
      <c r="H442" s="44"/>
      <c r="I442" s="119"/>
      <c r="J442" s="254"/>
      <c r="K442" s="23"/>
      <c r="L442" s="23"/>
      <c r="M442" s="44"/>
      <c r="N442" s="119"/>
      <c r="O442" s="134"/>
      <c r="P442" s="212"/>
      <c r="Q442" s="23"/>
      <c r="R442" s="23"/>
      <c r="S442" s="44"/>
      <c r="T442" s="119"/>
    </row>
    <row r="443" spans="1:20" s="70" customFormat="1" hidden="1" outlineLevel="2" x14ac:dyDescent="0.25">
      <c r="A443" s="65" t="s">
        <v>1599</v>
      </c>
      <c r="B443" s="66" t="s">
        <v>2060</v>
      </c>
      <c r="C443" s="67" t="s">
        <v>2498</v>
      </c>
      <c r="D443" s="68"/>
      <c r="E443" s="69"/>
      <c r="F443" s="310">
        <v>158731.15</v>
      </c>
      <c r="G443" s="310">
        <v>45451.040000000001</v>
      </c>
      <c r="H443" s="144">
        <f>+F443-G443</f>
        <v>113280.10999999999</v>
      </c>
      <c r="I443" s="93">
        <f>IF(G443&lt;0,IF(H443=0,0,IF(OR(G443=0,F443=0),"N.M.",IF(ABS(H443/G443)&gt;=10,"N.M.",H443/(-G443)))),IF(H443=0,0,IF(OR(G443=0,F443=0),"N.M.",IF(ABS(H443/G443)&gt;=10,"N.M.",H443/G443))))</f>
        <v>2.4923546303890953</v>
      </c>
      <c r="J443" s="160"/>
      <c r="K443" s="310">
        <v>954733.14</v>
      </c>
      <c r="L443" s="310">
        <v>253923.02000000002</v>
      </c>
      <c r="M443" s="144">
        <f>+K443-L443</f>
        <v>700810.12</v>
      </c>
      <c r="N443" s="93">
        <f>IF(L443&lt;0,IF(M443=0,0,IF(OR(L443=0,K443=0),"N.M.",IF(ABS(M443/L443)&gt;=10,"N.M.",M443/(-L443)))),IF(M443=0,0,IF(OR(L443=0,K443=0),"N.M.",IF(ABS(M443/L443)&gt;=10,"N.M.",M443/L443))))</f>
        <v>2.7599314154344885</v>
      </c>
      <c r="O443" s="261"/>
      <c r="P443" s="160"/>
      <c r="Q443" s="310">
        <v>477131.94</v>
      </c>
      <c r="R443" s="310">
        <v>136353.18</v>
      </c>
      <c r="S443" s="144">
        <f>+Q443-R443</f>
        <v>340778.76</v>
      </c>
      <c r="T443" s="93">
        <f>IF(R443&lt;0,IF(S443=0,0,IF(OR(R443=0,Q443=0),"N.M.",IF(ABS(S443/R443)&gt;=10,"N.M.",S443/(-R443)))),IF(S443=0,0,IF(OR(R443=0,Q443=0),"N.M.",IF(ABS(S443/R443)&gt;=10,"N.M.",S443/R443))))</f>
        <v>2.4992358814073867</v>
      </c>
    </row>
    <row r="444" spans="1:20" s="25" customFormat="1" ht="13" collapsed="1" x14ac:dyDescent="0.3">
      <c r="A444" s="22" t="s">
        <v>205</v>
      </c>
      <c r="B444" s="55" t="s">
        <v>52</v>
      </c>
      <c r="C444" s="53" t="s">
        <v>53</v>
      </c>
      <c r="D444" s="193"/>
      <c r="E444" s="193"/>
      <c r="F444" s="23">
        <v>158731.15</v>
      </c>
      <c r="G444" s="23">
        <v>45451.040000000001</v>
      </c>
      <c r="H444" s="44">
        <f>+F444-G444</f>
        <v>113280.10999999999</v>
      </c>
      <c r="I444" s="119">
        <f>IF(G444&lt;0,IF(H444=0,0,IF(OR(G444=0,F444=0),"N.M.",IF(ABS(H444/G444)&gt;=10,"N.M.",H444/(-G444)))),IF(H444=0,0,IF(OR(G444=0,F444=0),"N.M.",IF(ABS(H444/G444)&gt;=10,"N.M.",H444/G444))))</f>
        <v>2.4923546303890953</v>
      </c>
      <c r="J444" s="254"/>
      <c r="K444" s="23">
        <v>954733.14</v>
      </c>
      <c r="L444" s="23">
        <v>253923.02000000002</v>
      </c>
      <c r="M444" s="44">
        <f>+K444-L444</f>
        <v>700810.12</v>
      </c>
      <c r="N444" s="119">
        <f>IF(L444&lt;0,IF(M444=0,0,IF(OR(L444=0,K444=0),"N.M.",IF(ABS(M444/L444)&gt;=10,"N.M.",M444/(-L444)))),IF(M444=0,0,IF(OR(L444=0,K444=0),"N.M.",IF(ABS(M444/L444)&gt;=10,"N.M.",M444/L444))))</f>
        <v>2.7599314154344885</v>
      </c>
      <c r="O444" s="134"/>
      <c r="P444" s="212"/>
      <c r="Q444" s="23">
        <v>477131.94</v>
      </c>
      <c r="R444" s="23">
        <v>136353.18</v>
      </c>
      <c r="S444" s="44">
        <f>+Q444-R444</f>
        <v>340778.76</v>
      </c>
      <c r="T444" s="119">
        <f>IF(R444&lt;0,IF(S444=0,0,IF(OR(R444=0,Q444=0),"N.M.",IF(ABS(S444/R444)&gt;=10,"N.M.",S444/(-R444)))),IF(S444=0,0,IF(OR(R444=0,Q444=0),"N.M.",IF(ABS(S444/R444)&gt;=10,"N.M.",S444/R444))))</f>
        <v>2.4992358814073867</v>
      </c>
    </row>
    <row r="445" spans="1:20" s="25" customFormat="1" ht="0.75" hidden="1" customHeight="1" outlineLevel="2" x14ac:dyDescent="0.3">
      <c r="A445" s="22"/>
      <c r="B445" s="55"/>
      <c r="C445" s="53"/>
      <c r="D445" s="193"/>
      <c r="E445" s="193"/>
      <c r="F445" s="23"/>
      <c r="G445" s="23"/>
      <c r="H445" s="44"/>
      <c r="I445" s="119"/>
      <c r="J445" s="254"/>
      <c r="K445" s="23"/>
      <c r="L445" s="23"/>
      <c r="M445" s="44"/>
      <c r="N445" s="119"/>
      <c r="O445" s="134"/>
      <c r="P445" s="212"/>
      <c r="Q445" s="23"/>
      <c r="R445" s="23"/>
      <c r="S445" s="44"/>
      <c r="T445" s="119"/>
    </row>
    <row r="446" spans="1:20" s="70" customFormat="1" hidden="1" outlineLevel="2" x14ac:dyDescent="0.25">
      <c r="A446" s="65" t="s">
        <v>1600</v>
      </c>
      <c r="B446" s="66" t="s">
        <v>2061</v>
      </c>
      <c r="C446" s="67" t="s">
        <v>2499</v>
      </c>
      <c r="D446" s="68"/>
      <c r="E446" s="69"/>
      <c r="F446" s="310">
        <v>33367.79</v>
      </c>
      <c r="G446" s="310">
        <v>738314.42</v>
      </c>
      <c r="H446" s="144">
        <f>+F446-G446</f>
        <v>-704946.63</v>
      </c>
      <c r="I446" s="93">
        <f>IF(G446&lt;0,IF(H446=0,0,IF(OR(G446=0,F446=0),"N.M.",IF(ABS(H446/G446)&gt;=10,"N.M.",H446/(-G446)))),IF(H446=0,0,IF(OR(G446=0,F446=0),"N.M.",IF(ABS(H446/G446)&gt;=10,"N.M.",H446/G446))))</f>
        <v>-0.95480544725105054</v>
      </c>
      <c r="J446" s="160"/>
      <c r="K446" s="310">
        <v>200206.74</v>
      </c>
      <c r="L446" s="310">
        <v>4868165.34</v>
      </c>
      <c r="M446" s="144">
        <f>+K446-L446</f>
        <v>-4667958.5999999996</v>
      </c>
      <c r="N446" s="93">
        <f>IF(L446&lt;0,IF(M446=0,0,IF(OR(L446=0,K446=0),"N.M.",IF(ABS(M446/L446)&gt;=10,"N.M.",M446/(-L446)))),IF(M446=0,0,IF(OR(L446=0,K446=0),"N.M.",IF(ABS(M446/L446)&gt;=10,"N.M.",M446/L446))))</f>
        <v>-0.95887429328766383</v>
      </c>
      <c r="O446" s="261"/>
      <c r="P446" s="160"/>
      <c r="Q446" s="310">
        <v>298736.82</v>
      </c>
      <c r="R446" s="310">
        <v>2354255.4700000002</v>
      </c>
      <c r="S446" s="144">
        <f>+Q446-R446</f>
        <v>-2055518.6500000001</v>
      </c>
      <c r="T446" s="93">
        <f>IF(R446&lt;0,IF(S446=0,0,IF(OR(R446=0,Q446=0),"N.M.",IF(ABS(S446/R446)&gt;=10,"N.M.",S446/(-R446)))),IF(S446=0,0,IF(OR(R446=0,Q446=0),"N.M.",IF(ABS(S446/R446)&gt;=10,"N.M.",S446/R446))))</f>
        <v>-0.87310773031781463</v>
      </c>
    </row>
    <row r="447" spans="1:20" s="70" customFormat="1" hidden="1" outlineLevel="2" x14ac:dyDescent="0.25">
      <c r="A447" s="65" t="s">
        <v>1601</v>
      </c>
      <c r="B447" s="66" t="s">
        <v>2062</v>
      </c>
      <c r="C447" s="67" t="s">
        <v>2500</v>
      </c>
      <c r="D447" s="68"/>
      <c r="E447" s="69"/>
      <c r="F447" s="310">
        <v>0</v>
      </c>
      <c r="G447" s="310">
        <v>37027.050000000003</v>
      </c>
      <c r="H447" s="144">
        <f>+F447-G447</f>
        <v>-37027.050000000003</v>
      </c>
      <c r="I447" s="93" t="str">
        <f>IF(G447&lt;0,IF(H447=0,0,IF(OR(G447=0,F447=0),"N.M.",IF(ABS(H447/G447)&gt;=10,"N.M.",H447/(-G447)))),IF(H447=0,0,IF(OR(G447=0,F447=0),"N.M.",IF(ABS(H447/G447)&gt;=10,"N.M.",H447/G447))))</f>
        <v>N.M.</v>
      </c>
      <c r="J447" s="160"/>
      <c r="K447" s="310">
        <v>0</v>
      </c>
      <c r="L447" s="310">
        <v>209327.48</v>
      </c>
      <c r="M447" s="144">
        <f>+K447-L447</f>
        <v>-209327.48</v>
      </c>
      <c r="N447" s="93" t="str">
        <f>IF(L447&lt;0,IF(M447=0,0,IF(OR(L447=0,K447=0),"N.M.",IF(ABS(M447/L447)&gt;=10,"N.M.",M447/(-L447)))),IF(M447=0,0,IF(OR(L447=0,K447=0),"N.M.",IF(ABS(M447/L447)&gt;=10,"N.M.",M447/L447))))</f>
        <v>N.M.</v>
      </c>
      <c r="O447" s="261"/>
      <c r="P447" s="160"/>
      <c r="Q447" s="310">
        <v>0</v>
      </c>
      <c r="R447" s="310">
        <v>108613.79000000001</v>
      </c>
      <c r="S447" s="144">
        <f>+Q447-R447</f>
        <v>-108613.79000000001</v>
      </c>
      <c r="T447" s="93" t="str">
        <f>IF(R447&lt;0,IF(S447=0,0,IF(OR(R447=0,Q447=0),"N.M.",IF(ABS(S447/R447)&gt;=10,"N.M.",S447/(-R447)))),IF(S447=0,0,IF(OR(R447=0,Q447=0),"N.M.",IF(ABS(S447/R447)&gt;=10,"N.M.",S447/R447))))</f>
        <v>N.M.</v>
      </c>
    </row>
    <row r="448" spans="1:20" s="25" customFormat="1" ht="13" collapsed="1" x14ac:dyDescent="0.3">
      <c r="A448" s="22" t="s">
        <v>206</v>
      </c>
      <c r="B448" s="55" t="s">
        <v>54</v>
      </c>
      <c r="C448" s="53" t="s">
        <v>55</v>
      </c>
      <c r="D448" s="193"/>
      <c r="E448" s="193"/>
      <c r="F448" s="23">
        <v>33367.79</v>
      </c>
      <c r="G448" s="23">
        <v>775341.47000000009</v>
      </c>
      <c r="H448" s="44">
        <f>+F448-G448</f>
        <v>-741973.68</v>
      </c>
      <c r="I448" s="119">
        <f>IF(G448&lt;0,IF(H448=0,0,IF(OR(G448=0,F448=0),"N.M.",IF(ABS(H448/G448)&gt;=10,"N.M.",H448/(-G448)))),IF(H448=0,0,IF(OR(G448=0,F448=0),"N.M.",IF(ABS(H448/G448)&gt;=10,"N.M.",H448/G448))))</f>
        <v>-0.95696374914655336</v>
      </c>
      <c r="J448" s="254"/>
      <c r="K448" s="23">
        <v>200206.74</v>
      </c>
      <c r="L448" s="23">
        <v>5077492.82</v>
      </c>
      <c r="M448" s="44">
        <f>+K448-L448</f>
        <v>-4877286.08</v>
      </c>
      <c r="N448" s="119">
        <f>IF(L448&lt;0,IF(M448=0,0,IF(OR(L448=0,K448=0),"N.M.",IF(ABS(M448/L448)&gt;=10,"N.M.",M448/(-L448)))),IF(M448=0,0,IF(OR(L448=0,K448=0),"N.M.",IF(ABS(M448/L448)&gt;=10,"N.M.",M448/L448))))</f>
        <v>-0.96056976403562888</v>
      </c>
      <c r="O448" s="134"/>
      <c r="P448" s="212"/>
      <c r="Q448" s="23">
        <v>298736.82</v>
      </c>
      <c r="R448" s="23">
        <v>2462869.2600000002</v>
      </c>
      <c r="S448" s="44">
        <f>+Q448-R448</f>
        <v>-2164132.4400000004</v>
      </c>
      <c r="T448" s="119">
        <f>IF(R448&lt;0,IF(S448=0,0,IF(OR(R448=0,Q448=0),"N.M.",IF(ABS(S448/R448)&gt;=10,"N.M.",S448/(-R448)))),IF(S448=0,0,IF(OR(R448=0,Q448=0),"N.M.",IF(ABS(S448/R448)&gt;=10,"N.M.",S448/R448))))</f>
        <v>-0.87870374410373708</v>
      </c>
    </row>
    <row r="449" spans="1:20" s="25" customFormat="1" ht="0.75" hidden="1" customHeight="1" outlineLevel="2" x14ac:dyDescent="0.3">
      <c r="A449" s="22"/>
      <c r="B449" s="55"/>
      <c r="C449" s="53"/>
      <c r="D449" s="193"/>
      <c r="E449" s="193"/>
      <c r="F449" s="23"/>
      <c r="G449" s="23"/>
      <c r="H449" s="44"/>
      <c r="I449" s="119"/>
      <c r="J449" s="254"/>
      <c r="K449" s="23"/>
      <c r="L449" s="23"/>
      <c r="M449" s="44"/>
      <c r="N449" s="119"/>
      <c r="O449" s="134"/>
      <c r="P449" s="212"/>
      <c r="Q449" s="23"/>
      <c r="R449" s="23"/>
      <c r="S449" s="44"/>
      <c r="T449" s="119"/>
    </row>
    <row r="450" spans="1:20" s="70" customFormat="1" hidden="1" outlineLevel="2" x14ac:dyDescent="0.25">
      <c r="A450" s="65" t="s">
        <v>1602</v>
      </c>
      <c r="B450" s="66" t="s">
        <v>2063</v>
      </c>
      <c r="C450" s="67" t="s">
        <v>2501</v>
      </c>
      <c r="D450" s="68"/>
      <c r="E450" s="69"/>
      <c r="F450" s="310">
        <v>3218</v>
      </c>
      <c r="G450" s="310">
        <v>3218</v>
      </c>
      <c r="H450" s="144">
        <f>+F450-G450</f>
        <v>0</v>
      </c>
      <c r="I450" s="93">
        <f>IF(G450&lt;0,IF(H450=0,0,IF(OR(G450=0,F450=0),"N.M.",IF(ABS(H450/G450)&gt;=10,"N.M.",H450/(-G450)))),IF(H450=0,0,IF(OR(G450=0,F450=0),"N.M.",IF(ABS(H450/G450)&gt;=10,"N.M.",H450/G450))))</f>
        <v>0</v>
      </c>
      <c r="J450" s="160"/>
      <c r="K450" s="310">
        <v>19308</v>
      </c>
      <c r="L450" s="310">
        <v>19308</v>
      </c>
      <c r="M450" s="144">
        <f>+K450-L450</f>
        <v>0</v>
      </c>
      <c r="N450" s="93">
        <f>IF(L450&lt;0,IF(M450=0,0,IF(OR(L450=0,K450=0),"N.M.",IF(ABS(M450/L450)&gt;=10,"N.M.",M450/(-L450)))),IF(M450=0,0,IF(OR(L450=0,K450=0),"N.M.",IF(ABS(M450/L450)&gt;=10,"N.M.",M450/L450))))</f>
        <v>0</v>
      </c>
      <c r="O450" s="261"/>
      <c r="P450" s="160"/>
      <c r="Q450" s="310">
        <v>9654</v>
      </c>
      <c r="R450" s="310">
        <v>9654</v>
      </c>
      <c r="S450" s="144">
        <f>+Q450-R450</f>
        <v>0</v>
      </c>
      <c r="T450" s="93">
        <f>IF(R450&lt;0,IF(S450=0,0,IF(OR(R450=0,Q450=0),"N.M.",IF(ABS(S450/R450)&gt;=10,"N.M.",S450/(-R450)))),IF(S450=0,0,IF(OR(R450=0,Q450=0),"N.M.",IF(ABS(S450/R450)&gt;=10,"N.M.",S450/R450))))</f>
        <v>0</v>
      </c>
    </row>
    <row r="451" spans="1:20" s="25" customFormat="1" ht="13.5" customHeight="1" collapsed="1" x14ac:dyDescent="0.3">
      <c r="A451" s="22" t="s">
        <v>207</v>
      </c>
      <c r="B451" s="55" t="s">
        <v>56</v>
      </c>
      <c r="C451" s="53" t="s">
        <v>57</v>
      </c>
      <c r="D451" s="193"/>
      <c r="E451" s="193"/>
      <c r="F451" s="23">
        <v>3218</v>
      </c>
      <c r="G451" s="23">
        <v>3218</v>
      </c>
      <c r="H451" s="44">
        <f>+F451-G451</f>
        <v>0</v>
      </c>
      <c r="I451" s="119">
        <f>IF(G451&lt;0,IF(H451=0,0,IF(OR(G451=0,F451=0),"N.M.",IF(ABS(H451/G451)&gt;=10,"N.M.",H451/(-G451)))),IF(H451=0,0,IF(OR(G451=0,F451=0),"N.M.",IF(ABS(H451/G451)&gt;=10,"N.M.",H451/G451))))</f>
        <v>0</v>
      </c>
      <c r="J451" s="254"/>
      <c r="K451" s="23">
        <v>19308</v>
      </c>
      <c r="L451" s="23">
        <v>19308</v>
      </c>
      <c r="M451" s="44">
        <f>+K451-L451</f>
        <v>0</v>
      </c>
      <c r="N451" s="119">
        <f>IF(L451&lt;0,IF(M451=0,0,IF(OR(L451=0,K451=0),"N.M.",IF(ABS(M451/L451)&gt;=10,"N.M.",M451/(-L451)))),IF(M451=0,0,IF(OR(L451=0,K451=0),"N.M.",IF(ABS(M451/L451)&gt;=10,"N.M.",M451/L451))))</f>
        <v>0</v>
      </c>
      <c r="O451" s="134"/>
      <c r="P451" s="212"/>
      <c r="Q451" s="23">
        <v>9654</v>
      </c>
      <c r="R451" s="23">
        <v>9654</v>
      </c>
      <c r="S451" s="44">
        <f>+Q451-R451</f>
        <v>0</v>
      </c>
      <c r="T451" s="119">
        <f>IF(R451&lt;0,IF(S451=0,0,IF(OR(R451=0,Q451=0),"N.M.",IF(ABS(S451/R451)&gt;=10,"N.M.",S451/(-R451)))),IF(S451=0,0,IF(OR(R451=0,Q451=0),"N.M.",IF(ABS(S451/R451)&gt;=10,"N.M.",S451/R451))))</f>
        <v>0</v>
      </c>
    </row>
    <row r="452" spans="1:20" s="25" customFormat="1" ht="13" hidden="1" outlineLevel="1" x14ac:dyDescent="0.3">
      <c r="A452" s="22"/>
      <c r="B452" s="55"/>
      <c r="C452" s="53"/>
      <c r="D452" s="193"/>
      <c r="E452" s="193"/>
      <c r="F452" s="23"/>
      <c r="G452" s="23"/>
      <c r="H452" s="44"/>
      <c r="I452" s="119"/>
      <c r="J452" s="254"/>
      <c r="K452" s="23"/>
      <c r="L452" s="23"/>
      <c r="M452" s="44"/>
      <c r="N452" s="119"/>
      <c r="O452" s="134"/>
      <c r="P452" s="212"/>
      <c r="Q452" s="23"/>
      <c r="R452" s="23"/>
      <c r="S452" s="44"/>
      <c r="T452" s="119"/>
    </row>
    <row r="453" spans="1:20" s="25" customFormat="1" ht="13" collapsed="1" x14ac:dyDescent="0.3">
      <c r="A453" s="22" t="s">
        <v>208</v>
      </c>
      <c r="B453" s="55" t="s">
        <v>58</v>
      </c>
      <c r="C453" s="53" t="s">
        <v>848</v>
      </c>
      <c r="D453" s="193"/>
      <c r="E453" s="193"/>
      <c r="F453" s="23">
        <v>0</v>
      </c>
      <c r="G453" s="23">
        <v>0</v>
      </c>
      <c r="H453" s="44">
        <f>+F453-G453</f>
        <v>0</v>
      </c>
      <c r="I453" s="119">
        <f>IF(G453&lt;0,IF(H453=0,0,IF(OR(G453=0,F453=0),"N.M.",IF(ABS(H453/G453)&gt;=10,"N.M.",H453/(-G453)))),IF(H453=0,0,IF(OR(G453=0,F453=0),"N.M.",IF(ABS(H453/G453)&gt;=10,"N.M.",H453/G453))))</f>
        <v>0</v>
      </c>
      <c r="J453" s="254"/>
      <c r="K453" s="23">
        <v>0</v>
      </c>
      <c r="L453" s="23">
        <v>0</v>
      </c>
      <c r="M453" s="44">
        <f>+K453-L453</f>
        <v>0</v>
      </c>
      <c r="N453" s="119">
        <f>IF(L453&lt;0,IF(M453=0,0,IF(OR(L453=0,K453=0),"N.M.",IF(ABS(M453/L453)&gt;=10,"N.M.",M453/(-L453)))),IF(M453=0,0,IF(OR(L453=0,K453=0),"N.M.",IF(ABS(M453/L453)&gt;=10,"N.M.",M453/L453))))</f>
        <v>0</v>
      </c>
      <c r="O453" s="134"/>
      <c r="P453" s="212"/>
      <c r="Q453" s="23">
        <v>0</v>
      </c>
      <c r="R453" s="23">
        <v>0</v>
      </c>
      <c r="S453" s="44">
        <f>+Q453-R453</f>
        <v>0</v>
      </c>
      <c r="T453" s="119">
        <f>IF(R453&lt;0,IF(S453=0,0,IF(OR(R453=0,Q453=0),"N.M.",IF(ABS(S453/R453)&gt;=10,"N.M.",S453/(-R453)))),IF(S453=0,0,IF(OR(R453=0,Q453=0),"N.M.",IF(ABS(S453/R453)&gt;=10,"N.M.",S453/R453))))</f>
        <v>0</v>
      </c>
    </row>
    <row r="454" spans="1:20" s="25" customFormat="1" ht="0.75" hidden="1" customHeight="1" outlineLevel="2" x14ac:dyDescent="0.3">
      <c r="A454" s="22"/>
      <c r="B454" s="55"/>
      <c r="C454" s="53"/>
      <c r="D454" s="193"/>
      <c r="E454" s="193"/>
      <c r="F454" s="23"/>
      <c r="G454" s="23"/>
      <c r="H454" s="44"/>
      <c r="I454" s="119"/>
      <c r="J454" s="254"/>
      <c r="K454" s="23"/>
      <c r="L454" s="23"/>
      <c r="M454" s="44"/>
      <c r="N454" s="119"/>
      <c r="O454" s="134"/>
      <c r="P454" s="212"/>
      <c r="Q454" s="23"/>
      <c r="R454" s="23"/>
      <c r="S454" s="44"/>
      <c r="T454" s="119"/>
    </row>
    <row r="455" spans="1:20" s="25" customFormat="1" ht="13" collapsed="1" x14ac:dyDescent="0.3">
      <c r="A455" s="22"/>
      <c r="B455" s="55" t="s">
        <v>59</v>
      </c>
      <c r="C455" s="53" t="s">
        <v>60</v>
      </c>
      <c r="D455" s="193"/>
      <c r="E455" s="193"/>
      <c r="F455" s="23"/>
      <c r="G455" s="23"/>
      <c r="H455" s="44">
        <f>+F455-G455</f>
        <v>0</v>
      </c>
      <c r="I455" s="119">
        <f>IF(G455&lt;0,IF(H455=0,0,IF(OR(G455=0,F455=0),"N.M.",IF(ABS(H455/G455)&gt;=10,"N.M.",H455/(-G455)))),IF(H455=0,0,IF(OR(G455=0,F455=0),"N.M.",IF(ABS(H455/G455)&gt;=10,"N.M.",H455/G455))))</f>
        <v>0</v>
      </c>
      <c r="J455" s="254"/>
      <c r="K455" s="23"/>
      <c r="L455" s="23"/>
      <c r="M455" s="44">
        <f>+K455-L455</f>
        <v>0</v>
      </c>
      <c r="N455" s="119">
        <f>IF(L455&lt;0,IF(M455=0,0,IF(OR(L455=0,K455=0),"N.M.",IF(ABS(M455/L455)&gt;=10,"N.M.",M455/(-L455)))),IF(M455=0,0,IF(OR(L455=0,K455=0),"N.M.",IF(ABS(M455/L455)&gt;=10,"N.M.",M455/L455))))</f>
        <v>0</v>
      </c>
      <c r="O455" s="134"/>
      <c r="P455" s="212"/>
      <c r="Q455" s="23"/>
      <c r="R455" s="23"/>
      <c r="S455" s="44">
        <f>+Q455-R455</f>
        <v>0</v>
      </c>
      <c r="T455" s="119">
        <f>IF(R455&lt;0,IF(S455=0,0,IF(OR(R455=0,Q455=0),"N.M.",IF(ABS(S455/R455)&gt;=10,"N.M.",S455/(-R455)))),IF(S455=0,0,IF(OR(R455=0,Q455=0),"N.M.",IF(ABS(S455/R455)&gt;=10,"N.M.",S455/R455))))</f>
        <v>0</v>
      </c>
    </row>
    <row r="456" spans="1:20" s="25" customFormat="1" ht="0.75" hidden="1" customHeight="1" outlineLevel="2" x14ac:dyDescent="0.3">
      <c r="A456" s="22"/>
      <c r="B456" s="55"/>
      <c r="C456" s="53"/>
      <c r="D456" s="193"/>
      <c r="E456" s="193"/>
      <c r="F456" s="23"/>
      <c r="G456" s="23"/>
      <c r="H456" s="44"/>
      <c r="I456" s="119"/>
      <c r="J456" s="254"/>
      <c r="K456" s="23"/>
      <c r="L456" s="23"/>
      <c r="M456" s="44"/>
      <c r="N456" s="119"/>
      <c r="O456" s="134"/>
      <c r="P456" s="212"/>
      <c r="Q456" s="23"/>
      <c r="R456" s="23"/>
      <c r="S456" s="44"/>
      <c r="T456" s="119"/>
    </row>
    <row r="457" spans="1:20" s="70" customFormat="1" hidden="1" outlineLevel="2" x14ac:dyDescent="0.25">
      <c r="A457" s="65" t="s">
        <v>1603</v>
      </c>
      <c r="B457" s="66" t="s">
        <v>2064</v>
      </c>
      <c r="C457" s="67" t="s">
        <v>2502</v>
      </c>
      <c r="D457" s="68"/>
      <c r="E457" s="69"/>
      <c r="F457" s="310">
        <v>0</v>
      </c>
      <c r="G457" s="310">
        <v>0</v>
      </c>
      <c r="H457" s="144">
        <f>+F457-G457</f>
        <v>0</v>
      </c>
      <c r="I457" s="93">
        <f>IF(G457&lt;0,IF(H457=0,0,IF(OR(G457=0,F457=0),"N.M.",IF(ABS(H457/G457)&gt;=10,"N.M.",H457/(-G457)))),IF(H457=0,0,IF(OR(G457=0,F457=0),"N.M.",IF(ABS(H457/G457)&gt;=10,"N.M.",H457/G457))))</f>
        <v>0</v>
      </c>
      <c r="J457" s="160"/>
      <c r="K457" s="310">
        <v>0</v>
      </c>
      <c r="L457" s="310">
        <v>-0.16</v>
      </c>
      <c r="M457" s="144">
        <f>+K457-L457</f>
        <v>0.16</v>
      </c>
      <c r="N457" s="93" t="str">
        <f>IF(L457&lt;0,IF(M457=0,0,IF(OR(L457=0,K457=0),"N.M.",IF(ABS(M457/L457)&gt;=10,"N.M.",M457/(-L457)))),IF(M457=0,0,IF(OR(L457=0,K457=0),"N.M.",IF(ABS(M457/L457)&gt;=10,"N.M.",M457/L457))))</f>
        <v>N.M.</v>
      </c>
      <c r="O457" s="261"/>
      <c r="P457" s="160"/>
      <c r="Q457" s="310">
        <v>0</v>
      </c>
      <c r="R457" s="310">
        <v>0</v>
      </c>
      <c r="S457" s="144">
        <f>+Q457-R457</f>
        <v>0</v>
      </c>
      <c r="T457" s="93">
        <f>IF(R457&lt;0,IF(S457=0,0,IF(OR(R457=0,Q457=0),"N.M.",IF(ABS(S457/R457)&gt;=10,"N.M.",S457/(-R457)))),IF(S457=0,0,IF(OR(R457=0,Q457=0),"N.M.",IF(ABS(S457/R457)&gt;=10,"N.M.",S457/R457))))</f>
        <v>0</v>
      </c>
    </row>
    <row r="458" spans="1:20" s="70" customFormat="1" hidden="1" outlineLevel="2" x14ac:dyDescent="0.25">
      <c r="A458" s="65" t="s">
        <v>1604</v>
      </c>
      <c r="B458" s="66" t="s">
        <v>2065</v>
      </c>
      <c r="C458" s="67" t="s">
        <v>2503</v>
      </c>
      <c r="D458" s="68"/>
      <c r="E458" s="69"/>
      <c r="F458" s="310">
        <v>442.7</v>
      </c>
      <c r="G458" s="310">
        <v>22816.61</v>
      </c>
      <c r="H458" s="144">
        <f>+F458-G458</f>
        <v>-22373.91</v>
      </c>
      <c r="I458" s="93">
        <f>IF(G458&lt;0,IF(H458=0,0,IF(OR(G458=0,F458=0),"N.M.",IF(ABS(H458/G458)&gt;=10,"N.M.",H458/(-G458)))),IF(H458=0,0,IF(OR(G458=0,F458=0),"N.M.",IF(ABS(H458/G458)&gt;=10,"N.M.",H458/G458))))</f>
        <v>-0.98059746824791238</v>
      </c>
      <c r="J458" s="160"/>
      <c r="K458" s="310">
        <v>87196.87</v>
      </c>
      <c r="L458" s="310">
        <v>266715.65000000002</v>
      </c>
      <c r="M458" s="144">
        <f>+K458-L458</f>
        <v>-179518.78000000003</v>
      </c>
      <c r="N458" s="93">
        <f>IF(L458&lt;0,IF(M458=0,0,IF(OR(L458=0,K458=0),"N.M.",IF(ABS(M458/L458)&gt;=10,"N.M.",M458/(-L458)))),IF(M458=0,0,IF(OR(L458=0,K458=0),"N.M.",IF(ABS(M458/L458)&gt;=10,"N.M.",M458/L458))))</f>
        <v>-0.67307179012555141</v>
      </c>
      <c r="O458" s="261"/>
      <c r="P458" s="160"/>
      <c r="Q458" s="310">
        <v>35350.879999999997</v>
      </c>
      <c r="R458" s="310">
        <v>58576.28</v>
      </c>
      <c r="S458" s="144">
        <f>+Q458-R458</f>
        <v>-23225.4</v>
      </c>
      <c r="T458" s="93">
        <f>IF(R458&lt;0,IF(S458=0,0,IF(OR(R458=0,Q458=0),"N.M.",IF(ABS(S458/R458)&gt;=10,"N.M.",S458/(-R458)))),IF(S458=0,0,IF(OR(R458=0,Q458=0),"N.M.",IF(ABS(S458/R458)&gt;=10,"N.M.",S458/R458))))</f>
        <v>-0.39649837784167929</v>
      </c>
    </row>
    <row r="459" spans="1:20" s="70" customFormat="1" hidden="1" outlineLevel="2" x14ac:dyDescent="0.25">
      <c r="A459" s="65" t="s">
        <v>1605</v>
      </c>
      <c r="B459" s="66" t="s">
        <v>2066</v>
      </c>
      <c r="C459" s="67" t="s">
        <v>2504</v>
      </c>
      <c r="D459" s="68"/>
      <c r="E459" s="69"/>
      <c r="F459" s="310">
        <v>0</v>
      </c>
      <c r="G459" s="310">
        <v>0</v>
      </c>
      <c r="H459" s="144">
        <f>+F459-G459</f>
        <v>0</v>
      </c>
      <c r="I459" s="93">
        <f>IF(G459&lt;0,IF(H459=0,0,IF(OR(G459=0,F459=0),"N.M.",IF(ABS(H459/G459)&gt;=10,"N.M.",H459/(-G459)))),IF(H459=0,0,IF(OR(G459=0,F459=0),"N.M.",IF(ABS(H459/G459)&gt;=10,"N.M.",H459/G459))))</f>
        <v>0</v>
      </c>
      <c r="J459" s="160"/>
      <c r="K459" s="310">
        <v>0</v>
      </c>
      <c r="L459" s="310">
        <v>0</v>
      </c>
      <c r="M459" s="144">
        <f>+K459-L459</f>
        <v>0</v>
      </c>
      <c r="N459" s="93">
        <f>IF(L459&lt;0,IF(M459=0,0,IF(OR(L459=0,K459=0),"N.M.",IF(ABS(M459/L459)&gt;=10,"N.M.",M459/(-L459)))),IF(M459=0,0,IF(OR(L459=0,K459=0),"N.M.",IF(ABS(M459/L459)&gt;=10,"N.M.",M459/L459))))</f>
        <v>0</v>
      </c>
      <c r="O459" s="261"/>
      <c r="P459" s="160"/>
      <c r="Q459" s="310">
        <v>0</v>
      </c>
      <c r="R459" s="310">
        <v>0</v>
      </c>
      <c r="S459" s="144">
        <f>+Q459-R459</f>
        <v>0</v>
      </c>
      <c r="T459" s="93">
        <f>IF(R459&lt;0,IF(S459=0,0,IF(OR(R459=0,Q459=0),"N.M.",IF(ABS(S459/R459)&gt;=10,"N.M.",S459/(-R459)))),IF(S459=0,0,IF(OR(R459=0,Q459=0),"N.M.",IF(ABS(S459/R459)&gt;=10,"N.M.",S459/R459))))</f>
        <v>0</v>
      </c>
    </row>
    <row r="460" spans="1:20" s="25" customFormat="1" ht="13" collapsed="1" x14ac:dyDescent="0.3">
      <c r="A460" s="22" t="s">
        <v>209</v>
      </c>
      <c r="B460" s="55" t="s">
        <v>61</v>
      </c>
      <c r="C460" s="53" t="s">
        <v>62</v>
      </c>
      <c r="D460" s="193"/>
      <c r="E460" s="193"/>
      <c r="F460" s="23">
        <v>442.7</v>
      </c>
      <c r="G460" s="23">
        <v>22816.61</v>
      </c>
      <c r="H460" s="44">
        <f>+F460-G460</f>
        <v>-22373.91</v>
      </c>
      <c r="I460" s="119">
        <f>IF(G460&lt;0,IF(H460=0,0,IF(OR(G460=0,F460=0),"N.M.",IF(ABS(H460/G460)&gt;=10,"N.M.",H460/(-G460)))),IF(H460=0,0,IF(OR(G460=0,F460=0),"N.M.",IF(ABS(H460/G460)&gt;=10,"N.M.",H460/G460))))</f>
        <v>-0.98059746824791238</v>
      </c>
      <c r="J460" s="254"/>
      <c r="K460" s="23">
        <v>87196.87</v>
      </c>
      <c r="L460" s="23">
        <v>266715.49000000005</v>
      </c>
      <c r="M460" s="44">
        <f>+K460-L460</f>
        <v>-179518.62000000005</v>
      </c>
      <c r="N460" s="119">
        <f>IF(L460&lt;0,IF(M460=0,0,IF(OR(L460=0,K460=0),"N.M.",IF(ABS(M460/L460)&gt;=10,"N.M.",M460/(-L460)))),IF(M460=0,0,IF(OR(L460=0,K460=0),"N.M.",IF(ABS(M460/L460)&gt;=10,"N.M.",M460/L460))))</f>
        <v>-0.67307159400453276</v>
      </c>
      <c r="O460" s="134"/>
      <c r="P460" s="212"/>
      <c r="Q460" s="23">
        <v>35350.879999999997</v>
      </c>
      <c r="R460" s="23">
        <v>58576.28</v>
      </c>
      <c r="S460" s="44">
        <f>+Q460-R460</f>
        <v>-23225.4</v>
      </c>
      <c r="T460" s="119">
        <f>IF(R460&lt;0,IF(S460=0,0,IF(OR(R460=0,Q460=0),"N.M.",IF(ABS(S460/R460)&gt;=10,"N.M.",S460/(-R460)))),IF(S460=0,0,IF(OR(R460=0,Q460=0),"N.M.",IF(ABS(S460/R460)&gt;=10,"N.M.",S460/R460))))</f>
        <v>-0.39649837784167929</v>
      </c>
    </row>
    <row r="461" spans="1:20" s="25" customFormat="1" ht="0.75" hidden="1" customHeight="1" outlineLevel="2" x14ac:dyDescent="0.3">
      <c r="A461" s="22"/>
      <c r="B461" s="55"/>
      <c r="C461" s="53"/>
      <c r="D461" s="193"/>
      <c r="E461" s="193"/>
      <c r="F461" s="23"/>
      <c r="G461" s="23"/>
      <c r="H461" s="44"/>
      <c r="I461" s="119"/>
      <c r="J461" s="254"/>
      <c r="K461" s="23"/>
      <c r="L461" s="23"/>
      <c r="M461" s="44"/>
      <c r="N461" s="119"/>
      <c r="O461" s="134"/>
      <c r="P461" s="212"/>
      <c r="Q461" s="23"/>
      <c r="R461" s="23"/>
      <c r="S461" s="44"/>
      <c r="T461" s="119"/>
    </row>
    <row r="462" spans="1:20" s="70" customFormat="1" hidden="1" outlineLevel="2" x14ac:dyDescent="0.25">
      <c r="A462" s="65" t="s">
        <v>1606</v>
      </c>
      <c r="B462" s="66" t="s">
        <v>2067</v>
      </c>
      <c r="C462" s="67" t="s">
        <v>2505</v>
      </c>
      <c r="D462" s="68"/>
      <c r="E462" s="69"/>
      <c r="F462" s="310">
        <v>40681.200000000004</v>
      </c>
      <c r="G462" s="310">
        <v>32758.21</v>
      </c>
      <c r="H462" s="144">
        <f>+F462-G462</f>
        <v>7922.9900000000052</v>
      </c>
      <c r="I462" s="93">
        <f>IF(G462&lt;0,IF(H462=0,0,IF(OR(G462=0,F462=0),"N.M.",IF(ABS(H462/G462)&gt;=10,"N.M.",H462/(-G462)))),IF(H462=0,0,IF(OR(G462=0,F462=0),"N.M.",IF(ABS(H462/G462)&gt;=10,"N.M.",H462/G462))))</f>
        <v>0.24186272693166097</v>
      </c>
      <c r="J462" s="160"/>
      <c r="K462" s="310">
        <v>244087.2</v>
      </c>
      <c r="L462" s="310">
        <v>4238861.09</v>
      </c>
      <c r="M462" s="144">
        <f>+K462-L462</f>
        <v>-3994773.8899999997</v>
      </c>
      <c r="N462" s="93">
        <f>IF(L462&lt;0,IF(M462=0,0,IF(OR(L462=0,K462=0),"N.M.",IF(ABS(M462/L462)&gt;=10,"N.M.",M462/(-L462)))),IF(M462=0,0,IF(OR(L462=0,K462=0),"N.M.",IF(ABS(M462/L462)&gt;=10,"N.M.",M462/L462))))</f>
        <v>-0.94241679667780753</v>
      </c>
      <c r="O462" s="261"/>
      <c r="P462" s="160"/>
      <c r="Q462" s="310">
        <v>122043.6</v>
      </c>
      <c r="R462" s="310">
        <v>109378.09</v>
      </c>
      <c r="S462" s="144">
        <f>+Q462-R462</f>
        <v>12665.510000000009</v>
      </c>
      <c r="T462" s="93">
        <f>IF(R462&lt;0,IF(S462=0,0,IF(OR(R462=0,Q462=0),"N.M.",IF(ABS(S462/R462)&gt;=10,"N.M.",S462/(-R462)))),IF(S462=0,0,IF(OR(R462=0,Q462=0),"N.M.",IF(ABS(S462/R462)&gt;=10,"N.M.",S462/R462))))</f>
        <v>0.11579567717812599</v>
      </c>
    </row>
    <row r="463" spans="1:20" s="70" customFormat="1" hidden="1" outlineLevel="2" x14ac:dyDescent="0.25">
      <c r="A463" s="65" t="s">
        <v>1607</v>
      </c>
      <c r="B463" s="66" t="s">
        <v>2068</v>
      </c>
      <c r="C463" s="67" t="s">
        <v>2506</v>
      </c>
      <c r="D463" s="68"/>
      <c r="E463" s="69"/>
      <c r="F463" s="310">
        <v>-37332.67</v>
      </c>
      <c r="G463" s="310">
        <v>-837799.20000000007</v>
      </c>
      <c r="H463" s="144">
        <f>+F463-G463</f>
        <v>800466.53</v>
      </c>
      <c r="I463" s="93">
        <f>IF(G463&lt;0,IF(H463=0,0,IF(OR(G463=0,F463=0),"N.M.",IF(ABS(H463/G463)&gt;=10,"N.M.",H463/(-G463)))),IF(H463=0,0,IF(OR(G463=0,F463=0),"N.M.",IF(ABS(H463/G463)&gt;=10,"N.M.",H463/G463))))</f>
        <v>0.9554395969821885</v>
      </c>
      <c r="J463" s="160"/>
      <c r="K463" s="310">
        <v>-878918.96</v>
      </c>
      <c r="L463" s="310">
        <v>-259137.77000000002</v>
      </c>
      <c r="M463" s="144">
        <f>+K463-L463</f>
        <v>-619781.18999999994</v>
      </c>
      <c r="N463" s="93">
        <f>IF(L463&lt;0,IF(M463=0,0,IF(OR(L463=0,K463=0),"N.M.",IF(ABS(M463/L463)&gt;=10,"N.M.",M463/(-L463)))),IF(M463=0,0,IF(OR(L463=0,K463=0),"N.M.",IF(ABS(M463/L463)&gt;=10,"N.M.",M463/L463))))</f>
        <v>-2.391705346542111</v>
      </c>
      <c r="O463" s="261"/>
      <c r="P463" s="160"/>
      <c r="Q463" s="310">
        <v>436444.36</v>
      </c>
      <c r="R463" s="310">
        <v>-2050619.08</v>
      </c>
      <c r="S463" s="144">
        <f>+Q463-R463</f>
        <v>2487063.44</v>
      </c>
      <c r="T463" s="93">
        <f>IF(R463&lt;0,IF(S463=0,0,IF(OR(R463=0,Q463=0),"N.M.",IF(ABS(S463/R463)&gt;=10,"N.M.",S463/(-R463)))),IF(S463=0,0,IF(OR(R463=0,Q463=0),"N.M.",IF(ABS(S463/R463)&gt;=10,"N.M.",S463/R463))))</f>
        <v>1.2128354135864179</v>
      </c>
    </row>
    <row r="464" spans="1:20" s="25" customFormat="1" ht="13" collapsed="1" x14ac:dyDescent="0.3">
      <c r="A464" s="22" t="s">
        <v>210</v>
      </c>
      <c r="B464" s="55" t="s">
        <v>63</v>
      </c>
      <c r="C464" s="53" t="s">
        <v>64</v>
      </c>
      <c r="D464" s="193"/>
      <c r="E464" s="193"/>
      <c r="F464" s="23">
        <v>3348.5300000000061</v>
      </c>
      <c r="G464" s="23">
        <v>-805040.99000000011</v>
      </c>
      <c r="H464" s="44">
        <f>+F464-G464</f>
        <v>808389.52000000014</v>
      </c>
      <c r="I464" s="119">
        <f>IF(G464&lt;0,IF(H464=0,0,IF(OR(G464=0,F464=0),"N.M.",IF(ABS(H464/G464)&gt;=10,"N.M.",H464/(-G464)))),IF(H464=0,0,IF(OR(G464=0,F464=0),"N.M.",IF(ABS(H464/G464)&gt;=10,"N.M.",H464/G464))))</f>
        <v>1.004159452800037</v>
      </c>
      <c r="J464" s="254"/>
      <c r="K464" s="23">
        <v>-634831.76</v>
      </c>
      <c r="L464" s="23">
        <v>3979723.32</v>
      </c>
      <c r="M464" s="44">
        <f>+K464-L464</f>
        <v>-4614555.08</v>
      </c>
      <c r="N464" s="119">
        <f>IF(L464&lt;0,IF(M464=0,0,IF(OR(L464=0,K464=0),"N.M.",IF(ABS(M464/L464)&gt;=10,"N.M.",M464/(-L464)))),IF(M464=0,0,IF(OR(L464=0,K464=0),"N.M.",IF(ABS(M464/L464)&gt;=10,"N.M.",M464/L464))))</f>
        <v>-1.1595165565429308</v>
      </c>
      <c r="O464" s="134"/>
      <c r="P464" s="212"/>
      <c r="Q464" s="23">
        <v>558487.96</v>
      </c>
      <c r="R464" s="23">
        <v>-1941240.99</v>
      </c>
      <c r="S464" s="44">
        <f>+Q464-R464</f>
        <v>2499728.9500000002</v>
      </c>
      <c r="T464" s="119">
        <f>IF(R464&lt;0,IF(S464=0,0,IF(OR(R464=0,Q464=0),"N.M.",IF(ABS(S464/R464)&gt;=10,"N.M.",S464/(-R464)))),IF(S464=0,0,IF(OR(R464=0,Q464=0),"N.M.",IF(ABS(S464/R464)&gt;=10,"N.M.",S464/R464))))</f>
        <v>1.2876963565456137</v>
      </c>
    </row>
    <row r="465" spans="1:20" s="25" customFormat="1" ht="0.75" hidden="1" customHeight="1" outlineLevel="2" x14ac:dyDescent="0.3">
      <c r="A465" s="22"/>
      <c r="B465" s="55"/>
      <c r="C465" s="53"/>
      <c r="D465" s="193"/>
      <c r="E465" s="193"/>
      <c r="F465" s="23"/>
      <c r="G465" s="23"/>
      <c r="H465" s="44"/>
      <c r="I465" s="119"/>
      <c r="J465" s="254"/>
      <c r="K465" s="23"/>
      <c r="L465" s="23"/>
      <c r="M465" s="44"/>
      <c r="N465" s="119"/>
      <c r="O465" s="134"/>
      <c r="P465" s="212"/>
      <c r="Q465" s="23"/>
      <c r="R465" s="23"/>
      <c r="S465" s="44"/>
      <c r="T465" s="119"/>
    </row>
    <row r="466" spans="1:20" s="70" customFormat="1" hidden="1" outlineLevel="2" x14ac:dyDescent="0.25">
      <c r="A466" s="65" t="s">
        <v>1608</v>
      </c>
      <c r="B466" s="66" t="s">
        <v>2069</v>
      </c>
      <c r="C466" s="67" t="s">
        <v>2507</v>
      </c>
      <c r="D466" s="68"/>
      <c r="E466" s="69"/>
      <c r="F466" s="310">
        <v>285103.44</v>
      </c>
      <c r="G466" s="310">
        <v>443905.84600000002</v>
      </c>
      <c r="H466" s="144">
        <f t="shared" ref="H466:H502" si="103">+F466-G466</f>
        <v>-158802.40600000002</v>
      </c>
      <c r="I466" s="93">
        <f t="shared" ref="I466:I502" si="104">IF(G466&lt;0,IF(H466=0,0,IF(OR(G466=0,F466=0),"N.M.",IF(ABS(H466/G466)&gt;=10,"N.M.",H466/(-G466)))),IF(H466=0,0,IF(OR(G466=0,F466=0),"N.M.",IF(ABS(H466/G466)&gt;=10,"N.M.",H466/G466))))</f>
        <v>-0.35773893818014735</v>
      </c>
      <c r="J466" s="160"/>
      <c r="K466" s="310">
        <v>1848308.19</v>
      </c>
      <c r="L466" s="310">
        <v>1825555.7560000001</v>
      </c>
      <c r="M466" s="144">
        <f t="shared" ref="M466:M502" si="105">+K466-L466</f>
        <v>22752.433999999892</v>
      </c>
      <c r="N466" s="93">
        <f t="shared" ref="N466:N502" si="106">IF(L466&lt;0,IF(M466=0,0,IF(OR(L466=0,K466=0),"N.M.",IF(ABS(M466/L466)&gt;=10,"N.M.",M466/(-L466)))),IF(M466=0,0,IF(OR(L466=0,K466=0),"N.M.",IF(ABS(M466/L466)&gt;=10,"N.M.",M466/L466))))</f>
        <v>1.2463291753878314E-2</v>
      </c>
      <c r="O466" s="261"/>
      <c r="P466" s="160"/>
      <c r="Q466" s="310">
        <v>952107.37</v>
      </c>
      <c r="R466" s="310">
        <v>1069218.156</v>
      </c>
      <c r="S466" s="144">
        <f t="shared" ref="S466:S502" si="107">+Q466-R466</f>
        <v>-117110.78599999996</v>
      </c>
      <c r="T466" s="93">
        <f t="shared" ref="T466:T502" si="108">IF(R466&lt;0,IF(S466=0,0,IF(OR(R466=0,Q466=0),"N.M.",IF(ABS(S466/R466)&gt;=10,"N.M.",S466/(-R466)))),IF(S466=0,0,IF(OR(R466=0,Q466=0),"N.M.",IF(ABS(S466/R466)&gt;=10,"N.M.",S466/R466))))</f>
        <v>-0.10952936530568974</v>
      </c>
    </row>
    <row r="467" spans="1:20" s="70" customFormat="1" hidden="1" outlineLevel="2" x14ac:dyDescent="0.25">
      <c r="A467" s="65" t="s">
        <v>1609</v>
      </c>
      <c r="B467" s="66" t="s">
        <v>2070</v>
      </c>
      <c r="C467" s="67" t="s">
        <v>2508</v>
      </c>
      <c r="D467" s="68"/>
      <c r="E467" s="69"/>
      <c r="F467" s="310">
        <v>209.12</v>
      </c>
      <c r="G467" s="310">
        <v>226.04</v>
      </c>
      <c r="H467" s="144">
        <f t="shared" si="103"/>
        <v>-16.919999999999987</v>
      </c>
      <c r="I467" s="93">
        <f t="shared" si="104"/>
        <v>-7.485400814015214E-2</v>
      </c>
      <c r="J467" s="160"/>
      <c r="K467" s="310">
        <v>11957.24</v>
      </c>
      <c r="L467" s="310">
        <v>12638.75</v>
      </c>
      <c r="M467" s="144">
        <f t="shared" si="105"/>
        <v>-681.51000000000022</v>
      </c>
      <c r="N467" s="93">
        <f t="shared" si="106"/>
        <v>-5.3922262882009707E-2</v>
      </c>
      <c r="O467" s="261"/>
      <c r="P467" s="160"/>
      <c r="Q467" s="310">
        <v>667.48</v>
      </c>
      <c r="R467" s="310">
        <v>401.97</v>
      </c>
      <c r="S467" s="144">
        <f t="shared" si="107"/>
        <v>265.51</v>
      </c>
      <c r="T467" s="93">
        <f t="shared" si="108"/>
        <v>0.6605219294972261</v>
      </c>
    </row>
    <row r="468" spans="1:20" s="70" customFormat="1" hidden="1" outlineLevel="2" x14ac:dyDescent="0.25">
      <c r="A468" s="65" t="s">
        <v>1610</v>
      </c>
      <c r="B468" s="66" t="s">
        <v>2071</v>
      </c>
      <c r="C468" s="67" t="s">
        <v>2509</v>
      </c>
      <c r="D468" s="68"/>
      <c r="E468" s="69"/>
      <c r="F468" s="310">
        <v>0</v>
      </c>
      <c r="G468" s="310">
        <v>0</v>
      </c>
      <c r="H468" s="144">
        <f t="shared" si="103"/>
        <v>0</v>
      </c>
      <c r="I468" s="93">
        <f t="shared" si="104"/>
        <v>0</v>
      </c>
      <c r="J468" s="160"/>
      <c r="K468" s="310">
        <v>0</v>
      </c>
      <c r="L468" s="310">
        <v>0</v>
      </c>
      <c r="M468" s="144">
        <f t="shared" si="105"/>
        <v>0</v>
      </c>
      <c r="N468" s="93">
        <f t="shared" si="106"/>
        <v>0</v>
      </c>
      <c r="O468" s="261"/>
      <c r="P468" s="160"/>
      <c r="Q468" s="310">
        <v>0</v>
      </c>
      <c r="R468" s="310">
        <v>0</v>
      </c>
      <c r="S468" s="144">
        <f t="shared" si="107"/>
        <v>0</v>
      </c>
      <c r="T468" s="93">
        <f t="shared" si="108"/>
        <v>0</v>
      </c>
    </row>
    <row r="469" spans="1:20" s="70" customFormat="1" hidden="1" outlineLevel="2" x14ac:dyDescent="0.25">
      <c r="A469" s="65" t="s">
        <v>1611</v>
      </c>
      <c r="B469" s="66" t="s">
        <v>2072</v>
      </c>
      <c r="C469" s="67" t="s">
        <v>2509</v>
      </c>
      <c r="D469" s="68"/>
      <c r="E469" s="69"/>
      <c r="F469" s="310">
        <v>0</v>
      </c>
      <c r="G469" s="310">
        <v>0</v>
      </c>
      <c r="H469" s="144">
        <f t="shared" si="103"/>
        <v>0</v>
      </c>
      <c r="I469" s="93">
        <f t="shared" si="104"/>
        <v>0</v>
      </c>
      <c r="J469" s="160"/>
      <c r="K469" s="310">
        <v>0</v>
      </c>
      <c r="L469" s="310">
        <v>0</v>
      </c>
      <c r="M469" s="144">
        <f t="shared" si="105"/>
        <v>0</v>
      </c>
      <c r="N469" s="93">
        <f t="shared" si="106"/>
        <v>0</v>
      </c>
      <c r="O469" s="261"/>
      <c r="P469" s="160"/>
      <c r="Q469" s="310">
        <v>0</v>
      </c>
      <c r="R469" s="310">
        <v>0</v>
      </c>
      <c r="S469" s="144">
        <f t="shared" si="107"/>
        <v>0</v>
      </c>
      <c r="T469" s="93">
        <f t="shared" si="108"/>
        <v>0</v>
      </c>
    </row>
    <row r="470" spans="1:20" s="70" customFormat="1" hidden="1" outlineLevel="2" x14ac:dyDescent="0.25">
      <c r="A470" s="65" t="s">
        <v>1612</v>
      </c>
      <c r="B470" s="66" t="s">
        <v>2073</v>
      </c>
      <c r="C470" s="67" t="s">
        <v>2509</v>
      </c>
      <c r="D470" s="68"/>
      <c r="E470" s="69"/>
      <c r="F470" s="310">
        <v>0</v>
      </c>
      <c r="G470" s="310">
        <v>0</v>
      </c>
      <c r="H470" s="144">
        <f t="shared" si="103"/>
        <v>0</v>
      </c>
      <c r="I470" s="93">
        <f t="shared" si="104"/>
        <v>0</v>
      </c>
      <c r="J470" s="160"/>
      <c r="K470" s="310">
        <v>0</v>
      </c>
      <c r="L470" s="310">
        <v>832990.34</v>
      </c>
      <c r="M470" s="144">
        <f t="shared" si="105"/>
        <v>-832990.34</v>
      </c>
      <c r="N470" s="93" t="str">
        <f t="shared" si="106"/>
        <v>N.M.</v>
      </c>
      <c r="O470" s="261"/>
      <c r="P470" s="160"/>
      <c r="Q470" s="310">
        <v>0</v>
      </c>
      <c r="R470" s="310">
        <v>0</v>
      </c>
      <c r="S470" s="144">
        <f t="shared" si="107"/>
        <v>0</v>
      </c>
      <c r="T470" s="93">
        <f t="shared" si="108"/>
        <v>0</v>
      </c>
    </row>
    <row r="471" spans="1:20" s="70" customFormat="1" hidden="1" outlineLevel="2" x14ac:dyDescent="0.25">
      <c r="A471" s="65" t="s">
        <v>1613</v>
      </c>
      <c r="B471" s="66" t="s">
        <v>2074</v>
      </c>
      <c r="C471" s="67" t="s">
        <v>2509</v>
      </c>
      <c r="D471" s="68"/>
      <c r="E471" s="69"/>
      <c r="F471" s="310">
        <v>0</v>
      </c>
      <c r="G471" s="310">
        <v>260032.46</v>
      </c>
      <c r="H471" s="144">
        <f t="shared" si="103"/>
        <v>-260032.46</v>
      </c>
      <c r="I471" s="93" t="str">
        <f t="shared" si="104"/>
        <v>N.M.</v>
      </c>
      <c r="J471" s="160"/>
      <c r="K471" s="310">
        <v>0</v>
      </c>
      <c r="L471" s="310">
        <v>1560199.96</v>
      </c>
      <c r="M471" s="144">
        <f t="shared" si="105"/>
        <v>-1560199.96</v>
      </c>
      <c r="N471" s="93" t="str">
        <f t="shared" si="106"/>
        <v>N.M.</v>
      </c>
      <c r="O471" s="261"/>
      <c r="P471" s="160"/>
      <c r="Q471" s="310">
        <v>0</v>
      </c>
      <c r="R471" s="310">
        <v>780099.46</v>
      </c>
      <c r="S471" s="144">
        <f t="shared" si="107"/>
        <v>-780099.46</v>
      </c>
      <c r="T471" s="93" t="str">
        <f t="shared" si="108"/>
        <v>N.M.</v>
      </c>
    </row>
    <row r="472" spans="1:20" s="70" customFormat="1" hidden="1" outlineLevel="2" x14ac:dyDescent="0.25">
      <c r="A472" s="65" t="s">
        <v>1614</v>
      </c>
      <c r="B472" s="66" t="s">
        <v>2075</v>
      </c>
      <c r="C472" s="67" t="s">
        <v>2509</v>
      </c>
      <c r="D472" s="68"/>
      <c r="E472" s="69"/>
      <c r="F472" s="310">
        <v>262517.38</v>
      </c>
      <c r="G472" s="310">
        <v>1738250</v>
      </c>
      <c r="H472" s="144">
        <f t="shared" si="103"/>
        <v>-1475732.62</v>
      </c>
      <c r="I472" s="93">
        <f t="shared" si="104"/>
        <v>-0.84897605062562931</v>
      </c>
      <c r="J472" s="160"/>
      <c r="K472" s="310">
        <v>1575127.38</v>
      </c>
      <c r="L472" s="310">
        <v>10429500</v>
      </c>
      <c r="M472" s="144">
        <f t="shared" si="105"/>
        <v>-8854372.620000001</v>
      </c>
      <c r="N472" s="93">
        <f t="shared" si="106"/>
        <v>-0.8489738357543507</v>
      </c>
      <c r="O472" s="261"/>
      <c r="P472" s="160"/>
      <c r="Q472" s="310">
        <v>787561.38</v>
      </c>
      <c r="R472" s="310">
        <v>5214750</v>
      </c>
      <c r="S472" s="144">
        <f t="shared" si="107"/>
        <v>-4427188.62</v>
      </c>
      <c r="T472" s="93">
        <f t="shared" si="108"/>
        <v>-0.84897427872860642</v>
      </c>
    </row>
    <row r="473" spans="1:20" s="70" customFormat="1" hidden="1" outlineLevel="2" x14ac:dyDescent="0.25">
      <c r="A473" s="65" t="s">
        <v>1615</v>
      </c>
      <c r="B473" s="66" t="s">
        <v>2076</v>
      </c>
      <c r="C473" s="67" t="s">
        <v>2509</v>
      </c>
      <c r="D473" s="68"/>
      <c r="E473" s="69"/>
      <c r="F473" s="310">
        <v>1248700</v>
      </c>
      <c r="G473" s="310">
        <v>0</v>
      </c>
      <c r="H473" s="144">
        <f t="shared" si="103"/>
        <v>1248700</v>
      </c>
      <c r="I473" s="93" t="str">
        <f t="shared" si="104"/>
        <v>N.M.</v>
      </c>
      <c r="J473" s="160"/>
      <c r="K473" s="310">
        <v>7492200</v>
      </c>
      <c r="L473" s="310">
        <v>0</v>
      </c>
      <c r="M473" s="144">
        <f t="shared" si="105"/>
        <v>7492200</v>
      </c>
      <c r="N473" s="93" t="str">
        <f t="shared" si="106"/>
        <v>N.M.</v>
      </c>
      <c r="O473" s="261"/>
      <c r="P473" s="160"/>
      <c r="Q473" s="310">
        <v>3746100</v>
      </c>
      <c r="R473" s="310">
        <v>0</v>
      </c>
      <c r="S473" s="144">
        <f t="shared" si="107"/>
        <v>3746100</v>
      </c>
      <c r="T473" s="93" t="str">
        <f t="shared" si="108"/>
        <v>N.M.</v>
      </c>
    </row>
    <row r="474" spans="1:20" s="70" customFormat="1" hidden="1" outlineLevel="2" x14ac:dyDescent="0.25">
      <c r="A474" s="65" t="s">
        <v>1616</v>
      </c>
      <c r="B474" s="66" t="s">
        <v>2077</v>
      </c>
      <c r="C474" s="67" t="s">
        <v>2510</v>
      </c>
      <c r="D474" s="68"/>
      <c r="E474" s="69"/>
      <c r="F474" s="310">
        <v>0</v>
      </c>
      <c r="G474" s="310">
        <v>0</v>
      </c>
      <c r="H474" s="144">
        <f t="shared" si="103"/>
        <v>0</v>
      </c>
      <c r="I474" s="93">
        <f t="shared" si="104"/>
        <v>0</v>
      </c>
      <c r="J474" s="160"/>
      <c r="K474" s="310">
        <v>0</v>
      </c>
      <c r="L474" s="310">
        <v>0</v>
      </c>
      <c r="M474" s="144">
        <f t="shared" si="105"/>
        <v>0</v>
      </c>
      <c r="N474" s="93">
        <f t="shared" si="106"/>
        <v>0</v>
      </c>
      <c r="O474" s="261"/>
      <c r="P474" s="160"/>
      <c r="Q474" s="310">
        <v>0</v>
      </c>
      <c r="R474" s="310">
        <v>0</v>
      </c>
      <c r="S474" s="144">
        <f t="shared" si="107"/>
        <v>0</v>
      </c>
      <c r="T474" s="93">
        <f t="shared" si="108"/>
        <v>0</v>
      </c>
    </row>
    <row r="475" spans="1:20" s="70" customFormat="1" hidden="1" outlineLevel="2" x14ac:dyDescent="0.25">
      <c r="A475" s="65" t="s">
        <v>1617</v>
      </c>
      <c r="B475" s="66" t="s">
        <v>2078</v>
      </c>
      <c r="C475" s="67" t="s">
        <v>2510</v>
      </c>
      <c r="D475" s="68"/>
      <c r="E475" s="69"/>
      <c r="F475" s="310">
        <v>0</v>
      </c>
      <c r="G475" s="310">
        <v>0</v>
      </c>
      <c r="H475" s="144">
        <f t="shared" si="103"/>
        <v>0</v>
      </c>
      <c r="I475" s="93">
        <f t="shared" si="104"/>
        <v>0</v>
      </c>
      <c r="J475" s="160"/>
      <c r="K475" s="310">
        <v>0</v>
      </c>
      <c r="L475" s="310">
        <v>0</v>
      </c>
      <c r="M475" s="144">
        <f t="shared" si="105"/>
        <v>0</v>
      </c>
      <c r="N475" s="93">
        <f t="shared" si="106"/>
        <v>0</v>
      </c>
      <c r="O475" s="261"/>
      <c r="P475" s="160"/>
      <c r="Q475" s="310">
        <v>0</v>
      </c>
      <c r="R475" s="310">
        <v>0</v>
      </c>
      <c r="S475" s="144">
        <f t="shared" si="107"/>
        <v>0</v>
      </c>
      <c r="T475" s="93">
        <f t="shared" si="108"/>
        <v>0</v>
      </c>
    </row>
    <row r="476" spans="1:20" s="70" customFormat="1" hidden="1" outlineLevel="2" x14ac:dyDescent="0.25">
      <c r="A476" s="65" t="s">
        <v>1618</v>
      </c>
      <c r="B476" s="66" t="s">
        <v>2079</v>
      </c>
      <c r="C476" s="67" t="s">
        <v>2510</v>
      </c>
      <c r="D476" s="68"/>
      <c r="E476" s="69"/>
      <c r="F476" s="310">
        <v>0</v>
      </c>
      <c r="G476" s="310">
        <v>1649.31</v>
      </c>
      <c r="H476" s="144">
        <f t="shared" si="103"/>
        <v>-1649.31</v>
      </c>
      <c r="I476" s="93" t="str">
        <f t="shared" si="104"/>
        <v>N.M.</v>
      </c>
      <c r="J476" s="160"/>
      <c r="K476" s="310">
        <v>126</v>
      </c>
      <c r="L476" s="310">
        <v>9895.86</v>
      </c>
      <c r="M476" s="144">
        <f t="shared" si="105"/>
        <v>-9769.86</v>
      </c>
      <c r="N476" s="93">
        <f t="shared" si="106"/>
        <v>-0.9872674027320516</v>
      </c>
      <c r="O476" s="261"/>
      <c r="P476" s="160"/>
      <c r="Q476" s="310">
        <v>0</v>
      </c>
      <c r="R476" s="310">
        <v>4947.93</v>
      </c>
      <c r="S476" s="144">
        <f t="shared" si="107"/>
        <v>-4947.93</v>
      </c>
      <c r="T476" s="93" t="str">
        <f t="shared" si="108"/>
        <v>N.M.</v>
      </c>
    </row>
    <row r="477" spans="1:20" s="70" customFormat="1" hidden="1" outlineLevel="2" x14ac:dyDescent="0.25">
      <c r="A477" s="65" t="s">
        <v>1619</v>
      </c>
      <c r="B477" s="66" t="s">
        <v>2080</v>
      </c>
      <c r="C477" s="67" t="s">
        <v>2510</v>
      </c>
      <c r="D477" s="68"/>
      <c r="E477" s="69"/>
      <c r="F477" s="310">
        <v>1541.04</v>
      </c>
      <c r="G477" s="310">
        <v>0</v>
      </c>
      <c r="H477" s="144">
        <f t="shared" si="103"/>
        <v>1541.04</v>
      </c>
      <c r="I477" s="93" t="str">
        <f t="shared" si="104"/>
        <v>N.M.</v>
      </c>
      <c r="J477" s="160"/>
      <c r="K477" s="310">
        <v>9247.5</v>
      </c>
      <c r="L477" s="310">
        <v>0</v>
      </c>
      <c r="M477" s="144">
        <f t="shared" si="105"/>
        <v>9247.5</v>
      </c>
      <c r="N477" s="93" t="str">
        <f t="shared" si="106"/>
        <v>N.M.</v>
      </c>
      <c r="O477" s="261"/>
      <c r="P477" s="160"/>
      <c r="Q477" s="310">
        <v>4623.12</v>
      </c>
      <c r="R477" s="310">
        <v>0</v>
      </c>
      <c r="S477" s="144">
        <f t="shared" si="107"/>
        <v>4623.12</v>
      </c>
      <c r="T477" s="93" t="str">
        <f t="shared" si="108"/>
        <v>N.M.</v>
      </c>
    </row>
    <row r="478" spans="1:20" s="70" customFormat="1" hidden="1" outlineLevel="2" x14ac:dyDescent="0.25">
      <c r="A478" s="65" t="s">
        <v>1620</v>
      </c>
      <c r="B478" s="66" t="s">
        <v>2081</v>
      </c>
      <c r="C478" s="67" t="s">
        <v>2511</v>
      </c>
      <c r="D478" s="68"/>
      <c r="E478" s="69"/>
      <c r="F478" s="310">
        <v>472.61</v>
      </c>
      <c r="G478" s="310">
        <v>397.51</v>
      </c>
      <c r="H478" s="144">
        <f t="shared" si="103"/>
        <v>75.100000000000023</v>
      </c>
      <c r="I478" s="93">
        <f t="shared" si="104"/>
        <v>0.18892606475308804</v>
      </c>
      <c r="J478" s="160"/>
      <c r="K478" s="310">
        <v>21321.84</v>
      </c>
      <c r="L478" s="310">
        <v>22414.420000000002</v>
      </c>
      <c r="M478" s="144">
        <f t="shared" si="105"/>
        <v>-1092.5800000000017</v>
      </c>
      <c r="N478" s="93">
        <f t="shared" si="106"/>
        <v>-4.8744513576528044E-2</v>
      </c>
      <c r="O478" s="261"/>
      <c r="P478" s="160"/>
      <c r="Q478" s="310">
        <v>1138.97</v>
      </c>
      <c r="R478" s="310">
        <v>554.66999999999996</v>
      </c>
      <c r="S478" s="144">
        <f t="shared" si="107"/>
        <v>584.30000000000007</v>
      </c>
      <c r="T478" s="93">
        <f t="shared" si="108"/>
        <v>1.0534191501252999</v>
      </c>
    </row>
    <row r="479" spans="1:20" s="70" customFormat="1" hidden="1" outlineLevel="2" x14ac:dyDescent="0.25">
      <c r="A479" s="65" t="s">
        <v>1621</v>
      </c>
      <c r="B479" s="66" t="s">
        <v>2082</v>
      </c>
      <c r="C479" s="67" t="s">
        <v>2512</v>
      </c>
      <c r="D479" s="68"/>
      <c r="E479" s="69"/>
      <c r="F479" s="310">
        <v>0</v>
      </c>
      <c r="G479" s="310">
        <v>0</v>
      </c>
      <c r="H479" s="144">
        <f t="shared" si="103"/>
        <v>0</v>
      </c>
      <c r="I479" s="93">
        <f t="shared" si="104"/>
        <v>0</v>
      </c>
      <c r="J479" s="160"/>
      <c r="K479" s="310">
        <v>0</v>
      </c>
      <c r="L479" s="310">
        <v>725.29</v>
      </c>
      <c r="M479" s="144">
        <f t="shared" si="105"/>
        <v>-725.29</v>
      </c>
      <c r="N479" s="93" t="str">
        <f t="shared" si="106"/>
        <v>N.M.</v>
      </c>
      <c r="O479" s="261"/>
      <c r="P479" s="160"/>
      <c r="Q479" s="310">
        <v>0</v>
      </c>
      <c r="R479" s="310">
        <v>0</v>
      </c>
      <c r="S479" s="144">
        <f t="shared" si="107"/>
        <v>0</v>
      </c>
      <c r="T479" s="93">
        <f t="shared" si="108"/>
        <v>0</v>
      </c>
    </row>
    <row r="480" spans="1:20" s="70" customFormat="1" hidden="1" outlineLevel="2" x14ac:dyDescent="0.25">
      <c r="A480" s="65" t="s">
        <v>1622</v>
      </c>
      <c r="B480" s="66" t="s">
        <v>2083</v>
      </c>
      <c r="C480" s="67" t="s">
        <v>2512</v>
      </c>
      <c r="D480" s="68"/>
      <c r="E480" s="69"/>
      <c r="F480" s="310">
        <v>0</v>
      </c>
      <c r="G480" s="310">
        <v>0</v>
      </c>
      <c r="H480" s="144">
        <f t="shared" si="103"/>
        <v>0</v>
      </c>
      <c r="I480" s="93">
        <f t="shared" si="104"/>
        <v>0</v>
      </c>
      <c r="J480" s="160"/>
      <c r="K480" s="310">
        <v>1073.29</v>
      </c>
      <c r="L480" s="310">
        <v>1145.79</v>
      </c>
      <c r="M480" s="144">
        <f t="shared" si="105"/>
        <v>-72.5</v>
      </c>
      <c r="N480" s="93">
        <f t="shared" si="106"/>
        <v>-6.3275120222728423E-2</v>
      </c>
      <c r="O480" s="261"/>
      <c r="P480" s="160"/>
      <c r="Q480" s="310">
        <v>0</v>
      </c>
      <c r="R480" s="310">
        <v>1145.79</v>
      </c>
      <c r="S480" s="144">
        <f t="shared" si="107"/>
        <v>-1145.79</v>
      </c>
      <c r="T480" s="93" t="str">
        <f t="shared" si="108"/>
        <v>N.M.</v>
      </c>
    </row>
    <row r="481" spans="1:20" s="70" customFormat="1" hidden="1" outlineLevel="2" x14ac:dyDescent="0.25">
      <c r="A481" s="65" t="s">
        <v>1623</v>
      </c>
      <c r="B481" s="66" t="s">
        <v>2084</v>
      </c>
      <c r="C481" s="67" t="s">
        <v>2512</v>
      </c>
      <c r="D481" s="68"/>
      <c r="E481" s="69"/>
      <c r="F481" s="310">
        <v>0</v>
      </c>
      <c r="G481" s="310">
        <v>0</v>
      </c>
      <c r="H481" s="144">
        <f t="shared" si="103"/>
        <v>0</v>
      </c>
      <c r="I481" s="93">
        <f t="shared" si="104"/>
        <v>0</v>
      </c>
      <c r="J481" s="160"/>
      <c r="K481" s="310">
        <v>871.74</v>
      </c>
      <c r="L481" s="310">
        <v>0</v>
      </c>
      <c r="M481" s="144">
        <f t="shared" si="105"/>
        <v>871.74</v>
      </c>
      <c r="N481" s="93" t="str">
        <f t="shared" si="106"/>
        <v>N.M.</v>
      </c>
      <c r="O481" s="261"/>
      <c r="P481" s="160"/>
      <c r="Q481" s="310">
        <v>871.74</v>
      </c>
      <c r="R481" s="310">
        <v>0</v>
      </c>
      <c r="S481" s="144">
        <f t="shared" si="107"/>
        <v>871.74</v>
      </c>
      <c r="T481" s="93" t="str">
        <f t="shared" si="108"/>
        <v>N.M.</v>
      </c>
    </row>
    <row r="482" spans="1:20" s="70" customFormat="1" hidden="1" outlineLevel="2" x14ac:dyDescent="0.25">
      <c r="A482" s="65" t="s">
        <v>1624</v>
      </c>
      <c r="B482" s="66" t="s">
        <v>2085</v>
      </c>
      <c r="C482" s="67" t="s">
        <v>2513</v>
      </c>
      <c r="D482" s="68"/>
      <c r="E482" s="69"/>
      <c r="F482" s="310">
        <v>0</v>
      </c>
      <c r="G482" s="310">
        <v>0</v>
      </c>
      <c r="H482" s="144">
        <f t="shared" si="103"/>
        <v>0</v>
      </c>
      <c r="I482" s="93">
        <f t="shared" si="104"/>
        <v>0</v>
      </c>
      <c r="J482" s="160"/>
      <c r="K482" s="310">
        <v>0</v>
      </c>
      <c r="L482" s="310">
        <v>1530.23</v>
      </c>
      <c r="M482" s="144">
        <f t="shared" si="105"/>
        <v>-1530.23</v>
      </c>
      <c r="N482" s="93" t="str">
        <f t="shared" si="106"/>
        <v>N.M.</v>
      </c>
      <c r="O482" s="261"/>
      <c r="P482" s="160"/>
      <c r="Q482" s="310">
        <v>0</v>
      </c>
      <c r="R482" s="310">
        <v>0</v>
      </c>
      <c r="S482" s="144">
        <f t="shared" si="107"/>
        <v>0</v>
      </c>
      <c r="T482" s="93">
        <f t="shared" si="108"/>
        <v>0</v>
      </c>
    </row>
    <row r="483" spans="1:20" s="70" customFormat="1" hidden="1" outlineLevel="2" x14ac:dyDescent="0.25">
      <c r="A483" s="65" t="s">
        <v>1625</v>
      </c>
      <c r="B483" s="66" t="s">
        <v>2086</v>
      </c>
      <c r="C483" s="67" t="s">
        <v>2513</v>
      </c>
      <c r="D483" s="68"/>
      <c r="E483" s="69"/>
      <c r="F483" s="310">
        <v>0</v>
      </c>
      <c r="G483" s="310">
        <v>4067.2400000000002</v>
      </c>
      <c r="H483" s="144">
        <f t="shared" si="103"/>
        <v>-4067.2400000000002</v>
      </c>
      <c r="I483" s="93" t="str">
        <f t="shared" si="104"/>
        <v>N.M.</v>
      </c>
      <c r="J483" s="160"/>
      <c r="K483" s="310">
        <v>1794.56</v>
      </c>
      <c r="L483" s="310">
        <v>26466.760000000002</v>
      </c>
      <c r="M483" s="144">
        <f t="shared" si="105"/>
        <v>-24672.2</v>
      </c>
      <c r="N483" s="93">
        <f t="shared" si="106"/>
        <v>-0.93219570510330685</v>
      </c>
      <c r="O483" s="261"/>
      <c r="P483" s="160"/>
      <c r="Q483" s="310">
        <v>0</v>
      </c>
      <c r="R483" s="310">
        <v>13146.07</v>
      </c>
      <c r="S483" s="144">
        <f t="shared" si="107"/>
        <v>-13146.07</v>
      </c>
      <c r="T483" s="93" t="str">
        <f t="shared" si="108"/>
        <v>N.M.</v>
      </c>
    </row>
    <row r="484" spans="1:20" s="70" customFormat="1" hidden="1" outlineLevel="2" x14ac:dyDescent="0.25">
      <c r="A484" s="65" t="s">
        <v>1626</v>
      </c>
      <c r="B484" s="66" t="s">
        <v>2087</v>
      </c>
      <c r="C484" s="67" t="s">
        <v>2513</v>
      </c>
      <c r="D484" s="68"/>
      <c r="E484" s="69"/>
      <c r="F484" s="310">
        <v>4073.58</v>
      </c>
      <c r="G484" s="310">
        <v>0</v>
      </c>
      <c r="H484" s="144">
        <f t="shared" si="103"/>
        <v>4073.58</v>
      </c>
      <c r="I484" s="93" t="str">
        <f t="shared" si="104"/>
        <v>N.M.</v>
      </c>
      <c r="J484" s="160"/>
      <c r="K484" s="310">
        <v>28031.029000000002</v>
      </c>
      <c r="L484" s="310">
        <v>0</v>
      </c>
      <c r="M484" s="144">
        <f t="shared" si="105"/>
        <v>28031.029000000002</v>
      </c>
      <c r="N484" s="93" t="str">
        <f t="shared" si="106"/>
        <v>N.M.</v>
      </c>
      <c r="O484" s="261"/>
      <c r="P484" s="160"/>
      <c r="Q484" s="310">
        <v>14791.553</v>
      </c>
      <c r="R484" s="310">
        <v>0</v>
      </c>
      <c r="S484" s="144">
        <f t="shared" si="107"/>
        <v>14791.553</v>
      </c>
      <c r="T484" s="93" t="str">
        <f t="shared" si="108"/>
        <v>N.M.</v>
      </c>
    </row>
    <row r="485" spans="1:20" s="70" customFormat="1" hidden="1" outlineLevel="2" x14ac:dyDescent="0.25">
      <c r="A485" s="65" t="s">
        <v>1627</v>
      </c>
      <c r="B485" s="66" t="s">
        <v>2088</v>
      </c>
      <c r="C485" s="67" t="s">
        <v>2514</v>
      </c>
      <c r="D485" s="68"/>
      <c r="E485" s="69"/>
      <c r="F485" s="310">
        <v>0</v>
      </c>
      <c r="G485" s="310">
        <v>0</v>
      </c>
      <c r="H485" s="144">
        <f t="shared" si="103"/>
        <v>0</v>
      </c>
      <c r="I485" s="93">
        <f t="shared" si="104"/>
        <v>0</v>
      </c>
      <c r="J485" s="160"/>
      <c r="K485" s="310">
        <v>-224843.4</v>
      </c>
      <c r="L485" s="310">
        <v>0</v>
      </c>
      <c r="M485" s="144">
        <f t="shared" si="105"/>
        <v>-224843.4</v>
      </c>
      <c r="N485" s="93" t="str">
        <f t="shared" si="106"/>
        <v>N.M.</v>
      </c>
      <c r="O485" s="261"/>
      <c r="P485" s="160"/>
      <c r="Q485" s="310">
        <v>-224843.4</v>
      </c>
      <c r="R485" s="310">
        <v>0</v>
      </c>
      <c r="S485" s="144">
        <f t="shared" si="107"/>
        <v>-224843.4</v>
      </c>
      <c r="T485" s="93" t="str">
        <f t="shared" si="108"/>
        <v>N.M.</v>
      </c>
    </row>
    <row r="486" spans="1:20" s="70" customFormat="1" hidden="1" outlineLevel="2" x14ac:dyDescent="0.25">
      <c r="A486" s="65" t="s">
        <v>1628</v>
      </c>
      <c r="B486" s="66" t="s">
        <v>2089</v>
      </c>
      <c r="C486" s="67" t="s">
        <v>2514</v>
      </c>
      <c r="D486" s="68"/>
      <c r="E486" s="69"/>
      <c r="F486" s="310">
        <v>0</v>
      </c>
      <c r="G486" s="310">
        <v>0</v>
      </c>
      <c r="H486" s="144">
        <f t="shared" si="103"/>
        <v>0</v>
      </c>
      <c r="I486" s="93">
        <f t="shared" si="104"/>
        <v>0</v>
      </c>
      <c r="J486" s="160"/>
      <c r="K486" s="310">
        <v>-449686.8</v>
      </c>
      <c r="L486" s="310">
        <v>-28788.82</v>
      </c>
      <c r="M486" s="144">
        <f t="shared" si="105"/>
        <v>-420897.98</v>
      </c>
      <c r="N486" s="93" t="str">
        <f t="shared" si="106"/>
        <v>N.M.</v>
      </c>
      <c r="O486" s="261"/>
      <c r="P486" s="160"/>
      <c r="Q486" s="310">
        <v>-449686.8</v>
      </c>
      <c r="R486" s="310">
        <v>0</v>
      </c>
      <c r="S486" s="144">
        <f t="shared" si="107"/>
        <v>-449686.8</v>
      </c>
      <c r="T486" s="93" t="str">
        <f t="shared" si="108"/>
        <v>N.M.</v>
      </c>
    </row>
    <row r="487" spans="1:20" s="70" customFormat="1" hidden="1" outlineLevel="2" x14ac:dyDescent="0.25">
      <c r="A487" s="65" t="s">
        <v>1629</v>
      </c>
      <c r="B487" s="66" t="s">
        <v>2090</v>
      </c>
      <c r="C487" s="67" t="s">
        <v>2514</v>
      </c>
      <c r="D487" s="68"/>
      <c r="E487" s="69"/>
      <c r="F487" s="310">
        <v>0</v>
      </c>
      <c r="G487" s="310">
        <v>0</v>
      </c>
      <c r="H487" s="144">
        <f t="shared" si="103"/>
        <v>0</v>
      </c>
      <c r="I487" s="93">
        <f t="shared" si="104"/>
        <v>0</v>
      </c>
      <c r="J487" s="160"/>
      <c r="K487" s="310">
        <v>-534124.77</v>
      </c>
      <c r="L487" s="310">
        <v>8974</v>
      </c>
      <c r="M487" s="144">
        <f t="shared" si="105"/>
        <v>-543098.77</v>
      </c>
      <c r="N487" s="93" t="str">
        <f t="shared" si="106"/>
        <v>N.M.</v>
      </c>
      <c r="O487" s="261"/>
      <c r="P487" s="160"/>
      <c r="Q487" s="310">
        <v>-449749.93</v>
      </c>
      <c r="R487" s="310">
        <v>0</v>
      </c>
      <c r="S487" s="144">
        <f t="shared" si="107"/>
        <v>-449749.93</v>
      </c>
      <c r="T487" s="93" t="str">
        <f t="shared" si="108"/>
        <v>N.M.</v>
      </c>
    </row>
    <row r="488" spans="1:20" s="70" customFormat="1" hidden="1" outlineLevel="2" x14ac:dyDescent="0.25">
      <c r="A488" s="65" t="s">
        <v>1630</v>
      </c>
      <c r="B488" s="66" t="s">
        <v>2091</v>
      </c>
      <c r="C488" s="67" t="s">
        <v>2514</v>
      </c>
      <c r="D488" s="68"/>
      <c r="E488" s="69"/>
      <c r="F488" s="310">
        <v>0</v>
      </c>
      <c r="G488" s="310">
        <v>614156.43000000005</v>
      </c>
      <c r="H488" s="144">
        <f t="shared" si="103"/>
        <v>-614156.43000000005</v>
      </c>
      <c r="I488" s="93" t="str">
        <f t="shared" si="104"/>
        <v>N.M.</v>
      </c>
      <c r="J488" s="160"/>
      <c r="K488" s="310">
        <v>-550824.80000000005</v>
      </c>
      <c r="L488" s="310">
        <v>3684938.58</v>
      </c>
      <c r="M488" s="144">
        <f t="shared" si="105"/>
        <v>-4235763.38</v>
      </c>
      <c r="N488" s="93">
        <f t="shared" si="106"/>
        <v>-1.1494800491355814</v>
      </c>
      <c r="O488" s="261"/>
      <c r="P488" s="160"/>
      <c r="Q488" s="310">
        <v>0</v>
      </c>
      <c r="R488" s="310">
        <v>1842469.29</v>
      </c>
      <c r="S488" s="144">
        <f t="shared" si="107"/>
        <v>-1842469.29</v>
      </c>
      <c r="T488" s="93" t="str">
        <f t="shared" si="108"/>
        <v>N.M.</v>
      </c>
    </row>
    <row r="489" spans="1:20" s="70" customFormat="1" hidden="1" outlineLevel="2" x14ac:dyDescent="0.25">
      <c r="A489" s="65" t="s">
        <v>1631</v>
      </c>
      <c r="B489" s="66" t="s">
        <v>2092</v>
      </c>
      <c r="C489" s="67" t="s">
        <v>2514</v>
      </c>
      <c r="D489" s="68"/>
      <c r="E489" s="69"/>
      <c r="F489" s="310">
        <v>587156.43000000005</v>
      </c>
      <c r="G489" s="310">
        <v>0</v>
      </c>
      <c r="H489" s="144">
        <f t="shared" si="103"/>
        <v>587156.43000000005</v>
      </c>
      <c r="I489" s="93" t="str">
        <f t="shared" si="104"/>
        <v>N.M.</v>
      </c>
      <c r="J489" s="160"/>
      <c r="K489" s="310">
        <v>3522938.58</v>
      </c>
      <c r="L489" s="310">
        <v>0</v>
      </c>
      <c r="M489" s="144">
        <f t="shared" si="105"/>
        <v>3522938.58</v>
      </c>
      <c r="N489" s="93" t="str">
        <f t="shared" si="106"/>
        <v>N.M.</v>
      </c>
      <c r="O489" s="261"/>
      <c r="P489" s="160"/>
      <c r="Q489" s="310">
        <v>1761469.29</v>
      </c>
      <c r="R489" s="310">
        <v>0</v>
      </c>
      <c r="S489" s="144">
        <f t="shared" si="107"/>
        <v>1761469.29</v>
      </c>
      <c r="T489" s="93" t="str">
        <f t="shared" si="108"/>
        <v>N.M.</v>
      </c>
    </row>
    <row r="490" spans="1:20" s="70" customFormat="1" hidden="1" outlineLevel="2" x14ac:dyDescent="0.25">
      <c r="A490" s="65" t="s">
        <v>1632</v>
      </c>
      <c r="B490" s="66" t="s">
        <v>2093</v>
      </c>
      <c r="C490" s="67" t="s">
        <v>2515</v>
      </c>
      <c r="D490" s="68"/>
      <c r="E490" s="69"/>
      <c r="F490" s="310">
        <v>0</v>
      </c>
      <c r="G490" s="310">
        <v>0</v>
      </c>
      <c r="H490" s="144">
        <f t="shared" si="103"/>
        <v>0</v>
      </c>
      <c r="I490" s="93">
        <f t="shared" si="104"/>
        <v>0</v>
      </c>
      <c r="J490" s="160"/>
      <c r="K490" s="310">
        <v>0</v>
      </c>
      <c r="L490" s="310">
        <v>0</v>
      </c>
      <c r="M490" s="144">
        <f t="shared" si="105"/>
        <v>0</v>
      </c>
      <c r="N490" s="93">
        <f t="shared" si="106"/>
        <v>0</v>
      </c>
      <c r="O490" s="261"/>
      <c r="P490" s="160"/>
      <c r="Q490" s="310">
        <v>0</v>
      </c>
      <c r="R490" s="310">
        <v>0</v>
      </c>
      <c r="S490" s="144">
        <f t="shared" si="107"/>
        <v>0</v>
      </c>
      <c r="T490" s="93">
        <f t="shared" si="108"/>
        <v>0</v>
      </c>
    </row>
    <row r="491" spans="1:20" s="70" customFormat="1" hidden="1" outlineLevel="2" x14ac:dyDescent="0.25">
      <c r="A491" s="65" t="s">
        <v>1633</v>
      </c>
      <c r="B491" s="66" t="s">
        <v>2094</v>
      </c>
      <c r="C491" s="67" t="s">
        <v>2515</v>
      </c>
      <c r="D491" s="68"/>
      <c r="E491" s="69"/>
      <c r="F491" s="310">
        <v>0</v>
      </c>
      <c r="G491" s="310">
        <v>0</v>
      </c>
      <c r="H491" s="144">
        <f t="shared" si="103"/>
        <v>0</v>
      </c>
      <c r="I491" s="93">
        <f t="shared" si="104"/>
        <v>0</v>
      </c>
      <c r="J491" s="160"/>
      <c r="K491" s="310">
        <v>0</v>
      </c>
      <c r="L491" s="310">
        <v>0</v>
      </c>
      <c r="M491" s="144">
        <f t="shared" si="105"/>
        <v>0</v>
      </c>
      <c r="N491" s="93">
        <f t="shared" si="106"/>
        <v>0</v>
      </c>
      <c r="O491" s="261"/>
      <c r="P491" s="160"/>
      <c r="Q491" s="310">
        <v>0</v>
      </c>
      <c r="R491" s="310">
        <v>0</v>
      </c>
      <c r="S491" s="144">
        <f t="shared" si="107"/>
        <v>0</v>
      </c>
      <c r="T491" s="93">
        <f t="shared" si="108"/>
        <v>0</v>
      </c>
    </row>
    <row r="492" spans="1:20" s="70" customFormat="1" hidden="1" outlineLevel="2" x14ac:dyDescent="0.25">
      <c r="A492" s="65" t="s">
        <v>1634</v>
      </c>
      <c r="B492" s="66" t="s">
        <v>2095</v>
      </c>
      <c r="C492" s="67" t="s">
        <v>2515</v>
      </c>
      <c r="D492" s="68"/>
      <c r="E492" s="69"/>
      <c r="F492" s="310">
        <v>0</v>
      </c>
      <c r="G492" s="310">
        <v>0</v>
      </c>
      <c r="H492" s="144">
        <f t="shared" si="103"/>
        <v>0</v>
      </c>
      <c r="I492" s="93">
        <f t="shared" si="104"/>
        <v>0</v>
      </c>
      <c r="J492" s="160"/>
      <c r="K492" s="310">
        <v>0</v>
      </c>
      <c r="L492" s="310">
        <v>0</v>
      </c>
      <c r="M492" s="144">
        <f t="shared" si="105"/>
        <v>0</v>
      </c>
      <c r="N492" s="93">
        <f t="shared" si="106"/>
        <v>0</v>
      </c>
      <c r="O492" s="261"/>
      <c r="P492" s="160"/>
      <c r="Q492" s="310">
        <v>0</v>
      </c>
      <c r="R492" s="310">
        <v>0</v>
      </c>
      <c r="S492" s="144">
        <f t="shared" si="107"/>
        <v>0</v>
      </c>
      <c r="T492" s="93">
        <f t="shared" si="108"/>
        <v>0</v>
      </c>
    </row>
    <row r="493" spans="1:20" s="70" customFormat="1" hidden="1" outlineLevel="2" x14ac:dyDescent="0.25">
      <c r="A493" s="65" t="s">
        <v>1635</v>
      </c>
      <c r="B493" s="66" t="s">
        <v>2096</v>
      </c>
      <c r="C493" s="67" t="s">
        <v>2515</v>
      </c>
      <c r="D493" s="68"/>
      <c r="E493" s="69"/>
      <c r="F493" s="310">
        <v>0</v>
      </c>
      <c r="G493" s="310">
        <v>0</v>
      </c>
      <c r="H493" s="144">
        <f t="shared" si="103"/>
        <v>0</v>
      </c>
      <c r="I493" s="93">
        <f t="shared" si="104"/>
        <v>0</v>
      </c>
      <c r="J493" s="160"/>
      <c r="K493" s="310">
        <v>0</v>
      </c>
      <c r="L493" s="310">
        <v>0</v>
      </c>
      <c r="M493" s="144">
        <f t="shared" si="105"/>
        <v>0</v>
      </c>
      <c r="N493" s="93">
        <f t="shared" si="106"/>
        <v>0</v>
      </c>
      <c r="O493" s="261"/>
      <c r="P493" s="160"/>
      <c r="Q493" s="310">
        <v>0</v>
      </c>
      <c r="R493" s="310">
        <v>0</v>
      </c>
      <c r="S493" s="144">
        <f t="shared" si="107"/>
        <v>0</v>
      </c>
      <c r="T493" s="93">
        <f t="shared" si="108"/>
        <v>0</v>
      </c>
    </row>
    <row r="494" spans="1:20" s="70" customFormat="1" hidden="1" outlineLevel="2" x14ac:dyDescent="0.25">
      <c r="A494" s="65" t="s">
        <v>1636</v>
      </c>
      <c r="B494" s="66" t="s">
        <v>2097</v>
      </c>
      <c r="C494" s="67" t="s">
        <v>2515</v>
      </c>
      <c r="D494" s="68"/>
      <c r="E494" s="69"/>
      <c r="F494" s="310">
        <v>0</v>
      </c>
      <c r="G494" s="310">
        <v>51101</v>
      </c>
      <c r="H494" s="144">
        <f t="shared" si="103"/>
        <v>-51101</v>
      </c>
      <c r="I494" s="93" t="str">
        <f t="shared" si="104"/>
        <v>N.M.</v>
      </c>
      <c r="J494" s="160"/>
      <c r="K494" s="310">
        <v>0</v>
      </c>
      <c r="L494" s="310">
        <v>306606</v>
      </c>
      <c r="M494" s="144">
        <f t="shared" si="105"/>
        <v>-306606</v>
      </c>
      <c r="N494" s="93" t="str">
        <f t="shared" si="106"/>
        <v>N.M.</v>
      </c>
      <c r="O494" s="261"/>
      <c r="P494" s="160"/>
      <c r="Q494" s="310">
        <v>0</v>
      </c>
      <c r="R494" s="310">
        <v>153303</v>
      </c>
      <c r="S494" s="144">
        <f t="shared" si="107"/>
        <v>-153303</v>
      </c>
      <c r="T494" s="93" t="str">
        <f t="shared" si="108"/>
        <v>N.M.</v>
      </c>
    </row>
    <row r="495" spans="1:20" s="70" customFormat="1" hidden="1" outlineLevel="2" x14ac:dyDescent="0.25">
      <c r="A495" s="65" t="s">
        <v>1637</v>
      </c>
      <c r="B495" s="66" t="s">
        <v>2098</v>
      </c>
      <c r="C495" s="67" t="s">
        <v>2515</v>
      </c>
      <c r="D495" s="68"/>
      <c r="E495" s="69"/>
      <c r="F495" s="310">
        <v>55192</v>
      </c>
      <c r="G495" s="310">
        <v>0</v>
      </c>
      <c r="H495" s="144">
        <f t="shared" si="103"/>
        <v>55192</v>
      </c>
      <c r="I495" s="93" t="str">
        <f t="shared" si="104"/>
        <v>N.M.</v>
      </c>
      <c r="J495" s="160"/>
      <c r="K495" s="310">
        <v>331152</v>
      </c>
      <c r="L495" s="310">
        <v>0</v>
      </c>
      <c r="M495" s="144">
        <f t="shared" si="105"/>
        <v>331152</v>
      </c>
      <c r="N495" s="93" t="str">
        <f t="shared" si="106"/>
        <v>N.M.</v>
      </c>
      <c r="O495" s="261"/>
      <c r="P495" s="160"/>
      <c r="Q495" s="310">
        <v>165576</v>
      </c>
      <c r="R495" s="310">
        <v>0</v>
      </c>
      <c r="S495" s="144">
        <f t="shared" si="107"/>
        <v>165576</v>
      </c>
      <c r="T495" s="93" t="str">
        <f t="shared" si="108"/>
        <v>N.M.</v>
      </c>
    </row>
    <row r="496" spans="1:20" s="70" customFormat="1" hidden="1" outlineLevel="2" x14ac:dyDescent="0.25">
      <c r="A496" s="65" t="s">
        <v>1638</v>
      </c>
      <c r="B496" s="66" t="s">
        <v>2099</v>
      </c>
      <c r="C496" s="67" t="s">
        <v>2516</v>
      </c>
      <c r="D496" s="68"/>
      <c r="E496" s="69"/>
      <c r="F496" s="310">
        <v>-118209.99</v>
      </c>
      <c r="G496" s="310">
        <v>-89252.76</v>
      </c>
      <c r="H496" s="144">
        <f t="shared" si="103"/>
        <v>-28957.23000000001</v>
      </c>
      <c r="I496" s="93">
        <f t="shared" si="104"/>
        <v>-0.32444072317763634</v>
      </c>
      <c r="J496" s="160"/>
      <c r="K496" s="310">
        <v>-753770.46</v>
      </c>
      <c r="L496" s="310">
        <v>-737793.20000000007</v>
      </c>
      <c r="M496" s="144">
        <f t="shared" si="105"/>
        <v>-15977.259999999893</v>
      </c>
      <c r="N496" s="93">
        <f t="shared" si="106"/>
        <v>-2.1655472021157002E-2</v>
      </c>
      <c r="O496" s="261"/>
      <c r="P496" s="160"/>
      <c r="Q496" s="310">
        <v>-417941.23</v>
      </c>
      <c r="R496" s="310">
        <v>-404000.95</v>
      </c>
      <c r="S496" s="144">
        <f t="shared" si="107"/>
        <v>-13940.27999999997</v>
      </c>
      <c r="T496" s="93">
        <f t="shared" si="108"/>
        <v>-3.4505562425038779E-2</v>
      </c>
    </row>
    <row r="497" spans="1:20" s="70" customFormat="1" hidden="1" outlineLevel="2" x14ac:dyDescent="0.25">
      <c r="A497" s="65" t="s">
        <v>1639</v>
      </c>
      <c r="B497" s="66" t="s">
        <v>2100</v>
      </c>
      <c r="C497" s="67" t="s">
        <v>2517</v>
      </c>
      <c r="D497" s="68"/>
      <c r="E497" s="69"/>
      <c r="F497" s="310">
        <v>-704.34</v>
      </c>
      <c r="G497" s="310">
        <v>-534.39</v>
      </c>
      <c r="H497" s="144">
        <f t="shared" si="103"/>
        <v>-169.95000000000005</v>
      </c>
      <c r="I497" s="93">
        <f t="shared" si="104"/>
        <v>-0.31802616066917427</v>
      </c>
      <c r="J497" s="160"/>
      <c r="K497" s="310">
        <v>-3914.1</v>
      </c>
      <c r="L497" s="310">
        <v>-3648.12</v>
      </c>
      <c r="M497" s="144">
        <f t="shared" si="105"/>
        <v>-265.98</v>
      </c>
      <c r="N497" s="93">
        <f t="shared" si="106"/>
        <v>-7.290878589520082E-2</v>
      </c>
      <c r="O497" s="261"/>
      <c r="P497" s="160"/>
      <c r="Q497" s="310">
        <v>-2257.63</v>
      </c>
      <c r="R497" s="310">
        <v>-2086.31</v>
      </c>
      <c r="S497" s="144">
        <f t="shared" si="107"/>
        <v>-171.32000000000016</v>
      </c>
      <c r="T497" s="93">
        <f t="shared" si="108"/>
        <v>-8.2116272270180451E-2</v>
      </c>
    </row>
    <row r="498" spans="1:20" s="70" customFormat="1" hidden="1" outlineLevel="2" x14ac:dyDescent="0.25">
      <c r="A498" s="65" t="s">
        <v>1640</v>
      </c>
      <c r="B498" s="66" t="s">
        <v>2101</v>
      </c>
      <c r="C498" s="67" t="s">
        <v>2518</v>
      </c>
      <c r="D498" s="68"/>
      <c r="E498" s="69"/>
      <c r="F498" s="310">
        <v>-832.91</v>
      </c>
      <c r="G498" s="310">
        <v>-565.35</v>
      </c>
      <c r="H498" s="144">
        <f t="shared" si="103"/>
        <v>-267.55999999999995</v>
      </c>
      <c r="I498" s="93">
        <f t="shared" si="104"/>
        <v>-0.47326434951799756</v>
      </c>
      <c r="J498" s="160"/>
      <c r="K498" s="310">
        <v>-4533.03</v>
      </c>
      <c r="L498" s="310">
        <v>-4009.89</v>
      </c>
      <c r="M498" s="144">
        <f t="shared" si="105"/>
        <v>-523.13999999999987</v>
      </c>
      <c r="N498" s="93">
        <f t="shared" si="106"/>
        <v>-0.13046243163777557</v>
      </c>
      <c r="O498" s="261"/>
      <c r="P498" s="160"/>
      <c r="Q498" s="310">
        <v>-2770.66</v>
      </c>
      <c r="R498" s="310">
        <v>-2257.67</v>
      </c>
      <c r="S498" s="144">
        <f t="shared" si="107"/>
        <v>-512.98999999999978</v>
      </c>
      <c r="T498" s="93">
        <f t="shared" si="108"/>
        <v>-0.22722098446628594</v>
      </c>
    </row>
    <row r="499" spans="1:20" s="70" customFormat="1" hidden="1" outlineLevel="2" x14ac:dyDescent="0.25">
      <c r="A499" s="65" t="s">
        <v>1641</v>
      </c>
      <c r="B499" s="66" t="s">
        <v>2102</v>
      </c>
      <c r="C499" s="67" t="s">
        <v>2519</v>
      </c>
      <c r="D499" s="68"/>
      <c r="E499" s="69"/>
      <c r="F499" s="310">
        <v>0</v>
      </c>
      <c r="G499" s="310">
        <v>0</v>
      </c>
      <c r="H499" s="144">
        <f t="shared" si="103"/>
        <v>0</v>
      </c>
      <c r="I499" s="93">
        <f t="shared" si="104"/>
        <v>0</v>
      </c>
      <c r="J499" s="160"/>
      <c r="K499" s="310">
        <v>0</v>
      </c>
      <c r="L499" s="310">
        <v>0</v>
      </c>
      <c r="M499" s="144">
        <f t="shared" si="105"/>
        <v>0</v>
      </c>
      <c r="N499" s="93">
        <f t="shared" si="106"/>
        <v>0</v>
      </c>
      <c r="O499" s="261"/>
      <c r="P499" s="160"/>
      <c r="Q499" s="310">
        <v>0</v>
      </c>
      <c r="R499" s="310">
        <v>0</v>
      </c>
      <c r="S499" s="144">
        <f t="shared" si="107"/>
        <v>0</v>
      </c>
      <c r="T499" s="93">
        <f t="shared" si="108"/>
        <v>0</v>
      </c>
    </row>
    <row r="500" spans="1:20" s="70" customFormat="1" hidden="1" outlineLevel="2" x14ac:dyDescent="0.25">
      <c r="A500" s="65" t="s">
        <v>1642</v>
      </c>
      <c r="B500" s="66" t="s">
        <v>2103</v>
      </c>
      <c r="C500" s="67" t="s">
        <v>2519</v>
      </c>
      <c r="D500" s="68"/>
      <c r="E500" s="69"/>
      <c r="F500" s="310">
        <v>0</v>
      </c>
      <c r="G500" s="310">
        <v>1134</v>
      </c>
      <c r="H500" s="144">
        <f t="shared" si="103"/>
        <v>-1134</v>
      </c>
      <c r="I500" s="93" t="str">
        <f t="shared" si="104"/>
        <v>N.M.</v>
      </c>
      <c r="J500" s="160"/>
      <c r="K500" s="310">
        <v>0</v>
      </c>
      <c r="L500" s="310">
        <v>6804</v>
      </c>
      <c r="M500" s="144">
        <f t="shared" si="105"/>
        <v>-6804</v>
      </c>
      <c r="N500" s="93" t="str">
        <f t="shared" si="106"/>
        <v>N.M.</v>
      </c>
      <c r="O500" s="261"/>
      <c r="P500" s="160"/>
      <c r="Q500" s="310">
        <v>0</v>
      </c>
      <c r="R500" s="310">
        <v>3402</v>
      </c>
      <c r="S500" s="144">
        <f t="shared" si="107"/>
        <v>-3402</v>
      </c>
      <c r="T500" s="93" t="str">
        <f t="shared" si="108"/>
        <v>N.M.</v>
      </c>
    </row>
    <row r="501" spans="1:20" s="70" customFormat="1" hidden="1" outlineLevel="2" x14ac:dyDescent="0.25">
      <c r="A501" s="65" t="s">
        <v>1643</v>
      </c>
      <c r="B501" s="66" t="s">
        <v>2104</v>
      </c>
      <c r="C501" s="67" t="s">
        <v>2519</v>
      </c>
      <c r="D501" s="68"/>
      <c r="E501" s="69"/>
      <c r="F501" s="310">
        <v>1250</v>
      </c>
      <c r="G501" s="310">
        <v>0</v>
      </c>
      <c r="H501" s="144">
        <f t="shared" si="103"/>
        <v>1250</v>
      </c>
      <c r="I501" s="93" t="str">
        <f t="shared" si="104"/>
        <v>N.M.</v>
      </c>
      <c r="J501" s="160"/>
      <c r="K501" s="310">
        <v>7500</v>
      </c>
      <c r="L501" s="310">
        <v>0</v>
      </c>
      <c r="M501" s="144">
        <f t="shared" si="105"/>
        <v>7500</v>
      </c>
      <c r="N501" s="93" t="str">
        <f t="shared" si="106"/>
        <v>N.M.</v>
      </c>
      <c r="O501" s="261"/>
      <c r="P501" s="160"/>
      <c r="Q501" s="310">
        <v>3750</v>
      </c>
      <c r="R501" s="310">
        <v>0</v>
      </c>
      <c r="S501" s="144">
        <f t="shared" si="107"/>
        <v>3750</v>
      </c>
      <c r="T501" s="93" t="str">
        <f t="shared" si="108"/>
        <v>N.M.</v>
      </c>
    </row>
    <row r="502" spans="1:20" s="25" customFormat="1" ht="13" collapsed="1" x14ac:dyDescent="0.3">
      <c r="A502" s="22" t="s">
        <v>211</v>
      </c>
      <c r="B502" s="55" t="s">
        <v>65</v>
      </c>
      <c r="C502" s="53" t="s">
        <v>66</v>
      </c>
      <c r="D502" s="193"/>
      <c r="E502" s="193"/>
      <c r="F502" s="23">
        <v>2326468.36</v>
      </c>
      <c r="G502" s="23">
        <v>3024567.3360000001</v>
      </c>
      <c r="H502" s="44">
        <f t="shared" si="103"/>
        <v>-698098.97600000026</v>
      </c>
      <c r="I502" s="119">
        <f t="shared" si="104"/>
        <v>-0.23080953354579248</v>
      </c>
      <c r="J502" s="254"/>
      <c r="K502" s="23">
        <v>12329951.988999996</v>
      </c>
      <c r="L502" s="23">
        <v>17956145.705999997</v>
      </c>
      <c r="M502" s="44">
        <f t="shared" si="105"/>
        <v>-5626193.7170000002</v>
      </c>
      <c r="N502" s="119">
        <f t="shared" si="106"/>
        <v>-0.31332969831716295</v>
      </c>
      <c r="O502" s="134"/>
      <c r="P502" s="212"/>
      <c r="Q502" s="23">
        <v>5891407.2530000014</v>
      </c>
      <c r="R502" s="23">
        <v>8675093.4059999995</v>
      </c>
      <c r="S502" s="44">
        <f t="shared" si="107"/>
        <v>-2783686.1529999981</v>
      </c>
      <c r="T502" s="119">
        <f t="shared" si="108"/>
        <v>-0.32088255684655831</v>
      </c>
    </row>
    <row r="503" spans="1:20" s="25" customFormat="1" ht="0.75" hidden="1" customHeight="1" outlineLevel="2" x14ac:dyDescent="0.3">
      <c r="A503" s="22"/>
      <c r="B503" s="55"/>
      <c r="C503" s="53"/>
      <c r="D503" s="193"/>
      <c r="E503" s="193"/>
      <c r="F503" s="23"/>
      <c r="G503" s="23"/>
      <c r="H503" s="44"/>
      <c r="I503" s="119"/>
      <c r="J503" s="254"/>
      <c r="K503" s="23"/>
      <c r="L503" s="23"/>
      <c r="M503" s="44"/>
      <c r="N503" s="119"/>
      <c r="O503" s="134"/>
      <c r="P503" s="212"/>
      <c r="Q503" s="23"/>
      <c r="R503" s="23"/>
      <c r="S503" s="44"/>
      <c r="T503" s="119"/>
    </row>
    <row r="504" spans="1:20" s="70" customFormat="1" hidden="1" outlineLevel="2" x14ac:dyDescent="0.25">
      <c r="A504" s="65" t="s">
        <v>1644</v>
      </c>
      <c r="B504" s="66" t="s">
        <v>2105</v>
      </c>
      <c r="C504" s="67" t="s">
        <v>2520</v>
      </c>
      <c r="D504" s="68"/>
      <c r="E504" s="69"/>
      <c r="F504" s="310">
        <v>42635.99</v>
      </c>
      <c r="G504" s="310">
        <v>-2082566.5</v>
      </c>
      <c r="H504" s="144">
        <f t="shared" ref="H504:H510" si="109">+F504-G504</f>
        <v>2125202.4900000002</v>
      </c>
      <c r="I504" s="93">
        <f t="shared" ref="I504:I510" si="110">IF(G504&lt;0,IF(H504=0,0,IF(OR(G504=0,F504=0),"N.M.",IF(ABS(H504/G504)&gt;=10,"N.M.",H504/(-G504)))),IF(H504=0,0,IF(OR(G504=0,F504=0),"N.M.",IF(ABS(H504/G504)&gt;=10,"N.M.",H504/G504))))</f>
        <v>1.0204728108322112</v>
      </c>
      <c r="J504" s="160"/>
      <c r="K504" s="310">
        <v>2089584.39</v>
      </c>
      <c r="L504" s="310">
        <v>5890511.7300000004</v>
      </c>
      <c r="M504" s="144">
        <f t="shared" ref="M504:M510" si="111">+K504-L504</f>
        <v>-3800927.3400000008</v>
      </c>
      <c r="N504" s="93">
        <f t="shared" ref="N504:N510" si="112">IF(L504&lt;0,IF(M504=0,0,IF(OR(L504=0,K504=0),"N.M.",IF(ABS(M504/L504)&gt;=10,"N.M.",M504/(-L504)))),IF(M504=0,0,IF(OR(L504=0,K504=0),"N.M.",IF(ABS(M504/L504)&gt;=10,"N.M.",M504/L504))))</f>
        <v>-0.64526267228059664</v>
      </c>
      <c r="O504" s="261"/>
      <c r="P504" s="160"/>
      <c r="Q504" s="310">
        <v>875622.54</v>
      </c>
      <c r="R504" s="310">
        <v>1153565.1499999999</v>
      </c>
      <c r="S504" s="144">
        <f t="shared" ref="S504:S510" si="113">+Q504-R504</f>
        <v>-277942.60999999987</v>
      </c>
      <c r="T504" s="93">
        <f t="shared" ref="T504:T510" si="114">IF(R504&lt;0,IF(S504=0,0,IF(OR(R504=0,Q504=0),"N.M.",IF(ABS(S504/R504)&gt;=10,"N.M.",S504/(-R504)))),IF(S504=0,0,IF(OR(R504=0,Q504=0),"N.M.",IF(ABS(S504/R504)&gt;=10,"N.M.",S504/R504))))</f>
        <v>-0.24094227361150766</v>
      </c>
    </row>
    <row r="505" spans="1:20" s="216" customFormat="1" ht="13" hidden="1" outlineLevel="2" x14ac:dyDescent="0.3">
      <c r="A505" s="194" t="s">
        <v>212</v>
      </c>
      <c r="B505" s="195"/>
      <c r="C505" s="196" t="s">
        <v>67</v>
      </c>
      <c r="D505" s="197"/>
      <c r="E505" s="197"/>
      <c r="F505" s="198">
        <v>42635.99</v>
      </c>
      <c r="G505" s="198">
        <v>-2082566.5</v>
      </c>
      <c r="H505" s="199">
        <f t="shared" si="109"/>
        <v>2125202.4900000002</v>
      </c>
      <c r="I505" s="233">
        <f t="shared" si="110"/>
        <v>1.0204728108322112</v>
      </c>
      <c r="J505" s="265"/>
      <c r="K505" s="198">
        <v>2089584.39</v>
      </c>
      <c r="L505" s="198">
        <v>5890511.7300000004</v>
      </c>
      <c r="M505" s="199">
        <f t="shared" si="111"/>
        <v>-3800927.3400000008</v>
      </c>
      <c r="N505" s="233">
        <f t="shared" si="112"/>
        <v>-0.64526267228059664</v>
      </c>
      <c r="O505" s="221"/>
      <c r="P505" s="218"/>
      <c r="Q505" s="198">
        <v>875622.54</v>
      </c>
      <c r="R505" s="198">
        <v>1153565.1499999999</v>
      </c>
      <c r="S505" s="199">
        <f t="shared" si="113"/>
        <v>-277942.60999999987</v>
      </c>
      <c r="T505" s="233">
        <f t="shared" si="114"/>
        <v>-0.24094227361150766</v>
      </c>
    </row>
    <row r="506" spans="1:20" s="70" customFormat="1" hidden="1" outlineLevel="2" x14ac:dyDescent="0.25">
      <c r="A506" s="65" t="s">
        <v>1645</v>
      </c>
      <c r="B506" s="66" t="s">
        <v>2106</v>
      </c>
      <c r="C506" s="67" t="s">
        <v>2521</v>
      </c>
      <c r="D506" s="68"/>
      <c r="E506" s="69"/>
      <c r="F506" s="310">
        <v>285976.57</v>
      </c>
      <c r="G506" s="310">
        <v>253403.04</v>
      </c>
      <c r="H506" s="144">
        <f t="shared" si="109"/>
        <v>32573.53</v>
      </c>
      <c r="I506" s="93">
        <f t="shared" si="110"/>
        <v>0.12854435369046874</v>
      </c>
      <c r="J506" s="160"/>
      <c r="K506" s="310">
        <v>1730157.23</v>
      </c>
      <c r="L506" s="310">
        <v>1608107.4</v>
      </c>
      <c r="M506" s="144">
        <f t="shared" si="111"/>
        <v>122049.83000000007</v>
      </c>
      <c r="N506" s="93">
        <f t="shared" si="112"/>
        <v>7.589656636117717E-2</v>
      </c>
      <c r="O506" s="261"/>
      <c r="P506" s="160"/>
      <c r="Q506" s="310">
        <v>815384.87</v>
      </c>
      <c r="R506" s="310">
        <v>832168.74</v>
      </c>
      <c r="S506" s="144">
        <f t="shared" si="113"/>
        <v>-16783.869999999995</v>
      </c>
      <c r="T506" s="93">
        <f t="shared" si="114"/>
        <v>-2.016883018220559E-2</v>
      </c>
    </row>
    <row r="507" spans="1:20" s="70" customFormat="1" hidden="1" outlineLevel="2" x14ac:dyDescent="0.25">
      <c r="A507" s="65" t="s">
        <v>1646</v>
      </c>
      <c r="B507" s="66" t="s">
        <v>2107</v>
      </c>
      <c r="C507" s="67" t="s">
        <v>2522</v>
      </c>
      <c r="D507" s="68"/>
      <c r="E507" s="69"/>
      <c r="F507" s="310">
        <v>86818.48</v>
      </c>
      <c r="G507" s="310">
        <v>129553.82</v>
      </c>
      <c r="H507" s="144">
        <f t="shared" si="109"/>
        <v>-42735.340000000011</v>
      </c>
      <c r="I507" s="93">
        <f t="shared" si="110"/>
        <v>-0.32986553387619144</v>
      </c>
      <c r="J507" s="160"/>
      <c r="K507" s="310">
        <v>535743.76</v>
      </c>
      <c r="L507" s="310">
        <v>1147824.8400000001</v>
      </c>
      <c r="M507" s="144">
        <f t="shared" si="111"/>
        <v>-612081.08000000007</v>
      </c>
      <c r="N507" s="93">
        <f t="shared" si="112"/>
        <v>-0.53325303536731272</v>
      </c>
      <c r="O507" s="261"/>
      <c r="P507" s="160"/>
      <c r="Q507" s="310">
        <v>245778.35</v>
      </c>
      <c r="R507" s="310">
        <v>454603.26</v>
      </c>
      <c r="S507" s="144">
        <f t="shared" si="113"/>
        <v>-208824.91</v>
      </c>
      <c r="T507" s="93">
        <f t="shared" si="114"/>
        <v>-0.45935638472984114</v>
      </c>
    </row>
    <row r="508" spans="1:20" s="216" customFormat="1" ht="13" hidden="1" outlineLevel="2" x14ac:dyDescent="0.3">
      <c r="A508" s="22" t="s">
        <v>213</v>
      </c>
      <c r="B508" s="195"/>
      <c r="C508" s="200" t="s">
        <v>68</v>
      </c>
      <c r="D508" s="197"/>
      <c r="E508" s="197"/>
      <c r="F508" s="198">
        <v>372795.05</v>
      </c>
      <c r="G508" s="198">
        <v>382956.86</v>
      </c>
      <c r="H508" s="199">
        <f t="shared" si="109"/>
        <v>-10161.809999999998</v>
      </c>
      <c r="I508" s="233">
        <f t="shared" si="110"/>
        <v>-2.6535129831595127E-2</v>
      </c>
      <c r="J508" s="265"/>
      <c r="K508" s="198">
        <v>2265900.9900000002</v>
      </c>
      <c r="L508" s="198">
        <v>2755932.24</v>
      </c>
      <c r="M508" s="199">
        <f t="shared" si="111"/>
        <v>-490031.25</v>
      </c>
      <c r="N508" s="233">
        <f t="shared" si="112"/>
        <v>-0.17780961479662502</v>
      </c>
      <c r="O508" s="222"/>
      <c r="P508" s="217"/>
      <c r="Q508" s="198">
        <v>1061163.22</v>
      </c>
      <c r="R508" s="198">
        <v>1286772</v>
      </c>
      <c r="S508" s="199">
        <f t="shared" si="113"/>
        <v>-225608.78000000003</v>
      </c>
      <c r="T508" s="233">
        <f t="shared" si="114"/>
        <v>-0.17532925801929169</v>
      </c>
    </row>
    <row r="509" spans="1:20" s="216" customFormat="1" ht="13" hidden="1" outlineLevel="2" x14ac:dyDescent="0.3">
      <c r="A509" s="22"/>
      <c r="B509" s="195"/>
      <c r="C509" s="196" t="s">
        <v>915</v>
      </c>
      <c r="D509" s="197"/>
      <c r="E509" s="197"/>
      <c r="F509" s="198">
        <f>F508*0.21</f>
        <v>78286.960500000001</v>
      </c>
      <c r="G509" s="198">
        <f>G508*0.21</f>
        <v>80420.940599999987</v>
      </c>
      <c r="H509" s="199">
        <f t="shared" si="109"/>
        <v>-2133.9800999999861</v>
      </c>
      <c r="I509" s="233">
        <f t="shared" si="110"/>
        <v>-2.6535129831594961E-2</v>
      </c>
      <c r="J509" s="265"/>
      <c r="K509" s="198">
        <f>K508*0.21</f>
        <v>475839.20790000004</v>
      </c>
      <c r="L509" s="198">
        <f>L508*0.21</f>
        <v>578745.77040000004</v>
      </c>
      <c r="M509" s="199">
        <f t="shared" si="111"/>
        <v>-102906.5625</v>
      </c>
      <c r="N509" s="233">
        <f t="shared" si="112"/>
        <v>-0.17780961479662502</v>
      </c>
      <c r="O509" s="222"/>
      <c r="P509" s="217"/>
      <c r="Q509" s="198">
        <f>Q508*0.21</f>
        <v>222844.27619999999</v>
      </c>
      <c r="R509" s="198">
        <f>R508*0.21</f>
        <v>270222.12</v>
      </c>
      <c r="S509" s="199">
        <f t="shared" si="113"/>
        <v>-47377.843800000002</v>
      </c>
      <c r="T509" s="233">
        <f t="shared" si="114"/>
        <v>-0.17532925801929169</v>
      </c>
    </row>
    <row r="510" spans="1:20" s="25" customFormat="1" ht="13" collapsed="1" x14ac:dyDescent="0.3">
      <c r="A510" s="22"/>
      <c r="B510" s="55" t="s">
        <v>69</v>
      </c>
      <c r="C510" s="53" t="s">
        <v>70</v>
      </c>
      <c r="D510" s="193"/>
      <c r="E510" s="193"/>
      <c r="F510" s="23">
        <f>F505+F509</f>
        <v>120922.95050000001</v>
      </c>
      <c r="G510" s="23">
        <f>G505+G509</f>
        <v>-2002145.5593999999</v>
      </c>
      <c r="H510" s="44">
        <f t="shared" si="109"/>
        <v>2123068.5098999999</v>
      </c>
      <c r="I510" s="119">
        <f t="shared" si="110"/>
        <v>1.0603966829146219</v>
      </c>
      <c r="J510" s="254"/>
      <c r="K510" s="23">
        <f>K505+K509</f>
        <v>2565423.5978999999</v>
      </c>
      <c r="L510" s="23">
        <f>L505+L509</f>
        <v>6469257.5004000003</v>
      </c>
      <c r="M510" s="44">
        <f t="shared" si="111"/>
        <v>-3903833.9025000003</v>
      </c>
      <c r="N510" s="119">
        <f t="shared" si="112"/>
        <v>-0.6034438886160618</v>
      </c>
      <c r="O510" s="135"/>
      <c r="P510" s="210"/>
      <c r="Q510" s="23">
        <f>Q505+Q509</f>
        <v>1098466.8162</v>
      </c>
      <c r="R510" s="23">
        <f>R505+R509</f>
        <v>1423787.27</v>
      </c>
      <c r="S510" s="44">
        <f t="shared" si="113"/>
        <v>-325320.45380000002</v>
      </c>
      <c r="T510" s="119">
        <f t="shared" si="114"/>
        <v>-0.22848950868903331</v>
      </c>
    </row>
    <row r="511" spans="1:20" s="25" customFormat="1" ht="0.75" hidden="1" customHeight="1" outlineLevel="2" x14ac:dyDescent="0.3">
      <c r="A511" s="22"/>
      <c r="B511" s="55"/>
      <c r="C511" s="53"/>
      <c r="D511" s="193"/>
      <c r="E511" s="193"/>
      <c r="F511" s="23"/>
      <c r="G511" s="23"/>
      <c r="H511" s="44"/>
      <c r="I511" s="119"/>
      <c r="J511" s="254"/>
      <c r="K511" s="23"/>
      <c r="L511" s="23"/>
      <c r="M511" s="44"/>
      <c r="N511" s="119"/>
      <c r="O511" s="135"/>
      <c r="P511" s="210"/>
      <c r="Q511" s="23"/>
      <c r="R511" s="23"/>
      <c r="S511" s="44"/>
      <c r="T511" s="119"/>
    </row>
    <row r="512" spans="1:20" s="70" customFormat="1" hidden="1" outlineLevel="2" x14ac:dyDescent="0.25">
      <c r="A512" s="65" t="s">
        <v>1647</v>
      </c>
      <c r="B512" s="66" t="s">
        <v>2108</v>
      </c>
      <c r="C512" s="67" t="s">
        <v>2523</v>
      </c>
      <c r="D512" s="68"/>
      <c r="E512" s="69"/>
      <c r="F512" s="310">
        <v>-1843922.63</v>
      </c>
      <c r="G512" s="310">
        <v>0</v>
      </c>
      <c r="H512" s="144">
        <f>+F512-G512</f>
        <v>-1843922.63</v>
      </c>
      <c r="I512" s="93" t="str">
        <f>IF(G512&lt;0,IF(H512=0,0,IF(OR(G512=0,F512=0),"N.M.",IF(ABS(H512/G512)&gt;=10,"N.M.",H512/(-G512)))),IF(H512=0,0,IF(OR(G512=0,F512=0),"N.M.",IF(ABS(H512/G512)&gt;=10,"N.M.",H512/G512))))</f>
        <v>N.M.</v>
      </c>
      <c r="J512" s="160"/>
      <c r="K512" s="310">
        <v>-3111910.77</v>
      </c>
      <c r="L512" s="310">
        <v>0</v>
      </c>
      <c r="M512" s="144">
        <f>+K512-L512</f>
        <v>-3111910.77</v>
      </c>
      <c r="N512" s="93" t="str">
        <f>IF(L512&lt;0,IF(M512=0,0,IF(OR(L512=0,K512=0),"N.M.",IF(ABS(M512/L512)&gt;=10,"N.M.",M512/(-L512)))),IF(M512=0,0,IF(OR(L512=0,K512=0),"N.M.",IF(ABS(M512/L512)&gt;=10,"N.M.",M512/L512))))</f>
        <v>N.M.</v>
      </c>
      <c r="O512" s="261"/>
      <c r="P512" s="160"/>
      <c r="Q512" s="310">
        <v>-2779650.4699999997</v>
      </c>
      <c r="R512" s="310">
        <v>0</v>
      </c>
      <c r="S512" s="144">
        <f>+Q512-R512</f>
        <v>-2779650.4699999997</v>
      </c>
      <c r="T512" s="93" t="str">
        <f>IF(R512&lt;0,IF(S512=0,0,IF(OR(R512=0,Q512=0),"N.M.",IF(ABS(S512/R512)&gt;=10,"N.M.",S512/(-R512)))),IF(S512=0,0,IF(OR(R512=0,Q512=0),"N.M.",IF(ABS(S512/R512)&gt;=10,"N.M.",S512/R512))))</f>
        <v>N.M.</v>
      </c>
    </row>
    <row r="513" spans="1:20" s="70" customFormat="1" hidden="1" outlineLevel="2" x14ac:dyDescent="0.25">
      <c r="A513" s="65" t="s">
        <v>1648</v>
      </c>
      <c r="B513" s="66" t="s">
        <v>2109</v>
      </c>
      <c r="C513" s="67" t="s">
        <v>2524</v>
      </c>
      <c r="D513" s="68"/>
      <c r="E513" s="69"/>
      <c r="F513" s="310">
        <v>0</v>
      </c>
      <c r="G513" s="310">
        <v>0</v>
      </c>
      <c r="H513" s="144">
        <f>+F513-G513</f>
        <v>0</v>
      </c>
      <c r="I513" s="93">
        <f>IF(G513&lt;0,IF(H513=0,0,IF(OR(G513=0,F513=0),"N.M.",IF(ABS(H513/G513)&gt;=10,"N.M.",H513/(-G513)))),IF(H513=0,0,IF(OR(G513=0,F513=0),"N.M.",IF(ABS(H513/G513)&gt;=10,"N.M.",H513/G513))))</f>
        <v>0</v>
      </c>
      <c r="J513" s="160"/>
      <c r="K513" s="310">
        <v>0</v>
      </c>
      <c r="L513" s="310">
        <v>0</v>
      </c>
      <c r="M513" s="144">
        <f>+K513-L513</f>
        <v>0</v>
      </c>
      <c r="N513" s="93">
        <f>IF(L513&lt;0,IF(M513=0,0,IF(OR(L513=0,K513=0),"N.M.",IF(ABS(M513/L513)&gt;=10,"N.M.",M513/(-L513)))),IF(M513=0,0,IF(OR(L513=0,K513=0),"N.M.",IF(ABS(M513/L513)&gt;=10,"N.M.",M513/L513))))</f>
        <v>0</v>
      </c>
      <c r="O513" s="261"/>
      <c r="P513" s="160"/>
      <c r="Q513" s="310">
        <v>0</v>
      </c>
      <c r="R513" s="310">
        <v>0</v>
      </c>
      <c r="S513" s="144">
        <f>+Q513-R513</f>
        <v>0</v>
      </c>
      <c r="T513" s="93">
        <f>IF(R513&lt;0,IF(S513=0,0,IF(OR(R513=0,Q513=0),"N.M.",IF(ABS(S513/R513)&gt;=10,"N.M.",S513/(-R513)))),IF(S513=0,0,IF(OR(R513=0,Q513=0),"N.M.",IF(ABS(S513/R513)&gt;=10,"N.M.",S513/R513))))</f>
        <v>0</v>
      </c>
    </row>
    <row r="514" spans="1:20" s="70" customFormat="1" hidden="1" outlineLevel="2" x14ac:dyDescent="0.25">
      <c r="A514" s="65" t="s">
        <v>1649</v>
      </c>
      <c r="B514" s="66" t="s">
        <v>2110</v>
      </c>
      <c r="C514" s="67" t="s">
        <v>2524</v>
      </c>
      <c r="D514" s="68"/>
      <c r="E514" s="69"/>
      <c r="F514" s="310">
        <v>0</v>
      </c>
      <c r="G514" s="310">
        <v>-80929.05</v>
      </c>
      <c r="H514" s="144">
        <f>+F514-G514</f>
        <v>80929.05</v>
      </c>
      <c r="I514" s="93" t="str">
        <f>IF(G514&lt;0,IF(H514=0,0,IF(OR(G514=0,F514=0),"N.M.",IF(ABS(H514/G514)&gt;=10,"N.M.",H514/(-G514)))),IF(H514=0,0,IF(OR(G514=0,F514=0),"N.M.",IF(ABS(H514/G514)&gt;=10,"N.M.",H514/G514))))</f>
        <v>N.M.</v>
      </c>
      <c r="J514" s="160"/>
      <c r="K514" s="310">
        <v>0</v>
      </c>
      <c r="L514" s="310">
        <v>-105968.89</v>
      </c>
      <c r="M514" s="144">
        <f>+K514-L514</f>
        <v>105968.89</v>
      </c>
      <c r="N514" s="93" t="str">
        <f>IF(L514&lt;0,IF(M514=0,0,IF(OR(L514=0,K514=0),"N.M.",IF(ABS(M514/L514)&gt;=10,"N.M.",M514/(-L514)))),IF(M514=0,0,IF(OR(L514=0,K514=0),"N.M.",IF(ABS(M514/L514)&gt;=10,"N.M.",M514/L514))))</f>
        <v>N.M.</v>
      </c>
      <c r="O514" s="261"/>
      <c r="P514" s="160"/>
      <c r="Q514" s="310">
        <v>0</v>
      </c>
      <c r="R514" s="310">
        <v>-337283.47000000003</v>
      </c>
      <c r="S514" s="144">
        <f>+Q514-R514</f>
        <v>337283.47000000003</v>
      </c>
      <c r="T514" s="93" t="str">
        <f>IF(R514&lt;0,IF(S514=0,0,IF(OR(R514=0,Q514=0),"N.M.",IF(ABS(S514/R514)&gt;=10,"N.M.",S514/(-R514)))),IF(S514=0,0,IF(OR(R514=0,Q514=0),"N.M.",IF(ABS(S514/R514)&gt;=10,"N.M.",S514/R514))))</f>
        <v>N.M.</v>
      </c>
    </row>
    <row r="515" spans="1:20" s="25" customFormat="1" ht="13" collapsed="1" x14ac:dyDescent="0.3">
      <c r="A515" s="22" t="s">
        <v>214</v>
      </c>
      <c r="B515" s="55" t="s">
        <v>71</v>
      </c>
      <c r="C515" s="53" t="s">
        <v>72</v>
      </c>
      <c r="D515" s="193"/>
      <c r="E515" s="193"/>
      <c r="F515" s="23">
        <v>-1843922.63</v>
      </c>
      <c r="G515" s="23">
        <v>-80929.05</v>
      </c>
      <c r="H515" s="44">
        <f>+F515-G515</f>
        <v>-1762993.5799999998</v>
      </c>
      <c r="I515" s="119" t="str">
        <f>IF(G515&lt;0,IF(H515=0,0,IF(OR(G515=0,F515=0),"N.M.",IF(ABS(H515/G515)&gt;=10,"N.M.",H515/(-G515)))),IF(H515=0,0,IF(OR(G515=0,F515=0),"N.M.",IF(ABS(H515/G515)&gt;=10,"N.M.",H515/G515))))</f>
        <v>N.M.</v>
      </c>
      <c r="J515" s="254"/>
      <c r="K515" s="23">
        <v>-3111910.77</v>
      </c>
      <c r="L515" s="23">
        <v>-105968.89</v>
      </c>
      <c r="M515" s="44">
        <f>+K515-L515</f>
        <v>-3005941.88</v>
      </c>
      <c r="N515" s="119" t="str">
        <f>IF(L515&lt;0,IF(M515=0,0,IF(OR(L515=0,K515=0),"N.M.",IF(ABS(M515/L515)&gt;=10,"N.M.",M515/(-L515)))),IF(M515=0,0,IF(OR(L515=0,K515=0),"N.M.",IF(ABS(M515/L515)&gt;=10,"N.M.",M515/L515))))</f>
        <v>N.M.</v>
      </c>
      <c r="O515" s="134"/>
      <c r="P515" s="212"/>
      <c r="Q515" s="23">
        <v>-2779650.4699999997</v>
      </c>
      <c r="R515" s="23">
        <v>-337283.47000000003</v>
      </c>
      <c r="S515" s="44">
        <f>+Q515-R515</f>
        <v>-2442366.9999999995</v>
      </c>
      <c r="T515" s="119">
        <f>IF(R515&lt;0,IF(S515=0,0,IF(OR(R515=0,Q515=0),"N.M.",IF(ABS(S515/R515)&gt;=10,"N.M.",S515/(-R515)))),IF(S515=0,0,IF(OR(R515=0,Q515=0),"N.M.",IF(ABS(S515/R515)&gt;=10,"N.M.",S515/R515))))</f>
        <v>-7.241288759274207</v>
      </c>
    </row>
    <row r="516" spans="1:20" s="25" customFormat="1" ht="0.75" hidden="1" customHeight="1" outlineLevel="2" x14ac:dyDescent="0.3">
      <c r="A516" s="22"/>
      <c r="B516" s="55"/>
      <c r="C516" s="53"/>
      <c r="D516" s="193"/>
      <c r="E516" s="193"/>
      <c r="F516" s="23"/>
      <c r="G516" s="23"/>
      <c r="H516" s="44"/>
      <c r="I516" s="119"/>
      <c r="J516" s="254"/>
      <c r="K516" s="23"/>
      <c r="L516" s="23"/>
      <c r="M516" s="44"/>
      <c r="N516" s="119"/>
      <c r="O516" s="134"/>
      <c r="P516" s="212"/>
      <c r="Q516" s="23"/>
      <c r="R516" s="23"/>
      <c r="S516" s="44"/>
      <c r="T516" s="119"/>
    </row>
    <row r="517" spans="1:20" s="70" customFormat="1" hidden="1" outlineLevel="2" x14ac:dyDescent="0.25">
      <c r="A517" s="65" t="s">
        <v>1650</v>
      </c>
      <c r="B517" s="66" t="s">
        <v>2111</v>
      </c>
      <c r="C517" s="67" t="s">
        <v>2525</v>
      </c>
      <c r="D517" s="68"/>
      <c r="E517" s="69"/>
      <c r="F517" s="310">
        <v>138531040.78</v>
      </c>
      <c r="G517" s="310">
        <v>6353751.5999999996</v>
      </c>
      <c r="H517" s="144">
        <f>+F517-G517</f>
        <v>132177289.18000001</v>
      </c>
      <c r="I517" s="93" t="str">
        <f>IF(G517&lt;0,IF(H517=0,0,IF(OR(G517=0,F517=0),"N.M.",IF(ABS(H517/G517)&gt;=10,"N.M.",H517/(-G517)))),IF(H517=0,0,IF(OR(G517=0,F517=0),"N.M.",IF(ABS(H517/G517)&gt;=10,"N.M.",H517/G517))))</f>
        <v>N.M.</v>
      </c>
      <c r="J517" s="160"/>
      <c r="K517" s="310">
        <v>160112628.88</v>
      </c>
      <c r="L517" s="310">
        <v>12160609.73</v>
      </c>
      <c r="M517" s="144">
        <f>+K517-L517</f>
        <v>147952019.15000001</v>
      </c>
      <c r="N517" s="93" t="str">
        <f>IF(L517&lt;0,IF(M517=0,0,IF(OR(L517=0,K517=0),"N.M.",IF(ABS(M517/L517)&gt;=10,"N.M.",M517/(-L517)))),IF(M517=0,0,IF(OR(L517=0,K517=0),"N.M.",IF(ABS(M517/L517)&gt;=10,"N.M.",M517/L517))))</f>
        <v>N.M.</v>
      </c>
      <c r="O517" s="261"/>
      <c r="P517" s="160"/>
      <c r="Q517" s="310">
        <v>146790341.50999999</v>
      </c>
      <c r="R517" s="310">
        <v>9425066.2050000001</v>
      </c>
      <c r="S517" s="144">
        <f>+Q517-R517</f>
        <v>137365275.30499998</v>
      </c>
      <c r="T517" s="93" t="str">
        <f>IF(R517&lt;0,IF(S517=0,0,IF(OR(R517=0,Q517=0),"N.M.",IF(ABS(S517/R517)&gt;=10,"N.M.",S517/(-R517)))),IF(S517=0,0,IF(OR(R517=0,Q517=0),"N.M.",IF(ABS(S517/R517)&gt;=10,"N.M.",S517/R517))))</f>
        <v>N.M.</v>
      </c>
    </row>
    <row r="518" spans="1:20" s="70" customFormat="1" hidden="1" outlineLevel="2" x14ac:dyDescent="0.25">
      <c r="A518" s="65" t="s">
        <v>1651</v>
      </c>
      <c r="B518" s="66" t="s">
        <v>2112</v>
      </c>
      <c r="C518" s="67" t="s">
        <v>2526</v>
      </c>
      <c r="D518" s="68"/>
      <c r="E518" s="69"/>
      <c r="F518" s="310">
        <v>0</v>
      </c>
      <c r="G518" s="310">
        <v>0</v>
      </c>
      <c r="H518" s="144">
        <f>+F518-G518</f>
        <v>0</v>
      </c>
      <c r="I518" s="93">
        <f>IF(G518&lt;0,IF(H518=0,0,IF(OR(G518=0,F518=0),"N.M.",IF(ABS(H518/G518)&gt;=10,"N.M.",H518/(-G518)))),IF(H518=0,0,IF(OR(G518=0,F518=0),"N.M.",IF(ABS(H518/G518)&gt;=10,"N.M.",H518/G518))))</f>
        <v>0</v>
      </c>
      <c r="J518" s="160"/>
      <c r="K518" s="310">
        <v>0</v>
      </c>
      <c r="L518" s="310">
        <v>0</v>
      </c>
      <c r="M518" s="144">
        <f>+K518-L518</f>
        <v>0</v>
      </c>
      <c r="N518" s="93">
        <f>IF(L518&lt;0,IF(M518=0,0,IF(OR(L518=0,K518=0),"N.M.",IF(ABS(M518/L518)&gt;=10,"N.M.",M518/(-L518)))),IF(M518=0,0,IF(OR(L518=0,K518=0),"N.M.",IF(ABS(M518/L518)&gt;=10,"N.M.",M518/L518))))</f>
        <v>0</v>
      </c>
      <c r="O518" s="261"/>
      <c r="P518" s="160"/>
      <c r="Q518" s="310">
        <v>0</v>
      </c>
      <c r="R518" s="310">
        <v>0</v>
      </c>
      <c r="S518" s="144">
        <f>+Q518-R518</f>
        <v>0</v>
      </c>
      <c r="T518" s="93">
        <f>IF(R518&lt;0,IF(S518=0,0,IF(OR(R518=0,Q518=0),"N.M.",IF(ABS(S518/R518)&gt;=10,"N.M.",S518/(-R518)))),IF(S518=0,0,IF(OR(R518=0,Q518=0),"N.M.",IF(ABS(S518/R518)&gt;=10,"N.M.",S518/R518))))</f>
        <v>0</v>
      </c>
    </row>
    <row r="519" spans="1:20" s="25" customFormat="1" ht="13" collapsed="1" x14ac:dyDescent="0.3">
      <c r="A519" s="22" t="s">
        <v>215</v>
      </c>
      <c r="B519" s="55" t="s">
        <v>73</v>
      </c>
      <c r="C519" s="53" t="s">
        <v>74</v>
      </c>
      <c r="D519" s="193"/>
      <c r="E519" s="193"/>
      <c r="F519" s="23">
        <v>138531040.78</v>
      </c>
      <c r="G519" s="23">
        <v>6353751.5999999996</v>
      </c>
      <c r="H519" s="44">
        <f>+F519-G519</f>
        <v>132177289.18000001</v>
      </c>
      <c r="I519" s="119" t="str">
        <f>IF(G519&lt;0,IF(H519=0,0,IF(OR(G519=0,F519=0),"N.M.",IF(ABS(H519/G519)&gt;=10,"N.M.",H519/(-G519)))),IF(H519=0,0,IF(OR(G519=0,F519=0),"N.M.",IF(ABS(H519/G519)&gt;=10,"N.M.",H519/G519))))</f>
        <v>N.M.</v>
      </c>
      <c r="J519" s="254"/>
      <c r="K519" s="23">
        <v>160112628.88</v>
      </c>
      <c r="L519" s="23">
        <v>12160609.73</v>
      </c>
      <c r="M519" s="44">
        <f>+K519-L519</f>
        <v>147952019.15000001</v>
      </c>
      <c r="N519" s="119" t="str">
        <f>IF(L519&lt;0,IF(M519=0,0,IF(OR(L519=0,K519=0),"N.M.",IF(ABS(M519/L519)&gt;=10,"N.M.",M519/(-L519)))),IF(M519=0,0,IF(OR(L519=0,K519=0),"N.M.",IF(ABS(M519/L519)&gt;=10,"N.M.",M519/L519))))</f>
        <v>N.M.</v>
      </c>
      <c r="O519" s="134"/>
      <c r="P519" s="212"/>
      <c r="Q519" s="23">
        <v>146790341.50999999</v>
      </c>
      <c r="R519" s="23">
        <v>9425066.2050000001</v>
      </c>
      <c r="S519" s="44">
        <f>+Q519-R519</f>
        <v>137365275.30499998</v>
      </c>
      <c r="T519" s="119" t="str">
        <f>IF(R519&lt;0,IF(S519=0,0,IF(OR(R519=0,Q519=0),"N.M.",IF(ABS(S519/R519)&gt;=10,"N.M.",S519/(-R519)))),IF(S519=0,0,IF(OR(R519=0,Q519=0),"N.M.",IF(ABS(S519/R519)&gt;=10,"N.M.",S519/R519))))</f>
        <v>N.M.</v>
      </c>
    </row>
    <row r="520" spans="1:20" s="25" customFormat="1" ht="0.75" hidden="1" customHeight="1" outlineLevel="2" x14ac:dyDescent="0.3">
      <c r="A520" s="22"/>
      <c r="B520" s="55"/>
      <c r="C520" s="53"/>
      <c r="D520" s="193"/>
      <c r="E520" s="193"/>
      <c r="F520" s="23"/>
      <c r="G520" s="23"/>
      <c r="H520" s="44"/>
      <c r="I520" s="119"/>
      <c r="J520" s="254"/>
      <c r="K520" s="23"/>
      <c r="L520" s="23"/>
      <c r="M520" s="44"/>
      <c r="N520" s="119"/>
      <c r="O520" s="134"/>
      <c r="P520" s="212"/>
      <c r="Q520" s="23"/>
      <c r="R520" s="23"/>
      <c r="S520" s="44"/>
      <c r="T520" s="119"/>
    </row>
    <row r="521" spans="1:20" s="70" customFormat="1" hidden="1" outlineLevel="2" x14ac:dyDescent="0.25">
      <c r="A521" s="65" t="s">
        <v>1652</v>
      </c>
      <c r="B521" s="66" t="s">
        <v>2113</v>
      </c>
      <c r="C521" s="67" t="s">
        <v>2527</v>
      </c>
      <c r="D521" s="68"/>
      <c r="E521" s="69"/>
      <c r="F521" s="310">
        <v>134855751.41999999</v>
      </c>
      <c r="G521" s="310">
        <v>3977987.45</v>
      </c>
      <c r="H521" s="144">
        <f>+F521-G521</f>
        <v>130877763.96999998</v>
      </c>
      <c r="I521" s="93" t="str">
        <f>IF(G521&lt;0,IF(H521=0,0,IF(OR(G521=0,F521=0),"N.M.",IF(ABS(H521/G521)&gt;=10,"N.M.",H521/(-G521)))),IF(H521=0,0,IF(OR(G521=0,F521=0),"N.M.",IF(ABS(H521/G521)&gt;=10,"N.M.",H521/G521))))</f>
        <v>N.M.</v>
      </c>
      <c r="J521" s="160"/>
      <c r="K521" s="310">
        <v>155956358.66</v>
      </c>
      <c r="L521" s="310">
        <v>15353891.4</v>
      </c>
      <c r="M521" s="144">
        <f>+K521-L521</f>
        <v>140602467.25999999</v>
      </c>
      <c r="N521" s="93">
        <f>IF(L521&lt;0,IF(M521=0,0,IF(OR(L521=0,K521=0),"N.M.",IF(ABS(M521/L521)&gt;=10,"N.M.",M521/(-L521)))),IF(M521=0,0,IF(OR(L521=0,K521=0),"N.M.",IF(ABS(M521/L521)&gt;=10,"N.M.",M521/L521))))</f>
        <v>9.1574483365174757</v>
      </c>
      <c r="O521" s="261"/>
      <c r="P521" s="160"/>
      <c r="Q521" s="310">
        <v>144542993.34</v>
      </c>
      <c r="R521" s="310">
        <v>10373906.939999999</v>
      </c>
      <c r="S521" s="144">
        <f>+Q521-R521</f>
        <v>134169086.40000001</v>
      </c>
      <c r="T521" s="93" t="str">
        <f>IF(R521&lt;0,IF(S521=0,0,IF(OR(R521=0,Q521=0),"N.M.",IF(ABS(S521/R521)&gt;=10,"N.M.",S521/(-R521)))),IF(S521=0,0,IF(OR(R521=0,Q521=0),"N.M.",IF(ABS(S521/R521)&gt;=10,"N.M.",S521/R521))))</f>
        <v>N.M.</v>
      </c>
    </row>
    <row r="522" spans="1:20" s="70" customFormat="1" hidden="1" outlineLevel="2" x14ac:dyDescent="0.25">
      <c r="A522" s="65" t="s">
        <v>1653</v>
      </c>
      <c r="B522" s="66" t="s">
        <v>2114</v>
      </c>
      <c r="C522" s="67" t="s">
        <v>2528</v>
      </c>
      <c r="D522" s="68"/>
      <c r="E522" s="69"/>
      <c r="F522" s="310">
        <v>0</v>
      </c>
      <c r="G522" s="310">
        <v>37726</v>
      </c>
      <c r="H522" s="144">
        <f>+F522-G522</f>
        <v>-37726</v>
      </c>
      <c r="I522" s="93" t="str">
        <f>IF(G522&lt;0,IF(H522=0,0,IF(OR(G522=0,F522=0),"N.M.",IF(ABS(H522/G522)&gt;=10,"N.M.",H522/(-G522)))),IF(H522=0,0,IF(OR(G522=0,F522=0),"N.M.",IF(ABS(H522/G522)&gt;=10,"N.M.",H522/G522))))</f>
        <v>N.M.</v>
      </c>
      <c r="J522" s="160"/>
      <c r="K522" s="310">
        <v>0</v>
      </c>
      <c r="L522" s="310">
        <v>188630</v>
      </c>
      <c r="M522" s="144">
        <f>+K522-L522</f>
        <v>-188630</v>
      </c>
      <c r="N522" s="93" t="str">
        <f>IF(L522&lt;0,IF(M522=0,0,IF(OR(L522=0,K522=0),"N.M.",IF(ABS(M522/L522)&gt;=10,"N.M.",M522/(-L522)))),IF(M522=0,0,IF(OR(L522=0,K522=0),"N.M.",IF(ABS(M522/L522)&gt;=10,"N.M.",M522/L522))))</f>
        <v>N.M.</v>
      </c>
      <c r="O522" s="261"/>
      <c r="P522" s="160"/>
      <c r="Q522" s="310">
        <v>0</v>
      </c>
      <c r="R522" s="310">
        <v>113178</v>
      </c>
      <c r="S522" s="144">
        <f>+Q522-R522</f>
        <v>-113178</v>
      </c>
      <c r="T522" s="93" t="str">
        <f>IF(R522&lt;0,IF(S522=0,0,IF(OR(R522=0,Q522=0),"N.M.",IF(ABS(S522/R522)&gt;=10,"N.M.",S522/(-R522)))),IF(S522=0,0,IF(OR(R522=0,Q522=0),"N.M.",IF(ABS(S522/R522)&gt;=10,"N.M.",S522/R522))))</f>
        <v>N.M.</v>
      </c>
    </row>
    <row r="523" spans="1:20" s="25" customFormat="1" ht="13" collapsed="1" x14ac:dyDescent="0.3">
      <c r="A523" s="22" t="s">
        <v>216</v>
      </c>
      <c r="B523" s="55" t="s">
        <v>75</v>
      </c>
      <c r="C523" s="53" t="s">
        <v>76</v>
      </c>
      <c r="D523" s="193"/>
      <c r="E523" s="193"/>
      <c r="F523" s="23">
        <v>134855751.41999999</v>
      </c>
      <c r="G523" s="23">
        <v>4015713.45</v>
      </c>
      <c r="H523" s="44">
        <f>+F523-G523</f>
        <v>130840037.96999998</v>
      </c>
      <c r="I523" s="119" t="str">
        <f>IF(G523&lt;0,IF(H523=0,0,IF(OR(G523=0,F523=0),"N.M.",IF(ABS(H523/G523)&gt;=10,"N.M.",H523/(-G523)))),IF(H523=0,0,IF(OR(G523=0,F523=0),"N.M.",IF(ABS(H523/G523)&gt;=10,"N.M.",H523/G523))))</f>
        <v>N.M.</v>
      </c>
      <c r="J523" s="254"/>
      <c r="K523" s="23">
        <v>155956358.66</v>
      </c>
      <c r="L523" s="23">
        <v>15542521.4</v>
      </c>
      <c r="M523" s="44">
        <f>+K523-L523</f>
        <v>140413837.25999999</v>
      </c>
      <c r="N523" s="119">
        <f>IF(L523&lt;0,IF(M523=0,0,IF(OR(L523=0,K523=0),"N.M.",IF(ABS(M523/L523)&gt;=10,"N.M.",M523/(-L523)))),IF(M523=0,0,IF(OR(L523=0,K523=0),"N.M.",IF(ABS(M523/L523)&gt;=10,"N.M.",M523/L523))))</f>
        <v>9.034173648298788</v>
      </c>
      <c r="O523" s="135"/>
      <c r="P523" s="210"/>
      <c r="Q523" s="23">
        <v>144542993.34</v>
      </c>
      <c r="R523" s="23">
        <v>10487084.939999999</v>
      </c>
      <c r="S523" s="44">
        <f>+Q523-R523</f>
        <v>134055908.40000001</v>
      </c>
      <c r="T523" s="119" t="str">
        <f>IF(R523&lt;0,IF(S523=0,0,IF(OR(R523=0,Q523=0),"N.M.",IF(ABS(S523/R523)&gt;=10,"N.M.",S523/(-R523)))),IF(S523=0,0,IF(OR(R523=0,Q523=0),"N.M.",IF(ABS(S523/R523)&gt;=10,"N.M.",S523/R523))))</f>
        <v>N.M.</v>
      </c>
    </row>
    <row r="524" spans="1:20" s="25" customFormat="1" ht="0.75" hidden="1" customHeight="1" outlineLevel="2" x14ac:dyDescent="0.3">
      <c r="A524" s="22"/>
      <c r="B524" s="55"/>
      <c r="C524" s="53"/>
      <c r="D524" s="193"/>
      <c r="E524" s="193"/>
      <c r="F524" s="23"/>
      <c r="G524" s="23"/>
      <c r="H524" s="44"/>
      <c r="I524" s="119"/>
      <c r="J524" s="254"/>
      <c r="K524" s="23"/>
      <c r="L524" s="23"/>
      <c r="M524" s="44"/>
      <c r="N524" s="119"/>
      <c r="O524" s="135"/>
      <c r="P524" s="210"/>
      <c r="Q524" s="23"/>
      <c r="R524" s="23"/>
      <c r="S524" s="44"/>
      <c r="T524" s="119"/>
    </row>
    <row r="525" spans="1:20" s="25" customFormat="1" ht="13" collapsed="1" x14ac:dyDescent="0.3">
      <c r="A525" s="22" t="s">
        <v>217</v>
      </c>
      <c r="B525" s="55" t="s">
        <v>77</v>
      </c>
      <c r="C525" s="53" t="s">
        <v>78</v>
      </c>
      <c r="D525" s="193"/>
      <c r="E525" s="193"/>
      <c r="F525" s="23">
        <v>0</v>
      </c>
      <c r="G525" s="23">
        <v>0</v>
      </c>
      <c r="H525" s="44">
        <f>+F525-G525</f>
        <v>0</v>
      </c>
      <c r="I525" s="119">
        <f>IF(G525&lt;0,IF(H525=0,0,IF(OR(G525=0,F525=0),"N.M.",IF(ABS(H525/G525)&gt;=10,"N.M.",H525/(-G525)))),IF(H525=0,0,IF(OR(G525=0,F525=0),"N.M.",IF(ABS(H525/G525)&gt;=10,"N.M.",H525/G525))))</f>
        <v>0</v>
      </c>
      <c r="J525" s="254"/>
      <c r="K525" s="23">
        <v>0</v>
      </c>
      <c r="L525" s="23">
        <v>0</v>
      </c>
      <c r="M525" s="44">
        <f>+K525-L525</f>
        <v>0</v>
      </c>
      <c r="N525" s="119">
        <f>IF(L525&lt;0,IF(M525=0,0,IF(OR(L525=0,K525=0),"N.M.",IF(ABS(M525/L525)&gt;=10,"N.M.",M525/(-L525)))),IF(M525=0,0,IF(OR(L525=0,K525=0),"N.M.",IF(ABS(M525/L525)&gt;=10,"N.M.",M525/L525))))</f>
        <v>0</v>
      </c>
      <c r="O525" s="134"/>
      <c r="P525" s="212"/>
      <c r="Q525" s="23">
        <v>0</v>
      </c>
      <c r="R525" s="23">
        <v>0</v>
      </c>
      <c r="S525" s="44">
        <f>+Q525-R525</f>
        <v>0</v>
      </c>
      <c r="T525" s="119">
        <f>IF(R525&lt;0,IF(S525=0,0,IF(OR(R525=0,Q525=0),"N.M.",IF(ABS(S525/R525)&gt;=10,"N.M.",S525/(-R525)))),IF(S525=0,0,IF(OR(R525=0,Q525=0),"N.M.",IF(ABS(S525/R525)&gt;=10,"N.M.",S525/R525))))</f>
        <v>0</v>
      </c>
    </row>
    <row r="526" spans="1:20" s="25" customFormat="1" ht="0.75" hidden="1" customHeight="1" outlineLevel="2" x14ac:dyDescent="0.3">
      <c r="A526" s="22"/>
      <c r="B526" s="55"/>
      <c r="C526" s="53"/>
      <c r="D526" s="193"/>
      <c r="E526" s="193"/>
      <c r="F526" s="23"/>
      <c r="G526" s="23"/>
      <c r="H526" s="44"/>
      <c r="I526" s="119"/>
      <c r="J526" s="254"/>
      <c r="K526" s="23"/>
      <c r="L526" s="23"/>
      <c r="M526" s="44"/>
      <c r="N526" s="119"/>
      <c r="O526" s="134"/>
      <c r="P526" s="212"/>
      <c r="Q526" s="23"/>
      <c r="R526" s="23"/>
      <c r="S526" s="44"/>
      <c r="T526" s="119"/>
    </row>
    <row r="527" spans="1:20" s="70" customFormat="1" hidden="1" outlineLevel="2" x14ac:dyDescent="0.25">
      <c r="A527" s="65" t="s">
        <v>1654</v>
      </c>
      <c r="B527" s="66" t="s">
        <v>2115</v>
      </c>
      <c r="C527" s="67" t="s">
        <v>2529</v>
      </c>
      <c r="D527" s="68"/>
      <c r="E527" s="69"/>
      <c r="F527" s="310">
        <v>1375</v>
      </c>
      <c r="G527" s="310">
        <v>1210</v>
      </c>
      <c r="H527" s="144">
        <f>+F527-G527</f>
        <v>165</v>
      </c>
      <c r="I527" s="93">
        <f>IF(G527&lt;0,IF(H527=0,0,IF(OR(G527=0,F527=0),"N.M.",IF(ABS(H527/G527)&gt;=10,"N.M.",H527/(-G527)))),IF(H527=0,0,IF(OR(G527=0,F527=0),"N.M.",IF(ABS(H527/G527)&gt;=10,"N.M.",H527/G527))))</f>
        <v>0.13636363636363635</v>
      </c>
      <c r="J527" s="160"/>
      <c r="K527" s="310">
        <v>8256</v>
      </c>
      <c r="L527" s="310">
        <v>7257</v>
      </c>
      <c r="M527" s="144">
        <f>+K527-L527</f>
        <v>999</v>
      </c>
      <c r="N527" s="93">
        <f>IF(L527&lt;0,IF(M527=0,0,IF(OR(L527=0,K527=0),"N.M.",IF(ABS(M527/L527)&gt;=10,"N.M.",M527/(-L527)))),IF(M527=0,0,IF(OR(L527=0,K527=0),"N.M.",IF(ABS(M527/L527)&gt;=10,"N.M.",M527/L527))))</f>
        <v>0.13766019016122363</v>
      </c>
      <c r="O527" s="261"/>
      <c r="P527" s="160"/>
      <c r="Q527" s="310">
        <v>4125</v>
      </c>
      <c r="R527" s="310">
        <v>3630</v>
      </c>
      <c r="S527" s="144">
        <f>+Q527-R527</f>
        <v>495</v>
      </c>
      <c r="T527" s="93">
        <f>IF(R527&lt;0,IF(S527=0,0,IF(OR(R527=0,Q527=0),"N.M.",IF(ABS(S527/R527)&gt;=10,"N.M.",S527/(-R527)))),IF(S527=0,0,IF(OR(R527=0,Q527=0),"N.M.",IF(ABS(S527/R527)&gt;=10,"N.M.",S527/R527))))</f>
        <v>0.13636363636363635</v>
      </c>
    </row>
    <row r="528" spans="1:20" s="25" customFormat="1" ht="13" collapsed="1" x14ac:dyDescent="0.3">
      <c r="A528" s="22" t="s">
        <v>218</v>
      </c>
      <c r="B528" s="55" t="s">
        <v>79</v>
      </c>
      <c r="C528" s="53" t="s">
        <v>80</v>
      </c>
      <c r="D528" s="193"/>
      <c r="E528" s="193"/>
      <c r="F528" s="23">
        <v>1375</v>
      </c>
      <c r="G528" s="23">
        <v>1210</v>
      </c>
      <c r="H528" s="44">
        <f>+F528-G528</f>
        <v>165</v>
      </c>
      <c r="I528" s="119">
        <f>IF(G528&lt;0,IF(H528=0,0,IF(OR(G528=0,F528=0),"N.M.",IF(ABS(H528/G528)&gt;=10,"N.M.",H528/(-G528)))),IF(H528=0,0,IF(OR(G528=0,F528=0),"N.M.",IF(ABS(H528/G528)&gt;=10,"N.M.",H528/G528))))</f>
        <v>0.13636363636363635</v>
      </c>
      <c r="J528" s="254"/>
      <c r="K528" s="23">
        <v>8256</v>
      </c>
      <c r="L528" s="23">
        <v>7257</v>
      </c>
      <c r="M528" s="44">
        <f>+K528-L528</f>
        <v>999</v>
      </c>
      <c r="N528" s="119">
        <f>IF(L528&lt;0,IF(M528=0,0,IF(OR(L528=0,K528=0),"N.M.",IF(ABS(M528/L528)&gt;=10,"N.M.",M528/(-L528)))),IF(M528=0,0,IF(OR(L528=0,K528=0),"N.M.",IF(ABS(M528/L528)&gt;=10,"N.M.",M528/L528))))</f>
        <v>0.13766019016122363</v>
      </c>
      <c r="O528" s="134"/>
      <c r="P528" s="212"/>
      <c r="Q528" s="23">
        <v>4125</v>
      </c>
      <c r="R528" s="23">
        <v>3630</v>
      </c>
      <c r="S528" s="44">
        <f>+Q528-R528</f>
        <v>495</v>
      </c>
      <c r="T528" s="119">
        <f>IF(R528&lt;0,IF(S528=0,0,IF(OR(R528=0,Q528=0),"N.M.",IF(ABS(S528/R528)&gt;=10,"N.M.",S528/(-R528)))),IF(S528=0,0,IF(OR(R528=0,Q528=0),"N.M.",IF(ABS(S528/R528)&gt;=10,"N.M.",S528/R528))))</f>
        <v>0.13636363636363635</v>
      </c>
    </row>
    <row r="529" spans="1:20" s="25" customFormat="1" ht="0.75" hidden="1" customHeight="1" outlineLevel="2" x14ac:dyDescent="0.3">
      <c r="A529" s="22"/>
      <c r="B529" s="55"/>
      <c r="C529" s="53"/>
      <c r="D529" s="193"/>
      <c r="E529" s="193"/>
      <c r="F529" s="23"/>
      <c r="G529" s="23"/>
      <c r="H529" s="44"/>
      <c r="I529" s="119"/>
      <c r="J529" s="254"/>
      <c r="K529" s="23"/>
      <c r="L529" s="23"/>
      <c r="M529" s="44"/>
      <c r="N529" s="119"/>
      <c r="O529" s="134"/>
      <c r="P529" s="212"/>
      <c r="Q529" s="23"/>
      <c r="R529" s="23"/>
      <c r="S529" s="44"/>
      <c r="T529" s="119"/>
    </row>
    <row r="530" spans="1:20" s="25" customFormat="1" ht="13" collapsed="1" x14ac:dyDescent="0.3">
      <c r="A530" s="22" t="s">
        <v>219</v>
      </c>
      <c r="B530" s="55" t="s">
        <v>81</v>
      </c>
      <c r="C530" s="53" t="s">
        <v>82</v>
      </c>
      <c r="D530" s="193"/>
      <c r="E530" s="193"/>
      <c r="F530" s="23">
        <v>0</v>
      </c>
      <c r="G530" s="23">
        <v>0</v>
      </c>
      <c r="H530" s="44">
        <f>+F530-G530</f>
        <v>0</v>
      </c>
      <c r="I530" s="119">
        <f>IF(G530&lt;0,IF(H530=0,0,IF(OR(G530=0,F530=0),"N.M.",IF(ABS(H530/G530)&gt;=10,"N.M.",H530/(-G530)))),IF(H530=0,0,IF(OR(G530=0,F530=0),"N.M.",IF(ABS(H530/G530)&gt;=10,"N.M.",H530/G530))))</f>
        <v>0</v>
      </c>
      <c r="J530" s="254"/>
      <c r="K530" s="23">
        <v>0</v>
      </c>
      <c r="L530" s="23">
        <v>0</v>
      </c>
      <c r="M530" s="44">
        <f>+K530-L530</f>
        <v>0</v>
      </c>
      <c r="N530" s="119">
        <f>IF(L530&lt;0,IF(M530=0,0,IF(OR(L530=0,K530=0),"N.M.",IF(ABS(M530/L530)&gt;=10,"N.M.",M530/(-L530)))),IF(M530=0,0,IF(OR(L530=0,K530=0),"N.M.",IF(ABS(M530/L530)&gt;=10,"N.M.",M530/L530))))</f>
        <v>0</v>
      </c>
      <c r="O530" s="134"/>
      <c r="P530" s="212"/>
      <c r="Q530" s="23">
        <v>0</v>
      </c>
      <c r="R530" s="23">
        <v>0</v>
      </c>
      <c r="S530" s="44">
        <f>+Q530-R530</f>
        <v>0</v>
      </c>
      <c r="T530" s="119">
        <f>IF(R530&lt;0,IF(S530=0,0,IF(OR(R530=0,Q530=0),"N.M.",IF(ABS(S530/R530)&gt;=10,"N.M.",S530/(-R530)))),IF(S530=0,0,IF(OR(R530=0,Q530=0),"N.M.",IF(ABS(S530/R530)&gt;=10,"N.M.",S530/R530))))</f>
        <v>0</v>
      </c>
    </row>
    <row r="531" spans="1:20" s="25" customFormat="1" ht="0.75" hidden="1" customHeight="1" outlineLevel="2" x14ac:dyDescent="0.3">
      <c r="A531" s="22"/>
      <c r="B531" s="55"/>
      <c r="C531" s="53"/>
      <c r="D531" s="193"/>
      <c r="E531" s="193"/>
      <c r="F531" s="23"/>
      <c r="G531" s="23"/>
      <c r="H531" s="44"/>
      <c r="I531" s="119"/>
      <c r="J531" s="254"/>
      <c r="K531" s="23"/>
      <c r="L531" s="23"/>
      <c r="M531" s="44"/>
      <c r="N531" s="119"/>
      <c r="O531" s="134"/>
      <c r="P531" s="212"/>
      <c r="Q531" s="23"/>
      <c r="R531" s="23"/>
      <c r="S531" s="44"/>
      <c r="T531" s="119"/>
    </row>
    <row r="532" spans="1:20" s="70" customFormat="1" hidden="1" outlineLevel="2" x14ac:dyDescent="0.25">
      <c r="A532" s="65" t="s">
        <v>1655</v>
      </c>
      <c r="B532" s="66" t="s">
        <v>2116</v>
      </c>
      <c r="C532" s="67" t="s">
        <v>2530</v>
      </c>
      <c r="D532" s="68"/>
      <c r="E532" s="69"/>
      <c r="F532" s="310">
        <v>0</v>
      </c>
      <c r="G532" s="310">
        <v>0</v>
      </c>
      <c r="H532" s="144">
        <f>+F532-G532</f>
        <v>0</v>
      </c>
      <c r="I532" s="93">
        <f>IF(G532&lt;0,IF(H532=0,0,IF(OR(G532=0,F532=0),"N.M.",IF(ABS(H532/G532)&gt;=10,"N.M.",H532/(-G532)))),IF(H532=0,0,IF(OR(G532=0,F532=0),"N.M.",IF(ABS(H532/G532)&gt;=10,"N.M.",H532/G532))))</f>
        <v>0</v>
      </c>
      <c r="J532" s="160"/>
      <c r="K532" s="310">
        <v>7.2</v>
      </c>
      <c r="L532" s="310">
        <v>14.46</v>
      </c>
      <c r="M532" s="144">
        <f>+K532-L532</f>
        <v>-7.2600000000000007</v>
      </c>
      <c r="N532" s="93">
        <f>IF(L532&lt;0,IF(M532=0,0,IF(OR(L532=0,K532=0),"N.M.",IF(ABS(M532/L532)&gt;=10,"N.M.",M532/(-L532)))),IF(M532=0,0,IF(OR(L532=0,K532=0),"N.M.",IF(ABS(M532/L532)&gt;=10,"N.M.",M532/L532))))</f>
        <v>-0.50207468879668049</v>
      </c>
      <c r="O532" s="261"/>
      <c r="P532" s="160"/>
      <c r="Q532" s="310">
        <v>7.2</v>
      </c>
      <c r="R532" s="310">
        <v>14.46</v>
      </c>
      <c r="S532" s="144">
        <f>+Q532-R532</f>
        <v>-7.2600000000000007</v>
      </c>
      <c r="T532" s="93">
        <f>IF(R532&lt;0,IF(S532=0,0,IF(OR(R532=0,Q532=0),"N.M.",IF(ABS(S532/R532)&gt;=10,"N.M.",S532/(-R532)))),IF(S532=0,0,IF(OR(R532=0,Q532=0),"N.M.",IF(ABS(S532/R532)&gt;=10,"N.M.",S532/R532))))</f>
        <v>-0.50207468879668049</v>
      </c>
    </row>
    <row r="533" spans="1:20" s="70" customFormat="1" hidden="1" outlineLevel="2" x14ac:dyDescent="0.25">
      <c r="A533" s="65" t="s">
        <v>1656</v>
      </c>
      <c r="B533" s="66" t="s">
        <v>2117</v>
      </c>
      <c r="C533" s="67" t="s">
        <v>2531</v>
      </c>
      <c r="D533" s="68"/>
      <c r="E533" s="69"/>
      <c r="F533" s="310">
        <v>0</v>
      </c>
      <c r="G533" s="310">
        <v>0</v>
      </c>
      <c r="H533" s="144">
        <f>+F533-G533</f>
        <v>0</v>
      </c>
      <c r="I533" s="93">
        <f>IF(G533&lt;0,IF(H533=0,0,IF(OR(G533=0,F533=0),"N.M.",IF(ABS(H533/G533)&gt;=10,"N.M.",H533/(-G533)))),IF(H533=0,0,IF(OR(G533=0,F533=0),"N.M.",IF(ABS(H533/G533)&gt;=10,"N.M.",H533/G533))))</f>
        <v>0</v>
      </c>
      <c r="J533" s="160"/>
      <c r="K533" s="310">
        <v>0</v>
      </c>
      <c r="L533" s="310">
        <v>0</v>
      </c>
      <c r="M533" s="144">
        <f>+K533-L533</f>
        <v>0</v>
      </c>
      <c r="N533" s="93">
        <f>IF(L533&lt;0,IF(M533=0,0,IF(OR(L533=0,K533=0),"N.M.",IF(ABS(M533/L533)&gt;=10,"N.M.",M533/(-L533)))),IF(M533=0,0,IF(OR(L533=0,K533=0),"N.M.",IF(ABS(M533/L533)&gt;=10,"N.M.",M533/L533))))</f>
        <v>0</v>
      </c>
      <c r="O533" s="261"/>
      <c r="P533" s="160"/>
      <c r="Q533" s="310">
        <v>0</v>
      </c>
      <c r="R533" s="310">
        <v>0</v>
      </c>
      <c r="S533" s="144">
        <f>+Q533-R533</f>
        <v>0</v>
      </c>
      <c r="T533" s="93">
        <f>IF(R533&lt;0,IF(S533=0,0,IF(OR(R533=0,Q533=0),"N.M.",IF(ABS(S533/R533)&gt;=10,"N.M.",S533/(-R533)))),IF(S533=0,0,IF(OR(R533=0,Q533=0),"N.M.",IF(ABS(S533/R533)&gt;=10,"N.M.",S533/R533))))</f>
        <v>0</v>
      </c>
    </row>
    <row r="534" spans="1:20" s="25" customFormat="1" ht="13" collapsed="1" x14ac:dyDescent="0.3">
      <c r="A534" s="22" t="s">
        <v>220</v>
      </c>
      <c r="B534" s="55" t="s">
        <v>83</v>
      </c>
      <c r="C534" s="53" t="s">
        <v>84</v>
      </c>
      <c r="D534" s="193"/>
      <c r="E534" s="193"/>
      <c r="F534" s="23">
        <v>0</v>
      </c>
      <c r="G534" s="23">
        <v>0</v>
      </c>
      <c r="H534" s="44">
        <f>+F534-G534</f>
        <v>0</v>
      </c>
      <c r="I534" s="119">
        <f>IF(G534&lt;0,IF(H534=0,0,IF(OR(G534=0,F534=0),"N.M.",IF(ABS(H534/G534)&gt;=10,"N.M.",H534/(-G534)))),IF(H534=0,0,IF(OR(G534=0,F534=0),"N.M.",IF(ABS(H534/G534)&gt;=10,"N.M.",H534/G534))))</f>
        <v>0</v>
      </c>
      <c r="J534" s="254"/>
      <c r="K534" s="23">
        <v>7.2</v>
      </c>
      <c r="L534" s="23">
        <v>14.46</v>
      </c>
      <c r="M534" s="44">
        <f>+K534-L534</f>
        <v>-7.2600000000000007</v>
      </c>
      <c r="N534" s="119">
        <f>IF(L534&lt;0,IF(M534=0,0,IF(OR(L534=0,K534=0),"N.M.",IF(ABS(M534/L534)&gt;=10,"N.M.",M534/(-L534)))),IF(M534=0,0,IF(OR(L534=0,K534=0),"N.M.",IF(ABS(M534/L534)&gt;=10,"N.M.",M534/L534))))</f>
        <v>-0.50207468879668049</v>
      </c>
      <c r="O534" s="135"/>
      <c r="P534" s="210"/>
      <c r="Q534" s="23">
        <v>7.2</v>
      </c>
      <c r="R534" s="23">
        <v>14.46</v>
      </c>
      <c r="S534" s="44">
        <f>+Q534-R534</f>
        <v>-7.2600000000000007</v>
      </c>
      <c r="T534" s="119">
        <f>IF(R534&lt;0,IF(S534=0,0,IF(OR(R534=0,Q534=0),"N.M.",IF(ABS(S534/R534)&gt;=10,"N.M.",S534/(-R534)))),IF(S534=0,0,IF(OR(R534=0,Q534=0),"N.M.",IF(ABS(S534/R534)&gt;=10,"N.M.",S534/R534))))</f>
        <v>-0.50207468879668049</v>
      </c>
    </row>
    <row r="535" spans="1:20" s="25" customFormat="1" ht="0.75" hidden="1" customHeight="1" outlineLevel="2" x14ac:dyDescent="0.3">
      <c r="A535" s="22"/>
      <c r="B535" s="55"/>
      <c r="C535" s="53"/>
      <c r="D535" s="193"/>
      <c r="E535" s="193"/>
      <c r="F535" s="23"/>
      <c r="G535" s="23"/>
      <c r="H535" s="44"/>
      <c r="I535" s="119"/>
      <c r="J535" s="254"/>
      <c r="K535" s="23"/>
      <c r="L535" s="23"/>
      <c r="M535" s="44"/>
      <c r="N535" s="119"/>
      <c r="O535" s="135"/>
      <c r="P535" s="210"/>
      <c r="Q535" s="23"/>
      <c r="R535" s="23"/>
      <c r="S535" s="44"/>
      <c r="T535" s="119"/>
    </row>
    <row r="536" spans="1:20" s="25" customFormat="1" ht="13" collapsed="1" x14ac:dyDescent="0.3">
      <c r="A536" s="22" t="s">
        <v>221</v>
      </c>
      <c r="B536" s="55" t="s">
        <v>85</v>
      </c>
      <c r="C536" s="53" t="s">
        <v>86</v>
      </c>
      <c r="D536" s="193"/>
      <c r="E536" s="193"/>
      <c r="F536" s="23">
        <v>0</v>
      </c>
      <c r="G536" s="23">
        <v>0</v>
      </c>
      <c r="H536" s="44">
        <f>+F536-G536</f>
        <v>0</v>
      </c>
      <c r="I536" s="119">
        <f>IF(G536&lt;0,IF(H536=0,0,IF(OR(G536=0,F536=0),"N.M.",IF(ABS(H536/G536)&gt;=10,"N.M.",H536/(-G536)))),IF(H536=0,0,IF(OR(G536=0,F536=0),"N.M.",IF(ABS(H536/G536)&gt;=10,"N.M.",H536/G536))))</f>
        <v>0</v>
      </c>
      <c r="J536" s="254"/>
      <c r="K536" s="23">
        <v>0</v>
      </c>
      <c r="L536" s="23">
        <v>0</v>
      </c>
      <c r="M536" s="44">
        <f>+K536-L536</f>
        <v>0</v>
      </c>
      <c r="N536" s="119">
        <f>IF(L536&lt;0,IF(M536=0,0,IF(OR(L536=0,K536=0),"N.M.",IF(ABS(M536/L536)&gt;=10,"N.M.",M536/(-L536)))),IF(M536=0,0,IF(OR(L536=0,K536=0),"N.M.",IF(ABS(M536/L536)&gt;=10,"N.M.",M536/L536))))</f>
        <v>0</v>
      </c>
      <c r="O536" s="134"/>
      <c r="P536" s="212"/>
      <c r="Q536" s="23">
        <v>0</v>
      </c>
      <c r="R536" s="23">
        <v>0</v>
      </c>
      <c r="S536" s="44">
        <f>+Q536-R536</f>
        <v>0</v>
      </c>
      <c r="T536" s="119">
        <f>IF(R536&lt;0,IF(S536=0,0,IF(OR(R536=0,Q536=0),"N.M.",IF(ABS(S536/R536)&gt;=10,"N.M.",S536/(-R536)))),IF(S536=0,0,IF(OR(R536=0,Q536=0),"N.M.",IF(ABS(S536/R536)&gt;=10,"N.M.",S536/R536))))</f>
        <v>0</v>
      </c>
    </row>
    <row r="537" spans="1:20" s="25" customFormat="1" ht="0.75" hidden="1" customHeight="1" outlineLevel="2" x14ac:dyDescent="0.3">
      <c r="A537" s="22"/>
      <c r="B537" s="55"/>
      <c r="C537" s="53"/>
      <c r="D537" s="193"/>
      <c r="E537" s="193"/>
      <c r="F537" s="23"/>
      <c r="G537" s="23"/>
      <c r="H537" s="44"/>
      <c r="I537" s="119"/>
      <c r="J537" s="254"/>
      <c r="K537" s="23"/>
      <c r="L537" s="23"/>
      <c r="M537" s="44"/>
      <c r="N537" s="119"/>
      <c r="O537" s="134"/>
      <c r="P537" s="212"/>
      <c r="Q537" s="23"/>
      <c r="R537" s="23"/>
      <c r="S537" s="44"/>
      <c r="T537" s="119"/>
    </row>
    <row r="538" spans="1:20" s="70" customFormat="1" hidden="1" outlineLevel="2" x14ac:dyDescent="0.25">
      <c r="A538" s="65" t="s">
        <v>1657</v>
      </c>
      <c r="B538" s="66" t="s">
        <v>2118</v>
      </c>
      <c r="C538" s="67" t="s">
        <v>2532</v>
      </c>
      <c r="D538" s="68"/>
      <c r="E538" s="69"/>
      <c r="F538" s="310">
        <v>196069.72</v>
      </c>
      <c r="G538" s="310">
        <v>66569.38</v>
      </c>
      <c r="H538" s="144">
        <f>+F538-G538</f>
        <v>129500.34</v>
      </c>
      <c r="I538" s="93">
        <f>IF(G538&lt;0,IF(H538=0,0,IF(OR(G538=0,F538=0),"N.M.",IF(ABS(H538/G538)&gt;=10,"N.M.",H538/(-G538)))),IF(H538=0,0,IF(OR(G538=0,F538=0),"N.M.",IF(ABS(H538/G538)&gt;=10,"N.M.",H538/G538))))</f>
        <v>1.9453439404122435</v>
      </c>
      <c r="J538" s="160"/>
      <c r="K538" s="310">
        <v>1165303.23</v>
      </c>
      <c r="L538" s="310">
        <v>391634.06</v>
      </c>
      <c r="M538" s="144">
        <f>+K538-L538</f>
        <v>773669.16999999993</v>
      </c>
      <c r="N538" s="93">
        <f>IF(L538&lt;0,IF(M538=0,0,IF(OR(L538=0,K538=0),"N.M.",IF(ABS(M538/L538)&gt;=10,"N.M.",M538/(-L538)))),IF(M538=0,0,IF(OR(L538=0,K538=0),"N.M.",IF(ABS(M538/L538)&gt;=10,"N.M.",M538/L538))))</f>
        <v>1.9754900020697892</v>
      </c>
      <c r="O538" s="261"/>
      <c r="P538" s="160"/>
      <c r="Q538" s="310">
        <v>585905.70000000007</v>
      </c>
      <c r="R538" s="310">
        <v>199761.92000000001</v>
      </c>
      <c r="S538" s="144">
        <f>+Q538-R538</f>
        <v>386143.78</v>
      </c>
      <c r="T538" s="93">
        <f>IF(R538&lt;0,IF(S538=0,0,IF(OR(R538=0,Q538=0),"N.M.",IF(ABS(S538/R538)&gt;=10,"N.M.",S538/(-R538)))),IF(S538=0,0,IF(OR(R538=0,Q538=0),"N.M.",IF(ABS(S538/R538)&gt;=10,"N.M.",S538/R538))))</f>
        <v>1.9330199669686796</v>
      </c>
    </row>
    <row r="539" spans="1:20" s="25" customFormat="1" ht="13" collapsed="1" x14ac:dyDescent="0.3">
      <c r="A539" s="22" t="s">
        <v>222</v>
      </c>
      <c r="B539" s="55" t="s">
        <v>87</v>
      </c>
      <c r="C539" s="53" t="s">
        <v>88</v>
      </c>
      <c r="D539" s="193"/>
      <c r="E539" s="193"/>
      <c r="F539" s="23">
        <v>196069.72</v>
      </c>
      <c r="G539" s="23">
        <v>66569.38</v>
      </c>
      <c r="H539" s="44">
        <f>+F539-G539</f>
        <v>129500.34</v>
      </c>
      <c r="I539" s="119">
        <f>IF(G539&lt;0,IF(H539=0,0,IF(OR(G539=0,F539=0),"N.M.",IF(ABS(H539/G539)&gt;=10,"N.M.",H539/(-G539)))),IF(H539=0,0,IF(OR(G539=0,F539=0),"N.M.",IF(ABS(H539/G539)&gt;=10,"N.M.",H539/G539))))</f>
        <v>1.9453439404122435</v>
      </c>
      <c r="J539" s="254"/>
      <c r="K539" s="23">
        <v>1165303.23</v>
      </c>
      <c r="L539" s="23">
        <v>391634.06</v>
      </c>
      <c r="M539" s="44">
        <f>+K539-L539</f>
        <v>773669.16999999993</v>
      </c>
      <c r="N539" s="119">
        <f>IF(L539&lt;0,IF(M539=0,0,IF(OR(L539=0,K539=0),"N.M.",IF(ABS(M539/L539)&gt;=10,"N.M.",M539/(-L539)))),IF(M539=0,0,IF(OR(L539=0,K539=0),"N.M.",IF(ABS(M539/L539)&gt;=10,"N.M.",M539/L539))))</f>
        <v>1.9754900020697892</v>
      </c>
      <c r="O539" s="44"/>
      <c r="P539" s="212"/>
      <c r="Q539" s="23">
        <v>585905.70000000007</v>
      </c>
      <c r="R539" s="23">
        <v>199761.92000000001</v>
      </c>
      <c r="S539" s="44">
        <f>+Q539-R539</f>
        <v>386143.78</v>
      </c>
      <c r="T539" s="119">
        <f>IF(R539&lt;0,IF(S539=0,0,IF(OR(R539=0,Q539=0),"N.M.",IF(ABS(S539/R539)&gt;=10,"N.M.",S539/(-R539)))),IF(S539=0,0,IF(OR(R539=0,Q539=0),"N.M.",IF(ABS(S539/R539)&gt;=10,"N.M.",S539/R539))))</f>
        <v>1.9330199669686796</v>
      </c>
    </row>
    <row r="540" spans="1:20" s="25" customFormat="1" ht="13" x14ac:dyDescent="0.3">
      <c r="A540" s="22" t="s">
        <v>1032</v>
      </c>
      <c r="B540" s="55" t="s">
        <v>917</v>
      </c>
      <c r="C540" s="64" t="s">
        <v>920</v>
      </c>
      <c r="D540" s="193"/>
      <c r="E540" s="193"/>
      <c r="F540" s="23">
        <v>0</v>
      </c>
      <c r="G540" s="23">
        <v>0</v>
      </c>
      <c r="H540" s="44">
        <f>+F540-G540</f>
        <v>0</v>
      </c>
      <c r="I540" s="119">
        <f>IF(G540&lt;0,IF(H540=0,0,IF(OR(G540=0,F540=0),"N.M.",IF(ABS(H540/G540)&gt;=10,"N.M.",H540/(-G540)))),IF(H540=0,0,IF(OR(G540=0,F540=0),"N.M.",IF(ABS(H540/G540)&gt;=10,"N.M.",H540/G540))))</f>
        <v>0</v>
      </c>
      <c r="J540" s="254"/>
      <c r="K540" s="23">
        <v>0</v>
      </c>
      <c r="L540" s="23">
        <v>0</v>
      </c>
      <c r="M540" s="44">
        <f>+K540-L540</f>
        <v>0</v>
      </c>
      <c r="N540" s="119">
        <f>IF(L540&lt;0,IF(M540=0,0,IF(OR(L540=0,K540=0),"N.M.",IF(ABS(M540/L540)&gt;=10,"N.M.",M540/(-L540)))),IF(M540=0,0,IF(OR(L540=0,K540=0),"N.M.",IF(ABS(M540/L540)&gt;=10,"N.M.",M540/L540))))</f>
        <v>0</v>
      </c>
      <c r="O540" s="44"/>
      <c r="P540" s="212"/>
      <c r="Q540" s="23">
        <v>0</v>
      </c>
      <c r="R540" s="23">
        <v>0</v>
      </c>
      <c r="S540" s="44">
        <f>+Q540-R540</f>
        <v>0</v>
      </c>
      <c r="T540" s="119"/>
    </row>
    <row r="541" spans="1:20" s="25" customFormat="1" ht="13" x14ac:dyDescent="0.3">
      <c r="A541" s="22" t="s">
        <v>1031</v>
      </c>
      <c r="B541" s="55" t="s">
        <v>918</v>
      </c>
      <c r="C541" s="64" t="s">
        <v>919</v>
      </c>
      <c r="D541" s="201"/>
      <c r="E541" s="201"/>
      <c r="F541" s="34">
        <v>0</v>
      </c>
      <c r="G541" s="34">
        <v>0</v>
      </c>
      <c r="H541" s="73">
        <f>+F541-G541</f>
        <v>0</v>
      </c>
      <c r="I541" s="120">
        <f>IF(G541&lt;0,IF(H541=0,0,IF(OR(G541=0,F541=0),"N.M.",IF(ABS(H541/G541)&gt;=10,"N.M.",H541/(-G541)))),IF(H541=0,0,IF(OR(G541=0,F541=0),"N.M.",IF(ABS(H541/G541)&gt;=10,"N.M.",H541/G541))))</f>
        <v>0</v>
      </c>
      <c r="J541" s="256"/>
      <c r="K541" s="34">
        <v>0</v>
      </c>
      <c r="L541" s="34">
        <v>0</v>
      </c>
      <c r="M541" s="73">
        <f>+K541-L541</f>
        <v>0</v>
      </c>
      <c r="N541" s="120">
        <f>IF(L541&lt;0,IF(M541=0,0,IF(OR(L541=0,K541=0),"N.M.",IF(ABS(M541/L541)&gt;=10,"N.M.",M541/(-L541)))),IF(M541=0,0,IF(OR(L541=0,K541=0),"N.M.",IF(ABS(M541/L541)&gt;=10,"N.M.",M541/L541))))</f>
        <v>0</v>
      </c>
      <c r="O541" s="223"/>
      <c r="P541" s="213"/>
      <c r="Q541" s="34">
        <v>0</v>
      </c>
      <c r="R541" s="34">
        <v>0</v>
      </c>
      <c r="S541" s="73">
        <f>+Q541-R541</f>
        <v>0</v>
      </c>
      <c r="T541" s="120">
        <f>IF(R541&lt;0,IF(S541=0,0,IF(OR(R541=0,Q541=0),"N.M.",IF(ABS(S541/R541)&gt;=10,"N.M.",S541/(-R541)))),IF(S541=0,0,IF(OR(R541=0,Q541=0),"N.M.",IF(ABS(S541/R541)&gt;=10,"N.M.",S541/R541))))</f>
        <v>0</v>
      </c>
    </row>
    <row r="542" spans="1:20" s="25" customFormat="1" ht="13" hidden="1" outlineLevel="2" x14ac:dyDescent="0.3">
      <c r="A542" s="22"/>
      <c r="B542" s="55"/>
      <c r="C542" s="53"/>
      <c r="D542" s="193"/>
      <c r="E542" s="193"/>
      <c r="F542" s="23"/>
      <c r="G542" s="23"/>
      <c r="H542" s="44"/>
      <c r="I542" s="119"/>
      <c r="J542" s="254"/>
      <c r="K542" s="23"/>
      <c r="L542" s="23"/>
      <c r="M542" s="44"/>
      <c r="N542" s="119"/>
      <c r="O542" s="134"/>
      <c r="P542" s="212"/>
      <c r="Q542" s="23"/>
      <c r="R542" s="23"/>
      <c r="S542" s="44"/>
      <c r="T542" s="119"/>
    </row>
    <row r="543" spans="1:20" s="25" customFormat="1" ht="13" collapsed="1" x14ac:dyDescent="0.3">
      <c r="A543" s="22"/>
      <c r="B543" s="55" t="s">
        <v>89</v>
      </c>
      <c r="C543" s="32" t="s">
        <v>849</v>
      </c>
      <c r="D543" s="202"/>
      <c r="E543" s="202"/>
      <c r="F543" s="33">
        <f>SUM(+F362,F435,F441,F444,F448,F451,F453,F455,F460,-F464,F502,F510,F515,F519,-F523,F525,-F528,F530,-F534,F536,F539,-F540,F541)</f>
        <v>66355387.430500001</v>
      </c>
      <c r="G543" s="33">
        <f>SUM(+G362,G435,G441,G444,G448,G451,G453,G455,G460,-G464,G502,G510,G515,G519,-G523,G525,-G528,G530,-G534,G536,G539,-G540,G541)</f>
        <v>48430921.4366</v>
      </c>
      <c r="H543" s="182">
        <f>+F543-G543</f>
        <v>17924465.993900001</v>
      </c>
      <c r="I543" s="234">
        <f>IF(G543&lt;0,IF(H543=0,0,IF(OR(G543=0,F543=0),"N.M.",IF(ABS(H543/G543)&gt;=10,"N.M.",H543/(-G543)))),IF(H543=0,0,IF(OR(G543=0,F543=0),"N.M.",IF(ABS(H543/G543)&gt;=10,"N.M.",H543/G543))))</f>
        <v>0.37010375731472672</v>
      </c>
      <c r="J543" s="254"/>
      <c r="K543" s="33">
        <f>SUM(+K362,K435,K441,K444,K448,K451,K453,K455,K460,-K464,K502,K510,K515,K519,-K523,K525,-K528,K530,-K534,K536,K539,-K540,K541)</f>
        <v>348698689.30689996</v>
      </c>
      <c r="L543" s="33">
        <f>SUM(+L362,L435,L441,L444,L448,L451,L453,L455,L460,-L464,L502,L510,L515,L519,-L523,L525,-L528,L530,-L534,L536,L539,-L540,L541)</f>
        <v>304342552.37540001</v>
      </c>
      <c r="M543" s="182">
        <f>+K543-L543</f>
        <v>44356136.931499958</v>
      </c>
      <c r="N543" s="234">
        <f>IF(L543&lt;0,IF(M543=0,0,IF(OR(L543=0,K543=0),"N.M.",IF(ABS(M543/L543)&gt;=10,"N.M.",M543/(-L543)))),IF(M543=0,0,IF(OR(L543=0,K543=0),"N.M.",IF(ABS(M543/L543)&gt;=10,"N.M.",M543/L543))))</f>
        <v>0.14574411821580446</v>
      </c>
      <c r="O543" s="135"/>
      <c r="P543" s="210"/>
      <c r="Q543" s="33">
        <f>SUM(+Q362,Q435,Q441,Q444,Q448,Q451,Q453,Q455,Q460,-Q464,Q502,Q510,Q515,Q519,-Q523,Q525,-Q528,Q530,-Q534,Q536,Q539,-Q540,Q541)</f>
        <v>164964250.46719995</v>
      </c>
      <c r="R543" s="33">
        <f>SUM(+R362,R435,R441,R444,R448,R451,R453,R455,R460,-R464,R502,R510,R515,R519,-R523,R525,-R528,R530,-R534,R536,R539,-R540,R541)</f>
        <v>147268535.991</v>
      </c>
      <c r="S543" s="182">
        <f>+Q543-R543</f>
        <v>17695714.476199955</v>
      </c>
      <c r="T543" s="234">
        <f>IF(R543&lt;0,IF(S543=0,0,IF(OR(R543=0,Q543=0),"N.M.",IF(ABS(S543/R543)&gt;=10,"N.M.",S543/(-R543)))),IF(S543=0,0,IF(OR(R543=0,Q543=0),"N.M.",IF(ABS(S543/R543)&gt;=10,"N.M.",S543/R543))))</f>
        <v>0.1201595056073715</v>
      </c>
    </row>
    <row r="544" spans="1:20" s="25" customFormat="1" ht="13" x14ac:dyDescent="0.3">
      <c r="A544" s="22"/>
      <c r="B544" s="55" t="s">
        <v>90</v>
      </c>
      <c r="C544" s="36" t="s">
        <v>850</v>
      </c>
      <c r="D544" s="202"/>
      <c r="E544" s="202"/>
      <c r="F544" s="33">
        <f>+F100-F543</f>
        <v>13910359.614500001</v>
      </c>
      <c r="G544" s="33">
        <f>+G100-G543</f>
        <v>7955571.4983999878</v>
      </c>
      <c r="H544" s="182">
        <f>+F544-G544</f>
        <v>5954788.1161000133</v>
      </c>
      <c r="I544" s="234">
        <f>IF(G544&lt;0,IF(H544=0,0,IF(OR(G544=0,F544=0),"N.M.",IF(ABS(H544/G544)&gt;=10,"N.M.",H544/(-G544)))),IF(H544=0,0,IF(OR(G544=0,F544=0),"N.M.",IF(ABS(H544/G544)&gt;=10,"N.M.",H544/G544))))</f>
        <v>0.74850538610552753</v>
      </c>
      <c r="J544" s="254"/>
      <c r="K544" s="33">
        <f>+K100-K543</f>
        <v>45885371.523100019</v>
      </c>
      <c r="L544" s="33">
        <f>+L100-L543</f>
        <v>45502867.664599895</v>
      </c>
      <c r="M544" s="182">
        <f>+K544-L544</f>
        <v>382503.85850012302</v>
      </c>
      <c r="N544" s="234">
        <f>IF(L544&lt;0,IF(M544=0,0,IF(OR(L544=0,K544=0),"N.M.",IF(ABS(M544/L544)&gt;=10,"N.M.",M544/(-L544)))),IF(M544=0,0,IF(OR(L544=0,K544=0),"N.M.",IF(ABS(M544/L544)&gt;=10,"N.M.",M544/L544))))</f>
        <v>8.4061484062838872E-3</v>
      </c>
      <c r="O544" s="135"/>
      <c r="P544" s="210"/>
      <c r="Q544" s="33">
        <f>+Q100-Q543</f>
        <v>17785922.43780008</v>
      </c>
      <c r="R544" s="33">
        <f>+R100-R543</f>
        <v>16702438.594000041</v>
      </c>
      <c r="S544" s="182">
        <f>+Q544-R544</f>
        <v>1083483.8438000381</v>
      </c>
      <c r="T544" s="234">
        <f>IF(R544&lt;0,IF(S544=0,0,IF(OR(R544=0,Q544=0),"N.M.",IF(ABS(S544/R544)&gt;=10,"N.M.",S544/(-R544)))),IF(S544=0,0,IF(OR(R544=0,Q544=0),"N.M.",IF(ABS(S544/R544)&gt;=10,"N.M.",S544/R544))))</f>
        <v>6.4869799562637165E-2</v>
      </c>
    </row>
    <row r="545" spans="1:20" s="25" customFormat="1" ht="13" x14ac:dyDescent="0.3">
      <c r="A545" s="22"/>
      <c r="B545" s="55" t="s">
        <v>91</v>
      </c>
      <c r="C545" s="36" t="s">
        <v>851</v>
      </c>
      <c r="D545" s="202"/>
      <c r="E545" s="202"/>
      <c r="F545" s="33">
        <f>+F544</f>
        <v>13910359.614500001</v>
      </c>
      <c r="G545" s="33">
        <f>+G544</f>
        <v>7955571.4983999878</v>
      </c>
      <c r="H545" s="182">
        <f>+F545-G545</f>
        <v>5954788.1161000133</v>
      </c>
      <c r="I545" s="234">
        <f>IF(G545&lt;0,IF(H545=0,0,IF(OR(G545=0,F545=0),"N.M.",IF(ABS(H545/G545)&gt;=10,"N.M.",H545/(-G545)))),IF(H545=0,0,IF(OR(G545=0,F545=0),"N.M.",IF(ABS(H545/G545)&gt;=10,"N.M.",H545/G545))))</f>
        <v>0.74850538610552753</v>
      </c>
      <c r="J545" s="254"/>
      <c r="K545" s="33">
        <f>+K544</f>
        <v>45885371.523100019</v>
      </c>
      <c r="L545" s="33">
        <f>+L544</f>
        <v>45502867.664599895</v>
      </c>
      <c r="M545" s="182">
        <f>+K545-L545</f>
        <v>382503.85850012302</v>
      </c>
      <c r="N545" s="234">
        <f>IF(L545&lt;0,IF(M545=0,0,IF(OR(L545=0,K545=0),"N.M.",IF(ABS(M545/L545)&gt;=10,"N.M.",M545/(-L545)))),IF(M545=0,0,IF(OR(L545=0,K545=0),"N.M.",IF(ABS(M545/L545)&gt;=10,"N.M.",M545/L545))))</f>
        <v>8.4061484062838872E-3</v>
      </c>
      <c r="O545" s="135"/>
      <c r="P545" s="210"/>
      <c r="Q545" s="33">
        <f>+Q544</f>
        <v>17785922.43780008</v>
      </c>
      <c r="R545" s="33">
        <f>+R544</f>
        <v>16702438.594000041</v>
      </c>
      <c r="S545" s="182">
        <f>+Q545-R545</f>
        <v>1083483.8438000381</v>
      </c>
      <c r="T545" s="234">
        <f>IF(R545&lt;0,IF(S545=0,0,IF(OR(R545=0,Q545=0),"N.M.",IF(ABS(S545/R545)&gt;=10,"N.M.",S545/(-R545)))),IF(S545=0,0,IF(OR(R545=0,Q545=0),"N.M.",IF(ABS(S545/R545)&gt;=10,"N.M.",S545/R545))))</f>
        <v>6.4869799562637165E-2</v>
      </c>
    </row>
    <row r="546" spans="1:20" s="22" customFormat="1" ht="13" x14ac:dyDescent="0.3">
      <c r="B546" s="55" t="s">
        <v>92</v>
      </c>
      <c r="C546" s="228" t="s">
        <v>852</v>
      </c>
      <c r="D546" s="229"/>
      <c r="E546" s="229"/>
      <c r="F546" s="231"/>
      <c r="G546" s="231"/>
      <c r="H546" s="231"/>
      <c r="I546" s="231"/>
      <c r="J546" s="253"/>
      <c r="K546" s="230"/>
      <c r="L546" s="230"/>
      <c r="M546" s="230"/>
      <c r="N546" s="232"/>
      <c r="O546" s="231"/>
      <c r="P546" s="253"/>
      <c r="Q546" s="231"/>
      <c r="R546" s="231"/>
      <c r="S546" s="231"/>
      <c r="T546" s="231"/>
    </row>
    <row r="547" spans="1:20" s="22" customFormat="1" ht="13" x14ac:dyDescent="0.3">
      <c r="B547" s="55" t="s">
        <v>93</v>
      </c>
      <c r="C547" s="228" t="s">
        <v>39</v>
      </c>
      <c r="D547" s="229"/>
      <c r="E547" s="229"/>
      <c r="F547" s="231"/>
      <c r="G547" s="231"/>
      <c r="H547" s="231"/>
      <c r="I547" s="231"/>
      <c r="J547" s="253"/>
      <c r="K547" s="230"/>
      <c r="L547" s="230"/>
      <c r="M547" s="230"/>
      <c r="N547" s="232"/>
      <c r="O547" s="231"/>
      <c r="P547" s="253"/>
      <c r="Q547" s="231"/>
      <c r="R547" s="231"/>
      <c r="S547" s="231"/>
      <c r="T547" s="231"/>
    </row>
    <row r="548" spans="1:20" s="22" customFormat="1" ht="13" x14ac:dyDescent="0.3">
      <c r="B548" s="55" t="s">
        <v>94</v>
      </c>
      <c r="C548" s="228" t="s">
        <v>853</v>
      </c>
      <c r="D548" s="229"/>
      <c r="E548" s="229"/>
      <c r="F548" s="231"/>
      <c r="G548" s="231"/>
      <c r="H548" s="231"/>
      <c r="I548" s="231"/>
      <c r="J548" s="253"/>
      <c r="K548" s="230"/>
      <c r="L548" s="230"/>
      <c r="M548" s="230"/>
      <c r="N548" s="232"/>
      <c r="O548" s="231"/>
      <c r="P548" s="253"/>
      <c r="Q548" s="231"/>
      <c r="R548" s="231"/>
      <c r="S548" s="231"/>
      <c r="T548" s="231"/>
    </row>
    <row r="549" spans="1:20" s="25" customFormat="1" ht="4.5" hidden="1" customHeight="1" outlineLevel="2" x14ac:dyDescent="0.3">
      <c r="A549" s="22"/>
      <c r="B549" s="55"/>
      <c r="C549" s="53"/>
      <c r="D549" s="193"/>
      <c r="E549" s="193"/>
      <c r="F549" s="26"/>
      <c r="G549" s="26"/>
      <c r="H549" s="44"/>
      <c r="I549" s="119"/>
      <c r="J549" s="254"/>
      <c r="K549" s="26"/>
      <c r="L549" s="26"/>
      <c r="M549" s="44"/>
      <c r="N549" s="119"/>
      <c r="O549" s="224"/>
      <c r="P549" s="209"/>
      <c r="Q549" s="26"/>
      <c r="R549" s="26"/>
      <c r="S549" s="44"/>
      <c r="T549" s="119"/>
    </row>
    <row r="550" spans="1:20" s="25" customFormat="1" ht="13" collapsed="1" x14ac:dyDescent="0.3">
      <c r="A550" s="22" t="s">
        <v>223</v>
      </c>
      <c r="B550" s="55" t="s">
        <v>95</v>
      </c>
      <c r="C550" s="53" t="s">
        <v>96</v>
      </c>
      <c r="D550" s="193"/>
      <c r="E550" s="193"/>
      <c r="F550" s="26">
        <v>0</v>
      </c>
      <c r="G550" s="26">
        <v>0</v>
      </c>
      <c r="H550" s="44">
        <f>+F550-G550</f>
        <v>0</v>
      </c>
      <c r="I550" s="119">
        <f>IF(G550&lt;0,IF(H550=0,0,IF(OR(G550=0,F550=0),"N.M.",IF(ABS(H550/G550)&gt;=10,"N.M.",H550/(-G550)))),IF(H550=0,0,IF(OR(G550=0,F550=0),"N.M.",IF(ABS(H550/G550)&gt;=10,"N.M.",H550/G550))))</f>
        <v>0</v>
      </c>
      <c r="J550" s="254"/>
      <c r="K550" s="26">
        <v>0</v>
      </c>
      <c r="L550" s="26">
        <v>0</v>
      </c>
      <c r="M550" s="44">
        <f>+K550-L550</f>
        <v>0</v>
      </c>
      <c r="N550" s="119">
        <f>IF(L550&lt;0,IF(M550=0,0,IF(OR(L550=0,K550=0),"N.M.",IF(ABS(M550/L550)&gt;=10,"N.M.",M550/(-L550)))),IF(M550=0,0,IF(OR(L550=0,K550=0),"N.M.",IF(ABS(M550/L550)&gt;=10,"N.M.",M550/L550))))</f>
        <v>0</v>
      </c>
      <c r="O550" s="224"/>
      <c r="P550" s="209"/>
      <c r="Q550" s="26">
        <v>0</v>
      </c>
      <c r="R550" s="26">
        <v>0</v>
      </c>
      <c r="S550" s="44">
        <f>+Q550-R550</f>
        <v>0</v>
      </c>
      <c r="T550" s="119">
        <f>IF(R550&lt;0,IF(S550=0,0,IF(OR(R550=0,Q550=0),"N.M.",IF(ABS(S550/R550)&gt;=10,"N.M.",S550/(-R550)))),IF(S550=0,0,IF(OR(R550=0,Q550=0),"N.M.",IF(ABS(S550/R550)&gt;=10,"N.M.",S550/R550))))</f>
        <v>0</v>
      </c>
    </row>
    <row r="551" spans="1:20" s="25" customFormat="1" ht="0.75" hidden="1" customHeight="1" outlineLevel="2" x14ac:dyDescent="0.3">
      <c r="A551" s="22"/>
      <c r="B551" s="55"/>
      <c r="C551" s="53"/>
      <c r="D551" s="193"/>
      <c r="E551" s="193"/>
      <c r="F551" s="26"/>
      <c r="G551" s="26"/>
      <c r="H551" s="44"/>
      <c r="I551" s="119"/>
      <c r="J551" s="254"/>
      <c r="K551" s="26"/>
      <c r="L551" s="26"/>
      <c r="M551" s="44"/>
      <c r="N551" s="119"/>
      <c r="O551" s="224"/>
      <c r="P551" s="209"/>
      <c r="Q551" s="26"/>
      <c r="R551" s="26"/>
      <c r="S551" s="44"/>
      <c r="T551" s="119"/>
    </row>
    <row r="552" spans="1:20" s="25" customFormat="1" ht="13" collapsed="1" x14ac:dyDescent="0.3">
      <c r="A552" s="22" t="s">
        <v>224</v>
      </c>
      <c r="B552" s="55" t="s">
        <v>97</v>
      </c>
      <c r="C552" s="53" t="s">
        <v>98</v>
      </c>
      <c r="D552" s="193"/>
      <c r="E552" s="193"/>
      <c r="F552" s="23">
        <v>0</v>
      </c>
      <c r="G552" s="23">
        <v>0</v>
      </c>
      <c r="H552" s="44">
        <f>+F552-G552</f>
        <v>0</v>
      </c>
      <c r="I552" s="119">
        <f>IF(G552&lt;0,IF(H552=0,0,IF(OR(G552=0,F552=0),"N.M.",IF(ABS(H552/G552)&gt;=10,"N.M.",H552/(-G552)))),IF(H552=0,0,IF(OR(G552=0,F552=0),"N.M.",IF(ABS(H552/G552)&gt;=10,"N.M.",H552/G552))))</f>
        <v>0</v>
      </c>
      <c r="J552" s="254"/>
      <c r="K552" s="23">
        <v>0</v>
      </c>
      <c r="L552" s="23">
        <v>0</v>
      </c>
      <c r="M552" s="44">
        <f>+K552-L552</f>
        <v>0</v>
      </c>
      <c r="N552" s="119">
        <f>IF(L552&lt;0,IF(M552=0,0,IF(OR(L552=0,K552=0),"N.M.",IF(ABS(M552/L552)&gt;=10,"N.M.",M552/(-L552)))),IF(M552=0,0,IF(OR(L552=0,K552=0),"N.M.",IF(ABS(M552/L552)&gt;=10,"N.M.",M552/L552))))</f>
        <v>0</v>
      </c>
      <c r="O552" s="225"/>
      <c r="P552" s="214"/>
      <c r="Q552" s="23">
        <v>0</v>
      </c>
      <c r="R552" s="23">
        <v>0</v>
      </c>
      <c r="S552" s="44">
        <f>+Q552-R552</f>
        <v>0</v>
      </c>
      <c r="T552" s="119">
        <f>IF(R552&lt;0,IF(S552=0,0,IF(OR(R552=0,Q552=0),"N.M.",IF(ABS(S552/R552)&gt;=10,"N.M.",S552/(-R552)))),IF(S552=0,0,IF(OR(R552=0,Q552=0),"N.M.",IF(ABS(S552/R552)&gt;=10,"N.M.",S552/R552))))</f>
        <v>0</v>
      </c>
    </row>
    <row r="553" spans="1:20" s="25" customFormat="1" ht="0.75" hidden="1" customHeight="1" outlineLevel="2" x14ac:dyDescent="0.3">
      <c r="A553" s="22"/>
      <c r="B553" s="55"/>
      <c r="C553" s="53"/>
      <c r="D553" s="193"/>
      <c r="E553" s="193"/>
      <c r="F553" s="23"/>
      <c r="G553" s="23"/>
      <c r="H553" s="44"/>
      <c r="I553" s="119"/>
      <c r="J553" s="254"/>
      <c r="K553" s="23"/>
      <c r="L553" s="23"/>
      <c r="M553" s="44"/>
      <c r="N553" s="119"/>
      <c r="O553" s="225"/>
      <c r="P553" s="214"/>
      <c r="Q553" s="23"/>
      <c r="R553" s="23"/>
      <c r="S553" s="44"/>
      <c r="T553" s="119"/>
    </row>
    <row r="554" spans="1:20" s="70" customFormat="1" hidden="1" outlineLevel="2" x14ac:dyDescent="0.25">
      <c r="A554" s="65" t="s">
        <v>1658</v>
      </c>
      <c r="B554" s="66" t="s">
        <v>2119</v>
      </c>
      <c r="C554" s="67" t="s">
        <v>2533</v>
      </c>
      <c r="D554" s="68"/>
      <c r="E554" s="69"/>
      <c r="F554" s="310">
        <v>26797.22</v>
      </c>
      <c r="G554" s="310">
        <v>25308.400000000001</v>
      </c>
      <c r="H554" s="144">
        <f>+F554-G554</f>
        <v>1488.8199999999997</v>
      </c>
      <c r="I554" s="93">
        <f>IF(G554&lt;0,IF(H554=0,0,IF(OR(G554=0,F554=0),"N.M.",IF(ABS(H554/G554)&gt;=10,"N.M.",H554/(-G554)))),IF(H554=0,0,IF(OR(G554=0,F554=0),"N.M.",IF(ABS(H554/G554)&gt;=10,"N.M.",H554/G554))))</f>
        <v>5.8827108786015693E-2</v>
      </c>
      <c r="J554" s="160"/>
      <c r="K554" s="310">
        <v>162797.76999999999</v>
      </c>
      <c r="L554" s="310">
        <v>165275.32</v>
      </c>
      <c r="M554" s="144">
        <f>+K554-L554</f>
        <v>-2477.5500000000175</v>
      </c>
      <c r="N554" s="93">
        <f>IF(L554&lt;0,IF(M554=0,0,IF(OR(L554=0,K554=0),"N.M.",IF(ABS(M554/L554)&gt;=10,"N.M.",M554/(-L554)))),IF(M554=0,0,IF(OR(L554=0,K554=0),"N.M.",IF(ABS(M554/L554)&gt;=10,"N.M.",M554/L554))))</f>
        <v>-1.4990441404076649E-2</v>
      </c>
      <c r="O554" s="261"/>
      <c r="P554" s="160"/>
      <c r="Q554" s="310">
        <v>81231.53</v>
      </c>
      <c r="R554" s="310">
        <v>82858.22</v>
      </c>
      <c r="S554" s="144">
        <f>+Q554-R554</f>
        <v>-1626.6900000000023</v>
      </c>
      <c r="T554" s="93">
        <f>IF(R554&lt;0,IF(S554=0,0,IF(OR(R554=0,Q554=0),"N.M.",IF(ABS(S554/R554)&gt;=10,"N.M.",S554/(-R554)))),IF(S554=0,0,IF(OR(R554=0,Q554=0),"N.M.",IF(ABS(S554/R554)&gt;=10,"N.M.",S554/R554))))</f>
        <v>-1.9632210298507525E-2</v>
      </c>
    </row>
    <row r="555" spans="1:20" s="25" customFormat="1" ht="13" collapsed="1" x14ac:dyDescent="0.3">
      <c r="A555" s="22" t="s">
        <v>225</v>
      </c>
      <c r="B555" s="55" t="s">
        <v>99</v>
      </c>
      <c r="C555" s="53" t="s">
        <v>100</v>
      </c>
      <c r="D555" s="193"/>
      <c r="E555" s="193"/>
      <c r="F555" s="23">
        <v>26797.22</v>
      </c>
      <c r="G555" s="23">
        <v>25308.400000000001</v>
      </c>
      <c r="H555" s="44">
        <f>+F555-G555</f>
        <v>1488.8199999999997</v>
      </c>
      <c r="I555" s="119">
        <f>IF(G555&lt;0,IF(H555=0,0,IF(OR(G555=0,F555=0),"N.M.",IF(ABS(H555/G555)&gt;=10,"N.M.",H555/(-G555)))),IF(H555=0,0,IF(OR(G555=0,F555=0),"N.M.",IF(ABS(H555/G555)&gt;=10,"N.M.",H555/G555))))</f>
        <v>5.8827108786015693E-2</v>
      </c>
      <c r="J555" s="254"/>
      <c r="K555" s="23">
        <v>162797.76999999999</v>
      </c>
      <c r="L555" s="23">
        <v>165275.32</v>
      </c>
      <c r="M555" s="44">
        <f>+K555-L555</f>
        <v>-2477.5500000000175</v>
      </c>
      <c r="N555" s="119">
        <f>IF(L555&lt;0,IF(M555=0,0,IF(OR(L555=0,K555=0),"N.M.",IF(ABS(M555/L555)&gt;=10,"N.M.",M555/(-L555)))),IF(M555=0,0,IF(OR(L555=0,K555=0),"N.M.",IF(ABS(M555/L555)&gt;=10,"N.M.",M555/L555))))</f>
        <v>-1.4990441404076649E-2</v>
      </c>
      <c r="O555" s="134"/>
      <c r="P555" s="212"/>
      <c r="Q555" s="23">
        <v>81231.53</v>
      </c>
      <c r="R555" s="23">
        <v>82858.22</v>
      </c>
      <c r="S555" s="44">
        <f>+Q555-R555</f>
        <v>-1626.6900000000023</v>
      </c>
      <c r="T555" s="119">
        <f>IF(R555&lt;0,IF(S555=0,0,IF(OR(R555=0,Q555=0),"N.M.",IF(ABS(S555/R555)&gt;=10,"N.M.",S555/(-R555)))),IF(S555=0,0,IF(OR(R555=0,Q555=0),"N.M.",IF(ABS(S555/R555)&gt;=10,"N.M.",S555/R555))))</f>
        <v>-1.9632210298507525E-2</v>
      </c>
    </row>
    <row r="556" spans="1:20" s="25" customFormat="1" ht="0.75" hidden="1" customHeight="1" outlineLevel="2" x14ac:dyDescent="0.3">
      <c r="A556" s="22"/>
      <c r="B556" s="55"/>
      <c r="C556" s="53"/>
      <c r="D556" s="193"/>
      <c r="E556" s="193"/>
      <c r="F556" s="23"/>
      <c r="G556" s="23"/>
      <c r="H556" s="44"/>
      <c r="I556" s="119"/>
      <c r="J556" s="254"/>
      <c r="K556" s="23"/>
      <c r="L556" s="23"/>
      <c r="M556" s="44"/>
      <c r="N556" s="119"/>
      <c r="O556" s="134"/>
      <c r="P556" s="212"/>
      <c r="Q556" s="23"/>
      <c r="R556" s="23"/>
      <c r="S556" s="44"/>
      <c r="T556" s="119"/>
    </row>
    <row r="557" spans="1:20" s="70" customFormat="1" hidden="1" outlineLevel="2" x14ac:dyDescent="0.25">
      <c r="A557" s="65" t="s">
        <v>1659</v>
      </c>
      <c r="B557" s="66" t="s">
        <v>2120</v>
      </c>
      <c r="C557" s="67" t="s">
        <v>2534</v>
      </c>
      <c r="D557" s="68"/>
      <c r="E557" s="69"/>
      <c r="F557" s="310">
        <v>0</v>
      </c>
      <c r="G557" s="310">
        <v>0</v>
      </c>
      <c r="H557" s="144">
        <f>+F557-G557</f>
        <v>0</v>
      </c>
      <c r="I557" s="93">
        <f>IF(G557&lt;0,IF(H557=0,0,IF(OR(G557=0,F557=0),"N.M.",IF(ABS(H557/G557)&gt;=10,"N.M.",H557/(-G557)))),IF(H557=0,0,IF(OR(G557=0,F557=0),"N.M.",IF(ABS(H557/G557)&gt;=10,"N.M.",H557/G557))))</f>
        <v>0</v>
      </c>
      <c r="J557" s="160"/>
      <c r="K557" s="310">
        <v>0</v>
      </c>
      <c r="L557" s="310">
        <v>0</v>
      </c>
      <c r="M557" s="144">
        <f>+K557-L557</f>
        <v>0</v>
      </c>
      <c r="N557" s="93">
        <f>IF(L557&lt;0,IF(M557=0,0,IF(OR(L557=0,K557=0),"N.M.",IF(ABS(M557/L557)&gt;=10,"N.M.",M557/(-L557)))),IF(M557=0,0,IF(OR(L557=0,K557=0),"N.M.",IF(ABS(M557/L557)&gt;=10,"N.M.",M557/L557))))</f>
        <v>0</v>
      </c>
      <c r="O557" s="261"/>
      <c r="P557" s="160"/>
      <c r="Q557" s="310">
        <v>0</v>
      </c>
      <c r="R557" s="310">
        <v>0</v>
      </c>
      <c r="S557" s="144">
        <f>+Q557-R557</f>
        <v>0</v>
      </c>
      <c r="T557" s="93">
        <f>IF(R557&lt;0,IF(S557=0,0,IF(OR(R557=0,Q557=0),"N.M.",IF(ABS(S557/R557)&gt;=10,"N.M.",S557/(-R557)))),IF(S557=0,0,IF(OR(R557=0,Q557=0),"N.M.",IF(ABS(S557/R557)&gt;=10,"N.M.",S557/R557))))</f>
        <v>0</v>
      </c>
    </row>
    <row r="558" spans="1:20" s="70" customFormat="1" hidden="1" outlineLevel="2" x14ac:dyDescent="0.25">
      <c r="A558" s="65" t="s">
        <v>1660</v>
      </c>
      <c r="B558" s="66" t="s">
        <v>2121</v>
      </c>
      <c r="C558" s="67" t="s">
        <v>2535</v>
      </c>
      <c r="D558" s="68"/>
      <c r="E558" s="69"/>
      <c r="F558" s="310">
        <v>0</v>
      </c>
      <c r="G558" s="310">
        <v>0</v>
      </c>
      <c r="H558" s="144">
        <f>+F558-G558</f>
        <v>0</v>
      </c>
      <c r="I558" s="93">
        <f>IF(G558&lt;0,IF(H558=0,0,IF(OR(G558=0,F558=0),"N.M.",IF(ABS(H558/G558)&gt;=10,"N.M.",H558/(-G558)))),IF(H558=0,0,IF(OR(G558=0,F558=0),"N.M.",IF(ABS(H558/G558)&gt;=10,"N.M.",H558/G558))))</f>
        <v>0</v>
      </c>
      <c r="J558" s="160"/>
      <c r="K558" s="310">
        <v>0</v>
      </c>
      <c r="L558" s="310">
        <v>0</v>
      </c>
      <c r="M558" s="144">
        <f>+K558-L558</f>
        <v>0</v>
      </c>
      <c r="N558" s="93">
        <f>IF(L558&lt;0,IF(M558=0,0,IF(OR(L558=0,K558=0),"N.M.",IF(ABS(M558/L558)&gt;=10,"N.M.",M558/(-L558)))),IF(M558=0,0,IF(OR(L558=0,K558=0),"N.M.",IF(ABS(M558/L558)&gt;=10,"N.M.",M558/L558))))</f>
        <v>0</v>
      </c>
      <c r="O558" s="261"/>
      <c r="P558" s="160"/>
      <c r="Q558" s="310">
        <v>0</v>
      </c>
      <c r="R558" s="310">
        <v>0</v>
      </c>
      <c r="S558" s="144">
        <f>+Q558-R558</f>
        <v>0</v>
      </c>
      <c r="T558" s="93">
        <f>IF(R558&lt;0,IF(S558=0,0,IF(OR(R558=0,Q558=0),"N.M.",IF(ABS(S558/R558)&gt;=10,"N.M.",S558/(-R558)))),IF(S558=0,0,IF(OR(R558=0,Q558=0),"N.M.",IF(ABS(S558/R558)&gt;=10,"N.M.",S558/R558))))</f>
        <v>0</v>
      </c>
    </row>
    <row r="559" spans="1:20" s="25" customFormat="1" ht="13" collapsed="1" x14ac:dyDescent="0.3">
      <c r="A559" s="22" t="s">
        <v>226</v>
      </c>
      <c r="B559" s="55" t="s">
        <v>101</v>
      </c>
      <c r="C559" s="53" t="s">
        <v>102</v>
      </c>
      <c r="D559" s="193"/>
      <c r="E559" s="193"/>
      <c r="F559" s="23">
        <v>0</v>
      </c>
      <c r="G559" s="23">
        <v>0</v>
      </c>
      <c r="H559" s="44">
        <f>+F559-G559</f>
        <v>0</v>
      </c>
      <c r="I559" s="119">
        <f>IF(G559&lt;0,IF(H559=0,0,IF(OR(G559=0,F559=0),"N.M.",IF(ABS(H559/G559)&gt;=10,"N.M.",H559/(-G559)))),IF(H559=0,0,IF(OR(G559=0,F559=0),"N.M.",IF(ABS(H559/G559)&gt;=10,"N.M.",H559/G559))))</f>
        <v>0</v>
      </c>
      <c r="J559" s="254"/>
      <c r="K559" s="23">
        <v>0</v>
      </c>
      <c r="L559" s="23">
        <v>0</v>
      </c>
      <c r="M559" s="44">
        <f>+K559-L559</f>
        <v>0</v>
      </c>
      <c r="N559" s="119">
        <f>IF(L559&lt;0,IF(M559=0,0,IF(OR(L559=0,K559=0),"N.M.",IF(ABS(M559/L559)&gt;=10,"N.M.",M559/(-L559)))),IF(M559=0,0,IF(OR(L559=0,K559=0),"N.M.",IF(ABS(M559/L559)&gt;=10,"N.M.",M559/L559))))</f>
        <v>0</v>
      </c>
      <c r="O559" s="134"/>
      <c r="P559" s="212"/>
      <c r="Q559" s="23">
        <v>0</v>
      </c>
      <c r="R559" s="23">
        <v>0</v>
      </c>
      <c r="S559" s="44">
        <f>+Q559-R559</f>
        <v>0</v>
      </c>
      <c r="T559" s="119">
        <f>IF(R559&lt;0,IF(S559=0,0,IF(OR(R559=0,Q559=0),"N.M.",IF(ABS(S559/R559)&gt;=10,"N.M.",S559/(-R559)))),IF(S559=0,0,IF(OR(R559=0,Q559=0),"N.M.",IF(ABS(S559/R559)&gt;=10,"N.M.",S559/R559))))</f>
        <v>0</v>
      </c>
    </row>
    <row r="560" spans="1:20" s="25" customFormat="1" ht="0.75" hidden="1" customHeight="1" outlineLevel="2" x14ac:dyDescent="0.3">
      <c r="A560" s="22"/>
      <c r="B560" s="55"/>
      <c r="C560" s="53"/>
      <c r="D560" s="193"/>
      <c r="E560" s="193"/>
      <c r="F560" s="23"/>
      <c r="G560" s="23"/>
      <c r="H560" s="44"/>
      <c r="I560" s="119"/>
      <c r="J560" s="254"/>
      <c r="K560" s="23"/>
      <c r="L560" s="23"/>
      <c r="M560" s="44"/>
      <c r="N560" s="119"/>
      <c r="O560" s="134"/>
      <c r="P560" s="212"/>
      <c r="Q560" s="23"/>
      <c r="R560" s="23"/>
      <c r="S560" s="44"/>
      <c r="T560" s="119"/>
    </row>
    <row r="561" spans="1:20" s="70" customFormat="1" hidden="1" outlineLevel="2" x14ac:dyDescent="0.25">
      <c r="A561" s="65" t="s">
        <v>1661</v>
      </c>
      <c r="B561" s="66" t="s">
        <v>2122</v>
      </c>
      <c r="C561" s="67" t="s">
        <v>2536</v>
      </c>
      <c r="D561" s="68"/>
      <c r="E561" s="69"/>
      <c r="F561" s="310">
        <v>0</v>
      </c>
      <c r="G561" s="310">
        <v>0</v>
      </c>
      <c r="H561" s="144">
        <f>+F561-G561</f>
        <v>0</v>
      </c>
      <c r="I561" s="93">
        <f>IF(G561&lt;0,IF(H561=0,0,IF(OR(G561=0,F561=0),"N.M.",IF(ABS(H561/G561)&gt;=10,"N.M.",H561/(-G561)))),IF(H561=0,0,IF(OR(G561=0,F561=0),"N.M.",IF(ABS(H561/G561)&gt;=10,"N.M.",H561/G561))))</f>
        <v>0</v>
      </c>
      <c r="J561" s="160"/>
      <c r="K561" s="310">
        <v>400</v>
      </c>
      <c r="L561" s="310">
        <v>400</v>
      </c>
      <c r="M561" s="144">
        <f>+K561-L561</f>
        <v>0</v>
      </c>
      <c r="N561" s="93">
        <f>IF(L561&lt;0,IF(M561=0,0,IF(OR(L561=0,K561=0),"N.M.",IF(ABS(M561/L561)&gt;=10,"N.M.",M561/(-L561)))),IF(M561=0,0,IF(OR(L561=0,K561=0),"N.M.",IF(ABS(M561/L561)&gt;=10,"N.M.",M561/L561))))</f>
        <v>0</v>
      </c>
      <c r="O561" s="261"/>
      <c r="P561" s="160"/>
      <c r="Q561" s="310">
        <v>0</v>
      </c>
      <c r="R561" s="310">
        <v>0</v>
      </c>
      <c r="S561" s="144">
        <f>+Q561-R561</f>
        <v>0</v>
      </c>
      <c r="T561" s="93">
        <f>IF(R561&lt;0,IF(S561=0,0,IF(OR(R561=0,Q561=0),"N.M.",IF(ABS(S561/R561)&gt;=10,"N.M.",S561/(-R561)))),IF(S561=0,0,IF(OR(R561=0,Q561=0),"N.M.",IF(ABS(S561/R561)&gt;=10,"N.M.",S561/R561))))</f>
        <v>0</v>
      </c>
    </row>
    <row r="562" spans="1:20" s="70" customFormat="1" hidden="1" outlineLevel="2" x14ac:dyDescent="0.25">
      <c r="A562" s="65" t="s">
        <v>1662</v>
      </c>
      <c r="B562" s="66" t="s">
        <v>2123</v>
      </c>
      <c r="C562" s="67" t="s">
        <v>2537</v>
      </c>
      <c r="D562" s="68"/>
      <c r="E562" s="69"/>
      <c r="F562" s="310">
        <v>-555.82000000000005</v>
      </c>
      <c r="G562" s="310">
        <v>-555.82000000000005</v>
      </c>
      <c r="H562" s="144">
        <f>+F562-G562</f>
        <v>0</v>
      </c>
      <c r="I562" s="93">
        <f>IF(G562&lt;0,IF(H562=0,0,IF(OR(G562=0,F562=0),"N.M.",IF(ABS(H562/G562)&gt;=10,"N.M.",H562/(-G562)))),IF(H562=0,0,IF(OR(G562=0,F562=0),"N.M.",IF(ABS(H562/G562)&gt;=10,"N.M.",H562/G562))))</f>
        <v>0</v>
      </c>
      <c r="J562" s="160"/>
      <c r="K562" s="310">
        <v>-3334.89</v>
      </c>
      <c r="L562" s="310">
        <v>-3334.89</v>
      </c>
      <c r="M562" s="144">
        <f>+K562-L562</f>
        <v>0</v>
      </c>
      <c r="N562" s="93">
        <f>IF(L562&lt;0,IF(M562=0,0,IF(OR(L562=0,K562=0),"N.M.",IF(ABS(M562/L562)&gt;=10,"N.M.",M562/(-L562)))),IF(M562=0,0,IF(OR(L562=0,K562=0),"N.M.",IF(ABS(M562/L562)&gt;=10,"N.M.",M562/L562))))</f>
        <v>0</v>
      </c>
      <c r="O562" s="261"/>
      <c r="P562" s="160"/>
      <c r="Q562" s="310">
        <v>-1667.45</v>
      </c>
      <c r="R562" s="310">
        <v>-1667.45</v>
      </c>
      <c r="S562" s="144">
        <f>+Q562-R562</f>
        <v>0</v>
      </c>
      <c r="T562" s="93">
        <f>IF(R562&lt;0,IF(S562=0,0,IF(OR(R562=0,Q562=0),"N.M.",IF(ABS(S562/R562)&gt;=10,"N.M.",S562/(-R562)))),IF(S562=0,0,IF(OR(R562=0,Q562=0),"N.M.",IF(ABS(S562/R562)&gt;=10,"N.M.",S562/R562))))</f>
        <v>0</v>
      </c>
    </row>
    <row r="563" spans="1:20" s="25" customFormat="1" ht="13" collapsed="1" x14ac:dyDescent="0.3">
      <c r="A563" s="22" t="s">
        <v>227</v>
      </c>
      <c r="B563" s="55" t="s">
        <v>103</v>
      </c>
      <c r="C563" s="53" t="s">
        <v>104</v>
      </c>
      <c r="D563" s="193"/>
      <c r="E563" s="193"/>
      <c r="F563" s="23">
        <v>-555.82000000000005</v>
      </c>
      <c r="G563" s="23">
        <v>-555.82000000000005</v>
      </c>
      <c r="H563" s="44">
        <f>+F563-G563</f>
        <v>0</v>
      </c>
      <c r="I563" s="119">
        <f>IF(G563&lt;0,IF(H563=0,0,IF(OR(G563=0,F563=0),"N.M.",IF(ABS(H563/G563)&gt;=10,"N.M.",H563/(-G563)))),IF(H563=0,0,IF(OR(G563=0,F563=0),"N.M.",IF(ABS(H563/G563)&gt;=10,"N.M.",H563/G563))))</f>
        <v>0</v>
      </c>
      <c r="J563" s="254"/>
      <c r="K563" s="23">
        <v>-2934.89</v>
      </c>
      <c r="L563" s="23">
        <v>-2934.89</v>
      </c>
      <c r="M563" s="44">
        <f>+K563-L563</f>
        <v>0</v>
      </c>
      <c r="N563" s="119">
        <f>IF(L563&lt;0,IF(M563=0,0,IF(OR(L563=0,K563=0),"N.M.",IF(ABS(M563/L563)&gt;=10,"N.M.",M563/(-L563)))),IF(M563=0,0,IF(OR(L563=0,K563=0),"N.M.",IF(ABS(M563/L563)&gt;=10,"N.M.",M563/L563))))</f>
        <v>0</v>
      </c>
      <c r="O563" s="134"/>
      <c r="P563" s="212"/>
      <c r="Q563" s="23">
        <v>-1667.45</v>
      </c>
      <c r="R563" s="23">
        <v>-1667.45</v>
      </c>
      <c r="S563" s="44">
        <f>+Q563-R563</f>
        <v>0</v>
      </c>
      <c r="T563" s="119">
        <f>IF(R563&lt;0,IF(S563=0,0,IF(OR(R563=0,Q563=0),"N.M.",IF(ABS(S563/R563)&gt;=10,"N.M.",S563/(-R563)))),IF(S563=0,0,IF(OR(R563=0,Q563=0),"N.M.",IF(ABS(S563/R563)&gt;=10,"N.M.",S563/R563))))</f>
        <v>0</v>
      </c>
    </row>
    <row r="564" spans="1:20" s="25" customFormat="1" ht="0.75" hidden="1" customHeight="1" outlineLevel="2" x14ac:dyDescent="0.3">
      <c r="A564" s="22"/>
      <c r="B564" s="55"/>
      <c r="C564" s="53"/>
      <c r="D564" s="193"/>
      <c r="E564" s="193"/>
      <c r="F564" s="23"/>
      <c r="G564" s="23"/>
      <c r="H564" s="44"/>
      <c r="I564" s="119"/>
      <c r="J564" s="254"/>
      <c r="K564" s="23"/>
      <c r="L564" s="23"/>
      <c r="M564" s="44"/>
      <c r="N564" s="119"/>
      <c r="O564" s="134"/>
      <c r="P564" s="212"/>
      <c r="Q564" s="23"/>
      <c r="R564" s="23"/>
      <c r="S564" s="44"/>
      <c r="T564" s="119"/>
    </row>
    <row r="565" spans="1:20" s="25" customFormat="1" ht="13" collapsed="1" x14ac:dyDescent="0.3">
      <c r="A565" s="22" t="s">
        <v>228</v>
      </c>
      <c r="B565" s="55" t="s">
        <v>105</v>
      </c>
      <c r="C565" s="53" t="s">
        <v>106</v>
      </c>
      <c r="D565" s="193"/>
      <c r="E565" s="193"/>
      <c r="F565" s="26">
        <v>0</v>
      </c>
      <c r="G565" s="26">
        <v>0</v>
      </c>
      <c r="H565" s="44">
        <f>+F565-G565</f>
        <v>0</v>
      </c>
      <c r="I565" s="119">
        <f>IF(G565&lt;0,IF(H565=0,0,IF(OR(G565=0,F565=0),"N.M.",IF(ABS(H565/G565)&gt;=10,"N.M.",H565/(-G565)))),IF(H565=0,0,IF(OR(G565=0,F565=0),"N.M.",IF(ABS(H565/G565)&gt;=10,"N.M.",H565/G565))))</f>
        <v>0</v>
      </c>
      <c r="J565" s="254"/>
      <c r="K565" s="26">
        <v>0</v>
      </c>
      <c r="L565" s="26">
        <v>0</v>
      </c>
      <c r="M565" s="44">
        <f>+K565-L565</f>
        <v>0</v>
      </c>
      <c r="N565" s="119">
        <f>IF(L565&lt;0,IF(M565=0,0,IF(OR(L565=0,K565=0),"N.M.",IF(ABS(M565/L565)&gt;=10,"N.M.",M565/(-L565)))),IF(M565=0,0,IF(OR(L565=0,K565=0),"N.M.",IF(ABS(M565/L565)&gt;=10,"N.M.",M565/L565))))</f>
        <v>0</v>
      </c>
      <c r="O565" s="224"/>
      <c r="P565" s="209"/>
      <c r="Q565" s="26">
        <v>0</v>
      </c>
      <c r="R565" s="26">
        <v>0</v>
      </c>
      <c r="S565" s="44">
        <f>+Q565-R565</f>
        <v>0</v>
      </c>
      <c r="T565" s="119">
        <f>IF(R565&lt;0,IF(S565=0,0,IF(OR(R565=0,Q565=0),"N.M.",IF(ABS(S565/R565)&gt;=10,"N.M.",S565/(-R565)))),IF(S565=0,0,IF(OR(R565=0,Q565=0),"N.M.",IF(ABS(S565/R565)&gt;=10,"N.M.",S565/R565))))</f>
        <v>0</v>
      </c>
    </row>
    <row r="566" spans="1:20" s="25" customFormat="1" ht="0.75" hidden="1" customHeight="1" outlineLevel="2" x14ac:dyDescent="0.3">
      <c r="A566" s="22"/>
      <c r="B566" s="55"/>
      <c r="C566" s="53"/>
      <c r="D566" s="193"/>
      <c r="E566" s="193"/>
      <c r="F566" s="26"/>
      <c r="G566" s="26"/>
      <c r="H566" s="44"/>
      <c r="I566" s="119"/>
      <c r="J566" s="254"/>
      <c r="K566" s="26"/>
      <c r="L566" s="26"/>
      <c r="M566" s="44"/>
      <c r="N566" s="119"/>
      <c r="O566" s="224"/>
      <c r="P566" s="209"/>
      <c r="Q566" s="26"/>
      <c r="R566" s="26"/>
      <c r="S566" s="44"/>
      <c r="T566" s="119"/>
    </row>
    <row r="567" spans="1:20" s="70" customFormat="1" hidden="1" outlineLevel="2" x14ac:dyDescent="0.25">
      <c r="A567" s="65" t="s">
        <v>1663</v>
      </c>
      <c r="B567" s="66" t="s">
        <v>2124</v>
      </c>
      <c r="C567" s="67" t="s">
        <v>2538</v>
      </c>
      <c r="D567" s="68"/>
      <c r="E567" s="69"/>
      <c r="F567" s="310">
        <v>13072</v>
      </c>
      <c r="G567" s="310">
        <v>24006.44</v>
      </c>
      <c r="H567" s="144">
        <f>+F567-G567</f>
        <v>-10934.439999999999</v>
      </c>
      <c r="I567" s="93">
        <f>IF(G567&lt;0,IF(H567=0,0,IF(OR(G567=0,F567=0),"N.M.",IF(ABS(H567/G567)&gt;=10,"N.M.",H567/(-G567)))),IF(H567=0,0,IF(OR(G567=0,F567=0),"N.M.",IF(ABS(H567/G567)&gt;=10,"N.M.",H567/G567))))</f>
        <v>-0.45547944634856313</v>
      </c>
      <c r="J567" s="160"/>
      <c r="K567" s="310">
        <v>112983.72</v>
      </c>
      <c r="L567" s="310">
        <v>91629.930000000008</v>
      </c>
      <c r="M567" s="144">
        <f>+K567-L567</f>
        <v>21353.789999999994</v>
      </c>
      <c r="N567" s="93">
        <f>IF(L567&lt;0,IF(M567=0,0,IF(OR(L567=0,K567=0),"N.M.",IF(ABS(M567/L567)&gt;=10,"N.M.",M567/(-L567)))),IF(M567=0,0,IF(OR(L567=0,K567=0),"N.M.",IF(ABS(M567/L567)&gt;=10,"N.M.",M567/L567))))</f>
        <v>0.23304383185712346</v>
      </c>
      <c r="O567" s="261"/>
      <c r="P567" s="160"/>
      <c r="Q567" s="310">
        <v>72429.53</v>
      </c>
      <c r="R567" s="310">
        <v>71690.150000000009</v>
      </c>
      <c r="S567" s="144">
        <f>+Q567-R567</f>
        <v>739.3799999999901</v>
      </c>
      <c r="T567" s="93">
        <f>IF(R567&lt;0,IF(S567=0,0,IF(OR(R567=0,Q567=0),"N.M.",IF(ABS(S567/R567)&gt;=10,"N.M.",S567/(-R567)))),IF(S567=0,0,IF(OR(R567=0,Q567=0),"N.M.",IF(ABS(S567/R567)&gt;=10,"N.M.",S567/R567))))</f>
        <v>1.0313550745813617E-2</v>
      </c>
    </row>
    <row r="568" spans="1:20" s="70" customFormat="1" hidden="1" outlineLevel="2" x14ac:dyDescent="0.25">
      <c r="A568" s="65" t="s">
        <v>1664</v>
      </c>
      <c r="B568" s="66" t="s">
        <v>2125</v>
      </c>
      <c r="C568" s="67" t="s">
        <v>2539</v>
      </c>
      <c r="D568" s="68"/>
      <c r="E568" s="69"/>
      <c r="F568" s="310">
        <v>145505.28</v>
      </c>
      <c r="G568" s="310">
        <v>0</v>
      </c>
      <c r="H568" s="144">
        <f>+F568-G568</f>
        <v>145505.28</v>
      </c>
      <c r="I568" s="93" t="str">
        <f>IF(G568&lt;0,IF(H568=0,0,IF(OR(G568=0,F568=0),"N.M.",IF(ABS(H568/G568)&gt;=10,"N.M.",H568/(-G568)))),IF(H568=0,0,IF(OR(G568=0,F568=0),"N.M.",IF(ABS(H568/G568)&gt;=10,"N.M.",H568/G568))))</f>
        <v>N.M.</v>
      </c>
      <c r="J568" s="160"/>
      <c r="K568" s="310">
        <v>145642.34</v>
      </c>
      <c r="L568" s="310">
        <v>156.71</v>
      </c>
      <c r="M568" s="144">
        <f>+K568-L568</f>
        <v>145485.63</v>
      </c>
      <c r="N568" s="93" t="str">
        <f>IF(L568&lt;0,IF(M568=0,0,IF(OR(L568=0,K568=0),"N.M.",IF(ABS(M568/L568)&gt;=10,"N.M.",M568/(-L568)))),IF(M568=0,0,IF(OR(L568=0,K568=0),"N.M.",IF(ABS(M568/L568)&gt;=10,"N.M.",M568/L568))))</f>
        <v>N.M.</v>
      </c>
      <c r="O568" s="261"/>
      <c r="P568" s="160"/>
      <c r="Q568" s="310">
        <v>145505.28</v>
      </c>
      <c r="R568" s="310">
        <v>0</v>
      </c>
      <c r="S568" s="144">
        <f>+Q568-R568</f>
        <v>145505.28</v>
      </c>
      <c r="T568" s="93" t="str">
        <f>IF(R568&lt;0,IF(S568=0,0,IF(OR(R568=0,Q568=0),"N.M.",IF(ABS(S568/R568)&gt;=10,"N.M.",S568/(-R568)))),IF(S568=0,0,IF(OR(R568=0,Q568=0),"N.M.",IF(ABS(S568/R568)&gt;=10,"N.M.",S568/R568))))</f>
        <v>N.M.</v>
      </c>
    </row>
    <row r="569" spans="1:20" s="25" customFormat="1" ht="13" collapsed="1" x14ac:dyDescent="0.3">
      <c r="A569" s="22" t="s">
        <v>229</v>
      </c>
      <c r="B569" s="55" t="s">
        <v>107</v>
      </c>
      <c r="C569" s="53" t="s">
        <v>108</v>
      </c>
      <c r="D569" s="193"/>
      <c r="E569" s="193"/>
      <c r="F569" s="26">
        <v>158577.28</v>
      </c>
      <c r="G569" s="26">
        <v>24006.44</v>
      </c>
      <c r="H569" s="44">
        <f>+F569-G569</f>
        <v>134570.84</v>
      </c>
      <c r="I569" s="119">
        <f>IF(G569&lt;0,IF(H569=0,0,IF(OR(G569=0,F569=0),"N.M.",IF(ABS(H569/G569)&gt;=10,"N.M.",H569/(-G569)))),IF(H569=0,0,IF(OR(G569=0,F569=0),"N.M.",IF(ABS(H569/G569)&gt;=10,"N.M.",H569/G569))))</f>
        <v>5.6056141602003464</v>
      </c>
      <c r="J569" s="254"/>
      <c r="K569" s="26">
        <v>258626.06</v>
      </c>
      <c r="L569" s="26">
        <v>91786.640000000014</v>
      </c>
      <c r="M569" s="44">
        <f>+K569-L569</f>
        <v>166839.41999999998</v>
      </c>
      <c r="N569" s="119">
        <f>IF(L569&lt;0,IF(M569=0,0,IF(OR(L569=0,K569=0),"N.M.",IF(ABS(M569/L569)&gt;=10,"N.M.",M569/(-L569)))),IF(M569=0,0,IF(OR(L569=0,K569=0),"N.M.",IF(ABS(M569/L569)&gt;=10,"N.M.",M569/L569))))</f>
        <v>1.8176874107168532</v>
      </c>
      <c r="O569" s="224"/>
      <c r="P569" s="209"/>
      <c r="Q569" s="26">
        <v>217934.81</v>
      </c>
      <c r="R569" s="26">
        <v>71690.150000000009</v>
      </c>
      <c r="S569" s="44">
        <f>+Q569-R569</f>
        <v>146244.65999999997</v>
      </c>
      <c r="T569" s="119">
        <f>IF(R569&lt;0,IF(S569=0,0,IF(OR(R569=0,Q569=0),"N.M.",IF(ABS(S569/R569)&gt;=10,"N.M.",S569/(-R569)))),IF(S569=0,0,IF(OR(R569=0,Q569=0),"N.M.",IF(ABS(S569/R569)&gt;=10,"N.M.",S569/R569))))</f>
        <v>2.0399547218132472</v>
      </c>
    </row>
    <row r="570" spans="1:20" s="25" customFormat="1" ht="0.75" hidden="1" customHeight="1" outlineLevel="2" x14ac:dyDescent="0.3">
      <c r="A570" s="22"/>
      <c r="B570" s="55"/>
      <c r="C570" s="53"/>
      <c r="D570" s="193"/>
      <c r="E570" s="193"/>
      <c r="F570" s="26"/>
      <c r="G570" s="26"/>
      <c r="H570" s="44"/>
      <c r="I570" s="119"/>
      <c r="J570" s="254"/>
      <c r="K570" s="26"/>
      <c r="L570" s="26"/>
      <c r="M570" s="44"/>
      <c r="N570" s="119"/>
      <c r="O570" s="224"/>
      <c r="P570" s="209"/>
      <c r="Q570" s="26"/>
      <c r="R570" s="26"/>
      <c r="S570" s="44"/>
      <c r="T570" s="119"/>
    </row>
    <row r="571" spans="1:20" s="70" customFormat="1" hidden="1" outlineLevel="2" x14ac:dyDescent="0.25">
      <c r="A571" s="65" t="s">
        <v>1665</v>
      </c>
      <c r="B571" s="66" t="s">
        <v>2126</v>
      </c>
      <c r="C571" s="67" t="s">
        <v>2540</v>
      </c>
      <c r="D571" s="68"/>
      <c r="E571" s="69"/>
      <c r="F571" s="310">
        <v>203480.26</v>
      </c>
      <c r="G571" s="310">
        <v>206802.80000000002</v>
      </c>
      <c r="H571" s="144">
        <f>+F571-G571</f>
        <v>-3322.5400000000081</v>
      </c>
      <c r="I571" s="93">
        <f>IF(G571&lt;0,IF(H571=0,0,IF(OR(G571=0,F571=0),"N.M.",IF(ABS(H571/G571)&gt;=10,"N.M.",H571/(-G571)))),IF(H571=0,0,IF(OR(G571=0,F571=0),"N.M.",IF(ABS(H571/G571)&gt;=10,"N.M.",H571/G571))))</f>
        <v>-1.6066223474730554E-2</v>
      </c>
      <c r="J571" s="160"/>
      <c r="K571" s="310">
        <v>1290030.5</v>
      </c>
      <c r="L571" s="310">
        <v>1201272.93</v>
      </c>
      <c r="M571" s="144">
        <f>+K571-L571</f>
        <v>88757.570000000065</v>
      </c>
      <c r="N571" s="93">
        <f>IF(L571&lt;0,IF(M571=0,0,IF(OR(L571=0,K571=0),"N.M.",IF(ABS(M571/L571)&gt;=10,"N.M.",M571/(-L571)))),IF(M571=0,0,IF(OR(L571=0,K571=0),"N.M.",IF(ABS(M571/L571)&gt;=10,"N.M.",M571/L571))))</f>
        <v>7.3886264963949594E-2</v>
      </c>
      <c r="O571" s="261"/>
      <c r="P571" s="160"/>
      <c r="Q571" s="310">
        <v>828621.62</v>
      </c>
      <c r="R571" s="310">
        <v>649302.96</v>
      </c>
      <c r="S571" s="144">
        <f>+Q571-R571</f>
        <v>179318.66000000003</v>
      </c>
      <c r="T571" s="93">
        <f>IF(R571&lt;0,IF(S571=0,0,IF(OR(R571=0,Q571=0),"N.M.",IF(ABS(S571/R571)&gt;=10,"N.M.",S571/(-R571)))),IF(S571=0,0,IF(OR(R571=0,Q571=0),"N.M.",IF(ABS(S571/R571)&gt;=10,"N.M.",S571/R571))))</f>
        <v>0.27617101884149742</v>
      </c>
    </row>
    <row r="572" spans="1:20" s="25" customFormat="1" ht="13" collapsed="1" x14ac:dyDescent="0.3">
      <c r="A572" s="22" t="s">
        <v>230</v>
      </c>
      <c r="B572" s="55" t="s">
        <v>109</v>
      </c>
      <c r="C572" s="53" t="s">
        <v>110</v>
      </c>
      <c r="D572" s="193"/>
      <c r="E572" s="193"/>
      <c r="F572" s="26">
        <v>203480.26</v>
      </c>
      <c r="G572" s="26">
        <v>206802.80000000002</v>
      </c>
      <c r="H572" s="44">
        <f>+F572-G572</f>
        <v>-3322.5400000000081</v>
      </c>
      <c r="I572" s="119">
        <f>IF(G572&lt;0,IF(H572=0,0,IF(OR(G572=0,F572=0),"N.M.",IF(ABS(H572/G572)&gt;=10,"N.M.",H572/(-G572)))),IF(H572=0,0,IF(OR(G572=0,F572=0),"N.M.",IF(ABS(H572/G572)&gt;=10,"N.M.",H572/G572))))</f>
        <v>-1.6066223474730554E-2</v>
      </c>
      <c r="J572" s="254"/>
      <c r="K572" s="26">
        <v>1290030.5</v>
      </c>
      <c r="L572" s="26">
        <v>1201272.93</v>
      </c>
      <c r="M572" s="44">
        <f>+K572-L572</f>
        <v>88757.570000000065</v>
      </c>
      <c r="N572" s="119">
        <f>IF(L572&lt;0,IF(M572=0,0,IF(OR(L572=0,K572=0),"N.M.",IF(ABS(M572/L572)&gt;=10,"N.M.",M572/(-L572)))),IF(M572=0,0,IF(OR(L572=0,K572=0),"N.M.",IF(ABS(M572/L572)&gt;=10,"N.M.",M572/L572))))</f>
        <v>7.3886264963949594E-2</v>
      </c>
      <c r="O572" s="224"/>
      <c r="P572" s="209"/>
      <c r="Q572" s="26">
        <v>828621.62</v>
      </c>
      <c r="R572" s="26">
        <v>649302.96</v>
      </c>
      <c r="S572" s="44">
        <f>+Q572-R572</f>
        <v>179318.66000000003</v>
      </c>
      <c r="T572" s="119">
        <f>IF(R572&lt;0,IF(S572=0,0,IF(OR(R572=0,Q572=0),"N.M.",IF(ABS(S572/R572)&gt;=10,"N.M.",S572/(-R572)))),IF(S572=0,0,IF(OR(R572=0,Q572=0),"N.M.",IF(ABS(S572/R572)&gt;=10,"N.M.",S572/R572))))</f>
        <v>0.27617101884149742</v>
      </c>
    </row>
    <row r="573" spans="1:20" s="25" customFormat="1" ht="0.75" hidden="1" customHeight="1" outlineLevel="2" x14ac:dyDescent="0.3">
      <c r="A573" s="22"/>
      <c r="B573" s="55"/>
      <c r="C573" s="53"/>
      <c r="D573" s="193"/>
      <c r="E573" s="193"/>
      <c r="F573" s="26"/>
      <c r="G573" s="26"/>
      <c r="H573" s="44"/>
      <c r="I573" s="119"/>
      <c r="J573" s="254"/>
      <c r="K573" s="26"/>
      <c r="L573" s="26"/>
      <c r="M573" s="44"/>
      <c r="N573" s="119"/>
      <c r="O573" s="224"/>
      <c r="P573" s="209"/>
      <c r="Q573" s="26"/>
      <c r="R573" s="26"/>
      <c r="S573" s="44"/>
      <c r="T573" s="119"/>
    </row>
    <row r="574" spans="1:20" s="70" customFormat="1" hidden="1" outlineLevel="2" x14ac:dyDescent="0.25">
      <c r="A574" s="65" t="s">
        <v>1666</v>
      </c>
      <c r="B574" s="66" t="s">
        <v>2127</v>
      </c>
      <c r="C574" s="67" t="s">
        <v>2541</v>
      </c>
      <c r="D574" s="68"/>
      <c r="E574" s="69"/>
      <c r="F574" s="310">
        <v>62.34</v>
      </c>
      <c r="G574" s="310">
        <v>137.37</v>
      </c>
      <c r="H574" s="144">
        <f>+F574-G574</f>
        <v>-75.03</v>
      </c>
      <c r="I574" s="93">
        <f>IF(G574&lt;0,IF(H574=0,0,IF(OR(G574=0,F574=0),"N.M.",IF(ABS(H574/G574)&gt;=10,"N.M.",H574/(-G574)))),IF(H574=0,0,IF(OR(G574=0,F574=0),"N.M.",IF(ABS(H574/G574)&gt;=10,"N.M.",H574/G574))))</f>
        <v>-0.54618912426293953</v>
      </c>
      <c r="J574" s="160"/>
      <c r="K574" s="310">
        <v>509.74</v>
      </c>
      <c r="L574" s="310">
        <v>962.47</v>
      </c>
      <c r="M574" s="144">
        <f>+K574-L574</f>
        <v>-452.73</v>
      </c>
      <c r="N574" s="93">
        <f>IF(L574&lt;0,IF(M574=0,0,IF(OR(L574=0,K574=0),"N.M.",IF(ABS(M574/L574)&gt;=10,"N.M.",M574/(-L574)))),IF(M574=0,0,IF(OR(L574=0,K574=0),"N.M.",IF(ABS(M574/L574)&gt;=10,"N.M.",M574/L574))))</f>
        <v>-0.47038349247249267</v>
      </c>
      <c r="O574" s="261"/>
      <c r="P574" s="160"/>
      <c r="Q574" s="310">
        <v>187.49</v>
      </c>
      <c r="R574" s="310">
        <v>412.5</v>
      </c>
      <c r="S574" s="144">
        <f>+Q574-R574</f>
        <v>-225.01</v>
      </c>
      <c r="T574" s="93">
        <f>IF(R574&lt;0,IF(S574=0,0,IF(OR(R574=0,Q574=0),"N.M.",IF(ABS(S574/R574)&gt;=10,"N.M.",S574/(-R574)))),IF(S574=0,0,IF(OR(R574=0,Q574=0),"N.M.",IF(ABS(S574/R574)&gt;=10,"N.M.",S574/R574))))</f>
        <v>-0.5454787878787879</v>
      </c>
    </row>
    <row r="575" spans="1:20" s="70" customFormat="1" hidden="1" outlineLevel="2" x14ac:dyDescent="0.25">
      <c r="A575" s="65" t="s">
        <v>1667</v>
      </c>
      <c r="B575" s="66" t="s">
        <v>2128</v>
      </c>
      <c r="C575" s="67" t="s">
        <v>2542</v>
      </c>
      <c r="D575" s="68"/>
      <c r="E575" s="69"/>
      <c r="F575" s="310">
        <v>84</v>
      </c>
      <c r="G575" s="310">
        <v>84</v>
      </c>
      <c r="H575" s="144">
        <f>+F575-G575</f>
        <v>0</v>
      </c>
      <c r="I575" s="93">
        <f>IF(G575&lt;0,IF(H575=0,0,IF(OR(G575=0,F575=0),"N.M.",IF(ABS(H575/G575)&gt;=10,"N.M.",H575/(-G575)))),IF(H575=0,0,IF(OR(G575=0,F575=0),"N.M.",IF(ABS(H575/G575)&gt;=10,"N.M.",H575/G575))))</f>
        <v>0</v>
      </c>
      <c r="J575" s="160"/>
      <c r="K575" s="310">
        <v>515.13</v>
      </c>
      <c r="L575" s="310">
        <v>6427.42</v>
      </c>
      <c r="M575" s="144">
        <f>+K575-L575</f>
        <v>-5912.29</v>
      </c>
      <c r="N575" s="93">
        <f>IF(L575&lt;0,IF(M575=0,0,IF(OR(L575=0,K575=0),"N.M.",IF(ABS(M575/L575)&gt;=10,"N.M.",M575/(-L575)))),IF(M575=0,0,IF(OR(L575=0,K575=0),"N.M.",IF(ABS(M575/L575)&gt;=10,"N.M.",M575/L575))))</f>
        <v>-0.9198543116833815</v>
      </c>
      <c r="O575" s="261"/>
      <c r="P575" s="160"/>
      <c r="Q575" s="310">
        <v>268.13</v>
      </c>
      <c r="R575" s="310">
        <v>271</v>
      </c>
      <c r="S575" s="144">
        <f>+Q575-R575</f>
        <v>-2.8700000000000045</v>
      </c>
      <c r="T575" s="93">
        <f>IF(R575&lt;0,IF(S575=0,0,IF(OR(R575=0,Q575=0),"N.M.",IF(ABS(S575/R575)&gt;=10,"N.M.",S575/(-R575)))),IF(S575=0,0,IF(OR(R575=0,Q575=0),"N.M.",IF(ABS(S575/R575)&gt;=10,"N.M.",S575/R575))))</f>
        <v>-1.0590405904059057E-2</v>
      </c>
    </row>
    <row r="576" spans="1:20" s="70" customFormat="1" hidden="1" outlineLevel="2" x14ac:dyDescent="0.25">
      <c r="A576" s="65" t="s">
        <v>1668</v>
      </c>
      <c r="B576" s="66" t="s">
        <v>2129</v>
      </c>
      <c r="C576" s="67" t="s">
        <v>2543</v>
      </c>
      <c r="D576" s="68"/>
      <c r="E576" s="69"/>
      <c r="F576" s="310">
        <v>-77.100000000000009</v>
      </c>
      <c r="G576" s="310">
        <v>-77.73</v>
      </c>
      <c r="H576" s="144">
        <f>+F576-G576</f>
        <v>0.62999999999999545</v>
      </c>
      <c r="I576" s="93">
        <f>IF(G576&lt;0,IF(H576=0,0,IF(OR(G576=0,F576=0),"N.M.",IF(ABS(H576/G576)&gt;=10,"N.M.",H576/(-G576)))),IF(H576=0,0,IF(OR(G576=0,F576=0),"N.M.",IF(ABS(H576/G576)&gt;=10,"N.M.",H576/G576))))</f>
        <v>8.1049787726745846E-3</v>
      </c>
      <c r="J576" s="160"/>
      <c r="K576" s="310">
        <v>-183.3</v>
      </c>
      <c r="L576" s="310">
        <v>-16697.650000000001</v>
      </c>
      <c r="M576" s="144">
        <f>+K576-L576</f>
        <v>16514.350000000002</v>
      </c>
      <c r="N576" s="93">
        <f>IF(L576&lt;0,IF(M576=0,0,IF(OR(L576=0,K576=0),"N.M.",IF(ABS(M576/L576)&gt;=10,"N.M.",M576/(-L576)))),IF(M576=0,0,IF(OR(L576=0,K576=0),"N.M.",IF(ABS(M576/L576)&gt;=10,"N.M.",M576/L576))))</f>
        <v>0.98902240734474611</v>
      </c>
      <c r="O576" s="261"/>
      <c r="P576" s="160"/>
      <c r="Q576" s="310">
        <v>153.59</v>
      </c>
      <c r="R576" s="310">
        <v>199.17000000000002</v>
      </c>
      <c r="S576" s="144">
        <f>+Q576-R576</f>
        <v>-45.580000000000013</v>
      </c>
      <c r="T576" s="93">
        <f>IF(R576&lt;0,IF(S576=0,0,IF(OR(R576=0,Q576=0),"N.M.",IF(ABS(S576/R576)&gt;=10,"N.M.",S576/(-R576)))),IF(S576=0,0,IF(OR(R576=0,Q576=0),"N.M.",IF(ABS(S576/R576)&gt;=10,"N.M.",S576/R576))))</f>
        <v>-0.22884972636441236</v>
      </c>
    </row>
    <row r="577" spans="1:20" s="70" customFormat="1" hidden="1" outlineLevel="2" x14ac:dyDescent="0.25">
      <c r="A577" s="65" t="s">
        <v>1669</v>
      </c>
      <c r="B577" s="66" t="s">
        <v>2130</v>
      </c>
      <c r="C577" s="67" t="s">
        <v>2544</v>
      </c>
      <c r="D577" s="68"/>
      <c r="E577" s="69"/>
      <c r="F577" s="310">
        <v>4557688</v>
      </c>
      <c r="G577" s="310">
        <v>0</v>
      </c>
      <c r="H577" s="144">
        <f>+F577-G577</f>
        <v>4557688</v>
      </c>
      <c r="I577" s="93" t="str">
        <f>IF(G577&lt;0,IF(H577=0,0,IF(OR(G577=0,F577=0),"N.M.",IF(ABS(H577/G577)&gt;=10,"N.M.",H577/(-G577)))),IF(H577=0,0,IF(OR(G577=0,F577=0),"N.M.",IF(ABS(H577/G577)&gt;=10,"N.M.",H577/G577))))</f>
        <v>N.M.</v>
      </c>
      <c r="J577" s="160"/>
      <c r="K577" s="310">
        <v>4557688</v>
      </c>
      <c r="L577" s="310">
        <v>0</v>
      </c>
      <c r="M577" s="144">
        <f>+K577-L577</f>
        <v>4557688</v>
      </c>
      <c r="N577" s="93" t="str">
        <f>IF(L577&lt;0,IF(M577=0,0,IF(OR(L577=0,K577=0),"N.M.",IF(ABS(M577/L577)&gt;=10,"N.M.",M577/(-L577)))),IF(M577=0,0,IF(OR(L577=0,K577=0),"N.M.",IF(ABS(M577/L577)&gt;=10,"N.M.",M577/L577))))</f>
        <v>N.M.</v>
      </c>
      <c r="O577" s="261"/>
      <c r="P577" s="160"/>
      <c r="Q577" s="310">
        <v>4557688</v>
      </c>
      <c r="R577" s="310">
        <v>0</v>
      </c>
      <c r="S577" s="144">
        <f>+Q577-R577</f>
        <v>4557688</v>
      </c>
      <c r="T577" s="93" t="str">
        <f>IF(R577&lt;0,IF(S577=0,0,IF(OR(R577=0,Q577=0),"N.M.",IF(ABS(S577/R577)&gt;=10,"N.M.",S577/(-R577)))),IF(S577=0,0,IF(OR(R577=0,Q577=0),"N.M.",IF(ABS(S577/R577)&gt;=10,"N.M.",S577/R577))))</f>
        <v>N.M.</v>
      </c>
    </row>
    <row r="578" spans="1:20" s="25" customFormat="1" ht="13" collapsed="1" x14ac:dyDescent="0.3">
      <c r="A578" s="22" t="s">
        <v>231</v>
      </c>
      <c r="B578" s="55" t="s">
        <v>111</v>
      </c>
      <c r="C578" s="53" t="s">
        <v>112</v>
      </c>
      <c r="D578" s="193"/>
      <c r="E578" s="193"/>
      <c r="F578" s="26">
        <v>4557757.24</v>
      </c>
      <c r="G578" s="26">
        <v>143.63999999999999</v>
      </c>
      <c r="H578" s="44">
        <f>+F578-G578</f>
        <v>4557613.6000000006</v>
      </c>
      <c r="I578" s="119" t="str">
        <f>IF(G578&lt;0,IF(H578=0,0,IF(OR(G578=0,F578=0),"N.M.",IF(ABS(H578/G578)&gt;=10,"N.M.",H578/(-G578)))),IF(H578=0,0,IF(OR(G578=0,F578=0),"N.M.",IF(ABS(H578/G578)&gt;=10,"N.M.",H578/G578))))</f>
        <v>N.M.</v>
      </c>
      <c r="J578" s="254"/>
      <c r="K578" s="26">
        <v>4558529.57</v>
      </c>
      <c r="L578" s="26">
        <v>-9307.760000000002</v>
      </c>
      <c r="M578" s="44">
        <f>+K578-L578</f>
        <v>4567837.33</v>
      </c>
      <c r="N578" s="119" t="str">
        <f>IF(L578&lt;0,IF(M578=0,0,IF(OR(L578=0,K578=0),"N.M.",IF(ABS(M578/L578)&gt;=10,"N.M.",M578/(-L578)))),IF(M578=0,0,IF(OR(L578=0,K578=0),"N.M.",IF(ABS(M578/L578)&gt;=10,"N.M.",M578/L578))))</f>
        <v>N.M.</v>
      </c>
      <c r="O578" s="224"/>
      <c r="P578" s="209"/>
      <c r="Q578" s="26">
        <v>4558297.21</v>
      </c>
      <c r="R578" s="26">
        <v>882.67000000000007</v>
      </c>
      <c r="S578" s="44">
        <f>+Q578-R578</f>
        <v>4557414.54</v>
      </c>
      <c r="T578" s="119" t="str">
        <f>IF(R578&lt;0,IF(S578=0,0,IF(OR(R578=0,Q578=0),"N.M.",IF(ABS(S578/R578)&gt;=10,"N.M.",S578/(-R578)))),IF(S578=0,0,IF(OR(R578=0,Q578=0),"N.M.",IF(ABS(S578/R578)&gt;=10,"N.M.",S578/R578))))</f>
        <v>N.M.</v>
      </c>
    </row>
    <row r="579" spans="1:20" s="25" customFormat="1" ht="0.75" hidden="1" customHeight="1" outlineLevel="2" x14ac:dyDescent="0.3">
      <c r="A579" s="22"/>
      <c r="B579" s="55"/>
      <c r="C579" s="53"/>
      <c r="D579" s="193"/>
      <c r="E579" s="193"/>
      <c r="F579" s="26"/>
      <c r="G579" s="26"/>
      <c r="H579" s="44"/>
      <c r="I579" s="119"/>
      <c r="J579" s="254"/>
      <c r="K579" s="26"/>
      <c r="L579" s="26"/>
      <c r="M579" s="44"/>
      <c r="N579" s="119"/>
      <c r="O579" s="224"/>
      <c r="P579" s="209"/>
      <c r="Q579" s="26"/>
      <c r="R579" s="26"/>
      <c r="S579" s="44"/>
      <c r="T579" s="119"/>
    </row>
    <row r="580" spans="1:20" s="70" customFormat="1" hidden="1" outlineLevel="2" x14ac:dyDescent="0.25">
      <c r="A580" s="65" t="s">
        <v>1670</v>
      </c>
      <c r="B580" s="66" t="s">
        <v>2131</v>
      </c>
      <c r="C580" s="67" t="s">
        <v>2545</v>
      </c>
      <c r="D580" s="68"/>
      <c r="E580" s="69"/>
      <c r="F580" s="310">
        <v>0</v>
      </c>
      <c r="G580" s="310">
        <v>0</v>
      </c>
      <c r="H580" s="144">
        <f>+F580-G580</f>
        <v>0</v>
      </c>
      <c r="I580" s="93">
        <f>IF(G580&lt;0,IF(H580=0,0,IF(OR(G580=0,F580=0),"N.M.",IF(ABS(H580/G580)&gt;=10,"N.M.",H580/(-G580)))),IF(H580=0,0,IF(OR(G580=0,F580=0),"N.M.",IF(ABS(H580/G580)&gt;=10,"N.M.",H580/G580))))</f>
        <v>0</v>
      </c>
      <c r="J580" s="160"/>
      <c r="K580" s="310">
        <v>53.39</v>
      </c>
      <c r="L580" s="310">
        <v>0</v>
      </c>
      <c r="M580" s="144">
        <f>+K580-L580</f>
        <v>53.39</v>
      </c>
      <c r="N580" s="93" t="str">
        <f>IF(L580&lt;0,IF(M580=0,0,IF(OR(L580=0,K580=0),"N.M.",IF(ABS(M580/L580)&gt;=10,"N.M.",M580/(-L580)))),IF(M580=0,0,IF(OR(L580=0,K580=0),"N.M.",IF(ABS(M580/L580)&gt;=10,"N.M.",M580/L580))))</f>
        <v>N.M.</v>
      </c>
      <c r="O580" s="261"/>
      <c r="P580" s="160"/>
      <c r="Q580" s="310">
        <v>0</v>
      </c>
      <c r="R580" s="310">
        <v>0</v>
      </c>
      <c r="S580" s="144">
        <f>+Q580-R580</f>
        <v>0</v>
      </c>
      <c r="T580" s="93">
        <f>IF(R580&lt;0,IF(S580=0,0,IF(OR(R580=0,Q580=0),"N.M.",IF(ABS(S580/R580)&gt;=10,"N.M.",S580/(-R580)))),IF(S580=0,0,IF(OR(R580=0,Q580=0),"N.M.",IF(ABS(S580/R580)&gt;=10,"N.M.",S580/R580))))</f>
        <v>0</v>
      </c>
    </row>
    <row r="581" spans="1:20" s="25" customFormat="1" ht="13" collapsed="1" x14ac:dyDescent="0.3">
      <c r="A581" s="22" t="s">
        <v>232</v>
      </c>
      <c r="B581" s="55" t="s">
        <v>113</v>
      </c>
      <c r="C581" s="54" t="s">
        <v>114</v>
      </c>
      <c r="D581" s="201"/>
      <c r="E581" s="201"/>
      <c r="F581" s="34">
        <v>0</v>
      </c>
      <c r="G581" s="34">
        <v>0</v>
      </c>
      <c r="H581" s="73">
        <f>+F581-G581</f>
        <v>0</v>
      </c>
      <c r="I581" s="120">
        <f>IF(G581&lt;0,IF(H581=0,0,IF(OR(G581=0,F581=0),"N.M.",IF(ABS(H581/G581)&gt;=10,"N.M.",H581/(-G581)))),IF(H581=0,0,IF(OR(G581=0,F581=0),"N.M.",IF(ABS(H581/G581)&gt;=10,"N.M.",H581/G581))))</f>
        <v>0</v>
      </c>
      <c r="J581" s="256"/>
      <c r="K581" s="34">
        <v>53.39</v>
      </c>
      <c r="L581" s="34">
        <v>0</v>
      </c>
      <c r="M581" s="73">
        <f>+K581-L581</f>
        <v>53.39</v>
      </c>
      <c r="N581" s="120" t="str">
        <f>IF(L581&lt;0,IF(M581=0,0,IF(OR(L581=0,K581=0),"N.M.",IF(ABS(M581/L581)&gt;=10,"N.M.",M581/(-L581)))),IF(M581=0,0,IF(OR(L581=0,K581=0),"N.M.",IF(ABS(M581/L581)&gt;=10,"N.M.",M581/L581))))</f>
        <v>N.M.</v>
      </c>
      <c r="O581" s="223"/>
      <c r="P581" s="213"/>
      <c r="Q581" s="34">
        <v>0</v>
      </c>
      <c r="R581" s="34">
        <v>0</v>
      </c>
      <c r="S581" s="73">
        <f>+Q581-R581</f>
        <v>0</v>
      </c>
      <c r="T581" s="120">
        <f>IF(R581&lt;0,IF(S581=0,0,IF(OR(R581=0,Q581=0),"N.M.",IF(ABS(S581/R581)&gt;=10,"N.M.",S581/(-R581)))),IF(S581=0,0,IF(OR(R581=0,Q581=0),"N.M.",IF(ABS(S581/R581)&gt;=10,"N.M.",S581/R581))))</f>
        <v>0</v>
      </c>
    </row>
    <row r="582" spans="1:20" s="25" customFormat="1" ht="0.75" hidden="1" customHeight="1" outlineLevel="2" x14ac:dyDescent="0.3">
      <c r="A582" s="22"/>
      <c r="B582" s="55"/>
      <c r="C582" s="53"/>
      <c r="D582" s="193"/>
      <c r="E582" s="193"/>
      <c r="F582" s="26"/>
      <c r="G582" s="26"/>
      <c r="H582" s="44"/>
      <c r="I582" s="119"/>
      <c r="J582" s="254"/>
      <c r="K582" s="26"/>
      <c r="L582" s="26"/>
      <c r="M582" s="44"/>
      <c r="N582" s="119"/>
      <c r="O582" s="224"/>
      <c r="P582" s="209"/>
      <c r="Q582" s="26"/>
      <c r="R582" s="26"/>
      <c r="S582" s="44"/>
      <c r="T582" s="119"/>
    </row>
    <row r="583" spans="1:20" s="25" customFormat="1" ht="13" collapsed="1" x14ac:dyDescent="0.3">
      <c r="A583" s="22"/>
      <c r="B583" s="55" t="s">
        <v>115</v>
      </c>
      <c r="C583" s="32" t="s">
        <v>854</v>
      </c>
      <c r="D583" s="202"/>
      <c r="E583" s="202"/>
      <c r="F583" s="33">
        <f>SUM(F550,-F552,F555,-F559,F563,F565,F569,F572,F578,F581)</f>
        <v>4946056.1800000006</v>
      </c>
      <c r="G583" s="33">
        <f>SUM(G550,-G552,G555,-G559,G563,G565,G569,G572,G578,G581)</f>
        <v>255705.46000000002</v>
      </c>
      <c r="H583" s="182">
        <f>+F583-G583</f>
        <v>4690350.7200000007</v>
      </c>
      <c r="I583" s="234" t="str">
        <f>IF(G583&lt;0,IF(H583=0,0,IF(OR(G583=0,F583=0),"N.M.",IF(ABS(H583/G583)&gt;=10,"N.M.",H583/(-G583)))),IF(H583=0,0,IF(OR(G583=0,F583=0),"N.M.",IF(ABS(H583/G583)&gt;=10,"N.M.",H583/G583))))</f>
        <v>N.M.</v>
      </c>
      <c r="J583" s="254"/>
      <c r="K583" s="33">
        <f>SUM(K550,-K552,K555,-K559,K563,K565,K569,K572,K578,K581)</f>
        <v>6267102.3999999994</v>
      </c>
      <c r="L583" s="33">
        <f>SUM(L550,-L552,L555,-L559,L563,L565,L569,L572,L578,L581)</f>
        <v>1446092.24</v>
      </c>
      <c r="M583" s="182">
        <f>+K583-L583</f>
        <v>4821010.1599999992</v>
      </c>
      <c r="N583" s="234">
        <f>IF(L583&lt;0,IF(M583=0,0,IF(OR(L583=0,K583=0),"N.M.",IF(ABS(M583/L583)&gt;=10,"N.M.",M583/(-L583)))),IF(M583=0,0,IF(OR(L583=0,K583=0),"N.M.",IF(ABS(M583/L583)&gt;=10,"N.M.",M583/L583))))</f>
        <v>3.3338192589983051</v>
      </c>
      <c r="O583" s="135"/>
      <c r="P583" s="210"/>
      <c r="Q583" s="33">
        <f>SUM(Q550,-Q552,Q555,-Q559,Q563,Q565,Q569,Q572,Q578,Q581)</f>
        <v>5684417.7199999997</v>
      </c>
      <c r="R583" s="33">
        <f>SUM(R550,-R552,R555,-R559,R563,R565,R569,R572,R578,R581)</f>
        <v>803066.55</v>
      </c>
      <c r="S583" s="182">
        <f>+Q583-R583</f>
        <v>4881351.17</v>
      </c>
      <c r="T583" s="234">
        <f>IF(R583&lt;0,IF(S583=0,0,IF(OR(R583=0,Q583=0),"N.M.",IF(ABS(S583/R583)&gt;=10,"N.M.",S583/(-R583)))),IF(S583=0,0,IF(OR(R583=0,Q583=0),"N.M.",IF(ABS(S583/R583)&gt;=10,"N.M.",S583/R583))))</f>
        <v>6.078389356398918</v>
      </c>
    </row>
    <row r="584" spans="1:20" s="22" customFormat="1" ht="13" x14ac:dyDescent="0.3">
      <c r="B584" s="55" t="s">
        <v>116</v>
      </c>
      <c r="C584" s="228" t="s">
        <v>40</v>
      </c>
      <c r="D584" s="229"/>
      <c r="E584" s="229"/>
      <c r="F584" s="231"/>
      <c r="G584" s="231"/>
      <c r="H584" s="231"/>
      <c r="I584" s="231"/>
      <c r="J584" s="253"/>
      <c r="K584" s="230"/>
      <c r="L584" s="230"/>
      <c r="M584" s="230"/>
      <c r="N584" s="232"/>
      <c r="O584" s="231"/>
      <c r="P584" s="253"/>
      <c r="Q584" s="231"/>
      <c r="R584" s="231"/>
      <c r="S584" s="231"/>
      <c r="T584" s="231"/>
    </row>
    <row r="585" spans="1:20" s="25" customFormat="1" ht="13" hidden="1" outlineLevel="2" x14ac:dyDescent="0.3">
      <c r="A585" s="22"/>
      <c r="B585" s="55"/>
      <c r="C585" s="203"/>
      <c r="D585" s="204"/>
      <c r="E585" s="204"/>
      <c r="F585" s="21"/>
      <c r="G585" s="21"/>
      <c r="H585" s="21"/>
      <c r="I585" s="235"/>
      <c r="J585" s="254"/>
      <c r="K585" s="21"/>
      <c r="L585" s="21"/>
      <c r="M585" s="21"/>
      <c r="N585" s="235"/>
      <c r="O585" s="227"/>
      <c r="P585" s="215"/>
      <c r="Q585" s="21"/>
      <c r="R585" s="21"/>
      <c r="S585" s="21"/>
      <c r="T585" s="235"/>
    </row>
    <row r="586" spans="1:20" s="70" customFormat="1" hidden="1" outlineLevel="2" x14ac:dyDescent="0.25">
      <c r="A586" s="65" t="s">
        <v>1671</v>
      </c>
      <c r="B586" s="66" t="s">
        <v>2132</v>
      </c>
      <c r="C586" s="67" t="s">
        <v>2546</v>
      </c>
      <c r="D586" s="68"/>
      <c r="E586" s="69"/>
      <c r="F586" s="310">
        <v>0</v>
      </c>
      <c r="G586" s="310">
        <v>0</v>
      </c>
      <c r="H586" s="144">
        <f>+F586-G586</f>
        <v>0</v>
      </c>
      <c r="I586" s="93">
        <f>IF(G586&lt;0,IF(H586=0,0,IF(OR(G586=0,F586=0),"N.M.",IF(ABS(H586/G586)&gt;=10,"N.M.",H586/(-G586)))),IF(H586=0,0,IF(OR(G586=0,F586=0),"N.M.",IF(ABS(H586/G586)&gt;=10,"N.M.",H586/G586))))</f>
        <v>0</v>
      </c>
      <c r="J586" s="160"/>
      <c r="K586" s="310">
        <v>0</v>
      </c>
      <c r="L586" s="310">
        <v>173.74</v>
      </c>
      <c r="M586" s="144">
        <f>+K586-L586</f>
        <v>-173.74</v>
      </c>
      <c r="N586" s="93" t="str">
        <f>IF(L586&lt;0,IF(M586=0,0,IF(OR(L586=0,K586=0),"N.M.",IF(ABS(M586/L586)&gt;=10,"N.M.",M586/(-L586)))),IF(M586=0,0,IF(OR(L586=0,K586=0),"N.M.",IF(ABS(M586/L586)&gt;=10,"N.M.",M586/L586))))</f>
        <v>N.M.</v>
      </c>
      <c r="O586" s="261"/>
      <c r="P586" s="160"/>
      <c r="Q586" s="310">
        <v>0</v>
      </c>
      <c r="R586" s="310">
        <v>0</v>
      </c>
      <c r="S586" s="144">
        <f>+Q586-R586</f>
        <v>0</v>
      </c>
      <c r="T586" s="93">
        <f>IF(R586&lt;0,IF(S586=0,0,IF(OR(R586=0,Q586=0),"N.M.",IF(ABS(S586/R586)&gt;=10,"N.M.",S586/(-R586)))),IF(S586=0,0,IF(OR(R586=0,Q586=0),"N.M.",IF(ABS(S586/R586)&gt;=10,"N.M.",S586/R586))))</f>
        <v>0</v>
      </c>
    </row>
    <row r="587" spans="1:20" s="25" customFormat="1" ht="13" collapsed="1" x14ac:dyDescent="0.3">
      <c r="A587" s="22" t="s">
        <v>233</v>
      </c>
      <c r="B587" s="55" t="s">
        <v>117</v>
      </c>
      <c r="C587" s="53" t="s">
        <v>118</v>
      </c>
      <c r="D587" s="193"/>
      <c r="E587" s="193"/>
      <c r="F587" s="26">
        <v>0</v>
      </c>
      <c r="G587" s="26">
        <v>0</v>
      </c>
      <c r="H587" s="44">
        <f>+F587-G587</f>
        <v>0</v>
      </c>
      <c r="I587" s="119">
        <f>IF(G587&lt;0,IF(H587=0,0,IF(OR(G587=0,F587=0),"N.M.",IF(ABS(H587/G587)&gt;=10,"N.M.",H587/(-G587)))),IF(H587=0,0,IF(OR(G587=0,F587=0),"N.M.",IF(ABS(H587/G587)&gt;=10,"N.M.",H587/G587))))</f>
        <v>0</v>
      </c>
      <c r="J587" s="254"/>
      <c r="K587" s="26">
        <v>0</v>
      </c>
      <c r="L587" s="26">
        <v>173.74</v>
      </c>
      <c r="M587" s="44">
        <f>+K587-L587</f>
        <v>-173.74</v>
      </c>
      <c r="N587" s="119" t="str">
        <f>IF(L587&lt;0,IF(M587=0,0,IF(OR(L587=0,K587=0),"N.M.",IF(ABS(M587/L587)&gt;=10,"N.M.",M587/(-L587)))),IF(M587=0,0,IF(OR(L587=0,K587=0),"N.M.",IF(ABS(M587/L587)&gt;=10,"N.M.",M587/L587))))</f>
        <v>N.M.</v>
      </c>
      <c r="O587" s="224"/>
      <c r="P587" s="209"/>
      <c r="Q587" s="26">
        <v>0</v>
      </c>
      <c r="R587" s="26">
        <v>0</v>
      </c>
      <c r="S587" s="44">
        <f>+Q587-R587</f>
        <v>0</v>
      </c>
      <c r="T587" s="119">
        <f>IF(R587&lt;0,IF(S587=0,0,IF(OR(R587=0,Q587=0),"N.M.",IF(ABS(S587/R587)&gt;=10,"N.M.",S587/(-R587)))),IF(S587=0,0,IF(OR(R587=0,Q587=0),"N.M.",IF(ABS(S587/R587)&gt;=10,"N.M.",S587/R587))))</f>
        <v>0</v>
      </c>
    </row>
    <row r="588" spans="1:20" s="25" customFormat="1" ht="0.75" hidden="1" customHeight="1" outlineLevel="2" x14ac:dyDescent="0.3">
      <c r="A588" s="22"/>
      <c r="B588" s="55"/>
      <c r="C588" s="53"/>
      <c r="D588" s="193"/>
      <c r="E588" s="193"/>
      <c r="F588" s="26"/>
      <c r="G588" s="26"/>
      <c r="H588" s="44"/>
      <c r="I588" s="119"/>
      <c r="J588" s="254"/>
      <c r="K588" s="26"/>
      <c r="L588" s="26"/>
      <c r="M588" s="44"/>
      <c r="N588" s="119"/>
      <c r="O588" s="224"/>
      <c r="P588" s="209"/>
      <c r="Q588" s="26"/>
      <c r="R588" s="26"/>
      <c r="S588" s="44"/>
      <c r="T588" s="119"/>
    </row>
    <row r="589" spans="1:20" s="25" customFormat="1" ht="13" collapsed="1" x14ac:dyDescent="0.3">
      <c r="A589" s="22" t="s">
        <v>234</v>
      </c>
      <c r="B589" s="55" t="s">
        <v>119</v>
      </c>
      <c r="C589" s="53" t="s">
        <v>120</v>
      </c>
      <c r="D589" s="193"/>
      <c r="E589" s="193"/>
      <c r="F589" s="26">
        <v>0</v>
      </c>
      <c r="G589" s="26">
        <v>0</v>
      </c>
      <c r="H589" s="44">
        <f>+F589-G589</f>
        <v>0</v>
      </c>
      <c r="I589" s="119">
        <f>IF(G589&lt;0,IF(H589=0,0,IF(OR(G589=0,F589=0),"N.M.",IF(ABS(H589/G589)&gt;=10,"N.M.",H589/(-G589)))),IF(H589=0,0,IF(OR(G589=0,F589=0),"N.M.",IF(ABS(H589/G589)&gt;=10,"N.M.",H589/G589))))</f>
        <v>0</v>
      </c>
      <c r="J589" s="254"/>
      <c r="K589" s="26">
        <v>0</v>
      </c>
      <c r="L589" s="26">
        <v>0</v>
      </c>
      <c r="M589" s="44">
        <f>+K589-L589</f>
        <v>0</v>
      </c>
      <c r="N589" s="119">
        <f>IF(L589&lt;0,IF(M589=0,0,IF(OR(L589=0,K589=0),"N.M.",IF(ABS(M589/L589)&gt;=10,"N.M.",M589/(-L589)))),IF(M589=0,0,IF(OR(L589=0,K589=0),"N.M.",IF(ABS(M589/L589)&gt;=10,"N.M.",M589/L589))))</f>
        <v>0</v>
      </c>
      <c r="O589" s="224"/>
      <c r="P589" s="209"/>
      <c r="Q589" s="26">
        <v>0</v>
      </c>
      <c r="R589" s="26">
        <v>0</v>
      </c>
      <c r="S589" s="44">
        <f>+Q589-R589</f>
        <v>0</v>
      </c>
      <c r="T589" s="119">
        <f>IF(R589&lt;0,IF(S589=0,0,IF(OR(R589=0,Q589=0),"N.M.",IF(ABS(S589/R589)&gt;=10,"N.M.",S589/(-R589)))),IF(S589=0,0,IF(OR(R589=0,Q589=0),"N.M.",IF(ABS(S589/R589)&gt;=10,"N.M.",S589/R589))))</f>
        <v>0</v>
      </c>
    </row>
    <row r="590" spans="1:20" s="25" customFormat="1" ht="0.75" hidden="1" customHeight="1" outlineLevel="2" x14ac:dyDescent="0.3">
      <c r="A590" s="22"/>
      <c r="B590" s="55"/>
      <c r="C590" s="53"/>
      <c r="D590" s="193"/>
      <c r="E590" s="193"/>
      <c r="F590" s="26"/>
      <c r="G590" s="26"/>
      <c r="H590" s="44"/>
      <c r="I590" s="119"/>
      <c r="J590" s="254"/>
      <c r="K590" s="26"/>
      <c r="L590" s="26"/>
      <c r="M590" s="44"/>
      <c r="N590" s="119"/>
      <c r="O590" s="224"/>
      <c r="P590" s="209"/>
      <c r="Q590" s="26"/>
      <c r="R590" s="26"/>
      <c r="S590" s="44"/>
      <c r="T590" s="119"/>
    </row>
    <row r="591" spans="1:20" s="70" customFormat="1" hidden="1" outlineLevel="2" x14ac:dyDescent="0.25">
      <c r="A591" s="65" t="s">
        <v>1672</v>
      </c>
      <c r="B591" s="66" t="s">
        <v>2133</v>
      </c>
      <c r="C591" s="67" t="s">
        <v>2547</v>
      </c>
      <c r="D591" s="68"/>
      <c r="E591" s="69"/>
      <c r="F591" s="310">
        <v>144967.42000000001</v>
      </c>
      <c r="G591" s="310">
        <v>137106.67000000001</v>
      </c>
      <c r="H591" s="144">
        <f>+F591-G591</f>
        <v>7860.75</v>
      </c>
      <c r="I591" s="93">
        <f>IF(G591&lt;0,IF(H591=0,0,IF(OR(G591=0,F591=0),"N.M.",IF(ABS(H591/G591)&gt;=10,"N.M.",H591/(-G591)))),IF(H591=0,0,IF(OR(G591=0,F591=0),"N.M.",IF(ABS(H591/G591)&gt;=10,"N.M.",H591/G591))))</f>
        <v>5.7333096923730988E-2</v>
      </c>
      <c r="J591" s="160"/>
      <c r="K591" s="310">
        <v>852924.25</v>
      </c>
      <c r="L591" s="310">
        <v>791987.95000000007</v>
      </c>
      <c r="M591" s="144">
        <f>+K591-L591</f>
        <v>60936.29999999993</v>
      </c>
      <c r="N591" s="93">
        <f>IF(L591&lt;0,IF(M591=0,0,IF(OR(L591=0,K591=0),"N.M.",IF(ABS(M591/L591)&gt;=10,"N.M.",M591/(-L591)))),IF(M591=0,0,IF(OR(L591=0,K591=0),"N.M.",IF(ABS(M591/L591)&gt;=10,"N.M.",M591/L591))))</f>
        <v>7.694094335652446E-2</v>
      </c>
      <c r="O591" s="261"/>
      <c r="P591" s="160"/>
      <c r="Q591" s="310">
        <v>434314.12</v>
      </c>
      <c r="R591" s="310">
        <v>416497.51</v>
      </c>
      <c r="S591" s="144">
        <f>+Q591-R591</f>
        <v>17816.609999999986</v>
      </c>
      <c r="T591" s="93">
        <f>IF(R591&lt;0,IF(S591=0,0,IF(OR(R591=0,Q591=0),"N.M.",IF(ABS(S591/R591)&gt;=10,"N.M.",S591/(-R591)))),IF(S591=0,0,IF(OR(R591=0,Q591=0),"N.M.",IF(ABS(S591/R591)&gt;=10,"N.M.",S591/R591))))</f>
        <v>4.2777230528941182E-2</v>
      </c>
    </row>
    <row r="592" spans="1:20" s="25" customFormat="1" ht="13" collapsed="1" x14ac:dyDescent="0.3">
      <c r="A592" s="22" t="s">
        <v>235</v>
      </c>
      <c r="B592" s="55" t="s">
        <v>121</v>
      </c>
      <c r="C592" s="53" t="s">
        <v>122</v>
      </c>
      <c r="D592" s="193"/>
      <c r="E592" s="193"/>
      <c r="F592" s="26">
        <v>144967.42000000001</v>
      </c>
      <c r="G592" s="26">
        <v>137106.67000000001</v>
      </c>
      <c r="H592" s="44">
        <f>+F592-G592</f>
        <v>7860.75</v>
      </c>
      <c r="I592" s="119">
        <f>IF(G592&lt;0,IF(H592=0,0,IF(OR(G592=0,F592=0),"N.M.",IF(ABS(H592/G592)&gt;=10,"N.M.",H592/(-G592)))),IF(H592=0,0,IF(OR(G592=0,F592=0),"N.M.",IF(ABS(H592/G592)&gt;=10,"N.M.",H592/G592))))</f>
        <v>5.7333096923730988E-2</v>
      </c>
      <c r="J592" s="254"/>
      <c r="K592" s="26">
        <v>852924.25</v>
      </c>
      <c r="L592" s="26">
        <v>791987.95000000007</v>
      </c>
      <c r="M592" s="44">
        <f>+K592-L592</f>
        <v>60936.29999999993</v>
      </c>
      <c r="N592" s="119">
        <f>IF(L592&lt;0,IF(M592=0,0,IF(OR(L592=0,K592=0),"N.M.",IF(ABS(M592/L592)&gt;=10,"N.M.",M592/(-L592)))),IF(M592=0,0,IF(OR(L592=0,K592=0),"N.M.",IF(ABS(M592/L592)&gt;=10,"N.M.",M592/L592))))</f>
        <v>7.694094335652446E-2</v>
      </c>
      <c r="O592" s="224"/>
      <c r="P592" s="209"/>
      <c r="Q592" s="26">
        <v>434314.12</v>
      </c>
      <c r="R592" s="26">
        <v>416497.51</v>
      </c>
      <c r="S592" s="44">
        <f>+Q592-R592</f>
        <v>17816.609999999986</v>
      </c>
      <c r="T592" s="119">
        <f>IF(R592&lt;0,IF(S592=0,0,IF(OR(R592=0,Q592=0),"N.M.",IF(ABS(S592/R592)&gt;=10,"N.M.",S592/(-R592)))),IF(S592=0,0,IF(OR(R592=0,Q592=0),"N.M.",IF(ABS(S592/R592)&gt;=10,"N.M.",S592/R592))))</f>
        <v>4.2777230528941182E-2</v>
      </c>
    </row>
    <row r="593" spans="1:20" s="25" customFormat="1" ht="0.75" hidden="1" customHeight="1" outlineLevel="2" x14ac:dyDescent="0.3">
      <c r="A593" s="22"/>
      <c r="B593" s="55"/>
      <c r="C593" s="53"/>
      <c r="D593" s="193"/>
      <c r="E593" s="193"/>
      <c r="F593" s="26"/>
      <c r="G593" s="26"/>
      <c r="H593" s="44"/>
      <c r="I593" s="119"/>
      <c r="J593" s="254"/>
      <c r="K593" s="26"/>
      <c r="L593" s="26"/>
      <c r="M593" s="44"/>
      <c r="N593" s="119"/>
      <c r="O593" s="224"/>
      <c r="P593" s="209"/>
      <c r="Q593" s="26"/>
      <c r="R593" s="26"/>
      <c r="S593" s="44"/>
      <c r="T593" s="119"/>
    </row>
    <row r="594" spans="1:20" s="25" customFormat="1" ht="13" collapsed="1" x14ac:dyDescent="0.3">
      <c r="A594" s="22" t="s">
        <v>236</v>
      </c>
      <c r="B594" s="55" t="s">
        <v>123</v>
      </c>
      <c r="C594" s="53" t="s">
        <v>124</v>
      </c>
      <c r="D594" s="193"/>
      <c r="E594" s="193"/>
      <c r="F594" s="23">
        <v>0</v>
      </c>
      <c r="G594" s="23">
        <v>0</v>
      </c>
      <c r="H594" s="44">
        <f>+F594-G594</f>
        <v>0</v>
      </c>
      <c r="I594" s="119">
        <f>IF(G594&lt;0,IF(H594=0,0,IF(OR(G594=0,F594=0),"N.M.",IF(ABS(H594/G594)&gt;=10,"N.M.",H594/(-G594)))),IF(H594=0,0,IF(OR(G594=0,F594=0),"N.M.",IF(ABS(H594/G594)&gt;=10,"N.M.",H594/G594))))</f>
        <v>0</v>
      </c>
      <c r="J594" s="254"/>
      <c r="K594" s="23">
        <v>0</v>
      </c>
      <c r="L594" s="23">
        <v>0</v>
      </c>
      <c r="M594" s="44">
        <f>+K594-L594</f>
        <v>0</v>
      </c>
      <c r="N594" s="119">
        <f>IF(L594&lt;0,IF(M594=0,0,IF(OR(L594=0,K594=0),"N.M.",IF(ABS(M594/L594)&gt;=10,"N.M.",M594/(-L594)))),IF(M594=0,0,IF(OR(L594=0,K594=0),"N.M.",IF(ABS(M594/L594)&gt;=10,"N.M.",M594/L594))))</f>
        <v>0</v>
      </c>
      <c r="O594" s="225"/>
      <c r="P594" s="214"/>
      <c r="Q594" s="23">
        <v>0</v>
      </c>
      <c r="R594" s="23">
        <v>0</v>
      </c>
      <c r="S594" s="44">
        <f>+Q594-R594</f>
        <v>0</v>
      </c>
      <c r="T594" s="119">
        <f>IF(R594&lt;0,IF(S594=0,0,IF(OR(R594=0,Q594=0),"N.M.",IF(ABS(S594/R594)&gt;=10,"N.M.",S594/(-R594)))),IF(S594=0,0,IF(OR(R594=0,Q594=0),"N.M.",IF(ABS(S594/R594)&gt;=10,"N.M.",S594/R594))))</f>
        <v>0</v>
      </c>
    </row>
    <row r="595" spans="1:20" s="25" customFormat="1" ht="0.75" hidden="1" customHeight="1" outlineLevel="2" x14ac:dyDescent="0.3">
      <c r="A595" s="22"/>
      <c r="B595" s="55"/>
      <c r="C595" s="53"/>
      <c r="D595" s="193"/>
      <c r="E595" s="193"/>
      <c r="F595" s="23"/>
      <c r="G595" s="23"/>
      <c r="H595" s="44"/>
      <c r="I595" s="119"/>
      <c r="J595" s="254"/>
      <c r="K595" s="23"/>
      <c r="L595" s="23"/>
      <c r="M595" s="44"/>
      <c r="N595" s="119"/>
      <c r="O595" s="225"/>
      <c r="P595" s="214"/>
      <c r="Q595" s="23"/>
      <c r="R595" s="23"/>
      <c r="S595" s="44"/>
      <c r="T595" s="119"/>
    </row>
    <row r="596" spans="1:20" s="70" customFormat="1" hidden="1" outlineLevel="2" x14ac:dyDescent="0.25">
      <c r="A596" s="65" t="s">
        <v>1673</v>
      </c>
      <c r="B596" s="66" t="s">
        <v>2134</v>
      </c>
      <c r="C596" s="67" t="s">
        <v>2548</v>
      </c>
      <c r="D596" s="68"/>
      <c r="E596" s="69"/>
      <c r="F596" s="310">
        <v>3549.89</v>
      </c>
      <c r="G596" s="310">
        <v>0.89</v>
      </c>
      <c r="H596" s="144">
        <f>+F596-G596</f>
        <v>3549</v>
      </c>
      <c r="I596" s="93" t="str">
        <f>IF(G596&lt;0,IF(H596=0,0,IF(OR(G596=0,F596=0),"N.M.",IF(ABS(H596/G596)&gt;=10,"N.M.",H596/(-G596)))),IF(H596=0,0,IF(OR(G596=0,F596=0),"N.M.",IF(ABS(H596/G596)&gt;=10,"N.M.",H596/G596))))</f>
        <v>N.M.</v>
      </c>
      <c r="J596" s="160"/>
      <c r="K596" s="310">
        <v>3573.48</v>
      </c>
      <c r="L596" s="310">
        <v>313.60000000000002</v>
      </c>
      <c r="M596" s="144">
        <f>+K596-L596</f>
        <v>3259.88</v>
      </c>
      <c r="N596" s="93" t="str">
        <f>IF(L596&lt;0,IF(M596=0,0,IF(OR(L596=0,K596=0),"N.M.",IF(ABS(M596/L596)&gt;=10,"N.M.",M596/(-L596)))),IF(M596=0,0,IF(OR(L596=0,K596=0),"N.M.",IF(ABS(M596/L596)&gt;=10,"N.M.",M596/L596))))</f>
        <v>N.M.</v>
      </c>
      <c r="O596" s="261"/>
      <c r="P596" s="160"/>
      <c r="Q596" s="310">
        <v>3572</v>
      </c>
      <c r="R596" s="310">
        <v>13.27</v>
      </c>
      <c r="S596" s="144">
        <f>+Q596-R596</f>
        <v>3558.73</v>
      </c>
      <c r="T596" s="93" t="str">
        <f>IF(R596&lt;0,IF(S596=0,0,IF(OR(R596=0,Q596=0),"N.M.",IF(ABS(S596/R596)&gt;=10,"N.M.",S596/(-R596)))),IF(S596=0,0,IF(OR(R596=0,Q596=0),"N.M.",IF(ABS(S596/R596)&gt;=10,"N.M.",S596/R596))))</f>
        <v>N.M.</v>
      </c>
    </row>
    <row r="597" spans="1:20" s="70" customFormat="1" hidden="1" outlineLevel="2" x14ac:dyDescent="0.25">
      <c r="A597" s="65" t="s">
        <v>1674</v>
      </c>
      <c r="B597" s="66" t="s">
        <v>2135</v>
      </c>
      <c r="C597" s="67" t="s">
        <v>2549</v>
      </c>
      <c r="D597" s="68"/>
      <c r="E597" s="69"/>
      <c r="F597" s="310">
        <v>0</v>
      </c>
      <c r="G597" s="310">
        <v>0</v>
      </c>
      <c r="H597" s="144">
        <f>+F597-G597</f>
        <v>0</v>
      </c>
      <c r="I597" s="93">
        <f>IF(G597&lt;0,IF(H597=0,0,IF(OR(G597=0,F597=0),"N.M.",IF(ABS(H597/G597)&gt;=10,"N.M.",H597/(-G597)))),IF(H597=0,0,IF(OR(G597=0,F597=0),"N.M.",IF(ABS(H597/G597)&gt;=10,"N.M.",H597/G597))))</f>
        <v>0</v>
      </c>
      <c r="J597" s="160"/>
      <c r="K597" s="310">
        <v>0</v>
      </c>
      <c r="L597" s="310">
        <v>0</v>
      </c>
      <c r="M597" s="144">
        <f>+K597-L597</f>
        <v>0</v>
      </c>
      <c r="N597" s="93">
        <f>IF(L597&lt;0,IF(M597=0,0,IF(OR(L597=0,K597=0),"N.M.",IF(ABS(M597/L597)&gt;=10,"N.M.",M597/(-L597)))),IF(M597=0,0,IF(OR(L597=0,K597=0),"N.M.",IF(ABS(M597/L597)&gt;=10,"N.M.",M597/L597))))</f>
        <v>0</v>
      </c>
      <c r="O597" s="261"/>
      <c r="P597" s="160"/>
      <c r="Q597" s="310">
        <v>0</v>
      </c>
      <c r="R597" s="310">
        <v>0</v>
      </c>
      <c r="S597" s="144">
        <f>+Q597-R597</f>
        <v>0</v>
      </c>
      <c r="T597" s="93">
        <f>IF(R597&lt;0,IF(S597=0,0,IF(OR(R597=0,Q597=0),"N.M.",IF(ABS(S597/R597)&gt;=10,"N.M.",S597/(-R597)))),IF(S597=0,0,IF(OR(R597=0,Q597=0),"N.M.",IF(ABS(S597/R597)&gt;=10,"N.M.",S597/R597))))</f>
        <v>0</v>
      </c>
    </row>
    <row r="598" spans="1:20" s="25" customFormat="1" ht="13" collapsed="1" x14ac:dyDescent="0.3">
      <c r="A598" s="22" t="s">
        <v>237</v>
      </c>
      <c r="B598" s="55" t="s">
        <v>125</v>
      </c>
      <c r="C598" s="53" t="s">
        <v>126</v>
      </c>
      <c r="D598" s="193"/>
      <c r="E598" s="193"/>
      <c r="F598" s="23">
        <v>3549.89</v>
      </c>
      <c r="G598" s="23">
        <v>0.89</v>
      </c>
      <c r="H598" s="44">
        <f>+F598-G598</f>
        <v>3549</v>
      </c>
      <c r="I598" s="119" t="str">
        <f>IF(G598&lt;0,IF(H598=0,0,IF(OR(G598=0,F598=0),"N.M.",IF(ABS(H598/G598)&gt;=10,"N.M.",H598/(-G598)))),IF(H598=0,0,IF(OR(G598=0,F598=0),"N.M.",IF(ABS(H598/G598)&gt;=10,"N.M.",H598/G598))))</f>
        <v>N.M.</v>
      </c>
      <c r="J598" s="254"/>
      <c r="K598" s="23">
        <v>3573.48</v>
      </c>
      <c r="L598" s="23">
        <v>313.60000000000002</v>
      </c>
      <c r="M598" s="44">
        <f>+K598-L598</f>
        <v>3259.88</v>
      </c>
      <c r="N598" s="119" t="str">
        <f>IF(L598&lt;0,IF(M598=0,0,IF(OR(L598=0,K598=0),"N.M.",IF(ABS(M598/L598)&gt;=10,"N.M.",M598/(-L598)))),IF(M598=0,0,IF(OR(L598=0,K598=0),"N.M.",IF(ABS(M598/L598)&gt;=10,"N.M.",M598/L598))))</f>
        <v>N.M.</v>
      </c>
      <c r="O598" s="134"/>
      <c r="P598" s="212"/>
      <c r="Q598" s="23">
        <v>3572</v>
      </c>
      <c r="R598" s="23">
        <v>13.27</v>
      </c>
      <c r="S598" s="44">
        <f>+Q598-R598</f>
        <v>3558.73</v>
      </c>
      <c r="T598" s="119" t="str">
        <f>IF(R598&lt;0,IF(S598=0,0,IF(OR(R598=0,Q598=0),"N.M.",IF(ABS(S598/R598)&gt;=10,"N.M.",S598/(-R598)))),IF(S598=0,0,IF(OR(R598=0,Q598=0),"N.M.",IF(ABS(S598/R598)&gt;=10,"N.M.",S598/R598))))</f>
        <v>N.M.</v>
      </c>
    </row>
    <row r="599" spans="1:20" s="25" customFormat="1" ht="0.75" hidden="1" customHeight="1" outlineLevel="2" x14ac:dyDescent="0.3">
      <c r="A599" s="22"/>
      <c r="B599" s="55"/>
      <c r="C599" s="53"/>
      <c r="D599" s="193"/>
      <c r="E599" s="193"/>
      <c r="F599" s="23"/>
      <c r="G599" s="23"/>
      <c r="H599" s="44"/>
      <c r="I599" s="119"/>
      <c r="J599" s="254"/>
      <c r="K599" s="23"/>
      <c r="L599" s="23"/>
      <c r="M599" s="44"/>
      <c r="N599" s="119"/>
      <c r="O599" s="134"/>
      <c r="P599" s="212"/>
      <c r="Q599" s="23"/>
      <c r="R599" s="23"/>
      <c r="S599" s="44"/>
      <c r="T599" s="119"/>
    </row>
    <row r="600" spans="1:20" s="70" customFormat="1" hidden="1" outlineLevel="2" x14ac:dyDescent="0.25">
      <c r="A600" s="65" t="s">
        <v>1675</v>
      </c>
      <c r="B600" s="66" t="s">
        <v>2136</v>
      </c>
      <c r="C600" s="67" t="s">
        <v>2550</v>
      </c>
      <c r="D600" s="68"/>
      <c r="E600" s="69"/>
      <c r="F600" s="310">
        <v>17691.18</v>
      </c>
      <c r="G600" s="310">
        <v>12158.19</v>
      </c>
      <c r="H600" s="144">
        <f>+F600-G600</f>
        <v>5532.99</v>
      </c>
      <c r="I600" s="93">
        <f>IF(G600&lt;0,IF(H600=0,0,IF(OR(G600=0,F600=0),"N.M.",IF(ABS(H600/G600)&gt;=10,"N.M.",H600/(-G600)))),IF(H600=0,0,IF(OR(G600=0,F600=0),"N.M.",IF(ABS(H600/G600)&gt;=10,"N.M.",H600/G600))))</f>
        <v>0.45508336355987195</v>
      </c>
      <c r="J600" s="160"/>
      <c r="K600" s="310">
        <v>96212.92</v>
      </c>
      <c r="L600" s="310">
        <v>98473.72</v>
      </c>
      <c r="M600" s="144">
        <f>+K600-L600</f>
        <v>-2260.8000000000029</v>
      </c>
      <c r="N600" s="93">
        <f>IF(L600&lt;0,IF(M600=0,0,IF(OR(L600=0,K600=0),"N.M.",IF(ABS(M600/L600)&gt;=10,"N.M.",M600/(-L600)))),IF(M600=0,0,IF(OR(L600=0,K600=0),"N.M.",IF(ABS(M600/L600)&gt;=10,"N.M.",M600/L600))))</f>
        <v>-2.2958409614260565E-2</v>
      </c>
      <c r="O600" s="261"/>
      <c r="P600" s="160"/>
      <c r="Q600" s="310">
        <v>50185.93</v>
      </c>
      <c r="R600" s="310">
        <v>42601.4</v>
      </c>
      <c r="S600" s="144">
        <f>+Q600-R600</f>
        <v>7584.5299999999988</v>
      </c>
      <c r="T600" s="93">
        <f>IF(R600&lt;0,IF(S600=0,0,IF(OR(R600=0,Q600=0),"N.M.",IF(ABS(S600/R600)&gt;=10,"N.M.",S600/(-R600)))),IF(S600=0,0,IF(OR(R600=0,Q600=0),"N.M.",IF(ABS(S600/R600)&gt;=10,"N.M.",S600/R600))))</f>
        <v>0.17803475942105185</v>
      </c>
    </row>
    <row r="601" spans="1:20" s="70" customFormat="1" hidden="1" outlineLevel="2" x14ac:dyDescent="0.25">
      <c r="A601" s="65" t="s">
        <v>1676</v>
      </c>
      <c r="B601" s="66" t="s">
        <v>2137</v>
      </c>
      <c r="C601" s="67" t="s">
        <v>2551</v>
      </c>
      <c r="D601" s="68"/>
      <c r="E601" s="69"/>
      <c r="F601" s="310">
        <v>7.69</v>
      </c>
      <c r="G601" s="310">
        <v>756.53</v>
      </c>
      <c r="H601" s="144">
        <f>+F601-G601</f>
        <v>-748.83999999999992</v>
      </c>
      <c r="I601" s="93">
        <f>IF(G601&lt;0,IF(H601=0,0,IF(OR(G601=0,F601=0),"N.M.",IF(ABS(H601/G601)&gt;=10,"N.M.",H601/(-G601)))),IF(H601=0,0,IF(OR(G601=0,F601=0),"N.M.",IF(ABS(H601/G601)&gt;=10,"N.M.",H601/G601))))</f>
        <v>-0.98983516846655117</v>
      </c>
      <c r="J601" s="160"/>
      <c r="K601" s="310">
        <v>13251.630000000001</v>
      </c>
      <c r="L601" s="310">
        <v>14223.45</v>
      </c>
      <c r="M601" s="144">
        <f>+K601-L601</f>
        <v>-971.81999999999971</v>
      </c>
      <c r="N601" s="93">
        <f>IF(L601&lt;0,IF(M601=0,0,IF(OR(L601=0,K601=0),"N.M.",IF(ABS(M601/L601)&gt;=10,"N.M.",M601/(-L601)))),IF(M601=0,0,IF(OR(L601=0,K601=0),"N.M.",IF(ABS(M601/L601)&gt;=10,"N.M.",M601/L601))))</f>
        <v>-6.8325195363993937E-2</v>
      </c>
      <c r="O601" s="261"/>
      <c r="P601" s="160"/>
      <c r="Q601" s="310">
        <v>5917.66</v>
      </c>
      <c r="R601" s="310">
        <v>5652.81</v>
      </c>
      <c r="S601" s="144">
        <f>+Q601-R601</f>
        <v>264.84999999999945</v>
      </c>
      <c r="T601" s="93">
        <f>IF(R601&lt;0,IF(S601=0,0,IF(OR(R601=0,Q601=0),"N.M.",IF(ABS(S601/R601)&gt;=10,"N.M.",S601/(-R601)))),IF(S601=0,0,IF(OR(R601=0,Q601=0),"N.M.",IF(ABS(S601/R601)&gt;=10,"N.M.",S601/R601))))</f>
        <v>4.685280418057558E-2</v>
      </c>
    </row>
    <row r="602" spans="1:20" s="25" customFormat="1" ht="13" collapsed="1" x14ac:dyDescent="0.3">
      <c r="A602" s="22" t="s">
        <v>238</v>
      </c>
      <c r="B602" s="55" t="s">
        <v>127</v>
      </c>
      <c r="C602" s="53" t="s">
        <v>128</v>
      </c>
      <c r="D602" s="193"/>
      <c r="E602" s="193"/>
      <c r="F602" s="23">
        <v>17698.87</v>
      </c>
      <c r="G602" s="23">
        <v>12914.720000000001</v>
      </c>
      <c r="H602" s="44">
        <f>+F602-G602</f>
        <v>4784.1499999999978</v>
      </c>
      <c r="I602" s="119">
        <f>IF(G602&lt;0,IF(H602=0,0,IF(OR(G602=0,F602=0),"N.M.",IF(ABS(H602/G602)&gt;=10,"N.M.",H602/(-G602)))),IF(H602=0,0,IF(OR(G602=0,F602=0),"N.M.",IF(ABS(H602/G602)&gt;=10,"N.M.",H602/G602))))</f>
        <v>0.37044163559101534</v>
      </c>
      <c r="J602" s="254"/>
      <c r="K602" s="23">
        <v>109464.55</v>
      </c>
      <c r="L602" s="23">
        <v>112697.17</v>
      </c>
      <c r="M602" s="44">
        <f>+K602-L602</f>
        <v>-3232.6199999999953</v>
      </c>
      <c r="N602" s="119">
        <f>IF(L602&lt;0,IF(M602=0,0,IF(OR(L602=0,K602=0),"N.M.",IF(ABS(M602/L602)&gt;=10,"N.M.",M602/(-L602)))),IF(M602=0,0,IF(OR(L602=0,K602=0),"N.M.",IF(ABS(M602/L602)&gt;=10,"N.M.",M602/L602))))</f>
        <v>-2.8684127560612175E-2</v>
      </c>
      <c r="O602" s="134"/>
      <c r="P602" s="212"/>
      <c r="Q602" s="23">
        <v>56103.59</v>
      </c>
      <c r="R602" s="23">
        <v>48254.21</v>
      </c>
      <c r="S602" s="44">
        <f>+Q602-R602</f>
        <v>7849.3799999999974</v>
      </c>
      <c r="T602" s="119">
        <f>IF(R602&lt;0,IF(S602=0,0,IF(OR(R602=0,Q602=0),"N.M.",IF(ABS(S602/R602)&gt;=10,"N.M.",S602/(-R602)))),IF(S602=0,0,IF(OR(R602=0,Q602=0),"N.M.",IF(ABS(S602/R602)&gt;=10,"N.M.",S602/R602))))</f>
        <v>0.16266725742686489</v>
      </c>
    </row>
    <row r="603" spans="1:20" s="25" customFormat="1" ht="0.75" hidden="1" customHeight="1" outlineLevel="2" x14ac:dyDescent="0.3">
      <c r="A603" s="22"/>
      <c r="B603" s="55"/>
      <c r="C603" s="53"/>
      <c r="D603" s="193"/>
      <c r="E603" s="193"/>
      <c r="F603" s="23"/>
      <c r="G603" s="23"/>
      <c r="H603" s="44"/>
      <c r="I603" s="119"/>
      <c r="J603" s="254"/>
      <c r="K603" s="23"/>
      <c r="L603" s="23"/>
      <c r="M603" s="44"/>
      <c r="N603" s="119"/>
      <c r="O603" s="134"/>
      <c r="P603" s="212"/>
      <c r="Q603" s="23"/>
      <c r="R603" s="23"/>
      <c r="S603" s="44"/>
      <c r="T603" s="119"/>
    </row>
    <row r="604" spans="1:20" s="70" customFormat="1" hidden="1" outlineLevel="2" x14ac:dyDescent="0.25">
      <c r="A604" s="65" t="s">
        <v>1677</v>
      </c>
      <c r="B604" s="66" t="s">
        <v>2138</v>
      </c>
      <c r="C604" s="67" t="s">
        <v>2552</v>
      </c>
      <c r="D604" s="68"/>
      <c r="E604" s="69"/>
      <c r="F604" s="310">
        <v>39276.81</v>
      </c>
      <c r="G604" s="310">
        <v>3207.59</v>
      </c>
      <c r="H604" s="144">
        <f t="shared" ref="H604:H609" si="115">+F604-G604</f>
        <v>36069.22</v>
      </c>
      <c r="I604" s="93" t="str">
        <f t="shared" ref="I604:I609" si="116">IF(G604&lt;0,IF(H604=0,0,IF(OR(G604=0,F604=0),"N.M.",IF(ABS(H604/G604)&gt;=10,"N.M.",H604/(-G604)))),IF(H604=0,0,IF(OR(G604=0,F604=0),"N.M.",IF(ABS(H604/G604)&gt;=10,"N.M.",H604/G604))))</f>
        <v>N.M.</v>
      </c>
      <c r="J604" s="160"/>
      <c r="K604" s="310">
        <v>508750.62</v>
      </c>
      <c r="L604" s="310">
        <v>307674.17</v>
      </c>
      <c r="M604" s="144">
        <f t="shared" ref="M604:M609" si="117">+K604-L604</f>
        <v>201076.45</v>
      </c>
      <c r="N604" s="93">
        <f t="shared" ref="N604:N609" si="118">IF(L604&lt;0,IF(M604=0,0,IF(OR(L604=0,K604=0),"N.M.",IF(ABS(M604/L604)&gt;=10,"N.M.",M604/(-L604)))),IF(M604=0,0,IF(OR(L604=0,K604=0),"N.M.",IF(ABS(M604/L604)&gt;=10,"N.M.",M604/L604))))</f>
        <v>0.65353698687153372</v>
      </c>
      <c r="O604" s="261"/>
      <c r="P604" s="160"/>
      <c r="Q604" s="310">
        <v>325956.21000000002</v>
      </c>
      <c r="R604" s="310">
        <v>296335.26</v>
      </c>
      <c r="S604" s="144">
        <f t="shared" ref="S604:S609" si="119">+Q604-R604</f>
        <v>29620.950000000012</v>
      </c>
      <c r="T604" s="93">
        <f t="shared" ref="T604:T609" si="120">IF(R604&lt;0,IF(S604=0,0,IF(OR(R604=0,Q604=0),"N.M.",IF(ABS(S604/R604)&gt;=10,"N.M.",S604/(-R604)))),IF(S604=0,0,IF(OR(R604=0,Q604=0),"N.M.",IF(ABS(S604/R604)&gt;=10,"N.M.",S604/R604))))</f>
        <v>9.9957561580758261E-2</v>
      </c>
    </row>
    <row r="605" spans="1:20" s="70" customFormat="1" hidden="1" outlineLevel="2" x14ac:dyDescent="0.25">
      <c r="A605" s="65" t="s">
        <v>1678</v>
      </c>
      <c r="B605" s="66" t="s">
        <v>2139</v>
      </c>
      <c r="C605" s="67" t="s">
        <v>2553</v>
      </c>
      <c r="D605" s="68"/>
      <c r="E605" s="69"/>
      <c r="F605" s="310">
        <v>80387.490000000005</v>
      </c>
      <c r="G605" s="310">
        <v>17597.5</v>
      </c>
      <c r="H605" s="144">
        <f t="shared" si="115"/>
        <v>62789.990000000005</v>
      </c>
      <c r="I605" s="93">
        <f t="shared" si="116"/>
        <v>3.568119903395369</v>
      </c>
      <c r="J605" s="160"/>
      <c r="K605" s="310">
        <v>119938.29000000001</v>
      </c>
      <c r="L605" s="310">
        <v>24333.94</v>
      </c>
      <c r="M605" s="144">
        <f t="shared" si="117"/>
        <v>95604.35</v>
      </c>
      <c r="N605" s="93">
        <f t="shared" si="118"/>
        <v>3.9288479383116752</v>
      </c>
      <c r="O605" s="261"/>
      <c r="P605" s="160"/>
      <c r="Q605" s="310">
        <v>119273.29000000001</v>
      </c>
      <c r="R605" s="310">
        <v>18886.5</v>
      </c>
      <c r="S605" s="144">
        <f t="shared" si="119"/>
        <v>100386.79000000001</v>
      </c>
      <c r="T605" s="93">
        <f t="shared" si="120"/>
        <v>5.3152669896486913</v>
      </c>
    </row>
    <row r="606" spans="1:20" s="70" customFormat="1" hidden="1" outlineLevel="2" x14ac:dyDescent="0.25">
      <c r="A606" s="65" t="s">
        <v>1679</v>
      </c>
      <c r="B606" s="66" t="s">
        <v>2140</v>
      </c>
      <c r="C606" s="67" t="s">
        <v>2554</v>
      </c>
      <c r="D606" s="68"/>
      <c r="E606" s="69"/>
      <c r="F606" s="310">
        <v>1317.93</v>
      </c>
      <c r="G606" s="310">
        <v>0</v>
      </c>
      <c r="H606" s="144">
        <f t="shared" si="115"/>
        <v>1317.93</v>
      </c>
      <c r="I606" s="93" t="str">
        <f t="shared" si="116"/>
        <v>N.M.</v>
      </c>
      <c r="J606" s="160"/>
      <c r="K606" s="310">
        <v>2638.03</v>
      </c>
      <c r="L606" s="310">
        <v>2166.92</v>
      </c>
      <c r="M606" s="144">
        <f t="shared" si="117"/>
        <v>471.11000000000013</v>
      </c>
      <c r="N606" s="93">
        <f t="shared" si="118"/>
        <v>0.21740996437339638</v>
      </c>
      <c r="O606" s="261"/>
      <c r="P606" s="160"/>
      <c r="Q606" s="310">
        <v>1317.93</v>
      </c>
      <c r="R606" s="310">
        <v>862.61</v>
      </c>
      <c r="S606" s="144">
        <f t="shared" si="119"/>
        <v>455.32000000000005</v>
      </c>
      <c r="T606" s="93">
        <f t="shared" si="120"/>
        <v>0.52783992766139975</v>
      </c>
    </row>
    <row r="607" spans="1:20" s="70" customFormat="1" hidden="1" outlineLevel="2" x14ac:dyDescent="0.25">
      <c r="A607" s="65" t="s">
        <v>1645</v>
      </c>
      <c r="B607" s="66" t="s">
        <v>2106</v>
      </c>
      <c r="C607" s="67" t="s">
        <v>2521</v>
      </c>
      <c r="D607" s="68"/>
      <c r="E607" s="69"/>
      <c r="F607" s="310">
        <v>285976.57</v>
      </c>
      <c r="G607" s="310">
        <v>253403.04</v>
      </c>
      <c r="H607" s="144">
        <f t="shared" si="115"/>
        <v>32573.53</v>
      </c>
      <c r="I607" s="93">
        <f t="shared" si="116"/>
        <v>0.12854435369046874</v>
      </c>
      <c r="J607" s="160"/>
      <c r="K607" s="310">
        <v>1730157.23</v>
      </c>
      <c r="L607" s="310">
        <v>1608107.4</v>
      </c>
      <c r="M607" s="144">
        <f t="shared" si="117"/>
        <v>122049.83000000007</v>
      </c>
      <c r="N607" s="93">
        <f t="shared" si="118"/>
        <v>7.589656636117717E-2</v>
      </c>
      <c r="O607" s="261"/>
      <c r="P607" s="160"/>
      <c r="Q607" s="310">
        <v>815384.87</v>
      </c>
      <c r="R607" s="310">
        <v>832168.74</v>
      </c>
      <c r="S607" s="144">
        <f t="shared" si="119"/>
        <v>-16783.869999999995</v>
      </c>
      <c r="T607" s="93">
        <f t="shared" si="120"/>
        <v>-2.016883018220559E-2</v>
      </c>
    </row>
    <row r="608" spans="1:20" s="70" customFormat="1" hidden="1" outlineLevel="2" x14ac:dyDescent="0.25">
      <c r="A608" s="65" t="s">
        <v>1646</v>
      </c>
      <c r="B608" s="66" t="s">
        <v>2107</v>
      </c>
      <c r="C608" s="67" t="s">
        <v>2522</v>
      </c>
      <c r="D608" s="68"/>
      <c r="E608" s="69"/>
      <c r="F608" s="310">
        <v>86818.48</v>
      </c>
      <c r="G608" s="310">
        <v>129553.82</v>
      </c>
      <c r="H608" s="144">
        <f t="shared" si="115"/>
        <v>-42735.340000000011</v>
      </c>
      <c r="I608" s="93">
        <f t="shared" si="116"/>
        <v>-0.32986553387619144</v>
      </c>
      <c r="J608" s="160"/>
      <c r="K608" s="310">
        <v>535743.76</v>
      </c>
      <c r="L608" s="310">
        <v>1147824.8400000001</v>
      </c>
      <c r="M608" s="144">
        <f t="shared" si="117"/>
        <v>-612081.08000000007</v>
      </c>
      <c r="N608" s="93">
        <f t="shared" si="118"/>
        <v>-0.53325303536731272</v>
      </c>
      <c r="O608" s="261"/>
      <c r="P608" s="160"/>
      <c r="Q608" s="310">
        <v>245778.35</v>
      </c>
      <c r="R608" s="310">
        <v>454603.26</v>
      </c>
      <c r="S608" s="144">
        <f t="shared" si="119"/>
        <v>-208824.91</v>
      </c>
      <c r="T608" s="93">
        <f t="shared" si="120"/>
        <v>-0.45935638472984114</v>
      </c>
    </row>
    <row r="609" spans="1:20" s="25" customFormat="1" ht="13" collapsed="1" x14ac:dyDescent="0.3">
      <c r="A609" s="22" t="s">
        <v>239</v>
      </c>
      <c r="B609" s="55" t="s">
        <v>129</v>
      </c>
      <c r="C609" s="54" t="s">
        <v>130</v>
      </c>
      <c r="D609" s="201"/>
      <c r="E609" s="201"/>
      <c r="F609" s="34">
        <v>493777.27999999997</v>
      </c>
      <c r="G609" s="34">
        <v>403761.95</v>
      </c>
      <c r="H609" s="73">
        <f t="shared" si="115"/>
        <v>90015.329999999958</v>
      </c>
      <c r="I609" s="120">
        <f t="shared" si="116"/>
        <v>0.22294158723970883</v>
      </c>
      <c r="J609" s="256"/>
      <c r="K609" s="34">
        <v>2897227.9299999997</v>
      </c>
      <c r="L609" s="34">
        <v>3090107.27</v>
      </c>
      <c r="M609" s="73">
        <f t="shared" si="117"/>
        <v>-192879.34000000032</v>
      </c>
      <c r="N609" s="120">
        <f t="shared" si="118"/>
        <v>-6.2418331516368462E-2</v>
      </c>
      <c r="O609" s="223"/>
      <c r="P609" s="213"/>
      <c r="Q609" s="34">
        <v>1507710.6500000001</v>
      </c>
      <c r="R609" s="34">
        <v>1602856.3699999999</v>
      </c>
      <c r="S609" s="73">
        <f t="shared" si="119"/>
        <v>-95145.719999999739</v>
      </c>
      <c r="T609" s="120">
        <f t="shared" si="120"/>
        <v>-5.9360103488249383E-2</v>
      </c>
    </row>
    <row r="610" spans="1:20" s="25" customFormat="1" ht="0.75" hidden="1" customHeight="1" outlineLevel="2" x14ac:dyDescent="0.3">
      <c r="A610" s="22"/>
      <c r="B610" s="55"/>
      <c r="C610" s="53"/>
      <c r="D610" s="193"/>
      <c r="E610" s="193"/>
      <c r="F610" s="23"/>
      <c r="G610" s="23"/>
      <c r="H610" s="44"/>
      <c r="I610" s="119"/>
      <c r="J610" s="254"/>
      <c r="K610" s="23"/>
      <c r="L610" s="23"/>
      <c r="M610" s="44"/>
      <c r="N610" s="119"/>
      <c r="O610" s="134"/>
      <c r="P610" s="212"/>
      <c r="Q610" s="23"/>
      <c r="R610" s="23"/>
      <c r="S610" s="44"/>
      <c r="T610" s="119"/>
    </row>
    <row r="611" spans="1:20" s="25" customFormat="1" ht="13" collapsed="1" x14ac:dyDescent="0.3">
      <c r="A611" s="22"/>
      <c r="B611" s="55" t="s">
        <v>131</v>
      </c>
      <c r="C611" s="32" t="s">
        <v>855</v>
      </c>
      <c r="D611" s="202"/>
      <c r="E611" s="202"/>
      <c r="F611" s="33">
        <f>+F609+F602+F598+F594+F592+F589+F587</f>
        <v>659993.46</v>
      </c>
      <c r="G611" s="33">
        <f>+G609+G602+G598+G594+G592+G589+G587</f>
        <v>553784.2300000001</v>
      </c>
      <c r="H611" s="182">
        <f>+F611-G611</f>
        <v>106209.22999999986</v>
      </c>
      <c r="I611" s="234">
        <f>IF(G611&lt;0,IF(H611=0,0,IF(OR(G611=0,F611=0),"N.M.",IF(ABS(H611/G611)&gt;=10,"N.M.",H611/(-G611)))),IF(H611=0,0,IF(OR(G611=0,F611=0),"N.M.",IF(ABS(H611/G611)&gt;=10,"N.M.",H611/G611))))</f>
        <v>0.19178810852017192</v>
      </c>
      <c r="J611" s="254"/>
      <c r="K611" s="33">
        <f>+K609+K602+K598+K594+K592+K589+K587</f>
        <v>3863190.2099999995</v>
      </c>
      <c r="L611" s="33">
        <f>+L609+L602+L598+L594+L592+L589+L587</f>
        <v>3995279.7300000004</v>
      </c>
      <c r="M611" s="182">
        <f>+K611-L611</f>
        <v>-132089.52000000095</v>
      </c>
      <c r="N611" s="234">
        <f>IF(L611&lt;0,IF(M611=0,0,IF(OR(L611=0,K611=0),"N.M.",IF(ABS(M611/L611)&gt;=10,"N.M.",M611/(-L611)))),IF(M611=0,0,IF(OR(L611=0,K611=0),"N.M.",IF(ABS(M611/L611)&gt;=10,"N.M.",M611/L611))))</f>
        <v>-3.3061394677363666E-2</v>
      </c>
      <c r="O611" s="135"/>
      <c r="P611" s="210"/>
      <c r="Q611" s="33">
        <f>+Q609+Q602+Q598+Q594+Q592+Q589+Q587</f>
        <v>2001700.3600000003</v>
      </c>
      <c r="R611" s="33">
        <f>+R609+R602+R598+R594+R592+R589+R587</f>
        <v>2067621.3599999999</v>
      </c>
      <c r="S611" s="182">
        <f>+Q611-R611</f>
        <v>-65920.999999999534</v>
      </c>
      <c r="T611" s="234">
        <f>IF(R611&lt;0,IF(S611=0,0,IF(OR(R611=0,Q611=0),"N.M.",IF(ABS(S611/R611)&gt;=10,"N.M.",S611/(-R611)))),IF(S611=0,0,IF(OR(R611=0,Q611=0),"N.M.",IF(ABS(S611/R611)&gt;=10,"N.M.",S611/R611))))</f>
        <v>-3.1882529981214519E-2</v>
      </c>
    </row>
    <row r="612" spans="1:20" s="22" customFormat="1" ht="13" x14ac:dyDescent="0.3">
      <c r="B612" s="55" t="s">
        <v>132</v>
      </c>
      <c r="C612" s="228" t="s">
        <v>856</v>
      </c>
      <c r="D612" s="229"/>
      <c r="E612" s="229"/>
      <c r="F612" s="231"/>
      <c r="G612" s="231"/>
      <c r="H612" s="231"/>
      <c r="I612" s="231"/>
      <c r="J612" s="253"/>
      <c r="K612" s="230"/>
      <c r="L612" s="230"/>
      <c r="M612" s="230"/>
      <c r="N612" s="232"/>
      <c r="O612" s="231"/>
      <c r="P612" s="253"/>
      <c r="Q612" s="231"/>
      <c r="R612" s="231"/>
      <c r="S612" s="231"/>
      <c r="T612" s="231"/>
    </row>
    <row r="613" spans="1:20" s="25" customFormat="1" ht="0.75" hidden="1" customHeight="1" outlineLevel="2" x14ac:dyDescent="0.3">
      <c r="A613" s="22"/>
      <c r="B613" s="55"/>
      <c r="C613" s="203"/>
      <c r="D613" s="204"/>
      <c r="E613" s="204"/>
      <c r="F613" s="21"/>
      <c r="G613" s="21"/>
      <c r="H613" s="21"/>
      <c r="I613" s="235"/>
      <c r="J613" s="254"/>
      <c r="K613" s="21"/>
      <c r="L613" s="21"/>
      <c r="M613" s="21"/>
      <c r="N613" s="235"/>
      <c r="O613" s="227"/>
      <c r="P613" s="215"/>
      <c r="Q613" s="21"/>
      <c r="R613" s="21"/>
      <c r="S613" s="21"/>
      <c r="T613" s="235"/>
    </row>
    <row r="614" spans="1:20" s="70" customFormat="1" hidden="1" outlineLevel="2" x14ac:dyDescent="0.25">
      <c r="A614" s="65" t="s">
        <v>1680</v>
      </c>
      <c r="B614" s="66" t="s">
        <v>2141</v>
      </c>
      <c r="C614" s="67" t="s">
        <v>2509</v>
      </c>
      <c r="D614" s="68"/>
      <c r="E614" s="69"/>
      <c r="F614" s="310">
        <v>0</v>
      </c>
      <c r="G614" s="310">
        <v>0</v>
      </c>
      <c r="H614" s="144">
        <f>+F614-G614</f>
        <v>0</v>
      </c>
      <c r="I614" s="93">
        <f>IF(G614&lt;0,IF(H614=0,0,IF(OR(G614=0,F614=0),"N.M.",IF(ABS(H614/G614)&gt;=10,"N.M.",H614/(-G614)))),IF(H614=0,0,IF(OR(G614=0,F614=0),"N.M.",IF(ABS(H614/G614)&gt;=10,"N.M.",H614/G614))))</f>
        <v>0</v>
      </c>
      <c r="J614" s="160"/>
      <c r="K614" s="310">
        <v>0</v>
      </c>
      <c r="L614" s="310">
        <v>0</v>
      </c>
      <c r="M614" s="144">
        <f>+K614-L614</f>
        <v>0</v>
      </c>
      <c r="N614" s="93">
        <f>IF(L614&lt;0,IF(M614=0,0,IF(OR(L614=0,K614=0),"N.M.",IF(ABS(M614/L614)&gt;=10,"N.M.",M614/(-L614)))),IF(M614=0,0,IF(OR(L614=0,K614=0),"N.M.",IF(ABS(M614/L614)&gt;=10,"N.M.",M614/L614))))</f>
        <v>0</v>
      </c>
      <c r="O614" s="261"/>
      <c r="P614" s="160"/>
      <c r="Q614" s="310">
        <v>0</v>
      </c>
      <c r="R614" s="310">
        <v>0</v>
      </c>
      <c r="S614" s="144">
        <f>+Q614-R614</f>
        <v>0</v>
      </c>
      <c r="T614" s="93">
        <f>IF(R614&lt;0,IF(S614=0,0,IF(OR(R614=0,Q614=0),"N.M.",IF(ABS(S614/R614)&gt;=10,"N.M.",S614/(-R614)))),IF(S614=0,0,IF(OR(R614=0,Q614=0),"N.M.",IF(ABS(S614/R614)&gt;=10,"N.M.",S614/R614))))</f>
        <v>0</v>
      </c>
    </row>
    <row r="615" spans="1:20" s="70" customFormat="1" hidden="1" outlineLevel="2" x14ac:dyDescent="0.25">
      <c r="A615" s="65" t="s">
        <v>1681</v>
      </c>
      <c r="B615" s="66" t="s">
        <v>2142</v>
      </c>
      <c r="C615" s="67" t="s">
        <v>2509</v>
      </c>
      <c r="D615" s="68"/>
      <c r="E615" s="69"/>
      <c r="F615" s="310">
        <v>0</v>
      </c>
      <c r="G615" s="310">
        <v>4913</v>
      </c>
      <c r="H615" s="144">
        <f>+F615-G615</f>
        <v>-4913</v>
      </c>
      <c r="I615" s="93" t="str">
        <f>IF(G615&lt;0,IF(H615=0,0,IF(OR(G615=0,F615=0),"N.M.",IF(ABS(H615/G615)&gt;=10,"N.M.",H615/(-G615)))),IF(H615=0,0,IF(OR(G615=0,F615=0),"N.M.",IF(ABS(H615/G615)&gt;=10,"N.M.",H615/G615))))</f>
        <v>N.M.</v>
      </c>
      <c r="J615" s="160"/>
      <c r="K615" s="310">
        <v>0</v>
      </c>
      <c r="L615" s="310">
        <v>35798</v>
      </c>
      <c r="M615" s="144">
        <f>+K615-L615</f>
        <v>-35798</v>
      </c>
      <c r="N615" s="93" t="str">
        <f>IF(L615&lt;0,IF(M615=0,0,IF(OR(L615=0,K615=0),"N.M.",IF(ABS(M615/L615)&gt;=10,"N.M.",M615/(-L615)))),IF(M615=0,0,IF(OR(L615=0,K615=0),"N.M.",IF(ABS(M615/L615)&gt;=10,"N.M.",M615/L615))))</f>
        <v>N.M.</v>
      </c>
      <c r="O615" s="261"/>
      <c r="P615" s="160"/>
      <c r="Q615" s="310">
        <v>0</v>
      </c>
      <c r="R615" s="310">
        <v>14747</v>
      </c>
      <c r="S615" s="144">
        <f>+Q615-R615</f>
        <v>-14747</v>
      </c>
      <c r="T615" s="93" t="str">
        <f>IF(R615&lt;0,IF(S615=0,0,IF(OR(R615=0,Q615=0),"N.M.",IF(ABS(S615/R615)&gt;=10,"N.M.",S615/(-R615)))),IF(S615=0,0,IF(OR(R615=0,Q615=0),"N.M.",IF(ABS(S615/R615)&gt;=10,"N.M.",S615/R615))))</f>
        <v>N.M.</v>
      </c>
    </row>
    <row r="616" spans="1:20" s="70" customFormat="1" hidden="1" outlineLevel="2" x14ac:dyDescent="0.25">
      <c r="A616" s="65" t="s">
        <v>1682</v>
      </c>
      <c r="B616" s="66" t="s">
        <v>2143</v>
      </c>
      <c r="C616" s="67" t="s">
        <v>2509</v>
      </c>
      <c r="D616" s="68"/>
      <c r="E616" s="69"/>
      <c r="F616" s="310">
        <v>5538</v>
      </c>
      <c r="G616" s="310">
        <v>0</v>
      </c>
      <c r="H616" s="144">
        <f>+F616-G616</f>
        <v>5538</v>
      </c>
      <c r="I616" s="93" t="str">
        <f>IF(G616&lt;0,IF(H616=0,0,IF(OR(G616=0,F616=0),"N.M.",IF(ABS(H616/G616)&gt;=10,"N.M.",H616/(-G616)))),IF(H616=0,0,IF(OR(G616=0,F616=0),"N.M.",IF(ABS(H616/G616)&gt;=10,"N.M.",H616/G616))))</f>
        <v>N.M.</v>
      </c>
      <c r="J616" s="160"/>
      <c r="K616" s="310">
        <v>51548</v>
      </c>
      <c r="L616" s="310">
        <v>0</v>
      </c>
      <c r="M616" s="144">
        <f>+K616-L616</f>
        <v>51548</v>
      </c>
      <c r="N616" s="93" t="str">
        <f>IF(L616&lt;0,IF(M616=0,0,IF(OR(L616=0,K616=0),"N.M.",IF(ABS(M616/L616)&gt;=10,"N.M.",M616/(-L616)))),IF(M616=0,0,IF(OR(L616=0,K616=0),"N.M.",IF(ABS(M616/L616)&gt;=10,"N.M.",M616/L616))))</f>
        <v>N.M.</v>
      </c>
      <c r="O616" s="261"/>
      <c r="P616" s="160"/>
      <c r="Q616" s="310">
        <v>16622</v>
      </c>
      <c r="R616" s="310">
        <v>0</v>
      </c>
      <c r="S616" s="144">
        <f>+Q616-R616</f>
        <v>16622</v>
      </c>
      <c r="T616" s="93" t="str">
        <f>IF(R616&lt;0,IF(S616=0,0,IF(OR(R616=0,Q616=0),"N.M.",IF(ABS(S616/R616)&gt;=10,"N.M.",S616/(-R616)))),IF(S616=0,0,IF(OR(R616=0,Q616=0),"N.M.",IF(ABS(S616/R616)&gt;=10,"N.M.",S616/R616))))</f>
        <v>N.M.</v>
      </c>
    </row>
    <row r="617" spans="1:20" s="70" customFormat="1" hidden="1" outlineLevel="2" x14ac:dyDescent="0.25">
      <c r="A617" s="65" t="s">
        <v>1683</v>
      </c>
      <c r="B617" s="66" t="s">
        <v>2144</v>
      </c>
      <c r="C617" s="67" t="s">
        <v>2509</v>
      </c>
      <c r="D617" s="68"/>
      <c r="E617" s="69"/>
      <c r="F617" s="310">
        <v>0</v>
      </c>
      <c r="G617" s="310">
        <v>0</v>
      </c>
      <c r="H617" s="144">
        <f>+F617-G617</f>
        <v>0</v>
      </c>
      <c r="I617" s="93">
        <f>IF(G617&lt;0,IF(H617=0,0,IF(OR(G617=0,F617=0),"N.M.",IF(ABS(H617/G617)&gt;=10,"N.M.",H617/(-G617)))),IF(H617=0,0,IF(OR(G617=0,F617=0),"N.M.",IF(ABS(H617/G617)&gt;=10,"N.M.",H617/G617))))</f>
        <v>0</v>
      </c>
      <c r="J617" s="160"/>
      <c r="K617" s="310">
        <v>0</v>
      </c>
      <c r="L617" s="310">
        <v>0</v>
      </c>
      <c r="M617" s="144">
        <f>+K617-L617</f>
        <v>0</v>
      </c>
      <c r="N617" s="93">
        <f>IF(L617&lt;0,IF(M617=0,0,IF(OR(L617=0,K617=0),"N.M.",IF(ABS(M617/L617)&gt;=10,"N.M.",M617/(-L617)))),IF(M617=0,0,IF(OR(L617=0,K617=0),"N.M.",IF(ABS(M617/L617)&gt;=10,"N.M.",M617/L617))))</f>
        <v>0</v>
      </c>
      <c r="O617" s="261"/>
      <c r="P617" s="160"/>
      <c r="Q617" s="310">
        <v>0</v>
      </c>
      <c r="R617" s="310">
        <v>0</v>
      </c>
      <c r="S617" s="144">
        <f>+Q617-R617</f>
        <v>0</v>
      </c>
      <c r="T617" s="93">
        <f>IF(R617&lt;0,IF(S617=0,0,IF(OR(R617=0,Q617=0),"N.M.",IF(ABS(S617/R617)&gt;=10,"N.M.",S617/(-R617)))),IF(S617=0,0,IF(OR(R617=0,Q617=0),"N.M.",IF(ABS(S617/R617)&gt;=10,"N.M.",S617/R617))))</f>
        <v>0</v>
      </c>
    </row>
    <row r="618" spans="1:20" s="25" customFormat="1" ht="13" collapsed="1" x14ac:dyDescent="0.3">
      <c r="A618" s="22" t="s">
        <v>240</v>
      </c>
      <c r="B618" s="55" t="s">
        <v>133</v>
      </c>
      <c r="C618" s="53" t="s">
        <v>134</v>
      </c>
      <c r="D618" s="193"/>
      <c r="E618" s="193"/>
      <c r="F618" s="23">
        <v>5538</v>
      </c>
      <c r="G618" s="23">
        <v>4913</v>
      </c>
      <c r="H618" s="44">
        <f>+F618-G618</f>
        <v>625</v>
      </c>
      <c r="I618" s="119">
        <f>IF(G618&lt;0,IF(H618=0,0,IF(OR(G618=0,F618=0),"N.M.",IF(ABS(H618/G618)&gt;=10,"N.M.",H618/(-G618)))),IF(H618=0,0,IF(OR(G618=0,F618=0),"N.M.",IF(ABS(H618/G618)&gt;=10,"N.M.",H618/G618))))</f>
        <v>0.12721351516385102</v>
      </c>
      <c r="J618" s="254"/>
      <c r="K618" s="23">
        <v>51548</v>
      </c>
      <c r="L618" s="23">
        <v>35798</v>
      </c>
      <c r="M618" s="44">
        <f>+K618-L618</f>
        <v>15750</v>
      </c>
      <c r="N618" s="119">
        <f>IF(L618&lt;0,IF(M618=0,0,IF(OR(L618=0,K618=0),"N.M.",IF(ABS(M618/L618)&gt;=10,"N.M.",M618/(-L618)))),IF(M618=0,0,IF(OR(L618=0,K618=0),"N.M.",IF(ABS(M618/L618)&gt;=10,"N.M.",M618/L618))))</f>
        <v>0.43996871333594056</v>
      </c>
      <c r="O618" s="134"/>
      <c r="P618" s="212"/>
      <c r="Q618" s="23">
        <v>16622</v>
      </c>
      <c r="R618" s="23">
        <v>14747</v>
      </c>
      <c r="S618" s="44">
        <f>+Q618-R618</f>
        <v>1875</v>
      </c>
      <c r="T618" s="119">
        <f>IF(R618&lt;0,IF(S618=0,0,IF(OR(R618=0,Q618=0),"N.M.",IF(ABS(S618/R618)&gt;=10,"N.M.",S618/(-R618)))),IF(S618=0,0,IF(OR(R618=0,Q618=0),"N.M.",IF(ABS(S618/R618)&gt;=10,"N.M.",S618/R618))))</f>
        <v>0.12714450396690852</v>
      </c>
    </row>
    <row r="619" spans="1:20" s="25" customFormat="1" ht="0.75" hidden="1" customHeight="1" outlineLevel="2" x14ac:dyDescent="0.3">
      <c r="A619" s="22"/>
      <c r="B619" s="55"/>
      <c r="C619" s="53"/>
      <c r="D619" s="193"/>
      <c r="E619" s="193"/>
      <c r="F619" s="23"/>
      <c r="G619" s="23"/>
      <c r="H619" s="44"/>
      <c r="I619" s="119"/>
      <c r="J619" s="254"/>
      <c r="K619" s="23"/>
      <c r="L619" s="23"/>
      <c r="M619" s="44"/>
      <c r="N619" s="119"/>
      <c r="O619" s="134"/>
      <c r="P619" s="212"/>
      <c r="Q619" s="23"/>
      <c r="R619" s="23"/>
      <c r="S619" s="44"/>
      <c r="T619" s="119"/>
    </row>
    <row r="620" spans="1:20" s="216" customFormat="1" ht="13" hidden="1" outlineLevel="2" x14ac:dyDescent="0.3">
      <c r="A620" s="194"/>
      <c r="B620" s="195"/>
      <c r="C620" s="205"/>
      <c r="D620" s="197"/>
      <c r="E620" s="197"/>
      <c r="F620" s="198"/>
      <c r="G620" s="198"/>
      <c r="H620" s="199"/>
      <c r="I620" s="233"/>
      <c r="J620" s="265"/>
      <c r="K620" s="198"/>
      <c r="L620" s="198"/>
      <c r="M620" s="199"/>
      <c r="N620" s="233"/>
      <c r="O620" s="221"/>
      <c r="P620" s="218"/>
      <c r="Q620" s="198"/>
      <c r="R620" s="198"/>
      <c r="S620" s="199"/>
      <c r="T620" s="233"/>
    </row>
    <row r="621" spans="1:20" s="70" customFormat="1" hidden="1" outlineLevel="2" x14ac:dyDescent="0.25">
      <c r="A621" s="65" t="s">
        <v>1684</v>
      </c>
      <c r="B621" s="66" t="s">
        <v>2145</v>
      </c>
      <c r="C621" s="67" t="s">
        <v>2555</v>
      </c>
      <c r="D621" s="68"/>
      <c r="E621" s="69"/>
      <c r="F621" s="310">
        <v>-18893.38</v>
      </c>
      <c r="G621" s="310">
        <v>-20205.75</v>
      </c>
      <c r="H621" s="144">
        <f t="shared" ref="H621:H627" si="121">+F621-G621</f>
        <v>1312.369999999999</v>
      </c>
      <c r="I621" s="93">
        <f t="shared" ref="I621:I627" si="122">IF(G621&lt;0,IF(H621=0,0,IF(OR(G621=0,F621=0),"N.M.",IF(ABS(H621/G621)&gt;=10,"N.M.",H621/(-G621)))),IF(H621=0,0,IF(OR(G621=0,F621=0),"N.M.",IF(ABS(H621/G621)&gt;=10,"N.M.",H621/G621))))</f>
        <v>6.4950323546515171E-2</v>
      </c>
      <c r="J621" s="160"/>
      <c r="K621" s="310">
        <v>-229812.23</v>
      </c>
      <c r="L621" s="310">
        <v>-163910.82</v>
      </c>
      <c r="M621" s="144">
        <f t="shared" ref="M621:M627" si="123">+K621-L621</f>
        <v>-65901.41</v>
      </c>
      <c r="N621" s="93">
        <f t="shared" ref="N621:N627" si="124">IF(L621&lt;0,IF(M621=0,0,IF(OR(L621=0,K621=0),"N.M.",IF(ABS(M621/L621)&gt;=10,"N.M.",M621/(-L621)))),IF(M621=0,0,IF(OR(L621=0,K621=0),"N.M.",IF(ABS(M621/L621)&gt;=10,"N.M.",M621/L621))))</f>
        <v>-0.4020564963313587</v>
      </c>
      <c r="O621" s="261"/>
      <c r="P621" s="160"/>
      <c r="Q621" s="310">
        <v>-117468.07</v>
      </c>
      <c r="R621" s="310">
        <v>-124588.13</v>
      </c>
      <c r="S621" s="144">
        <f t="shared" ref="S621:S627" si="125">+Q621-R621</f>
        <v>7120.0599999999977</v>
      </c>
      <c r="T621" s="93">
        <f t="shared" ref="T621:T627" si="126">IF(R621&lt;0,IF(S621=0,0,IF(OR(R621=0,Q621=0),"N.M.",IF(ABS(S621/R621)&gt;=10,"N.M.",S621/(-R621)))),IF(S621=0,0,IF(OR(R621=0,Q621=0),"N.M.",IF(ABS(S621/R621)&gt;=10,"N.M.",S621/R621))))</f>
        <v>5.7148782953881698E-2</v>
      </c>
    </row>
    <row r="622" spans="1:20" s="216" customFormat="1" ht="13" hidden="1" outlineLevel="2" x14ac:dyDescent="0.3">
      <c r="A622" s="194" t="s">
        <v>241</v>
      </c>
      <c r="B622" s="195"/>
      <c r="C622" s="196" t="s">
        <v>135</v>
      </c>
      <c r="D622" s="197"/>
      <c r="E622" s="197"/>
      <c r="F622" s="198">
        <v>-18893.38</v>
      </c>
      <c r="G622" s="198">
        <v>-20205.75</v>
      </c>
      <c r="H622" s="199">
        <f t="shared" si="121"/>
        <v>1312.369999999999</v>
      </c>
      <c r="I622" s="233">
        <f t="shared" si="122"/>
        <v>6.4950323546515171E-2</v>
      </c>
      <c r="J622" s="265"/>
      <c r="K622" s="198">
        <v>-229812.23</v>
      </c>
      <c r="L622" s="198">
        <v>-163910.82</v>
      </c>
      <c r="M622" s="199">
        <f t="shared" si="123"/>
        <v>-65901.41</v>
      </c>
      <c r="N622" s="233">
        <f t="shared" si="124"/>
        <v>-0.4020564963313587</v>
      </c>
      <c r="O622" s="221"/>
      <c r="P622" s="218"/>
      <c r="Q622" s="198">
        <v>-117468.07</v>
      </c>
      <c r="R622" s="198">
        <v>-124588.13</v>
      </c>
      <c r="S622" s="199">
        <f t="shared" si="125"/>
        <v>7120.0599999999977</v>
      </c>
      <c r="T622" s="233">
        <f t="shared" si="126"/>
        <v>5.7148782953881698E-2</v>
      </c>
    </row>
    <row r="623" spans="1:20" s="70" customFormat="1" hidden="1" outlineLevel="2" x14ac:dyDescent="0.25">
      <c r="A623" s="65" t="s">
        <v>1645</v>
      </c>
      <c r="B623" s="66" t="s">
        <v>2106</v>
      </c>
      <c r="C623" s="67" t="s">
        <v>2521</v>
      </c>
      <c r="D623" s="68"/>
      <c r="E623" s="69"/>
      <c r="F623" s="310">
        <v>285976.57</v>
      </c>
      <c r="G623" s="310">
        <v>253403.04</v>
      </c>
      <c r="H623" s="144">
        <f t="shared" si="121"/>
        <v>32573.53</v>
      </c>
      <c r="I623" s="93">
        <f t="shared" si="122"/>
        <v>0.12854435369046874</v>
      </c>
      <c r="J623" s="160"/>
      <c r="K623" s="310">
        <v>1730157.23</v>
      </c>
      <c r="L623" s="310">
        <v>1608107.4</v>
      </c>
      <c r="M623" s="144">
        <f t="shared" si="123"/>
        <v>122049.83000000007</v>
      </c>
      <c r="N623" s="93">
        <f t="shared" si="124"/>
        <v>7.589656636117717E-2</v>
      </c>
      <c r="O623" s="261"/>
      <c r="P623" s="160"/>
      <c r="Q623" s="310">
        <v>815384.87</v>
      </c>
      <c r="R623" s="310">
        <v>832168.74</v>
      </c>
      <c r="S623" s="144">
        <f t="shared" si="125"/>
        <v>-16783.869999999995</v>
      </c>
      <c r="T623" s="93">
        <f t="shared" si="126"/>
        <v>-2.016883018220559E-2</v>
      </c>
    </row>
    <row r="624" spans="1:20" s="70" customFormat="1" hidden="1" outlineLevel="2" x14ac:dyDescent="0.25">
      <c r="A624" s="65" t="s">
        <v>1646</v>
      </c>
      <c r="B624" s="66" t="s">
        <v>2107</v>
      </c>
      <c r="C624" s="67" t="s">
        <v>2522</v>
      </c>
      <c r="D624" s="68"/>
      <c r="E624" s="69"/>
      <c r="F624" s="310">
        <v>86818.48</v>
      </c>
      <c r="G624" s="310">
        <v>129553.82</v>
      </c>
      <c r="H624" s="144">
        <f t="shared" si="121"/>
        <v>-42735.340000000011</v>
      </c>
      <c r="I624" s="93">
        <f t="shared" si="122"/>
        <v>-0.32986553387619144</v>
      </c>
      <c r="J624" s="160"/>
      <c r="K624" s="310">
        <v>535743.76</v>
      </c>
      <c r="L624" s="310">
        <v>1147824.8400000001</v>
      </c>
      <c r="M624" s="144">
        <f t="shared" si="123"/>
        <v>-612081.08000000007</v>
      </c>
      <c r="N624" s="93">
        <f t="shared" si="124"/>
        <v>-0.53325303536731272</v>
      </c>
      <c r="O624" s="261"/>
      <c r="P624" s="160"/>
      <c r="Q624" s="310">
        <v>245778.35</v>
      </c>
      <c r="R624" s="310">
        <v>454603.26</v>
      </c>
      <c r="S624" s="144">
        <f t="shared" si="125"/>
        <v>-208824.91</v>
      </c>
      <c r="T624" s="93">
        <f t="shared" si="126"/>
        <v>-0.45935638472984114</v>
      </c>
    </row>
    <row r="625" spans="1:20" s="216" customFormat="1" ht="13" hidden="1" outlineLevel="2" x14ac:dyDescent="0.3">
      <c r="A625" s="22" t="s">
        <v>213</v>
      </c>
      <c r="B625" s="195"/>
      <c r="C625" s="200" t="s">
        <v>68</v>
      </c>
      <c r="D625" s="197"/>
      <c r="E625" s="197"/>
      <c r="F625" s="198">
        <v>372795.05</v>
      </c>
      <c r="G625" s="198">
        <v>382956.86</v>
      </c>
      <c r="H625" s="199">
        <f t="shared" si="121"/>
        <v>-10161.809999999998</v>
      </c>
      <c r="I625" s="233">
        <f t="shared" si="122"/>
        <v>-2.6535129831595127E-2</v>
      </c>
      <c r="J625" s="265"/>
      <c r="K625" s="198">
        <v>2265900.9900000002</v>
      </c>
      <c r="L625" s="198">
        <v>2755932.24</v>
      </c>
      <c r="M625" s="199">
        <f t="shared" si="123"/>
        <v>-490031.25</v>
      </c>
      <c r="N625" s="233">
        <f t="shared" si="124"/>
        <v>-0.17780961479662502</v>
      </c>
      <c r="O625" s="222"/>
      <c r="P625" s="217"/>
      <c r="Q625" s="198">
        <v>1061163.22</v>
      </c>
      <c r="R625" s="198">
        <v>1286772</v>
      </c>
      <c r="S625" s="199">
        <f t="shared" si="125"/>
        <v>-225608.78000000003</v>
      </c>
      <c r="T625" s="233">
        <f t="shared" si="126"/>
        <v>-0.17532925801929169</v>
      </c>
    </row>
    <row r="626" spans="1:20" s="216" customFormat="1" ht="13" hidden="1" outlineLevel="2" x14ac:dyDescent="0.3">
      <c r="A626" s="22"/>
      <c r="B626" s="195"/>
      <c r="C626" s="196" t="s">
        <v>915</v>
      </c>
      <c r="D626" s="197"/>
      <c r="E626" s="197"/>
      <c r="F626" s="198">
        <f>F625*0.21</f>
        <v>78286.960500000001</v>
      </c>
      <c r="G626" s="198">
        <f>G625*0.21</f>
        <v>80420.940599999987</v>
      </c>
      <c r="H626" s="199">
        <f t="shared" si="121"/>
        <v>-2133.9800999999861</v>
      </c>
      <c r="I626" s="233">
        <f t="shared" si="122"/>
        <v>-2.6535129831594961E-2</v>
      </c>
      <c r="J626" s="265"/>
      <c r="K626" s="198">
        <f>K625*0.21</f>
        <v>475839.20790000004</v>
      </c>
      <c r="L626" s="198">
        <f>L625*0.21</f>
        <v>578745.77040000004</v>
      </c>
      <c r="M626" s="199">
        <f t="shared" si="123"/>
        <v>-102906.5625</v>
      </c>
      <c r="N626" s="233">
        <f t="shared" si="124"/>
        <v>-0.17780961479662502</v>
      </c>
      <c r="O626" s="222"/>
      <c r="P626" s="217"/>
      <c r="Q626" s="198">
        <f>Q625*0.21</f>
        <v>222844.27619999999</v>
      </c>
      <c r="R626" s="198">
        <f>R625*0.21</f>
        <v>270222.12</v>
      </c>
      <c r="S626" s="199">
        <f t="shared" si="125"/>
        <v>-47377.843800000002</v>
      </c>
      <c r="T626" s="233">
        <f t="shared" si="126"/>
        <v>-0.17532925801929169</v>
      </c>
    </row>
    <row r="627" spans="1:20" s="25" customFormat="1" ht="13" collapsed="1" x14ac:dyDescent="0.3">
      <c r="A627" s="22"/>
      <c r="B627" s="55" t="s">
        <v>136</v>
      </c>
      <c r="C627" s="53" t="s">
        <v>137</v>
      </c>
      <c r="D627" s="193"/>
      <c r="E627" s="193"/>
      <c r="F627" s="23">
        <f>F622-F626</f>
        <v>-97180.340500000006</v>
      </c>
      <c r="G627" s="23">
        <f>G622-G626</f>
        <v>-100626.69059999999</v>
      </c>
      <c r="H627" s="44">
        <f t="shared" si="121"/>
        <v>3446.3500999999815</v>
      </c>
      <c r="I627" s="119">
        <f t="shared" si="122"/>
        <v>3.4248866572582901E-2</v>
      </c>
      <c r="J627" s="254"/>
      <c r="K627" s="23">
        <f>K622-K626</f>
        <v>-705651.43790000002</v>
      </c>
      <c r="L627" s="23">
        <f>L622-L626</f>
        <v>-742656.5904000001</v>
      </c>
      <c r="M627" s="44">
        <f t="shared" si="123"/>
        <v>37005.152500000084</v>
      </c>
      <c r="N627" s="119">
        <f t="shared" si="124"/>
        <v>4.9828080674634352E-2</v>
      </c>
      <c r="O627" s="225"/>
      <c r="P627" s="214"/>
      <c r="Q627" s="23">
        <f>Q622-Q626</f>
        <v>-340312.34620000003</v>
      </c>
      <c r="R627" s="23">
        <f>R622-R626</f>
        <v>-394810.25</v>
      </c>
      <c r="S627" s="44">
        <f t="shared" si="125"/>
        <v>54497.903799999971</v>
      </c>
      <c r="T627" s="119">
        <f t="shared" si="126"/>
        <v>0.13803568625687901</v>
      </c>
    </row>
    <row r="628" spans="1:20" s="25" customFormat="1" ht="0.75" hidden="1" customHeight="1" outlineLevel="2" x14ac:dyDescent="0.3">
      <c r="A628" s="22"/>
      <c r="B628" s="55"/>
      <c r="C628" s="53"/>
      <c r="D628" s="193"/>
      <c r="E628" s="193"/>
      <c r="F628" s="23"/>
      <c r="G628" s="23"/>
      <c r="H628" s="44"/>
      <c r="I628" s="119"/>
      <c r="J628" s="254"/>
      <c r="K628" s="23"/>
      <c r="L628" s="23"/>
      <c r="M628" s="44"/>
      <c r="N628" s="119"/>
      <c r="O628" s="225"/>
      <c r="P628" s="214"/>
      <c r="Q628" s="23"/>
      <c r="R628" s="23"/>
      <c r="S628" s="44"/>
      <c r="T628" s="119"/>
    </row>
    <row r="629" spans="1:20" s="70" customFormat="1" hidden="1" outlineLevel="2" x14ac:dyDescent="0.25">
      <c r="A629" s="65" t="s">
        <v>1685</v>
      </c>
      <c r="B629" s="66" t="s">
        <v>2146</v>
      </c>
      <c r="C629" s="67" t="s">
        <v>2556</v>
      </c>
      <c r="D629" s="68"/>
      <c r="E629" s="69"/>
      <c r="F629" s="310">
        <v>-4744.8599999999997</v>
      </c>
      <c r="G629" s="310">
        <v>0</v>
      </c>
      <c r="H629" s="144">
        <f>+F629-G629</f>
        <v>-4744.8599999999997</v>
      </c>
      <c r="I629" s="93" t="str">
        <f>IF(G629&lt;0,IF(H629=0,0,IF(OR(G629=0,F629=0),"N.M.",IF(ABS(H629/G629)&gt;=10,"N.M.",H629/(-G629)))),IF(H629=0,0,IF(OR(G629=0,F629=0),"N.M.",IF(ABS(H629/G629)&gt;=10,"N.M.",H629/G629))))</f>
        <v>N.M.</v>
      </c>
      <c r="J629" s="160"/>
      <c r="K629" s="310">
        <v>-57714.69</v>
      </c>
      <c r="L629" s="310">
        <v>0</v>
      </c>
      <c r="M629" s="144">
        <f>+K629-L629</f>
        <v>-57714.69</v>
      </c>
      <c r="N629" s="93" t="str">
        <f>IF(L629&lt;0,IF(M629=0,0,IF(OR(L629=0,K629=0),"N.M.",IF(ABS(M629/L629)&gt;=10,"N.M.",M629/(-L629)))),IF(M629=0,0,IF(OR(L629=0,K629=0),"N.M.",IF(ABS(M629/L629)&gt;=10,"N.M.",M629/L629))))</f>
        <v>N.M.</v>
      </c>
      <c r="O629" s="261"/>
      <c r="P629" s="160"/>
      <c r="Q629" s="310">
        <v>-29500.75</v>
      </c>
      <c r="R629" s="310">
        <v>0</v>
      </c>
      <c r="S629" s="144">
        <f>+Q629-R629</f>
        <v>-29500.75</v>
      </c>
      <c r="T629" s="93" t="str">
        <f>IF(R629&lt;0,IF(S629=0,0,IF(OR(R629=0,Q629=0),"N.M.",IF(ABS(S629/R629)&gt;=10,"N.M.",S629/(-R629)))),IF(S629=0,0,IF(OR(R629=0,Q629=0),"N.M.",IF(ABS(S629/R629)&gt;=10,"N.M.",S629/R629))))</f>
        <v>N.M.</v>
      </c>
    </row>
    <row r="630" spans="1:20" s="70" customFormat="1" hidden="1" outlineLevel="2" x14ac:dyDescent="0.25">
      <c r="A630" s="65" t="s">
        <v>1686</v>
      </c>
      <c r="B630" s="66" t="s">
        <v>2147</v>
      </c>
      <c r="C630" s="67" t="s">
        <v>2557</v>
      </c>
      <c r="D630" s="68"/>
      <c r="E630" s="69"/>
      <c r="F630" s="310">
        <v>0</v>
      </c>
      <c r="G630" s="310">
        <v>0</v>
      </c>
      <c r="H630" s="144">
        <f>+F630-G630</f>
        <v>0</v>
      </c>
      <c r="I630" s="93">
        <f>IF(G630&lt;0,IF(H630=0,0,IF(OR(G630=0,F630=0),"N.M.",IF(ABS(H630/G630)&gt;=10,"N.M.",H630/(-G630)))),IF(H630=0,0,IF(OR(G630=0,F630=0),"N.M.",IF(ABS(H630/G630)&gt;=10,"N.M.",H630/G630))))</f>
        <v>0</v>
      </c>
      <c r="J630" s="160"/>
      <c r="K630" s="310">
        <v>0</v>
      </c>
      <c r="L630" s="310">
        <v>0</v>
      </c>
      <c r="M630" s="144">
        <f>+K630-L630</f>
        <v>0</v>
      </c>
      <c r="N630" s="93">
        <f>IF(L630&lt;0,IF(M630=0,0,IF(OR(L630=0,K630=0),"N.M.",IF(ABS(M630/L630)&gt;=10,"N.M.",M630/(-L630)))),IF(M630=0,0,IF(OR(L630=0,K630=0),"N.M.",IF(ABS(M630/L630)&gt;=10,"N.M.",M630/L630))))</f>
        <v>0</v>
      </c>
      <c r="O630" s="261"/>
      <c r="P630" s="160"/>
      <c r="Q630" s="310">
        <v>0</v>
      </c>
      <c r="R630" s="310">
        <v>0</v>
      </c>
      <c r="S630" s="144">
        <f>+Q630-R630</f>
        <v>0</v>
      </c>
      <c r="T630" s="93">
        <f>IF(R630&lt;0,IF(S630=0,0,IF(OR(R630=0,Q630=0),"N.M.",IF(ABS(S630/R630)&gt;=10,"N.M.",S630/(-R630)))),IF(S630=0,0,IF(OR(R630=0,Q630=0),"N.M.",IF(ABS(S630/R630)&gt;=10,"N.M.",S630/R630))))</f>
        <v>0</v>
      </c>
    </row>
    <row r="631" spans="1:20" s="70" customFormat="1" hidden="1" outlineLevel="2" x14ac:dyDescent="0.25">
      <c r="A631" s="65" t="s">
        <v>1687</v>
      </c>
      <c r="B631" s="66" t="s">
        <v>2148</v>
      </c>
      <c r="C631" s="67" t="s">
        <v>2557</v>
      </c>
      <c r="D631" s="68"/>
      <c r="E631" s="69"/>
      <c r="F631" s="310">
        <v>0</v>
      </c>
      <c r="G631" s="310">
        <v>-5071.0200000000004</v>
      </c>
      <c r="H631" s="144">
        <f>+F631-G631</f>
        <v>5071.0200000000004</v>
      </c>
      <c r="I631" s="93" t="str">
        <f>IF(G631&lt;0,IF(H631=0,0,IF(OR(G631=0,F631=0),"N.M.",IF(ABS(H631/G631)&gt;=10,"N.M.",H631/(-G631)))),IF(H631=0,0,IF(OR(G631=0,F631=0),"N.M.",IF(ABS(H631/G631)&gt;=10,"N.M.",H631/G631))))</f>
        <v>N.M.</v>
      </c>
      <c r="J631" s="160"/>
      <c r="K631" s="310">
        <v>0</v>
      </c>
      <c r="L631" s="310">
        <v>-41136.620000000003</v>
      </c>
      <c r="M631" s="144">
        <f>+K631-L631</f>
        <v>41136.620000000003</v>
      </c>
      <c r="N631" s="93" t="str">
        <f>IF(L631&lt;0,IF(M631=0,0,IF(OR(L631=0,K631=0),"N.M.",IF(ABS(M631/L631)&gt;=10,"N.M.",M631/(-L631)))),IF(M631=0,0,IF(OR(L631=0,K631=0),"N.M.",IF(ABS(M631/L631)&gt;=10,"N.M.",M631/L631))))</f>
        <v>N.M.</v>
      </c>
      <c r="O631" s="261"/>
      <c r="P631" s="160"/>
      <c r="Q631" s="310">
        <v>0</v>
      </c>
      <c r="R631" s="310">
        <v>-31267.82</v>
      </c>
      <c r="S631" s="144">
        <f>+Q631-R631</f>
        <v>31267.82</v>
      </c>
      <c r="T631" s="93" t="str">
        <f>IF(R631&lt;0,IF(S631=0,0,IF(OR(R631=0,Q631=0),"N.M.",IF(ABS(S631/R631)&gt;=10,"N.M.",S631/(-R631)))),IF(S631=0,0,IF(OR(R631=0,Q631=0),"N.M.",IF(ABS(S631/R631)&gt;=10,"N.M.",S631/R631))))</f>
        <v>N.M.</v>
      </c>
    </row>
    <row r="632" spans="1:20" s="25" customFormat="1" ht="13" collapsed="1" x14ac:dyDescent="0.3">
      <c r="A632" s="22" t="s">
        <v>242</v>
      </c>
      <c r="B632" s="55" t="s">
        <v>138</v>
      </c>
      <c r="C632" s="53" t="s">
        <v>139</v>
      </c>
      <c r="D632" s="193"/>
      <c r="E632" s="193"/>
      <c r="F632" s="26">
        <v>-4744.8599999999997</v>
      </c>
      <c r="G632" s="26">
        <v>-5071.0200000000004</v>
      </c>
      <c r="H632" s="44">
        <f>+F632-G632</f>
        <v>326.16000000000076</v>
      </c>
      <c r="I632" s="119">
        <f>IF(G632&lt;0,IF(H632=0,0,IF(OR(G632=0,F632=0),"N.M.",IF(ABS(H632/G632)&gt;=10,"N.M.",H632/(-G632)))),IF(H632=0,0,IF(OR(G632=0,F632=0),"N.M.",IF(ABS(H632/G632)&gt;=10,"N.M.",H632/G632))))</f>
        <v>6.4318421146041777E-2</v>
      </c>
      <c r="J632" s="254"/>
      <c r="K632" s="26">
        <v>-57714.69</v>
      </c>
      <c r="L632" s="26">
        <v>-41136.620000000003</v>
      </c>
      <c r="M632" s="44">
        <f>+K632-L632</f>
        <v>-16578.07</v>
      </c>
      <c r="N632" s="119">
        <f>IF(L632&lt;0,IF(M632=0,0,IF(OR(L632=0,K632=0),"N.M.",IF(ABS(M632/L632)&gt;=10,"N.M.",M632/(-L632)))),IF(M632=0,0,IF(OR(L632=0,K632=0),"N.M.",IF(ABS(M632/L632)&gt;=10,"N.M.",M632/L632))))</f>
        <v>-0.40300029511418289</v>
      </c>
      <c r="O632" s="224"/>
      <c r="P632" s="209"/>
      <c r="Q632" s="26">
        <v>-29500.75</v>
      </c>
      <c r="R632" s="26">
        <v>-31267.82</v>
      </c>
      <c r="S632" s="44">
        <f>+Q632-R632</f>
        <v>1767.0699999999997</v>
      </c>
      <c r="T632" s="119">
        <f>IF(R632&lt;0,IF(S632=0,0,IF(OR(R632=0,Q632=0),"N.M.",IF(ABS(S632/R632)&gt;=10,"N.M.",S632/(-R632)))),IF(S632=0,0,IF(OR(R632=0,Q632=0),"N.M.",IF(ABS(S632/R632)&gt;=10,"N.M.",S632/R632))))</f>
        <v>5.6514013448970848E-2</v>
      </c>
    </row>
    <row r="633" spans="1:20" s="25" customFormat="1" ht="0.75" hidden="1" customHeight="1" outlineLevel="2" x14ac:dyDescent="0.3">
      <c r="A633" s="22"/>
      <c r="B633" s="55"/>
      <c r="C633" s="53"/>
      <c r="D633" s="193"/>
      <c r="E633" s="193"/>
      <c r="F633" s="26"/>
      <c r="G633" s="26"/>
      <c r="H633" s="44"/>
      <c r="I633" s="119"/>
      <c r="J633" s="254"/>
      <c r="K633" s="26"/>
      <c r="L633" s="26"/>
      <c r="M633" s="44"/>
      <c r="N633" s="119"/>
      <c r="O633" s="224"/>
      <c r="P633" s="209"/>
      <c r="Q633" s="26"/>
      <c r="R633" s="26"/>
      <c r="S633" s="44"/>
      <c r="T633" s="119"/>
    </row>
    <row r="634" spans="1:20" s="70" customFormat="1" hidden="1" outlineLevel="2" x14ac:dyDescent="0.25">
      <c r="A634" s="65" t="s">
        <v>1688</v>
      </c>
      <c r="B634" s="66" t="s">
        <v>2149</v>
      </c>
      <c r="C634" s="67" t="s">
        <v>2558</v>
      </c>
      <c r="D634" s="68"/>
      <c r="E634" s="69"/>
      <c r="F634" s="310">
        <v>0</v>
      </c>
      <c r="G634" s="310">
        <v>0</v>
      </c>
      <c r="H634" s="144">
        <f>+F634-G634</f>
        <v>0</v>
      </c>
      <c r="I634" s="93">
        <f>IF(G634&lt;0,IF(H634=0,0,IF(OR(G634=0,F634=0),"N.M.",IF(ABS(H634/G634)&gt;=10,"N.M.",H634/(-G634)))),IF(H634=0,0,IF(OR(G634=0,F634=0),"N.M.",IF(ABS(H634/G634)&gt;=10,"N.M.",H634/G634))))</f>
        <v>0</v>
      </c>
      <c r="J634" s="160"/>
      <c r="K634" s="310">
        <v>0</v>
      </c>
      <c r="L634" s="310">
        <v>0</v>
      </c>
      <c r="M634" s="144">
        <f>+K634-L634</f>
        <v>0</v>
      </c>
      <c r="N634" s="93">
        <f>IF(L634&lt;0,IF(M634=0,0,IF(OR(L634=0,K634=0),"N.M.",IF(ABS(M634/L634)&gt;=10,"N.M.",M634/(-L634)))),IF(M634=0,0,IF(OR(L634=0,K634=0),"N.M.",IF(ABS(M634/L634)&gt;=10,"N.M.",M634/L634))))</f>
        <v>0</v>
      </c>
      <c r="O634" s="261"/>
      <c r="P634" s="160"/>
      <c r="Q634" s="310">
        <v>0</v>
      </c>
      <c r="R634" s="310">
        <v>0</v>
      </c>
      <c r="S634" s="144">
        <f>+Q634-R634</f>
        <v>0</v>
      </c>
      <c r="T634" s="93">
        <f>IF(R634&lt;0,IF(S634=0,0,IF(OR(R634=0,Q634=0),"N.M.",IF(ABS(S634/R634)&gt;=10,"N.M.",S634/(-R634)))),IF(S634=0,0,IF(OR(R634=0,Q634=0),"N.M.",IF(ABS(S634/R634)&gt;=10,"N.M.",S634/R634))))</f>
        <v>0</v>
      </c>
    </row>
    <row r="635" spans="1:20" s="70" customFormat="1" hidden="1" outlineLevel="2" x14ac:dyDescent="0.25">
      <c r="A635" s="65" t="s">
        <v>1689</v>
      </c>
      <c r="B635" s="66" t="s">
        <v>2150</v>
      </c>
      <c r="C635" s="67" t="s">
        <v>2559</v>
      </c>
      <c r="D635" s="68"/>
      <c r="E635" s="69"/>
      <c r="F635" s="310">
        <v>0</v>
      </c>
      <c r="G635" s="310">
        <v>0</v>
      </c>
      <c r="H635" s="144">
        <f>+F635-G635</f>
        <v>0</v>
      </c>
      <c r="I635" s="93">
        <f>IF(G635&lt;0,IF(H635=0,0,IF(OR(G635=0,F635=0),"N.M.",IF(ABS(H635/G635)&gt;=10,"N.M.",H635/(-G635)))),IF(H635=0,0,IF(OR(G635=0,F635=0),"N.M.",IF(ABS(H635/G635)&gt;=10,"N.M.",H635/G635))))</f>
        <v>0</v>
      </c>
      <c r="J635" s="160"/>
      <c r="K635" s="310">
        <v>0</v>
      </c>
      <c r="L635" s="310">
        <v>0</v>
      </c>
      <c r="M635" s="144">
        <f>+K635-L635</f>
        <v>0</v>
      </c>
      <c r="N635" s="93">
        <f>IF(L635&lt;0,IF(M635=0,0,IF(OR(L635=0,K635=0),"N.M.",IF(ABS(M635/L635)&gt;=10,"N.M.",M635/(-L635)))),IF(M635=0,0,IF(OR(L635=0,K635=0),"N.M.",IF(ABS(M635/L635)&gt;=10,"N.M.",M635/L635))))</f>
        <v>0</v>
      </c>
      <c r="O635" s="261"/>
      <c r="P635" s="160"/>
      <c r="Q635" s="310">
        <v>0</v>
      </c>
      <c r="R635" s="310">
        <v>0</v>
      </c>
      <c r="S635" s="144">
        <f>+Q635-R635</f>
        <v>0</v>
      </c>
      <c r="T635" s="93">
        <f>IF(R635&lt;0,IF(S635=0,0,IF(OR(R635=0,Q635=0),"N.M.",IF(ABS(S635/R635)&gt;=10,"N.M.",S635/(-R635)))),IF(S635=0,0,IF(OR(R635=0,Q635=0),"N.M.",IF(ABS(S635/R635)&gt;=10,"N.M.",S635/R635))))</f>
        <v>0</v>
      </c>
    </row>
    <row r="636" spans="1:20" s="25" customFormat="1" ht="13" collapsed="1" x14ac:dyDescent="0.3">
      <c r="A636" s="22" t="s">
        <v>243</v>
      </c>
      <c r="B636" s="55" t="s">
        <v>140</v>
      </c>
      <c r="C636" s="53" t="s">
        <v>141</v>
      </c>
      <c r="D636" s="193"/>
      <c r="E636" s="193"/>
      <c r="F636" s="23">
        <v>0</v>
      </c>
      <c r="G636" s="23">
        <v>0</v>
      </c>
      <c r="H636" s="44">
        <f>+F636-G636</f>
        <v>0</v>
      </c>
      <c r="I636" s="119">
        <f>IF(G636&lt;0,IF(H636=0,0,IF(OR(G636=0,F636=0),"N.M.",IF(ABS(H636/G636)&gt;=10,"N.M.",H636/(-G636)))),IF(H636=0,0,IF(OR(G636=0,F636=0),"N.M.",IF(ABS(H636/G636)&gt;=10,"N.M.",H636/G636))))</f>
        <v>0</v>
      </c>
      <c r="J636" s="254"/>
      <c r="K636" s="23">
        <v>0</v>
      </c>
      <c r="L636" s="23">
        <v>0</v>
      </c>
      <c r="M636" s="44">
        <f>+K636-L636</f>
        <v>0</v>
      </c>
      <c r="N636" s="119">
        <f>IF(L636&lt;0,IF(M636=0,0,IF(OR(L636=0,K636=0),"N.M.",IF(ABS(M636/L636)&gt;=10,"N.M.",M636/(-L636)))),IF(M636=0,0,IF(OR(L636=0,K636=0),"N.M.",IF(ABS(M636/L636)&gt;=10,"N.M.",M636/L636))))</f>
        <v>0</v>
      </c>
      <c r="O636" s="225"/>
      <c r="P636" s="214"/>
      <c r="Q636" s="23">
        <v>0</v>
      </c>
      <c r="R636" s="23">
        <v>0</v>
      </c>
      <c r="S636" s="44">
        <f>+Q636-R636</f>
        <v>0</v>
      </c>
      <c r="T636" s="119">
        <f>IF(R636&lt;0,IF(S636=0,0,IF(OR(R636=0,Q636=0),"N.M.",IF(ABS(S636/R636)&gt;=10,"N.M.",S636/(-R636)))),IF(S636=0,0,IF(OR(R636=0,Q636=0),"N.M.",IF(ABS(S636/R636)&gt;=10,"N.M.",S636/R636))))</f>
        <v>0</v>
      </c>
    </row>
    <row r="637" spans="1:20" s="25" customFormat="1" ht="0.75" hidden="1" customHeight="1" outlineLevel="2" x14ac:dyDescent="0.3">
      <c r="A637" s="22"/>
      <c r="B637" s="55"/>
      <c r="C637" s="53"/>
      <c r="D637" s="193"/>
      <c r="E637" s="193"/>
      <c r="F637" s="23"/>
      <c r="G637" s="23"/>
      <c r="H637" s="44"/>
      <c r="I637" s="119"/>
      <c r="J637" s="254"/>
      <c r="K637" s="23"/>
      <c r="L637" s="23"/>
      <c r="M637" s="44"/>
      <c r="N637" s="119"/>
      <c r="O637" s="225"/>
      <c r="P637" s="214"/>
      <c r="Q637" s="23"/>
      <c r="R637" s="23"/>
      <c r="S637" s="44"/>
      <c r="T637" s="119"/>
    </row>
    <row r="638" spans="1:20" s="70" customFormat="1" hidden="1" outlineLevel="2" x14ac:dyDescent="0.25">
      <c r="A638" s="65" t="s">
        <v>1690</v>
      </c>
      <c r="B638" s="66" t="s">
        <v>2151</v>
      </c>
      <c r="C638" s="67" t="s">
        <v>2544</v>
      </c>
      <c r="D638" s="68"/>
      <c r="E638" s="69"/>
      <c r="F638" s="310">
        <v>0</v>
      </c>
      <c r="G638" s="310">
        <v>0</v>
      </c>
      <c r="H638" s="144">
        <f>+F638-G638</f>
        <v>0</v>
      </c>
      <c r="I638" s="93">
        <f>IF(G638&lt;0,IF(H638=0,0,IF(OR(G638=0,F638=0),"N.M.",IF(ABS(H638/G638)&gt;=10,"N.M.",H638/(-G638)))),IF(H638=0,0,IF(OR(G638=0,F638=0),"N.M.",IF(ABS(H638/G638)&gt;=10,"N.M.",H638/G638))))</f>
        <v>0</v>
      </c>
      <c r="J638" s="160"/>
      <c r="K638" s="310">
        <v>0</v>
      </c>
      <c r="L638" s="310">
        <v>0</v>
      </c>
      <c r="M638" s="144">
        <f>+K638-L638</f>
        <v>0</v>
      </c>
      <c r="N638" s="93">
        <f>IF(L638&lt;0,IF(M638=0,0,IF(OR(L638=0,K638=0),"N.M.",IF(ABS(M638/L638)&gt;=10,"N.M.",M638/(-L638)))),IF(M638=0,0,IF(OR(L638=0,K638=0),"N.M.",IF(ABS(M638/L638)&gt;=10,"N.M.",M638/L638))))</f>
        <v>0</v>
      </c>
      <c r="O638" s="261"/>
      <c r="P638" s="160"/>
      <c r="Q638" s="310">
        <v>0</v>
      </c>
      <c r="R638" s="310">
        <v>0</v>
      </c>
      <c r="S638" s="144">
        <f>+Q638-R638</f>
        <v>0</v>
      </c>
      <c r="T638" s="93">
        <f>IF(R638&lt;0,IF(S638=0,0,IF(OR(R638=0,Q638=0),"N.M.",IF(ABS(S638/R638)&gt;=10,"N.M.",S638/(-R638)))),IF(S638=0,0,IF(OR(R638=0,Q638=0),"N.M.",IF(ABS(S638/R638)&gt;=10,"N.M.",S638/R638))))</f>
        <v>0</v>
      </c>
    </row>
    <row r="639" spans="1:20" s="25" customFormat="1" ht="13" collapsed="1" x14ac:dyDescent="0.3">
      <c r="A639" s="22" t="s">
        <v>244</v>
      </c>
      <c r="B639" s="55" t="s">
        <v>142</v>
      </c>
      <c r="C639" s="53" t="s">
        <v>143</v>
      </c>
      <c r="D639" s="193"/>
      <c r="E639" s="193"/>
      <c r="F639" s="26">
        <v>0</v>
      </c>
      <c r="G639" s="26">
        <v>0</v>
      </c>
      <c r="H639" s="44">
        <f>+F639-G639</f>
        <v>0</v>
      </c>
      <c r="I639" s="119">
        <f>IF(G639&lt;0,IF(H639=0,0,IF(OR(G639=0,F639=0),"N.M.",IF(ABS(H639/G639)&gt;=10,"N.M.",H639/(-G639)))),IF(H639=0,0,IF(OR(G639=0,F639=0),"N.M.",IF(ABS(H639/G639)&gt;=10,"N.M.",H639/G639))))</f>
        <v>0</v>
      </c>
      <c r="J639" s="254"/>
      <c r="K639" s="26">
        <v>0</v>
      </c>
      <c r="L639" s="26">
        <v>0</v>
      </c>
      <c r="M639" s="44">
        <f>+K639-L639</f>
        <v>0</v>
      </c>
      <c r="N639" s="119">
        <f>IF(L639&lt;0,IF(M639=0,0,IF(OR(L639=0,K639=0),"N.M.",IF(ABS(M639/L639)&gt;=10,"N.M.",M639/(-L639)))),IF(M639=0,0,IF(OR(L639=0,K639=0),"N.M.",IF(ABS(M639/L639)&gt;=10,"N.M.",M639/L639))))</f>
        <v>0</v>
      </c>
      <c r="O639" s="224"/>
      <c r="P639" s="209"/>
      <c r="Q639" s="26">
        <v>0</v>
      </c>
      <c r="R639" s="26">
        <v>0</v>
      </c>
      <c r="S639" s="44">
        <f>+Q639-R639</f>
        <v>0</v>
      </c>
      <c r="T639" s="119">
        <f>IF(R639&lt;0,IF(S639=0,0,IF(OR(R639=0,Q639=0),"N.M.",IF(ABS(S639/R639)&gt;=10,"N.M.",S639/(-R639)))),IF(S639=0,0,IF(OR(R639=0,Q639=0),"N.M.",IF(ABS(S639/R639)&gt;=10,"N.M.",S639/R639))))</f>
        <v>0</v>
      </c>
    </row>
    <row r="640" spans="1:20" s="25" customFormat="1" ht="0.75" hidden="1" customHeight="1" outlineLevel="2" x14ac:dyDescent="0.3">
      <c r="A640" s="22"/>
      <c r="B640" s="55"/>
      <c r="C640" s="53"/>
      <c r="D640" s="193"/>
      <c r="E640" s="193"/>
      <c r="F640" s="26"/>
      <c r="G640" s="26"/>
      <c r="H640" s="44"/>
      <c r="I640" s="119"/>
      <c r="J640" s="254"/>
      <c r="K640" s="26"/>
      <c r="L640" s="26"/>
      <c r="M640" s="44"/>
      <c r="N640" s="119"/>
      <c r="O640" s="224"/>
      <c r="P640" s="209"/>
      <c r="Q640" s="26"/>
      <c r="R640" s="26"/>
      <c r="S640" s="44"/>
      <c r="T640" s="119"/>
    </row>
    <row r="641" spans="1:20" s="25" customFormat="1" ht="13" collapsed="1" x14ac:dyDescent="0.3">
      <c r="A641" s="22" t="s">
        <v>245</v>
      </c>
      <c r="B641" s="55" t="s">
        <v>144</v>
      </c>
      <c r="C641" s="53" t="s">
        <v>145</v>
      </c>
      <c r="D641" s="193"/>
      <c r="E641" s="193"/>
      <c r="F641" s="23">
        <v>0</v>
      </c>
      <c r="G641" s="23">
        <v>0</v>
      </c>
      <c r="H641" s="44">
        <f>+F641-G641</f>
        <v>0</v>
      </c>
      <c r="I641" s="119">
        <f>IF(G641&lt;0,IF(H641=0,0,IF(OR(G641=0,F641=0),"N.M.",IF(ABS(H641/G641)&gt;=10,"N.M.",H641/(-G641)))),IF(H641=0,0,IF(OR(G641=0,F641=0),"N.M.",IF(ABS(H641/G641)&gt;=10,"N.M.",H641/G641))))</f>
        <v>0</v>
      </c>
      <c r="J641" s="254"/>
      <c r="K641" s="23">
        <v>0</v>
      </c>
      <c r="L641" s="23">
        <v>0</v>
      </c>
      <c r="M641" s="44">
        <f>+K641-L641</f>
        <v>0</v>
      </c>
      <c r="N641" s="119">
        <f>IF(L641&lt;0,IF(M641=0,0,IF(OR(L641=0,K641=0),"N.M.",IF(ABS(M641/L641)&gt;=10,"N.M.",M641/(-L641)))),IF(M641=0,0,IF(OR(L641=0,K641=0),"N.M.",IF(ABS(M641/L641)&gt;=10,"N.M.",M641/L641))))</f>
        <v>0</v>
      </c>
      <c r="O641" s="225"/>
      <c r="P641" s="214"/>
      <c r="Q641" s="23">
        <v>0</v>
      </c>
      <c r="R641" s="23">
        <v>0</v>
      </c>
      <c r="S641" s="44">
        <f>+Q641-R641</f>
        <v>0</v>
      </c>
      <c r="T641" s="119">
        <f>IF(R641&lt;0,IF(S641=0,0,IF(OR(R641=0,Q641=0),"N.M.",IF(ABS(S641/R641)&gt;=10,"N.M.",S641/(-R641)))),IF(S641=0,0,IF(OR(R641=0,Q641=0),"N.M.",IF(ABS(S641/R641)&gt;=10,"N.M.",S641/R641))))</f>
        <v>0</v>
      </c>
    </row>
    <row r="642" spans="1:20" s="25" customFormat="1" ht="0.75" hidden="1" customHeight="1" outlineLevel="2" x14ac:dyDescent="0.3">
      <c r="A642" s="22"/>
      <c r="B642" s="55"/>
      <c r="C642" s="53"/>
      <c r="D642" s="193"/>
      <c r="E642" s="193"/>
      <c r="F642" s="23"/>
      <c r="G642" s="23"/>
      <c r="H642" s="44"/>
      <c r="I642" s="119"/>
      <c r="J642" s="254"/>
      <c r="K642" s="23"/>
      <c r="L642" s="23"/>
      <c r="M642" s="44"/>
      <c r="N642" s="119"/>
      <c r="O642" s="225"/>
      <c r="P642" s="214"/>
      <c r="Q642" s="23"/>
      <c r="R642" s="23"/>
      <c r="S642" s="44"/>
      <c r="T642" s="119"/>
    </row>
    <row r="643" spans="1:20" s="25" customFormat="1" ht="13" collapsed="1" x14ac:dyDescent="0.3">
      <c r="A643" s="22" t="s">
        <v>246</v>
      </c>
      <c r="B643" s="55" t="s">
        <v>146</v>
      </c>
      <c r="C643" s="54" t="s">
        <v>147</v>
      </c>
      <c r="D643" s="201"/>
      <c r="E643" s="201"/>
      <c r="F643" s="34">
        <v>0</v>
      </c>
      <c r="G643" s="34">
        <v>0</v>
      </c>
      <c r="H643" s="73">
        <f>+F643-G643</f>
        <v>0</v>
      </c>
      <c r="I643" s="120">
        <f>IF(G643&lt;0,IF(H643=0,0,IF(OR(G643=0,F643=0),"N.M.",IF(ABS(H643/G643)&gt;=10,"N.M.",H643/(-G643)))),IF(H643=0,0,IF(OR(G643=0,F643=0),"N.M.",IF(ABS(H643/G643)&gt;=10,"N.M.",H643/G643))))</f>
        <v>0</v>
      </c>
      <c r="J643" s="256"/>
      <c r="K643" s="34">
        <v>0</v>
      </c>
      <c r="L643" s="34">
        <v>0</v>
      </c>
      <c r="M643" s="73">
        <f>+K643-L643</f>
        <v>0</v>
      </c>
      <c r="N643" s="120">
        <f>IF(L643&lt;0,IF(M643=0,0,IF(OR(L643=0,K643=0),"N.M.",IF(ABS(M643/L643)&gt;=10,"N.M.",M643/(-L643)))),IF(M643=0,0,IF(OR(L643=0,K643=0),"N.M.",IF(ABS(M643/L643)&gt;=10,"N.M.",M643/L643))))</f>
        <v>0</v>
      </c>
      <c r="O643" s="223"/>
      <c r="P643" s="213"/>
      <c r="Q643" s="34">
        <v>0</v>
      </c>
      <c r="R643" s="34">
        <v>0</v>
      </c>
      <c r="S643" s="73">
        <f>+Q643-R643</f>
        <v>0</v>
      </c>
      <c r="T643" s="120">
        <f>IF(R643&lt;0,IF(S643=0,0,IF(OR(R643=0,Q643=0),"N.M.",IF(ABS(S643/R643)&gt;=10,"N.M.",S643/(-R643)))),IF(S643=0,0,IF(OR(R643=0,Q643=0),"N.M.",IF(ABS(S643/R643)&gt;=10,"N.M.",S643/R643))))</f>
        <v>0</v>
      </c>
    </row>
    <row r="644" spans="1:20" s="25" customFormat="1" ht="0.75" hidden="1" customHeight="1" outlineLevel="2" x14ac:dyDescent="0.3">
      <c r="A644" s="22"/>
      <c r="B644" s="55"/>
      <c r="C644" s="53"/>
      <c r="D644" s="193"/>
      <c r="E644" s="193"/>
      <c r="F644" s="26"/>
      <c r="G644" s="26"/>
      <c r="H644" s="44"/>
      <c r="I644" s="119"/>
      <c r="J644" s="254"/>
      <c r="K644" s="26"/>
      <c r="L644" s="26"/>
      <c r="M644" s="44"/>
      <c r="N644" s="119"/>
      <c r="O644" s="224"/>
      <c r="P644" s="209"/>
      <c r="Q644" s="26"/>
      <c r="R644" s="26"/>
      <c r="S644" s="44"/>
      <c r="T644" s="119"/>
    </row>
    <row r="645" spans="1:20" s="25" customFormat="1" ht="13" collapsed="1" x14ac:dyDescent="0.3">
      <c r="A645" s="22"/>
      <c r="B645" s="55" t="s">
        <v>148</v>
      </c>
      <c r="C645" s="32" t="s">
        <v>857</v>
      </c>
      <c r="D645" s="202"/>
      <c r="E645" s="202"/>
      <c r="F645" s="33">
        <f>SUM(F618,F627,F632,F636,-F639,F641,F643)</f>
        <v>-96387.200500000006</v>
      </c>
      <c r="G645" s="33">
        <f>SUM(G618,G627,G632,G636,-G639,G641,G643)</f>
        <v>-100784.71059999999</v>
      </c>
      <c r="H645" s="182">
        <f>+F645-G645</f>
        <v>4397.510099999985</v>
      </c>
      <c r="I645" s="234">
        <f>IF(G645&lt;0,IF(H645=0,0,IF(OR(G645=0,F645=0),"N.M.",IF(ABS(H645/G645)&gt;=10,"N.M.",H645/(-G645)))),IF(H645=0,0,IF(OR(G645=0,F645=0),"N.M.",IF(ABS(H645/G645)&gt;=10,"N.M.",H645/G645))))</f>
        <v>4.3632710495672994E-2</v>
      </c>
      <c r="J645" s="254"/>
      <c r="K645" s="33">
        <f>SUM(K618,K627,K632,K636,-K639,K641,K643)</f>
        <v>-711818.12789999996</v>
      </c>
      <c r="L645" s="33">
        <f>SUM(L618,L627,L632,L636,-L639,L641,L643)</f>
        <v>-747995.2104000001</v>
      </c>
      <c r="M645" s="182">
        <f>+K645-L645</f>
        <v>36177.082500000135</v>
      </c>
      <c r="N645" s="234">
        <f>IF(L645&lt;0,IF(M645=0,0,IF(OR(L645=0,K645=0),"N.M.",IF(ABS(M645/L645)&gt;=10,"N.M.",M645/(-L645)))),IF(M645=0,0,IF(OR(L645=0,K645=0),"N.M.",IF(ABS(M645/L645)&gt;=10,"N.M.",M645/L645))))</f>
        <v>4.8365393249849786E-2</v>
      </c>
      <c r="O645" s="135"/>
      <c r="P645" s="210"/>
      <c r="Q645" s="33">
        <f>SUM(Q618,Q627,Q632,Q636,-Q639,Q641,Q643)</f>
        <v>-353191.09620000003</v>
      </c>
      <c r="R645" s="33">
        <f>SUM(R618,R627,R632,R636,-R639,R641,R643)</f>
        <v>-411331.07</v>
      </c>
      <c r="S645" s="182">
        <f>+Q645-R645</f>
        <v>58139.973799999978</v>
      </c>
      <c r="T645" s="234">
        <f>IF(R645&lt;0,IF(S645=0,0,IF(OR(R645=0,Q645=0),"N.M.",IF(ABS(S645/R645)&gt;=10,"N.M.",S645/(-R645)))),IF(S645=0,0,IF(OR(R645=0,Q645=0),"N.M.",IF(ABS(S645/R645)&gt;=10,"N.M.",S645/R645))))</f>
        <v>0.14134593285160776</v>
      </c>
    </row>
    <row r="646" spans="1:20" s="25" customFormat="1" ht="13" x14ac:dyDescent="0.3">
      <c r="A646" s="22"/>
      <c r="B646" s="55" t="s">
        <v>149</v>
      </c>
      <c r="C646" s="36" t="s">
        <v>858</v>
      </c>
      <c r="D646" s="202"/>
      <c r="E646" s="202"/>
      <c r="F646" s="33">
        <f>+F583-F611-F645</f>
        <v>4382449.9205000009</v>
      </c>
      <c r="G646" s="33">
        <f>+G583-G611-G645</f>
        <v>-197294.05940000009</v>
      </c>
      <c r="H646" s="182">
        <f>+F646-G646</f>
        <v>4579743.9799000006</v>
      </c>
      <c r="I646" s="234" t="str">
        <f>IF(G646&lt;0,IF(H646=0,0,IF(OR(G646=0,F646=0),"N.M.",IF(ABS(H646/G646)&gt;=10,"N.M.",H646/(-G646)))),IF(H646=0,0,IF(OR(G646=0,F646=0),"N.M.",IF(ABS(H646/G646)&gt;=10,"N.M.",H646/G646))))</f>
        <v>N.M.</v>
      </c>
      <c r="J646" s="254"/>
      <c r="K646" s="33">
        <f>+K583-K611-K645</f>
        <v>3115730.3179000001</v>
      </c>
      <c r="L646" s="33">
        <f>+L583-L611-L645</f>
        <v>-1801192.2796</v>
      </c>
      <c r="M646" s="182">
        <f>+K646-L646</f>
        <v>4916922.5975000001</v>
      </c>
      <c r="N646" s="234">
        <f>IF(L646&lt;0,IF(M646=0,0,IF(OR(L646=0,K646=0),"N.M.",IF(ABS(M646/L646)&gt;=10,"N.M.",M646/(-L646)))),IF(M646=0,0,IF(OR(L646=0,K646=0),"N.M.",IF(ABS(M646/L646)&gt;=10,"N.M.",M646/L646))))</f>
        <v>2.729815496761915</v>
      </c>
      <c r="O646" s="135"/>
      <c r="P646" s="210"/>
      <c r="Q646" s="33">
        <f>+Q583-Q611-Q645</f>
        <v>4035908.4561999994</v>
      </c>
      <c r="R646" s="33">
        <f>+R583-R611-R645</f>
        <v>-853223.73999999976</v>
      </c>
      <c r="S646" s="182">
        <f>+Q646-R646</f>
        <v>4889132.1961999992</v>
      </c>
      <c r="T646" s="234">
        <f>IF(R646&lt;0,IF(S646=0,0,IF(OR(R646=0,Q646=0),"N.M.",IF(ABS(S646/R646)&gt;=10,"N.M.",S646/(-R646)))),IF(S646=0,0,IF(OR(R646=0,Q646=0),"N.M.",IF(ABS(S646/R646)&gt;=10,"N.M.",S646/R646))))</f>
        <v>5.7301877186398968</v>
      </c>
    </row>
    <row r="647" spans="1:20" s="22" customFormat="1" ht="13" x14ac:dyDescent="0.3">
      <c r="B647" s="55" t="s">
        <v>150</v>
      </c>
      <c r="C647" s="228" t="s">
        <v>859</v>
      </c>
      <c r="D647" s="229"/>
      <c r="E647" s="229"/>
      <c r="F647" s="231"/>
      <c r="G647" s="231"/>
      <c r="H647" s="231"/>
      <c r="I647" s="231"/>
      <c r="J647" s="253"/>
      <c r="K647" s="230"/>
      <c r="L647" s="230"/>
      <c r="M647" s="230"/>
      <c r="N647" s="232"/>
      <c r="O647" s="231"/>
      <c r="P647" s="253"/>
      <c r="Q647" s="231"/>
      <c r="R647" s="231"/>
      <c r="S647" s="231"/>
      <c r="T647" s="231"/>
    </row>
    <row r="648" spans="1:20" s="25" customFormat="1" ht="0.75" hidden="1" customHeight="1" outlineLevel="2" x14ac:dyDescent="0.3">
      <c r="A648" s="22"/>
      <c r="B648" s="55"/>
      <c r="C648" s="206"/>
      <c r="D648" s="204"/>
      <c r="E648" s="204"/>
      <c r="F648" s="21"/>
      <c r="G648" s="21"/>
      <c r="H648" s="21"/>
      <c r="I648" s="235"/>
      <c r="J648" s="254"/>
      <c r="K648" s="21"/>
      <c r="L648" s="21"/>
      <c r="M648" s="21"/>
      <c r="N648" s="235"/>
      <c r="O648" s="227"/>
      <c r="P648" s="215"/>
      <c r="Q648" s="21"/>
      <c r="R648" s="21"/>
      <c r="S648" s="21"/>
      <c r="T648" s="235"/>
    </row>
    <row r="649" spans="1:20" s="70" customFormat="1" hidden="1" outlineLevel="2" x14ac:dyDescent="0.25">
      <c r="A649" s="65" t="s">
        <v>1691</v>
      </c>
      <c r="B649" s="66" t="s">
        <v>2152</v>
      </c>
      <c r="C649" s="67" t="s">
        <v>2560</v>
      </c>
      <c r="D649" s="68"/>
      <c r="E649" s="69"/>
      <c r="F649" s="310">
        <v>254583.34</v>
      </c>
      <c r="G649" s="310">
        <v>254583.34</v>
      </c>
      <c r="H649" s="144">
        <f>+F649-G649</f>
        <v>0</v>
      </c>
      <c r="I649" s="93">
        <f>IF(G649&lt;0,IF(H649=0,0,IF(OR(G649=0,F649=0),"N.M.",IF(ABS(H649/G649)&gt;=10,"N.M.",H649/(-G649)))),IF(H649=0,0,IF(OR(G649=0,F649=0),"N.M.",IF(ABS(H649/G649)&gt;=10,"N.M.",H649/G649))))</f>
        <v>0</v>
      </c>
      <c r="J649" s="160"/>
      <c r="K649" s="310">
        <v>1527500.01</v>
      </c>
      <c r="L649" s="310">
        <v>1527500.01</v>
      </c>
      <c r="M649" s="144">
        <f>+K649-L649</f>
        <v>0</v>
      </c>
      <c r="N649" s="93">
        <f>IF(L649&lt;0,IF(M649=0,0,IF(OR(L649=0,K649=0),"N.M.",IF(ABS(M649/L649)&gt;=10,"N.M.",M649/(-L649)))),IF(M649=0,0,IF(OR(L649=0,K649=0),"N.M.",IF(ABS(M649/L649)&gt;=10,"N.M.",M649/L649))))</f>
        <v>0</v>
      </c>
      <c r="O649" s="261"/>
      <c r="P649" s="160"/>
      <c r="Q649" s="310">
        <v>763750.02</v>
      </c>
      <c r="R649" s="310">
        <v>763750.02</v>
      </c>
      <c r="S649" s="144">
        <f>+Q649-R649</f>
        <v>0</v>
      </c>
      <c r="T649" s="93">
        <f>IF(R649&lt;0,IF(S649=0,0,IF(OR(R649=0,Q649=0),"N.M.",IF(ABS(S649/R649)&gt;=10,"N.M.",S649/(-R649)))),IF(S649=0,0,IF(OR(R649=0,Q649=0),"N.M.",IF(ABS(S649/R649)&gt;=10,"N.M.",S649/R649))))</f>
        <v>0</v>
      </c>
    </row>
    <row r="650" spans="1:20" s="70" customFormat="1" hidden="1" outlineLevel="2" x14ac:dyDescent="0.25">
      <c r="A650" s="65" t="s">
        <v>1692</v>
      </c>
      <c r="B650" s="66" t="s">
        <v>2153</v>
      </c>
      <c r="C650" s="67" t="s">
        <v>2561</v>
      </c>
      <c r="D650" s="68"/>
      <c r="E650" s="69"/>
      <c r="F650" s="310">
        <v>488883.54000000004</v>
      </c>
      <c r="G650" s="310">
        <v>797112.04</v>
      </c>
      <c r="H650" s="144">
        <f>+F650-G650</f>
        <v>-308228.5</v>
      </c>
      <c r="I650" s="93">
        <f>IF(G650&lt;0,IF(H650=0,0,IF(OR(G650=0,F650=0),"N.M.",IF(ABS(H650/G650)&gt;=10,"N.M.",H650/(-G650)))),IF(H650=0,0,IF(OR(G650=0,F650=0),"N.M.",IF(ABS(H650/G650)&gt;=10,"N.M.",H650/G650))))</f>
        <v>-0.3866815259746923</v>
      </c>
      <c r="J650" s="160"/>
      <c r="K650" s="310">
        <v>7183375.79</v>
      </c>
      <c r="L650" s="310">
        <v>4830156.88</v>
      </c>
      <c r="M650" s="144">
        <f>+K650-L650</f>
        <v>2353218.91</v>
      </c>
      <c r="N650" s="93">
        <f>IF(L650&lt;0,IF(M650=0,0,IF(OR(L650=0,K650=0),"N.M.",IF(ABS(M650/L650)&gt;=10,"N.M.",M650/(-L650)))),IF(M650=0,0,IF(OR(L650=0,K650=0),"N.M.",IF(ABS(M650/L650)&gt;=10,"N.M.",M650/L650))))</f>
        <v>0.48719305986599759</v>
      </c>
      <c r="O650" s="261"/>
      <c r="P650" s="160"/>
      <c r="Q650" s="310">
        <v>3198992.12</v>
      </c>
      <c r="R650" s="310">
        <v>2415270.92</v>
      </c>
      <c r="S650" s="144">
        <f>+Q650-R650</f>
        <v>783721.20000000019</v>
      </c>
      <c r="T650" s="93">
        <f>IF(R650&lt;0,IF(S650=0,0,IF(OR(R650=0,Q650=0),"N.M.",IF(ABS(S650/R650)&gt;=10,"N.M.",S650/(-R650)))),IF(S650=0,0,IF(OR(R650=0,Q650=0),"N.M.",IF(ABS(S650/R650)&gt;=10,"N.M.",S650/R650))))</f>
        <v>0.3244858344918094</v>
      </c>
    </row>
    <row r="651" spans="1:20" s="70" customFormat="1" hidden="1" outlineLevel="2" x14ac:dyDescent="0.25">
      <c r="A651" s="65" t="s">
        <v>1693</v>
      </c>
      <c r="B651" s="66" t="s">
        <v>2154</v>
      </c>
      <c r="C651" s="67" t="s">
        <v>2562</v>
      </c>
      <c r="D651" s="68"/>
      <c r="E651" s="69"/>
      <c r="F651" s="310">
        <v>4627854.17</v>
      </c>
      <c r="G651" s="310">
        <v>4797395.84</v>
      </c>
      <c r="H651" s="144">
        <f>+F651-G651</f>
        <v>-169541.66999999993</v>
      </c>
      <c r="I651" s="93">
        <f>IF(G651&lt;0,IF(H651=0,0,IF(OR(G651=0,F651=0),"N.M.",IF(ABS(H651/G651)&gt;=10,"N.M.",H651/(-G651)))),IF(H651=0,0,IF(OR(G651=0,F651=0),"N.M.",IF(ABS(H651/G651)&gt;=10,"N.M.",H651/G651))))</f>
        <v>-3.5340354570366231E-2</v>
      </c>
      <c r="J651" s="160"/>
      <c r="K651" s="310">
        <v>27767125</v>
      </c>
      <c r="L651" s="310">
        <v>28784374.989999998</v>
      </c>
      <c r="M651" s="144">
        <f>+K651-L651</f>
        <v>-1017249.9899999984</v>
      </c>
      <c r="N651" s="93">
        <f>IF(L651&lt;0,IF(M651=0,0,IF(OR(L651=0,K651=0),"N.M.",IF(ABS(M651/L651)&gt;=10,"N.M.",M651/(-L651)))),IF(M651=0,0,IF(OR(L651=0,K651=0),"N.M.",IF(ABS(M651/L651)&gt;=10,"N.M.",M651/L651))))</f>
        <v>-3.5340353589522158E-2</v>
      </c>
      <c r="O651" s="261"/>
      <c r="P651" s="160"/>
      <c r="Q651" s="310">
        <v>13883562.5</v>
      </c>
      <c r="R651" s="310">
        <v>14392187.5</v>
      </c>
      <c r="S651" s="144">
        <f>+Q651-R651</f>
        <v>-508625</v>
      </c>
      <c r="T651" s="93">
        <f>IF(R651&lt;0,IF(S651=0,0,IF(OR(R651=0,Q651=0),"N.M.",IF(ABS(S651/R651)&gt;=10,"N.M.",S651/(-R651)))),IF(S651=0,0,IF(OR(R651=0,Q651=0),"N.M.",IF(ABS(S651/R651)&gt;=10,"N.M.",S651/R651))))</f>
        <v>-3.5340353924655302E-2</v>
      </c>
    </row>
    <row r="652" spans="1:20" s="25" customFormat="1" ht="13" collapsed="1" x14ac:dyDescent="0.3">
      <c r="A652" s="22" t="s">
        <v>247</v>
      </c>
      <c r="B652" s="55" t="s">
        <v>151</v>
      </c>
      <c r="C652" s="190" t="s">
        <v>152</v>
      </c>
      <c r="D652" s="193"/>
      <c r="E652" s="193"/>
      <c r="F652" s="23">
        <v>5371321.0499999998</v>
      </c>
      <c r="G652" s="23">
        <v>5849091.2199999997</v>
      </c>
      <c r="H652" s="44">
        <f>+F652-G652</f>
        <v>-477770.16999999993</v>
      </c>
      <c r="I652" s="119">
        <f>IF(G652&lt;0,IF(H652=0,0,IF(OR(G652=0,F652=0),"N.M.",IF(ABS(H652/G652)&gt;=10,"N.M.",H652/(-G652)))),IF(H652=0,0,IF(OR(G652=0,F652=0),"N.M.",IF(ABS(H652/G652)&gt;=10,"N.M.",H652/G652))))</f>
        <v>-8.1682803709120469E-2</v>
      </c>
      <c r="J652" s="254"/>
      <c r="K652" s="23">
        <v>36478000.799999997</v>
      </c>
      <c r="L652" s="23">
        <v>35142031.879999995</v>
      </c>
      <c r="M652" s="44">
        <f>+K652-L652</f>
        <v>1335968.9200000018</v>
      </c>
      <c r="N652" s="119">
        <f>IF(L652&lt;0,IF(M652=0,0,IF(OR(L652=0,K652=0),"N.M.",IF(ABS(M652/L652)&gt;=10,"N.M.",M652/(-L652)))),IF(M652=0,0,IF(OR(L652=0,K652=0),"N.M.",IF(ABS(M652/L652)&gt;=10,"N.M.",M652/L652))))</f>
        <v>3.8016268511791074E-2</v>
      </c>
      <c r="O652" s="224"/>
      <c r="P652" s="209"/>
      <c r="Q652" s="23">
        <v>17846304.640000001</v>
      </c>
      <c r="R652" s="23">
        <v>17571208.440000001</v>
      </c>
      <c r="S652" s="44">
        <f>+Q652-R652</f>
        <v>275096.19999999925</v>
      </c>
      <c r="T652" s="119">
        <f>IF(R652&lt;0,IF(S652=0,0,IF(OR(R652=0,Q652=0),"N.M.",IF(ABS(S652/R652)&gt;=10,"N.M.",S652/(-R652)))),IF(S652=0,0,IF(OR(R652=0,Q652=0),"N.M.",IF(ABS(S652/R652)&gt;=10,"N.M.",S652/R652))))</f>
        <v>1.5656077437096252E-2</v>
      </c>
    </row>
    <row r="653" spans="1:20" s="25" customFormat="1" ht="0.75" hidden="1" customHeight="1" outlineLevel="2" x14ac:dyDescent="0.3">
      <c r="A653" s="22"/>
      <c r="B653" s="55"/>
      <c r="C653" s="190"/>
      <c r="D653" s="193"/>
      <c r="E653" s="193"/>
      <c r="F653" s="23"/>
      <c r="G653" s="23"/>
      <c r="H653" s="44"/>
      <c r="I653" s="119"/>
      <c r="J653" s="254"/>
      <c r="K653" s="23"/>
      <c r="L653" s="23"/>
      <c r="M653" s="44"/>
      <c r="N653" s="119"/>
      <c r="O653" s="224"/>
      <c r="P653" s="209"/>
      <c r="Q653" s="23"/>
      <c r="R653" s="23"/>
      <c r="S653" s="44"/>
      <c r="T653" s="119"/>
    </row>
    <row r="654" spans="1:20" s="70" customFormat="1" hidden="1" outlineLevel="2" x14ac:dyDescent="0.25">
      <c r="A654" s="65" t="s">
        <v>1694</v>
      </c>
      <c r="B654" s="66" t="s">
        <v>2155</v>
      </c>
      <c r="C654" s="67" t="s">
        <v>2563</v>
      </c>
      <c r="D654" s="68"/>
      <c r="E654" s="69"/>
      <c r="F654" s="310">
        <v>14381.720000000001</v>
      </c>
      <c r="G654" s="310">
        <v>14381.710000000001</v>
      </c>
      <c r="H654" s="144">
        <f>+F654-G654</f>
        <v>1.0000000000218279E-2</v>
      </c>
      <c r="I654" s="93">
        <f>IF(G654&lt;0,IF(H654=0,0,IF(OR(G654=0,F654=0),"N.M.",IF(ABS(H654/G654)&gt;=10,"N.M.",H654/(-G654)))),IF(H654=0,0,IF(OR(G654=0,F654=0),"N.M.",IF(ABS(H654/G654)&gt;=10,"N.M.",H654/G654))))</f>
        <v>6.9532760709389066E-7</v>
      </c>
      <c r="J654" s="160"/>
      <c r="K654" s="310">
        <v>86290.27</v>
      </c>
      <c r="L654" s="310">
        <v>85570.26</v>
      </c>
      <c r="M654" s="144">
        <f>+K654-L654</f>
        <v>720.01000000000931</v>
      </c>
      <c r="N654" s="93">
        <f>IF(L654&lt;0,IF(M654=0,0,IF(OR(L654=0,K654=0),"N.M.",IF(ABS(M654/L654)&gt;=10,"N.M.",M654/(-L654)))),IF(M654=0,0,IF(OR(L654=0,K654=0),"N.M.",IF(ABS(M654/L654)&gt;=10,"N.M.",M654/L654))))</f>
        <v>8.4142551395778083E-3</v>
      </c>
      <c r="O654" s="261"/>
      <c r="P654" s="160"/>
      <c r="Q654" s="310">
        <v>43145.14</v>
      </c>
      <c r="R654" s="310">
        <v>42965.13</v>
      </c>
      <c r="S654" s="144">
        <f>+Q654-R654</f>
        <v>180.01000000000204</v>
      </c>
      <c r="T654" s="93">
        <f>IF(R654&lt;0,IF(S654=0,0,IF(OR(R654=0,Q654=0),"N.M.",IF(ABS(S654/R654)&gt;=10,"N.M.",S654/(-R654)))),IF(S654=0,0,IF(OR(R654=0,Q654=0),"N.M.",IF(ABS(S654/R654)&gt;=10,"N.M.",S654/R654))))</f>
        <v>4.1896766051912806E-3</v>
      </c>
    </row>
    <row r="655" spans="1:20" s="70" customFormat="1" hidden="1" outlineLevel="2" x14ac:dyDescent="0.25">
      <c r="A655" s="65" t="s">
        <v>1695</v>
      </c>
      <c r="B655" s="66" t="s">
        <v>2156</v>
      </c>
      <c r="C655" s="67" t="s">
        <v>2564</v>
      </c>
      <c r="D655" s="68"/>
      <c r="E655" s="69"/>
      <c r="F655" s="310">
        <v>10370.040000000001</v>
      </c>
      <c r="G655" s="310">
        <v>0</v>
      </c>
      <c r="H655" s="144">
        <f>+F655-G655</f>
        <v>10370.040000000001</v>
      </c>
      <c r="I655" s="93" t="str">
        <f>IF(G655&lt;0,IF(H655=0,0,IF(OR(G655=0,F655=0),"N.M.",IF(ABS(H655/G655)&gt;=10,"N.M.",H655/(-G655)))),IF(H655=0,0,IF(OR(G655=0,F655=0),"N.M.",IF(ABS(H655/G655)&gt;=10,"N.M.",H655/G655))))</f>
        <v>N.M.</v>
      </c>
      <c r="J655" s="160"/>
      <c r="K655" s="310">
        <v>19881.439999999999</v>
      </c>
      <c r="L655" s="310">
        <v>7100.8600000000006</v>
      </c>
      <c r="M655" s="144">
        <f>+K655-L655</f>
        <v>12780.579999999998</v>
      </c>
      <c r="N655" s="93">
        <f>IF(L655&lt;0,IF(M655=0,0,IF(OR(L655=0,K655=0),"N.M.",IF(ABS(M655/L655)&gt;=10,"N.M.",M655/(-L655)))),IF(M655=0,0,IF(OR(L655=0,K655=0),"N.M.",IF(ABS(M655/L655)&gt;=10,"N.M.",M655/L655))))</f>
        <v>1.7998636784840143</v>
      </c>
      <c r="O655" s="261"/>
      <c r="P655" s="160"/>
      <c r="Q655" s="310">
        <v>14230.5</v>
      </c>
      <c r="R655" s="310">
        <v>2840.32</v>
      </c>
      <c r="S655" s="144">
        <f>+Q655-R655</f>
        <v>11390.18</v>
      </c>
      <c r="T655" s="93">
        <f>IF(R655&lt;0,IF(S655=0,0,IF(OR(R655=0,Q655=0),"N.M.",IF(ABS(S655/R655)&gt;=10,"N.M.",S655/(-R655)))),IF(S655=0,0,IF(OR(R655=0,Q655=0),"N.M.",IF(ABS(S655/R655)&gt;=10,"N.M.",S655/R655))))</f>
        <v>4.0101749098693107</v>
      </c>
    </row>
    <row r="656" spans="1:20" s="70" customFormat="1" hidden="1" outlineLevel="2" x14ac:dyDescent="0.25">
      <c r="A656" s="65" t="s">
        <v>1696</v>
      </c>
      <c r="B656" s="66" t="s">
        <v>2157</v>
      </c>
      <c r="C656" s="67" t="s">
        <v>2565</v>
      </c>
      <c r="D656" s="68"/>
      <c r="E656" s="69"/>
      <c r="F656" s="310">
        <v>47688.82</v>
      </c>
      <c r="G656" s="310">
        <v>50202.76</v>
      </c>
      <c r="H656" s="144">
        <f>+F656-G656</f>
        <v>-2513.9400000000023</v>
      </c>
      <c r="I656" s="93">
        <f>IF(G656&lt;0,IF(H656=0,0,IF(OR(G656=0,F656=0),"N.M.",IF(ABS(H656/G656)&gt;=10,"N.M.",H656/(-G656)))),IF(H656=0,0,IF(OR(G656=0,F656=0),"N.M.",IF(ABS(H656/G656)&gt;=10,"N.M.",H656/G656))))</f>
        <v>-5.0075732887992656E-2</v>
      </c>
      <c r="J656" s="160"/>
      <c r="K656" s="310">
        <v>286592.26</v>
      </c>
      <c r="L656" s="310">
        <v>299520.93</v>
      </c>
      <c r="M656" s="144">
        <f>+K656-L656</f>
        <v>-12928.669999999984</v>
      </c>
      <c r="N656" s="93">
        <f>IF(L656&lt;0,IF(M656=0,0,IF(OR(L656=0,K656=0),"N.M.",IF(ABS(M656/L656)&gt;=10,"N.M.",M656/(-L656)))),IF(M656=0,0,IF(OR(L656=0,K656=0),"N.M.",IF(ABS(M656/L656)&gt;=10,"N.M.",M656/L656))))</f>
        <v>-4.3164496050409513E-2</v>
      </c>
      <c r="O656" s="261"/>
      <c r="P656" s="160"/>
      <c r="Q656" s="310">
        <v>143056.29</v>
      </c>
      <c r="R656" s="310">
        <v>150608.28</v>
      </c>
      <c r="S656" s="144">
        <f>+Q656-R656</f>
        <v>-7551.9899999999907</v>
      </c>
      <c r="T656" s="93">
        <f>IF(R656&lt;0,IF(S656=0,0,IF(OR(R656=0,Q656=0),"N.M.",IF(ABS(S656/R656)&gt;=10,"N.M.",S656/(-R656)))),IF(S656=0,0,IF(OR(R656=0,Q656=0),"N.M.",IF(ABS(S656/R656)&gt;=10,"N.M.",S656/R656))))</f>
        <v>-5.0143259055876549E-2</v>
      </c>
    </row>
    <row r="657" spans="1:20" s="25" customFormat="1" ht="13" collapsed="1" x14ac:dyDescent="0.3">
      <c r="A657" s="22" t="s">
        <v>248</v>
      </c>
      <c r="B657" s="55" t="s">
        <v>153</v>
      </c>
      <c r="C657" s="190" t="s">
        <v>154</v>
      </c>
      <c r="D657" s="193"/>
      <c r="E657" s="193"/>
      <c r="F657" s="23">
        <v>72440.58</v>
      </c>
      <c r="G657" s="23">
        <v>64584.47</v>
      </c>
      <c r="H657" s="44">
        <f>+F657-G657</f>
        <v>7856.1100000000006</v>
      </c>
      <c r="I657" s="119">
        <f>IF(G657&lt;0,IF(H657=0,0,IF(OR(G657=0,F657=0),"N.M.",IF(ABS(H657/G657)&gt;=10,"N.M.",H657/(-G657)))),IF(H657=0,0,IF(OR(G657=0,F657=0),"N.M.",IF(ABS(H657/G657)&gt;=10,"N.M.",H657/G657))))</f>
        <v>0.12164085266938013</v>
      </c>
      <c r="J657" s="254"/>
      <c r="K657" s="23">
        <v>392763.97000000003</v>
      </c>
      <c r="L657" s="23">
        <v>392192.05</v>
      </c>
      <c r="M657" s="44">
        <f>+K657-L657</f>
        <v>571.92000000004191</v>
      </c>
      <c r="N657" s="119">
        <f>IF(L657&lt;0,IF(M657=0,0,IF(OR(L657=0,K657=0),"N.M.",IF(ABS(M657/L657)&gt;=10,"N.M.",M657/(-L657)))),IF(M657=0,0,IF(OR(L657=0,K657=0),"N.M.",IF(ABS(M657/L657)&gt;=10,"N.M.",M657/L657))))</f>
        <v>1.458265153513545E-3</v>
      </c>
      <c r="O657" s="225"/>
      <c r="P657" s="214"/>
      <c r="Q657" s="23">
        <v>200431.93</v>
      </c>
      <c r="R657" s="23">
        <v>196413.72999999998</v>
      </c>
      <c r="S657" s="44">
        <f>+Q657-R657</f>
        <v>4018.2000000000116</v>
      </c>
      <c r="T657" s="119">
        <f>IF(R657&lt;0,IF(S657=0,0,IF(OR(R657=0,Q657=0),"N.M.",IF(ABS(S657/R657)&gt;=10,"N.M.",S657/(-R657)))),IF(S657=0,0,IF(OR(R657=0,Q657=0),"N.M.",IF(ABS(S657/R657)&gt;=10,"N.M.",S657/R657))))</f>
        <v>2.0457836628834512E-2</v>
      </c>
    </row>
    <row r="658" spans="1:20" s="25" customFormat="1" ht="0.75" hidden="1" customHeight="1" outlineLevel="2" x14ac:dyDescent="0.3">
      <c r="A658" s="22"/>
      <c r="B658" s="55"/>
      <c r="C658" s="190"/>
      <c r="D658" s="193"/>
      <c r="E658" s="193"/>
      <c r="F658" s="23"/>
      <c r="G658" s="23"/>
      <c r="H658" s="44"/>
      <c r="I658" s="119"/>
      <c r="J658" s="254"/>
      <c r="K658" s="23"/>
      <c r="L658" s="23"/>
      <c r="M658" s="44"/>
      <c r="N658" s="119"/>
      <c r="O658" s="225"/>
      <c r="P658" s="214"/>
      <c r="Q658" s="23"/>
      <c r="R658" s="23"/>
      <c r="S658" s="44"/>
      <c r="T658" s="119"/>
    </row>
    <row r="659" spans="1:20" s="70" customFormat="1" hidden="1" outlineLevel="2" x14ac:dyDescent="0.25">
      <c r="A659" s="65" t="s">
        <v>1697</v>
      </c>
      <c r="B659" s="66" t="s">
        <v>2158</v>
      </c>
      <c r="C659" s="67" t="s">
        <v>2566</v>
      </c>
      <c r="D659" s="68"/>
      <c r="E659" s="69"/>
      <c r="F659" s="310">
        <v>2804.23</v>
      </c>
      <c r="G659" s="310">
        <v>2804.23</v>
      </c>
      <c r="H659" s="144">
        <f>+F659-G659</f>
        <v>0</v>
      </c>
      <c r="I659" s="93">
        <f>IF(G659&lt;0,IF(H659=0,0,IF(OR(G659=0,F659=0),"N.M.",IF(ABS(H659/G659)&gt;=10,"N.M.",H659/(-G659)))),IF(H659=0,0,IF(OR(G659=0,F659=0),"N.M.",IF(ABS(H659/G659)&gt;=10,"N.M.",H659/G659))))</f>
        <v>0</v>
      </c>
      <c r="J659" s="160"/>
      <c r="K659" s="310">
        <v>16825.560000000001</v>
      </c>
      <c r="L659" s="310">
        <v>16825.38</v>
      </c>
      <c r="M659" s="144">
        <f>+K659-L659</f>
        <v>0.18000000000029104</v>
      </c>
      <c r="N659" s="93">
        <f>IF(L659&lt;0,IF(M659=0,0,IF(OR(L659=0,K659=0),"N.M.",IF(ABS(M659/L659)&gt;=10,"N.M.",M659/(-L659)))),IF(M659=0,0,IF(OR(L659=0,K659=0),"N.M.",IF(ABS(M659/L659)&gt;=10,"N.M.",M659/L659))))</f>
        <v>1.0698123905688373E-5</v>
      </c>
      <c r="O659" s="261"/>
      <c r="P659" s="160"/>
      <c r="Q659" s="310">
        <v>8412.69</v>
      </c>
      <c r="R659" s="310">
        <v>8412.69</v>
      </c>
      <c r="S659" s="144">
        <f>+Q659-R659</f>
        <v>0</v>
      </c>
      <c r="T659" s="93">
        <f>IF(R659&lt;0,IF(S659=0,0,IF(OR(R659=0,Q659=0),"N.M.",IF(ABS(S659/R659)&gt;=10,"N.M.",S659/(-R659)))),IF(S659=0,0,IF(OR(R659=0,Q659=0),"N.M.",IF(ABS(S659/R659)&gt;=10,"N.M.",S659/R659))))</f>
        <v>0</v>
      </c>
    </row>
    <row r="660" spans="1:20" s="25" customFormat="1" ht="13" collapsed="1" x14ac:dyDescent="0.3">
      <c r="A660" s="22" t="s">
        <v>249</v>
      </c>
      <c r="B660" s="55" t="s">
        <v>155</v>
      </c>
      <c r="C660" s="190" t="s">
        <v>156</v>
      </c>
      <c r="D660" s="193"/>
      <c r="E660" s="193"/>
      <c r="F660" s="23">
        <v>2804.23</v>
      </c>
      <c r="G660" s="23">
        <v>2804.23</v>
      </c>
      <c r="H660" s="44">
        <f>+F660-G660</f>
        <v>0</v>
      </c>
      <c r="I660" s="119">
        <f>IF(G660&lt;0,IF(H660=0,0,IF(OR(G660=0,F660=0),"N.M.",IF(ABS(H660/G660)&gt;=10,"N.M.",H660/(-G660)))),IF(H660=0,0,IF(OR(G660=0,F660=0),"N.M.",IF(ABS(H660/G660)&gt;=10,"N.M.",H660/G660))))</f>
        <v>0</v>
      </c>
      <c r="J660" s="254"/>
      <c r="K660" s="23">
        <v>16825.560000000001</v>
      </c>
      <c r="L660" s="23">
        <v>16825.38</v>
      </c>
      <c r="M660" s="44">
        <f>+K660-L660</f>
        <v>0.18000000000029104</v>
      </c>
      <c r="N660" s="119">
        <f>IF(L660&lt;0,IF(M660=0,0,IF(OR(L660=0,K660=0),"N.M.",IF(ABS(M660/L660)&gt;=10,"N.M.",M660/(-L660)))),IF(M660=0,0,IF(OR(L660=0,K660=0),"N.M.",IF(ABS(M660/L660)&gt;=10,"N.M.",M660/L660))))</f>
        <v>1.0698123905688373E-5</v>
      </c>
      <c r="O660" s="134"/>
      <c r="P660" s="212"/>
      <c r="Q660" s="23">
        <v>8412.69</v>
      </c>
      <c r="R660" s="23">
        <v>8412.69</v>
      </c>
      <c r="S660" s="44">
        <f>+Q660-R660</f>
        <v>0</v>
      </c>
      <c r="T660" s="119">
        <f>IF(R660&lt;0,IF(S660=0,0,IF(OR(R660=0,Q660=0),"N.M.",IF(ABS(S660/R660)&gt;=10,"N.M.",S660/(-R660)))),IF(S660=0,0,IF(OR(R660=0,Q660=0),"N.M.",IF(ABS(S660/R660)&gt;=10,"N.M.",S660/R660))))</f>
        <v>0</v>
      </c>
    </row>
    <row r="661" spans="1:20" s="25" customFormat="1" ht="0.75" hidden="1" customHeight="1" outlineLevel="2" x14ac:dyDescent="0.3">
      <c r="A661" s="22"/>
      <c r="B661" s="55"/>
      <c r="C661" s="190"/>
      <c r="D661" s="193"/>
      <c r="E661" s="193"/>
      <c r="F661" s="23"/>
      <c r="G661" s="23"/>
      <c r="H661" s="44"/>
      <c r="I661" s="119"/>
      <c r="J661" s="254"/>
      <c r="K661" s="23"/>
      <c r="L661" s="23"/>
      <c r="M661" s="44"/>
      <c r="N661" s="119"/>
      <c r="O661" s="134"/>
      <c r="P661" s="212"/>
      <c r="Q661" s="23"/>
      <c r="R661" s="23"/>
      <c r="S661" s="44"/>
      <c r="T661" s="119"/>
    </row>
    <row r="662" spans="1:20" s="25" customFormat="1" ht="13" collapsed="1" x14ac:dyDescent="0.3">
      <c r="A662" s="22" t="s">
        <v>250</v>
      </c>
      <c r="B662" s="55" t="s">
        <v>157</v>
      </c>
      <c r="C662" s="190" t="s">
        <v>158</v>
      </c>
      <c r="D662" s="193"/>
      <c r="E662" s="193"/>
      <c r="F662" s="23">
        <v>0</v>
      </c>
      <c r="G662" s="23">
        <v>0</v>
      </c>
      <c r="H662" s="44">
        <f>+F662-G662</f>
        <v>0</v>
      </c>
      <c r="I662" s="119">
        <f>IF(G662&lt;0,IF(H662=0,0,IF(OR(G662=0,F662=0),"N.M.",IF(ABS(H662/G662)&gt;=10,"N.M.",H662/(-G662)))),IF(H662=0,0,IF(OR(G662=0,F662=0),"N.M.",IF(ABS(H662/G662)&gt;=10,"N.M.",H662/G662))))</f>
        <v>0</v>
      </c>
      <c r="J662" s="254"/>
      <c r="K662" s="23">
        <v>0</v>
      </c>
      <c r="L662" s="23">
        <v>0</v>
      </c>
      <c r="M662" s="44">
        <f>+K662-L662</f>
        <v>0</v>
      </c>
      <c r="N662" s="119">
        <f>IF(L662&lt;0,IF(M662=0,0,IF(OR(L662=0,K662=0),"N.M.",IF(ABS(M662/L662)&gt;=10,"N.M.",M662/(-L662)))),IF(M662=0,0,IF(OR(L662=0,K662=0),"N.M.",IF(ABS(M662/L662)&gt;=10,"N.M.",M662/L662))))</f>
        <v>0</v>
      </c>
      <c r="O662" s="134"/>
      <c r="P662" s="212"/>
      <c r="Q662" s="23">
        <v>0</v>
      </c>
      <c r="R662" s="23">
        <v>0</v>
      </c>
      <c r="S662" s="44">
        <f>+Q662-R662</f>
        <v>0</v>
      </c>
      <c r="T662" s="119">
        <f>IF(R662&lt;0,IF(S662=0,0,IF(OR(R662=0,Q662=0),"N.M.",IF(ABS(S662/R662)&gt;=10,"N.M.",S662/(-R662)))),IF(S662=0,0,IF(OR(R662=0,Q662=0),"N.M.",IF(ABS(S662/R662)&gt;=10,"N.M.",S662/R662))))</f>
        <v>0</v>
      </c>
    </row>
    <row r="663" spans="1:20" s="25" customFormat="1" ht="0.75" hidden="1" customHeight="1" outlineLevel="2" x14ac:dyDescent="0.3">
      <c r="A663" s="22"/>
      <c r="B663" s="55"/>
      <c r="C663" s="190"/>
      <c r="D663" s="193"/>
      <c r="E663" s="193"/>
      <c r="F663" s="23"/>
      <c r="G663" s="23"/>
      <c r="H663" s="44"/>
      <c r="I663" s="119"/>
      <c r="J663" s="254"/>
      <c r="K663" s="23"/>
      <c r="L663" s="23"/>
      <c r="M663" s="44"/>
      <c r="N663" s="119"/>
      <c r="O663" s="134"/>
      <c r="P663" s="212"/>
      <c r="Q663" s="23"/>
      <c r="R663" s="23"/>
      <c r="S663" s="44"/>
      <c r="T663" s="119"/>
    </row>
    <row r="664" spans="1:20" s="25" customFormat="1" ht="13" collapsed="1" x14ac:dyDescent="0.3">
      <c r="A664" s="22" t="s">
        <v>251</v>
      </c>
      <c r="B664" s="55" t="s">
        <v>159</v>
      </c>
      <c r="C664" s="190" t="s">
        <v>160</v>
      </c>
      <c r="D664" s="193"/>
      <c r="E664" s="193"/>
      <c r="F664" s="23">
        <v>0</v>
      </c>
      <c r="G664" s="23">
        <v>0</v>
      </c>
      <c r="H664" s="44">
        <f>+F664-G664</f>
        <v>0</v>
      </c>
      <c r="I664" s="119">
        <f>IF(G664&lt;0,IF(H664=0,0,IF(OR(G664=0,F664=0),"N.M.",IF(ABS(H664/G664)&gt;=10,"N.M.",H664/(-G664)))),IF(H664=0,0,IF(OR(G664=0,F664=0),"N.M.",IF(ABS(H664/G664)&gt;=10,"N.M.",H664/G664))))</f>
        <v>0</v>
      </c>
      <c r="J664" s="254"/>
      <c r="K664" s="23">
        <v>0</v>
      </c>
      <c r="L664" s="23">
        <v>0</v>
      </c>
      <c r="M664" s="44">
        <f>+K664-L664</f>
        <v>0</v>
      </c>
      <c r="N664" s="119">
        <f>IF(L664&lt;0,IF(M664=0,0,IF(OR(L664=0,K664=0),"N.M.",IF(ABS(M664/L664)&gt;=10,"N.M.",M664/(-L664)))),IF(M664=0,0,IF(OR(L664=0,K664=0),"N.M.",IF(ABS(M664/L664)&gt;=10,"N.M.",M664/L664))))</f>
        <v>0</v>
      </c>
      <c r="O664" s="134"/>
      <c r="P664" s="212"/>
      <c r="Q664" s="23">
        <v>0</v>
      </c>
      <c r="R664" s="23">
        <v>0</v>
      </c>
      <c r="S664" s="44">
        <f>+Q664-R664</f>
        <v>0</v>
      </c>
      <c r="T664" s="119">
        <f>IF(R664&lt;0,IF(S664=0,0,IF(OR(R664=0,Q664=0),"N.M.",IF(ABS(S664/R664)&gt;=10,"N.M.",S664/(-R664)))),IF(S664=0,0,IF(OR(R664=0,Q664=0),"N.M.",IF(ABS(S664/R664)&gt;=10,"N.M.",S664/R664))))</f>
        <v>0</v>
      </c>
    </row>
    <row r="665" spans="1:20" s="25" customFormat="1" ht="0.75" hidden="1" customHeight="1" outlineLevel="2" x14ac:dyDescent="0.3">
      <c r="A665" s="22"/>
      <c r="B665" s="55"/>
      <c r="C665" s="190"/>
      <c r="D665" s="193"/>
      <c r="E665" s="193"/>
      <c r="F665" s="23"/>
      <c r="G665" s="23"/>
      <c r="H665" s="44"/>
      <c r="I665" s="119"/>
      <c r="J665" s="254"/>
      <c r="K665" s="23"/>
      <c r="L665" s="23"/>
      <c r="M665" s="44"/>
      <c r="N665" s="119"/>
      <c r="O665" s="134"/>
      <c r="P665" s="212"/>
      <c r="Q665" s="23"/>
      <c r="R665" s="23"/>
      <c r="S665" s="44"/>
      <c r="T665" s="119"/>
    </row>
    <row r="666" spans="1:20" s="70" customFormat="1" hidden="1" outlineLevel="2" x14ac:dyDescent="0.25">
      <c r="A666" s="65" t="s">
        <v>1698</v>
      </c>
      <c r="B666" s="66" t="s">
        <v>2159</v>
      </c>
      <c r="C666" s="67" t="s">
        <v>2567</v>
      </c>
      <c r="D666" s="68"/>
      <c r="E666" s="69"/>
      <c r="F666" s="310">
        <v>0</v>
      </c>
      <c r="G666" s="310">
        <v>110208.33</v>
      </c>
      <c r="H666" s="144">
        <f>+F666-G666</f>
        <v>-110208.33</v>
      </c>
      <c r="I666" s="93" t="str">
        <f>IF(G666&lt;0,IF(H666=0,0,IF(OR(G666=0,F666=0),"N.M.",IF(ABS(H666/G666)&gt;=10,"N.M.",H666/(-G666)))),IF(H666=0,0,IF(OR(G666=0,F666=0),"N.M.",IF(ABS(H666/G666)&gt;=10,"N.M.",H666/G666))))</f>
        <v>N.M.</v>
      </c>
      <c r="J666" s="160"/>
      <c r="K666" s="310">
        <v>0</v>
      </c>
      <c r="L666" s="310">
        <v>661250</v>
      </c>
      <c r="M666" s="144">
        <f>+K666-L666</f>
        <v>-661250</v>
      </c>
      <c r="N666" s="93" t="str">
        <f>IF(L666&lt;0,IF(M666=0,0,IF(OR(L666=0,K666=0),"N.M.",IF(ABS(M666/L666)&gt;=10,"N.M.",M666/(-L666)))),IF(M666=0,0,IF(OR(L666=0,K666=0),"N.M.",IF(ABS(M666/L666)&gt;=10,"N.M.",M666/L666))))</f>
        <v>N.M.</v>
      </c>
      <c r="O666" s="261"/>
      <c r="P666" s="160"/>
      <c r="Q666" s="310">
        <v>0</v>
      </c>
      <c r="R666" s="310">
        <v>330625</v>
      </c>
      <c r="S666" s="144">
        <f>+Q666-R666</f>
        <v>-330625</v>
      </c>
      <c r="T666" s="93" t="str">
        <f>IF(R666&lt;0,IF(S666=0,0,IF(OR(R666=0,Q666=0),"N.M.",IF(ABS(S666/R666)&gt;=10,"N.M.",S666/(-R666)))),IF(S666=0,0,IF(OR(R666=0,Q666=0),"N.M.",IF(ABS(S666/R666)&gt;=10,"N.M.",S666/R666))))</f>
        <v>N.M.</v>
      </c>
    </row>
    <row r="667" spans="1:20" s="70" customFormat="1" hidden="1" outlineLevel="2" x14ac:dyDescent="0.25">
      <c r="A667" s="65" t="s">
        <v>1699</v>
      </c>
      <c r="B667" s="66" t="s">
        <v>2160</v>
      </c>
      <c r="C667" s="67" t="s">
        <v>2568</v>
      </c>
      <c r="D667" s="68"/>
      <c r="E667" s="69"/>
      <c r="F667" s="310">
        <v>180672.91</v>
      </c>
      <c r="G667" s="310">
        <v>360366.26</v>
      </c>
      <c r="H667" s="144">
        <f>+F667-G667</f>
        <v>-179693.35</v>
      </c>
      <c r="I667" s="93">
        <f>IF(G667&lt;0,IF(H667=0,0,IF(OR(G667=0,F667=0),"N.M.",IF(ABS(H667/G667)&gt;=10,"N.M.",H667/(-G667)))),IF(H667=0,0,IF(OR(G667=0,F667=0),"N.M.",IF(ABS(H667/G667)&gt;=10,"N.M.",H667/G667))))</f>
        <v>-0.49864088275078805</v>
      </c>
      <c r="J667" s="160"/>
      <c r="K667" s="310">
        <v>1239451.48</v>
      </c>
      <c r="L667" s="310">
        <v>1831227.6400000001</v>
      </c>
      <c r="M667" s="144">
        <f>+K667-L667</f>
        <v>-591776.16000000015</v>
      </c>
      <c r="N667" s="93">
        <f>IF(L667&lt;0,IF(M667=0,0,IF(OR(L667=0,K667=0),"N.M.",IF(ABS(M667/L667)&gt;=10,"N.M.",M667/(-L667)))),IF(M667=0,0,IF(OR(L667=0,K667=0),"N.M.",IF(ABS(M667/L667)&gt;=10,"N.M.",M667/L667))))</f>
        <v>-0.32315816290322052</v>
      </c>
      <c r="O667" s="261"/>
      <c r="P667" s="160"/>
      <c r="Q667" s="310">
        <v>771135.23</v>
      </c>
      <c r="R667" s="310">
        <v>1013201.15</v>
      </c>
      <c r="S667" s="144">
        <f>+Q667-R667</f>
        <v>-242065.92000000004</v>
      </c>
      <c r="T667" s="93">
        <f>IF(R667&lt;0,IF(S667=0,0,IF(OR(R667=0,Q667=0),"N.M.",IF(ABS(S667/R667)&gt;=10,"N.M.",S667/(-R667)))),IF(S667=0,0,IF(OR(R667=0,Q667=0),"N.M.",IF(ABS(S667/R667)&gt;=10,"N.M.",S667/R667))))</f>
        <v>-0.23891200676193472</v>
      </c>
    </row>
    <row r="668" spans="1:20" s="25" customFormat="1" ht="13" collapsed="1" x14ac:dyDescent="0.3">
      <c r="A668" s="22" t="s">
        <v>252</v>
      </c>
      <c r="B668" s="55" t="s">
        <v>161</v>
      </c>
      <c r="C668" s="190" t="s">
        <v>162</v>
      </c>
      <c r="D668" s="193"/>
      <c r="E668" s="193"/>
      <c r="F668" s="23">
        <v>180672.91</v>
      </c>
      <c r="G668" s="23">
        <v>470574.59</v>
      </c>
      <c r="H668" s="44">
        <f>+F668-G668</f>
        <v>-289901.68000000005</v>
      </c>
      <c r="I668" s="119">
        <f>IF(G668&lt;0,IF(H668=0,0,IF(OR(G668=0,F668=0),"N.M.",IF(ABS(H668/G668)&gt;=10,"N.M.",H668/(-G668)))),IF(H668=0,0,IF(OR(G668=0,F668=0),"N.M.",IF(ABS(H668/G668)&gt;=10,"N.M.",H668/G668))))</f>
        <v>-0.61605893339884765</v>
      </c>
      <c r="J668" s="254"/>
      <c r="K668" s="23">
        <v>1239451.48</v>
      </c>
      <c r="L668" s="23">
        <v>2492477.64</v>
      </c>
      <c r="M668" s="44">
        <f>+K668-L668</f>
        <v>-1253026.1600000001</v>
      </c>
      <c r="N668" s="119">
        <f>IF(L668&lt;0,IF(M668=0,0,IF(OR(L668=0,K668=0),"N.M.",IF(ABS(M668/L668)&gt;=10,"N.M.",M668/(-L668)))),IF(M668=0,0,IF(OR(L668=0,K668=0),"N.M.",IF(ABS(M668/L668)&gt;=10,"N.M.",M668/L668))))</f>
        <v>-0.50272312974490718</v>
      </c>
      <c r="O668" s="134"/>
      <c r="P668" s="212"/>
      <c r="Q668" s="23">
        <v>771135.23</v>
      </c>
      <c r="R668" s="23">
        <v>1343826.15</v>
      </c>
      <c r="S668" s="44">
        <f>+Q668-R668</f>
        <v>-572690.91999999993</v>
      </c>
      <c r="T668" s="119">
        <f>IF(R668&lt;0,IF(S668=0,0,IF(OR(R668=0,Q668=0),"N.M.",IF(ABS(S668/R668)&gt;=10,"N.M.",S668/(-R668)))),IF(S668=0,0,IF(OR(R668=0,Q668=0),"N.M.",IF(ABS(S668/R668)&gt;=10,"N.M.",S668/R668))))</f>
        <v>-0.42616444098814416</v>
      </c>
    </row>
    <row r="669" spans="1:20" s="25" customFormat="1" ht="0.75" hidden="1" customHeight="1" outlineLevel="2" x14ac:dyDescent="0.3">
      <c r="A669" s="22"/>
      <c r="B669" s="55"/>
      <c r="C669" s="190"/>
      <c r="D669" s="193"/>
      <c r="E669" s="193"/>
      <c r="F669" s="23"/>
      <c r="G669" s="23"/>
      <c r="H669" s="44"/>
      <c r="I669" s="119"/>
      <c r="J669" s="254"/>
      <c r="K669" s="23"/>
      <c r="L669" s="23"/>
      <c r="M669" s="44"/>
      <c r="N669" s="119"/>
      <c r="O669" s="134"/>
      <c r="P669" s="212"/>
      <c r="Q669" s="23"/>
      <c r="R669" s="23"/>
      <c r="S669" s="44"/>
      <c r="T669" s="119"/>
    </row>
    <row r="670" spans="1:20" s="70" customFormat="1" hidden="1" outlineLevel="2" x14ac:dyDescent="0.25">
      <c r="A670" s="65" t="s">
        <v>1700</v>
      </c>
      <c r="B670" s="66" t="s">
        <v>2161</v>
      </c>
      <c r="C670" s="67" t="s">
        <v>2569</v>
      </c>
      <c r="D670" s="68"/>
      <c r="E670" s="69"/>
      <c r="F670" s="310">
        <v>-537616.14</v>
      </c>
      <c r="G670" s="310">
        <v>-1072261.8999999999</v>
      </c>
      <c r="H670" s="144">
        <f>+F670-G670</f>
        <v>534645.75999999989</v>
      </c>
      <c r="I670" s="93">
        <f>IF(G670&lt;0,IF(H670=0,0,IF(OR(G670=0,F670=0),"N.M.",IF(ABS(H670/G670)&gt;=10,"N.M.",H670/(-G670)))),IF(H670=0,0,IF(OR(G670=0,F670=0),"N.M.",IF(ABS(H670/G670)&gt;=10,"N.M.",H670/G670))))</f>
        <v>0.49861489996054131</v>
      </c>
      <c r="J670" s="160"/>
      <c r="K670" s="310">
        <v>-6108382.9400000004</v>
      </c>
      <c r="L670" s="310">
        <v>-5144065.5</v>
      </c>
      <c r="M670" s="144">
        <f>+K670-L670</f>
        <v>-964317.44000000041</v>
      </c>
      <c r="N670" s="93">
        <f>IF(L670&lt;0,IF(M670=0,0,IF(OR(L670=0,K670=0),"N.M.",IF(ABS(M670/L670)&gt;=10,"N.M.",M670/(-L670)))),IF(M670=0,0,IF(OR(L670=0,K670=0),"N.M.",IF(ABS(M670/L670)&gt;=10,"N.M.",M670/L670))))</f>
        <v>-0.18746212310088206</v>
      </c>
      <c r="O670" s="261"/>
      <c r="P670" s="160"/>
      <c r="Q670" s="310">
        <v>-2819419.0700000003</v>
      </c>
      <c r="R670" s="310">
        <v>-3222191.27</v>
      </c>
      <c r="S670" s="144">
        <f>+Q670-R670</f>
        <v>402772.19999999972</v>
      </c>
      <c r="T670" s="93">
        <f>IF(R670&lt;0,IF(S670=0,0,IF(OR(R670=0,Q670=0),"N.M.",IF(ABS(S670/R670)&gt;=10,"N.M.",S670/(-R670)))),IF(S670=0,0,IF(OR(R670=0,Q670=0),"N.M.",IF(ABS(S670/R670)&gt;=10,"N.M.",S670/R670))))</f>
        <v>0.12499946969318172</v>
      </c>
    </row>
    <row r="671" spans="1:20" s="70" customFormat="1" hidden="1" outlineLevel="2" x14ac:dyDescent="0.25">
      <c r="A671" s="65" t="s">
        <v>1701</v>
      </c>
      <c r="B671" s="66" t="s">
        <v>2162</v>
      </c>
      <c r="C671" s="67" t="s">
        <v>2570</v>
      </c>
      <c r="D671" s="68"/>
      <c r="E671" s="69"/>
      <c r="F671" s="310">
        <v>130827.7</v>
      </c>
      <c r="G671" s="310">
        <v>164235.11000000002</v>
      </c>
      <c r="H671" s="144">
        <f>+F671-G671</f>
        <v>-33407.410000000018</v>
      </c>
      <c r="I671" s="93">
        <f>IF(G671&lt;0,IF(H671=0,0,IF(OR(G671=0,F671=0),"N.M.",IF(ABS(H671/G671)&gt;=10,"N.M.",H671/(-G671)))),IF(H671=0,0,IF(OR(G671=0,F671=0),"N.M.",IF(ABS(H671/G671)&gt;=10,"N.M.",H671/G671))))</f>
        <v>-0.20341210840970614</v>
      </c>
      <c r="J671" s="160"/>
      <c r="K671" s="310">
        <v>788629.54</v>
      </c>
      <c r="L671" s="310">
        <v>1008125.49</v>
      </c>
      <c r="M671" s="144">
        <f>+K671-L671</f>
        <v>-219495.94999999995</v>
      </c>
      <c r="N671" s="93">
        <f>IF(L671&lt;0,IF(M671=0,0,IF(OR(L671=0,K671=0),"N.M.",IF(ABS(M671/L671)&gt;=10,"N.M.",M671/(-L671)))),IF(M671=0,0,IF(OR(L671=0,K671=0),"N.M.",IF(ABS(M671/L671)&gt;=10,"N.M.",M671/L671))))</f>
        <v>-0.21772681295857318</v>
      </c>
      <c r="O671" s="261"/>
      <c r="P671" s="160"/>
      <c r="Q671" s="310">
        <v>396946.89</v>
      </c>
      <c r="R671" s="310">
        <v>501773.48</v>
      </c>
      <c r="S671" s="144">
        <f>+Q671-R671</f>
        <v>-104826.58999999997</v>
      </c>
      <c r="T671" s="93">
        <f>IF(R671&lt;0,IF(S671=0,0,IF(OR(R671=0,Q671=0),"N.M.",IF(ABS(S671/R671)&gt;=10,"N.M.",S671/(-R671)))),IF(S671=0,0,IF(OR(R671=0,Q671=0),"N.M.",IF(ABS(S671/R671)&gt;=10,"N.M.",S671/R671))))</f>
        <v>-0.20891217686514635</v>
      </c>
    </row>
    <row r="672" spans="1:20" s="70" customFormat="1" hidden="1" outlineLevel="2" x14ac:dyDescent="0.25">
      <c r="A672" s="65" t="s">
        <v>1702</v>
      </c>
      <c r="B672" s="66" t="s">
        <v>2163</v>
      </c>
      <c r="C672" s="67" t="s">
        <v>2571</v>
      </c>
      <c r="D672" s="68"/>
      <c r="E672" s="69"/>
      <c r="F672" s="310">
        <v>57479.270000000004</v>
      </c>
      <c r="G672" s="310">
        <v>71650.39</v>
      </c>
      <c r="H672" s="144">
        <f>+F672-G672</f>
        <v>-14171.119999999995</v>
      </c>
      <c r="I672" s="93">
        <f>IF(G672&lt;0,IF(H672=0,0,IF(OR(G672=0,F672=0),"N.M.",IF(ABS(H672/G672)&gt;=10,"N.M.",H672/(-G672)))),IF(H672=0,0,IF(OR(G672=0,F672=0),"N.M.",IF(ABS(H672/G672)&gt;=10,"N.M.",H672/G672))))</f>
        <v>-0.197781477532781</v>
      </c>
      <c r="J672" s="160"/>
      <c r="K672" s="310">
        <v>340112.11</v>
      </c>
      <c r="L672" s="310">
        <v>349976.7</v>
      </c>
      <c r="M672" s="144">
        <f>+K672-L672</f>
        <v>-9864.5900000000256</v>
      </c>
      <c r="N672" s="93">
        <f>IF(L672&lt;0,IF(M672=0,0,IF(OR(L672=0,K672=0),"N.M.",IF(ABS(M672/L672)&gt;=10,"N.M.",M672/(-L672)))),IF(M672=0,0,IF(OR(L672=0,K672=0),"N.M.",IF(ABS(M672/L672)&gt;=10,"N.M.",M672/L672))))</f>
        <v>-2.818641926733987E-2</v>
      </c>
      <c r="O672" s="261"/>
      <c r="P672" s="160"/>
      <c r="Q672" s="310">
        <v>168308.27</v>
      </c>
      <c r="R672" s="310">
        <v>176073.61000000002</v>
      </c>
      <c r="S672" s="144">
        <f>+Q672-R672</f>
        <v>-7765.3400000000256</v>
      </c>
      <c r="T672" s="93">
        <f>IF(R672&lt;0,IF(S672=0,0,IF(OR(R672=0,Q672=0),"N.M.",IF(ABS(S672/R672)&gt;=10,"N.M.",S672/(-R672)))),IF(S672=0,0,IF(OR(R672=0,Q672=0),"N.M.",IF(ABS(S672/R672)&gt;=10,"N.M.",S672/R672))))</f>
        <v>-4.410280450318492E-2</v>
      </c>
    </row>
    <row r="673" spans="1:20" s="25" customFormat="1" ht="13" collapsed="1" x14ac:dyDescent="0.3">
      <c r="A673" s="22" t="s">
        <v>253</v>
      </c>
      <c r="B673" s="55" t="s">
        <v>163</v>
      </c>
      <c r="C673" s="190" t="s">
        <v>164</v>
      </c>
      <c r="D673" s="193"/>
      <c r="E673" s="193"/>
      <c r="F673" s="23">
        <v>-349309.17</v>
      </c>
      <c r="G673" s="23">
        <v>-836376.39999999991</v>
      </c>
      <c r="H673" s="44">
        <f>+F673-G673</f>
        <v>487067.22999999992</v>
      </c>
      <c r="I673" s="119">
        <f>IF(G673&lt;0,IF(H673=0,0,IF(OR(G673=0,F673=0),"N.M.",IF(ABS(H673/G673)&gt;=10,"N.M.",H673/(-G673)))),IF(H673=0,0,IF(OR(G673=0,F673=0),"N.M.",IF(ABS(H673/G673)&gt;=10,"N.M.",H673/G673))))</f>
        <v>0.58235410516126473</v>
      </c>
      <c r="J673" s="254"/>
      <c r="K673" s="23">
        <v>-4979641.29</v>
      </c>
      <c r="L673" s="23">
        <v>-3785963.3099999996</v>
      </c>
      <c r="M673" s="44">
        <f>+K673-L673</f>
        <v>-1193677.9800000004</v>
      </c>
      <c r="N673" s="119">
        <f>IF(L673&lt;0,IF(M673=0,0,IF(OR(L673=0,K673=0),"N.M.",IF(ABS(M673/L673)&gt;=10,"N.M.",M673/(-L673)))),IF(M673=0,0,IF(OR(L673=0,K673=0),"N.M.",IF(ABS(M673/L673)&gt;=10,"N.M.",M673/L673))))</f>
        <v>-0.31529042472416369</v>
      </c>
      <c r="O673" s="134"/>
      <c r="P673" s="212"/>
      <c r="Q673" s="23">
        <v>-2254163.91</v>
      </c>
      <c r="R673" s="23">
        <v>-2544344.1800000002</v>
      </c>
      <c r="S673" s="44">
        <f>+Q673-R673</f>
        <v>290180.27</v>
      </c>
      <c r="T673" s="119">
        <f>IF(R673&lt;0,IF(S673=0,0,IF(OR(R673=0,Q673=0),"N.M.",IF(ABS(S673/R673)&gt;=10,"N.M.",S673/(-R673)))),IF(S673=0,0,IF(OR(R673=0,Q673=0),"N.M.",IF(ABS(S673/R673)&gt;=10,"N.M.",S673/R673))))</f>
        <v>0.11404914173207495</v>
      </c>
    </row>
    <row r="674" spans="1:20" s="25" customFormat="1" ht="0.75" hidden="1" customHeight="1" outlineLevel="2" x14ac:dyDescent="0.3">
      <c r="A674" s="22"/>
      <c r="B674" s="55"/>
      <c r="C674" s="190"/>
      <c r="D674" s="193"/>
      <c r="E674" s="193"/>
      <c r="F674" s="23"/>
      <c r="G674" s="23"/>
      <c r="H674" s="44"/>
      <c r="I674" s="119"/>
      <c r="J674" s="254"/>
      <c r="K674" s="23"/>
      <c r="L674" s="23"/>
      <c r="M674" s="44"/>
      <c r="N674" s="119"/>
      <c r="O674" s="134"/>
      <c r="P674" s="212"/>
      <c r="Q674" s="23"/>
      <c r="R674" s="23"/>
      <c r="S674" s="44"/>
      <c r="T674" s="119"/>
    </row>
    <row r="675" spans="1:20" s="70" customFormat="1" hidden="1" outlineLevel="2" x14ac:dyDescent="0.25">
      <c r="A675" s="65" t="s">
        <v>1703</v>
      </c>
      <c r="B675" s="66" t="s">
        <v>2164</v>
      </c>
      <c r="C675" s="67" t="s">
        <v>2572</v>
      </c>
      <c r="D675" s="68"/>
      <c r="E675" s="69"/>
      <c r="F675" s="310">
        <v>347365.28</v>
      </c>
      <c r="G675" s="310">
        <v>325684.42</v>
      </c>
      <c r="H675" s="144">
        <f>+F675-G675</f>
        <v>21680.860000000044</v>
      </c>
      <c r="I675" s="93">
        <f>IF(G675&lt;0,IF(H675=0,0,IF(OR(G675=0,F675=0),"N.M.",IF(ABS(H675/G675)&gt;=10,"N.M.",H675/(-G675)))),IF(H675=0,0,IF(OR(G675=0,F675=0),"N.M.",IF(ABS(H675/G675)&gt;=10,"N.M.",H675/G675))))</f>
        <v>6.6570147875050473E-2</v>
      </c>
      <c r="J675" s="160"/>
      <c r="K675" s="310">
        <v>1782609.76</v>
      </c>
      <c r="L675" s="310">
        <v>1725871.85</v>
      </c>
      <c r="M675" s="144">
        <f>+K675-L675</f>
        <v>56737.909999999916</v>
      </c>
      <c r="N675" s="93">
        <f>IF(L675&lt;0,IF(M675=0,0,IF(OR(L675=0,K675=0),"N.M.",IF(ABS(M675/L675)&gt;=10,"N.M.",M675/(-L675)))),IF(M675=0,0,IF(OR(L675=0,K675=0),"N.M.",IF(ABS(M675/L675)&gt;=10,"N.M.",M675/L675))))</f>
        <v>3.2874926374168459E-2</v>
      </c>
      <c r="O675" s="261"/>
      <c r="P675" s="160"/>
      <c r="Q675" s="310">
        <v>1015156.16</v>
      </c>
      <c r="R675" s="310">
        <v>936898.22</v>
      </c>
      <c r="S675" s="144">
        <f>+Q675-R675</f>
        <v>78257.940000000061</v>
      </c>
      <c r="T675" s="93">
        <f>IF(R675&lt;0,IF(S675=0,0,IF(OR(R675=0,Q675=0),"N.M.",IF(ABS(S675/R675)&gt;=10,"N.M.",S675/(-R675)))),IF(S675=0,0,IF(OR(R675=0,Q675=0),"N.M.",IF(ABS(S675/R675)&gt;=10,"N.M.",S675/R675))))</f>
        <v>8.3528752995175995E-2</v>
      </c>
    </row>
    <row r="676" spans="1:20" s="25" customFormat="1" ht="13" collapsed="1" x14ac:dyDescent="0.3">
      <c r="A676" s="22" t="s">
        <v>254</v>
      </c>
      <c r="B676" s="55" t="s">
        <v>165</v>
      </c>
      <c r="C676" s="54" t="s">
        <v>860</v>
      </c>
      <c r="D676" s="201"/>
      <c r="E676" s="201"/>
      <c r="F676" s="34">
        <v>347365.28</v>
      </c>
      <c r="G676" s="34">
        <v>325684.42</v>
      </c>
      <c r="H676" s="73">
        <f>+F676-G676</f>
        <v>21680.860000000044</v>
      </c>
      <c r="I676" s="120">
        <f>IF(G676&lt;0,IF(H676=0,0,IF(OR(G676=0,F676=0),"N.M.",IF(ABS(H676/G676)&gt;=10,"N.M.",H676/(-G676)))),IF(H676=0,0,IF(OR(G676=0,F676=0),"N.M.",IF(ABS(H676/G676)&gt;=10,"N.M.",H676/G676))))</f>
        <v>6.6570147875050473E-2</v>
      </c>
      <c r="J676" s="256"/>
      <c r="K676" s="34">
        <v>1782609.76</v>
      </c>
      <c r="L676" s="34">
        <v>1725871.85</v>
      </c>
      <c r="M676" s="73">
        <f>+K676-L676</f>
        <v>56737.909999999916</v>
      </c>
      <c r="N676" s="120">
        <f>IF(L676&lt;0,IF(M676=0,0,IF(OR(L676=0,K676=0),"N.M.",IF(ABS(M676/L676)&gt;=10,"N.M.",M676/(-L676)))),IF(M676=0,0,IF(OR(L676=0,K676=0),"N.M.",IF(ABS(M676/L676)&gt;=10,"N.M.",M676/L676))))</f>
        <v>3.2874926374168459E-2</v>
      </c>
      <c r="O676" s="223"/>
      <c r="P676" s="213"/>
      <c r="Q676" s="34">
        <v>1015156.16</v>
      </c>
      <c r="R676" s="34">
        <v>936898.22</v>
      </c>
      <c r="S676" s="73">
        <f>+Q676-R676</f>
        <v>78257.940000000061</v>
      </c>
      <c r="T676" s="120">
        <f>IF(R676&lt;0,IF(S676=0,0,IF(OR(R676=0,Q676=0),"N.M.",IF(ABS(S676/R676)&gt;=10,"N.M.",S676/(-R676)))),IF(S676=0,0,IF(OR(R676=0,Q676=0),"N.M.",IF(ABS(S676/R676)&gt;=10,"N.M.",S676/R676))))</f>
        <v>8.3528752995175995E-2</v>
      </c>
    </row>
    <row r="677" spans="1:20" s="25" customFormat="1" ht="0.75" hidden="1" customHeight="1" outlineLevel="2" x14ac:dyDescent="0.3">
      <c r="A677" s="22"/>
      <c r="B677" s="55"/>
      <c r="C677" s="190"/>
      <c r="D677" s="193"/>
      <c r="E677" s="193"/>
      <c r="F677" s="23"/>
      <c r="G677" s="23"/>
      <c r="H677" s="44"/>
      <c r="I677" s="119"/>
      <c r="J677" s="254"/>
      <c r="K677" s="23"/>
      <c r="L677" s="23"/>
      <c r="M677" s="44"/>
      <c r="N677" s="119"/>
      <c r="O677" s="134"/>
      <c r="P677" s="212"/>
      <c r="Q677" s="23"/>
      <c r="R677" s="23"/>
      <c r="S677" s="44"/>
      <c r="T677" s="119"/>
    </row>
    <row r="678" spans="1:20" s="25" customFormat="1" ht="13" collapsed="1" x14ac:dyDescent="0.3">
      <c r="A678" s="22"/>
      <c r="B678" s="55" t="s">
        <v>166</v>
      </c>
      <c r="C678" s="32" t="s">
        <v>861</v>
      </c>
      <c r="D678" s="193"/>
      <c r="E678" s="193"/>
      <c r="F678" s="23">
        <f>SUM(F652,F657,F660,-F662,-F664,F668,F673,-F676)</f>
        <v>4930564.32</v>
      </c>
      <c r="G678" s="23">
        <f>SUM(G652,G657,G660,-G662,-G664,G668,G673,-G676)</f>
        <v>5224993.6899999995</v>
      </c>
      <c r="H678" s="44">
        <f>+F678-G678</f>
        <v>-294429.36999999918</v>
      </c>
      <c r="I678" s="119">
        <f>IF(G678&lt;0,IF(H678=0,0,IF(OR(G678=0,F678=0),"N.M.",IF(ABS(H678/G678)&gt;=10,"N.M.",H678/(-G678)))),IF(H678=0,0,IF(OR(G678=0,F678=0),"N.M.",IF(ABS(H678/G678)&gt;=10,"N.M.",H678/G678))))</f>
        <v>-5.6350186711899973E-2</v>
      </c>
      <c r="J678" s="254"/>
      <c r="K678" s="23">
        <f>SUM(K652,K657,K660,-K662,-K664,K668,K673,-K676)</f>
        <v>31364790.759999994</v>
      </c>
      <c r="L678" s="23">
        <f>SUM(L652,L657,L660,-L662,-L664,L668,L673,-L676)</f>
        <v>32531691.789999992</v>
      </c>
      <c r="M678" s="44">
        <f>+K678-L678</f>
        <v>-1166901.0299999975</v>
      </c>
      <c r="N678" s="119">
        <f>IF(L678&lt;0,IF(M678=0,0,IF(OR(L678=0,K678=0),"N.M.",IF(ABS(M678/L678)&gt;=10,"N.M.",M678/(-L678)))),IF(M678=0,0,IF(OR(L678=0,K678=0),"N.M.",IF(ABS(M678/L678)&gt;=10,"N.M.",M678/L678))))</f>
        <v>-3.5869669414447559E-2</v>
      </c>
      <c r="O678" s="134"/>
      <c r="P678" s="212"/>
      <c r="Q678" s="23">
        <f>SUM(Q652,Q657,Q660,-Q662,-Q664,Q668,Q673,-Q676)</f>
        <v>15556964.420000002</v>
      </c>
      <c r="R678" s="23">
        <f>SUM(R652,R657,R660,-R662,-R664,R668,R673,-R676)</f>
        <v>15638618.610000001</v>
      </c>
      <c r="S678" s="44">
        <f>+Q678-R678</f>
        <v>-81654.189999999478</v>
      </c>
      <c r="T678" s="119">
        <f>IF(R678&lt;0,IF(S678=0,0,IF(OR(R678=0,Q678=0),"N.M.",IF(ABS(S678/R678)&gt;=10,"N.M.",S678/(-R678)))),IF(S678=0,0,IF(OR(R678=0,Q678=0),"N.M.",IF(ABS(S678/R678)&gt;=10,"N.M.",S678/R678))))</f>
        <v>-5.2213173066185201E-3</v>
      </c>
    </row>
    <row r="679" spans="1:20" s="25" customFormat="1" ht="13" x14ac:dyDescent="0.3">
      <c r="A679" s="22"/>
      <c r="B679" s="55" t="s">
        <v>167</v>
      </c>
      <c r="C679" s="36" t="s">
        <v>862</v>
      </c>
      <c r="D679" s="193"/>
      <c r="E679" s="193"/>
      <c r="F679" s="23">
        <f>+F545+F646-F678</f>
        <v>13362245.215000004</v>
      </c>
      <c r="G679" s="23">
        <f>+G545+G646-G678</f>
        <v>2533283.7489999887</v>
      </c>
      <c r="H679" s="44">
        <f>+F679-G679</f>
        <v>10828961.466000015</v>
      </c>
      <c r="I679" s="119">
        <f>IF(G679&lt;0,IF(H679=0,0,IF(OR(G679=0,F679=0),"N.M.",IF(ABS(H679/G679)&gt;=10,"N.M.",H679/(-G679)))),IF(H679=0,0,IF(OR(G679=0,F679=0),"N.M.",IF(ABS(H679/G679)&gt;=10,"N.M.",H679/G679))))</f>
        <v>4.2746737195447357</v>
      </c>
      <c r="J679" s="254"/>
      <c r="K679" s="23">
        <f>+K545+K646-K678</f>
        <v>17636311.081000026</v>
      </c>
      <c r="L679" s="23">
        <f>+L545+L646-L678</f>
        <v>11169983.594999902</v>
      </c>
      <c r="M679" s="44">
        <f>+K679-L679</f>
        <v>6466327.4860001244</v>
      </c>
      <c r="N679" s="119">
        <f>IF(L679&lt;0,IF(M679=0,0,IF(OR(L679=0,K679=0),"N.M.",IF(ABS(M679/L679)&gt;=10,"N.M.",M679/(-L679)))),IF(M679=0,0,IF(OR(L679=0,K679=0),"N.M.",IF(ABS(M679/L679)&gt;=10,"N.M.",M679/L679))))</f>
        <v>0.57890214708056442</v>
      </c>
      <c r="O679" s="134"/>
      <c r="P679" s="212"/>
      <c r="Q679" s="23">
        <f>+Q545+Q646-Q678</f>
        <v>6264866.4740000777</v>
      </c>
      <c r="R679" s="23">
        <f>+R545+R646-R678</f>
        <v>210596.24400003999</v>
      </c>
      <c r="S679" s="44">
        <f>+Q679-R679</f>
        <v>6054270.2300000377</v>
      </c>
      <c r="T679" s="119" t="str">
        <f>IF(R679&lt;0,IF(S679=0,0,IF(OR(R679=0,Q679=0),"N.M.",IF(ABS(S679/R679)&gt;=10,"N.M.",S679/(-R679)))),IF(S679=0,0,IF(OR(R679=0,Q679=0),"N.M.",IF(ABS(S679/R679)&gt;=10,"N.M.",S679/R679))))</f>
        <v>N.M.</v>
      </c>
    </row>
    <row r="680" spans="1:20" s="22" customFormat="1" ht="13" x14ac:dyDescent="0.3">
      <c r="B680" s="55" t="s">
        <v>168</v>
      </c>
      <c r="C680" s="228" t="s">
        <v>863</v>
      </c>
      <c r="D680" s="229"/>
      <c r="E680" s="229"/>
      <c r="F680" s="231"/>
      <c r="G680" s="231"/>
      <c r="H680" s="231"/>
      <c r="I680" s="231"/>
      <c r="J680" s="253"/>
      <c r="K680" s="230"/>
      <c r="L680" s="230"/>
      <c r="M680" s="230"/>
      <c r="N680" s="232"/>
      <c r="O680" s="231"/>
      <c r="P680" s="253"/>
      <c r="Q680" s="231"/>
      <c r="R680" s="231"/>
      <c r="S680" s="231"/>
      <c r="T680" s="231"/>
    </row>
    <row r="681" spans="1:20" s="25" customFormat="1" ht="0.75" hidden="1" customHeight="1" outlineLevel="2" x14ac:dyDescent="0.3">
      <c r="A681" s="22"/>
      <c r="B681" s="55"/>
      <c r="C681" s="53"/>
      <c r="D681" s="193"/>
      <c r="E681" s="193"/>
      <c r="F681" s="26"/>
      <c r="G681" s="26"/>
      <c r="H681" s="44"/>
      <c r="I681" s="119"/>
      <c r="J681" s="254"/>
      <c r="K681" s="26"/>
      <c r="L681" s="26"/>
      <c r="M681" s="44"/>
      <c r="N681" s="119"/>
      <c r="O681" s="224"/>
      <c r="P681" s="209"/>
      <c r="Q681" s="26"/>
      <c r="R681" s="26"/>
      <c r="S681" s="44"/>
      <c r="T681" s="119"/>
    </row>
    <row r="682" spans="1:20" s="25" customFormat="1" ht="13" collapsed="1" x14ac:dyDescent="0.3">
      <c r="A682" s="22" t="s">
        <v>255</v>
      </c>
      <c r="B682" s="22" t="s">
        <v>169</v>
      </c>
      <c r="C682" s="53" t="s">
        <v>170</v>
      </c>
      <c r="D682" s="193"/>
      <c r="E682" s="193"/>
      <c r="F682" s="26">
        <v>0</v>
      </c>
      <c r="G682" s="26">
        <v>0</v>
      </c>
      <c r="H682" s="44">
        <f>+F682-G682</f>
        <v>0</v>
      </c>
      <c r="I682" s="119">
        <f>IF(G682&lt;0,IF(H682=0,0,IF(OR(G682=0,F682=0),"N.M.",IF(ABS(H682/G682)&gt;=10,"N.M.",H682/(-G682)))),IF(H682=0,0,IF(OR(G682=0,F682=0),"N.M.",IF(ABS(H682/G682)&gt;=10,"N.M.",H682/G682))))</f>
        <v>0</v>
      </c>
      <c r="J682" s="254"/>
      <c r="K682" s="26">
        <v>0</v>
      </c>
      <c r="L682" s="26">
        <v>0</v>
      </c>
      <c r="M682" s="44">
        <f>+K682-L682</f>
        <v>0</v>
      </c>
      <c r="N682" s="119">
        <f>IF(L682&lt;0,IF(M682=0,0,IF(OR(L682=0,K682=0),"N.M.",IF(ABS(M682/L682)&gt;=10,"N.M.",M682/(-L682)))),IF(M682=0,0,IF(OR(L682=0,K682=0),"N.M.",IF(ABS(M682/L682)&gt;=10,"N.M.",M682/L682))))</f>
        <v>0</v>
      </c>
      <c r="O682" s="224"/>
      <c r="P682" s="209"/>
      <c r="Q682" s="26">
        <v>0</v>
      </c>
      <c r="R682" s="26">
        <v>0</v>
      </c>
      <c r="S682" s="44">
        <f>+Q682-R682</f>
        <v>0</v>
      </c>
      <c r="T682" s="119">
        <f>IF(R682&lt;0,IF(S682=0,0,IF(OR(R682=0,Q682=0),"N.M.",IF(ABS(S682/R682)&gt;=10,"N.M.",S682/(-R682)))),IF(S682=0,0,IF(OR(R682=0,Q682=0),"N.M.",IF(ABS(S682/R682)&gt;=10,"N.M.",S682/R682))))</f>
        <v>0</v>
      </c>
    </row>
    <row r="683" spans="1:20" s="25" customFormat="1" ht="0.75" hidden="1" customHeight="1" outlineLevel="2" x14ac:dyDescent="0.3">
      <c r="A683" s="22"/>
      <c r="B683" s="55"/>
      <c r="C683" s="53"/>
      <c r="D683" s="193"/>
      <c r="E683" s="193"/>
      <c r="F683" s="26"/>
      <c r="G683" s="26"/>
      <c r="H683" s="44"/>
      <c r="I683" s="119"/>
      <c r="J683" s="254"/>
      <c r="K683" s="26"/>
      <c r="L683" s="26"/>
      <c r="M683" s="44"/>
      <c r="N683" s="119"/>
      <c r="O683" s="224"/>
      <c r="P683" s="209"/>
      <c r="Q683" s="26"/>
      <c r="R683" s="26"/>
      <c r="S683" s="44"/>
      <c r="T683" s="119"/>
    </row>
    <row r="684" spans="1:20" s="104" customFormat="1" ht="13" collapsed="1" x14ac:dyDescent="0.3">
      <c r="A684" s="103" t="s">
        <v>256</v>
      </c>
      <c r="B684" s="55" t="s">
        <v>171</v>
      </c>
      <c r="C684" s="54" t="s">
        <v>172</v>
      </c>
      <c r="D684" s="201"/>
      <c r="E684" s="201"/>
      <c r="F684" s="35">
        <v>0</v>
      </c>
      <c r="G684" s="35">
        <v>0</v>
      </c>
      <c r="H684" s="73">
        <f>+F684-G684</f>
        <v>0</v>
      </c>
      <c r="I684" s="120">
        <f>IF(G684&lt;0,IF(H684=0,0,IF(OR(G684=0,F684=0),"N.M.",IF(ABS(H684/G684)&gt;=10,"N.M.",H684/(-G684)))),IF(H684=0,0,IF(OR(G684=0,F684=0),"N.M.",IF(ABS(H684/G684)&gt;=10,"N.M.",H684/G684))))</f>
        <v>0</v>
      </c>
      <c r="J684" s="256"/>
      <c r="K684" s="35">
        <v>0</v>
      </c>
      <c r="L684" s="35">
        <v>0</v>
      </c>
      <c r="M684" s="73">
        <f>+K684-L684</f>
        <v>0</v>
      </c>
      <c r="N684" s="120">
        <f>IF(L684&lt;0,IF(M684=0,0,IF(OR(L684=0,K684=0),"N.M.",IF(ABS(M684/L684)&gt;=10,"N.M.",M684/(-L684)))),IF(M684=0,0,IF(OR(L684=0,K684=0),"N.M.",IF(ABS(M684/L684)&gt;=10,"N.M.",M684/L684))))</f>
        <v>0</v>
      </c>
      <c r="O684" s="226"/>
      <c r="P684" s="211"/>
      <c r="Q684" s="35">
        <v>0</v>
      </c>
      <c r="R684" s="35">
        <v>0</v>
      </c>
      <c r="S684" s="73">
        <f>+Q684-R684</f>
        <v>0</v>
      </c>
      <c r="T684" s="120">
        <f>IF(R684&lt;0,IF(S684=0,0,IF(OR(R684=0,Q684=0),"N.M.",IF(ABS(S684/R684)&gt;=10,"N.M.",S684/(-R684)))),IF(S684=0,0,IF(OR(R684=0,Q684=0),"N.M.",IF(ABS(S684/R684)&gt;=10,"N.M.",S684/R684))))</f>
        <v>0</v>
      </c>
    </row>
    <row r="685" spans="1:20" s="25" customFormat="1" ht="0.75" hidden="1" customHeight="1" outlineLevel="2" x14ac:dyDescent="0.3">
      <c r="A685" s="22"/>
      <c r="B685" s="55"/>
      <c r="C685" s="53"/>
      <c r="D685" s="193"/>
      <c r="E685" s="193"/>
      <c r="F685" s="26"/>
      <c r="G685" s="26"/>
      <c r="H685" s="44"/>
      <c r="I685" s="119"/>
      <c r="J685" s="254"/>
      <c r="K685" s="26"/>
      <c r="L685" s="26"/>
      <c r="M685" s="44"/>
      <c r="N685" s="119"/>
      <c r="O685" s="224"/>
      <c r="P685" s="209"/>
      <c r="Q685" s="26"/>
      <c r="R685" s="26"/>
      <c r="S685" s="44"/>
      <c r="T685" s="119"/>
    </row>
    <row r="686" spans="1:20" s="25" customFormat="1" ht="13" collapsed="1" x14ac:dyDescent="0.3">
      <c r="A686" s="22"/>
      <c r="B686" s="55" t="s">
        <v>173</v>
      </c>
      <c r="C686" s="32" t="s">
        <v>864</v>
      </c>
      <c r="D686" s="202"/>
      <c r="E686" s="202"/>
      <c r="F686" s="33">
        <f>+F682-F684</f>
        <v>0</v>
      </c>
      <c r="G686" s="33">
        <f>+G682-G684</f>
        <v>0</v>
      </c>
      <c r="H686" s="182">
        <f>+F686-G686</f>
        <v>0</v>
      </c>
      <c r="I686" s="234">
        <f>IF(G686&lt;0,IF(H686=0,0,IF(OR(G686=0,F686=0),"N.M.",IF(ABS(H686/G686)&gt;=10,"N.M.",H686/(-G686)))),IF(H686=0,0,IF(OR(G686=0,F686=0),"N.M.",IF(ABS(H686/G686)&gt;=10,"N.M.",H686/G686))))</f>
        <v>0</v>
      </c>
      <c r="J686" s="254"/>
      <c r="K686" s="33">
        <f>+K682-K684</f>
        <v>0</v>
      </c>
      <c r="L686" s="33">
        <f>+L682-L684</f>
        <v>0</v>
      </c>
      <c r="M686" s="182">
        <f>+K686-L686</f>
        <v>0</v>
      </c>
      <c r="N686" s="234">
        <f>IF(L686&lt;0,IF(M686=0,0,IF(OR(L686=0,K686=0),"N.M.",IF(ABS(M686/L686)&gt;=10,"N.M.",M686/(-L686)))),IF(M686=0,0,IF(OR(L686=0,K686=0),"N.M.",IF(ABS(M686/L686)&gt;=10,"N.M.",M686/L686))))</f>
        <v>0</v>
      </c>
      <c r="O686" s="135"/>
      <c r="P686" s="210"/>
      <c r="Q686" s="33">
        <f>+Q682-Q684</f>
        <v>0</v>
      </c>
      <c r="R686" s="33">
        <f>+R682-R684</f>
        <v>0</v>
      </c>
      <c r="S686" s="182">
        <f>+Q686-R686</f>
        <v>0</v>
      </c>
      <c r="T686" s="234">
        <f>IF(R686&lt;0,IF(S686=0,0,IF(OR(R686=0,Q686=0),"N.M.",IF(ABS(S686/R686)&gt;=10,"N.M.",S686/(-R686)))),IF(S686=0,0,IF(OR(R686=0,Q686=0),"N.M.",IF(ABS(S686/R686)&gt;=10,"N.M.",S686/R686))))</f>
        <v>0</v>
      </c>
    </row>
    <row r="687" spans="1:20" s="25" customFormat="1" ht="0.75" hidden="1" customHeight="1" outlineLevel="2" x14ac:dyDescent="0.3">
      <c r="A687" s="22"/>
      <c r="B687" s="55"/>
      <c r="C687" s="190"/>
      <c r="D687" s="193"/>
      <c r="E687" s="193"/>
      <c r="F687" s="23"/>
      <c r="G687" s="23"/>
      <c r="H687" s="44"/>
      <c r="I687" s="119"/>
      <c r="J687" s="254"/>
      <c r="K687" s="23"/>
      <c r="L687" s="23"/>
      <c r="M687" s="44"/>
      <c r="N687" s="119"/>
      <c r="O687" s="224"/>
      <c r="P687" s="209"/>
      <c r="Q687" s="23"/>
      <c r="R687" s="23"/>
      <c r="S687" s="44"/>
      <c r="T687" s="119"/>
    </row>
    <row r="688" spans="1:20" s="25" customFormat="1" ht="13" collapsed="1" x14ac:dyDescent="0.3">
      <c r="A688" s="22" t="s">
        <v>257</v>
      </c>
      <c r="B688" s="55" t="s">
        <v>174</v>
      </c>
      <c r="C688" s="117" t="s">
        <v>175</v>
      </c>
      <c r="D688" s="201"/>
      <c r="E688" s="201"/>
      <c r="F688" s="34">
        <v>0</v>
      </c>
      <c r="G688" s="34">
        <v>0</v>
      </c>
      <c r="H688" s="73">
        <f>+F688-G688</f>
        <v>0</v>
      </c>
      <c r="I688" s="120">
        <f>IF(G688&lt;0,IF(H688=0,0,IF(OR(G688=0,F688=0),"N.M.",IF(ABS(H688/G688)&gt;=10,"N.M.",H688/(-G688)))),IF(H688=0,0,IF(OR(G688=0,F688=0),"N.M.",IF(ABS(H688/G688)&gt;=10,"N.M.",H688/G688))))</f>
        <v>0</v>
      </c>
      <c r="J688" s="256"/>
      <c r="K688" s="34">
        <v>0</v>
      </c>
      <c r="L688" s="34">
        <v>0</v>
      </c>
      <c r="M688" s="73">
        <f>+K688-L688</f>
        <v>0</v>
      </c>
      <c r="N688" s="120">
        <f>IF(L688&lt;0,IF(M688=0,0,IF(OR(L688=0,K688=0),"N.M.",IF(ABS(M688/L688)&gt;=10,"N.M.",M688/(-L688)))),IF(M688=0,0,IF(OR(L688=0,K688=0),"N.M.",IF(ABS(M688/L688)&gt;=10,"N.M.",M688/L688))))</f>
        <v>0</v>
      </c>
      <c r="O688" s="226"/>
      <c r="P688" s="211"/>
      <c r="Q688" s="34">
        <v>0</v>
      </c>
      <c r="R688" s="34">
        <v>0</v>
      </c>
      <c r="S688" s="73">
        <f>+Q688-R688</f>
        <v>0</v>
      </c>
      <c r="T688" s="120">
        <f>IF(R688&lt;0,IF(S688=0,0,IF(OR(R688=0,Q688=0),"N.M.",IF(ABS(S688/R688)&gt;=10,"N.M.",S688/(-R688)))),IF(S688=0,0,IF(OR(R688=0,Q688=0),"N.M.",IF(ABS(S688/R688)&gt;=10,"N.M.",S688/R688))))</f>
        <v>0</v>
      </c>
    </row>
    <row r="689" spans="1:20" s="25" customFormat="1" ht="0.75" hidden="1" customHeight="1" outlineLevel="2" x14ac:dyDescent="0.3">
      <c r="A689" s="22"/>
      <c r="B689" s="55"/>
      <c r="C689" s="207"/>
      <c r="D689" s="193"/>
      <c r="E689" s="193"/>
      <c r="F689" s="23"/>
      <c r="G689" s="23"/>
      <c r="H689" s="44"/>
      <c r="I689" s="119"/>
      <c r="J689" s="254"/>
      <c r="K689" s="23"/>
      <c r="L689" s="23"/>
      <c r="M689" s="44"/>
      <c r="N689" s="119"/>
      <c r="O689" s="224"/>
      <c r="P689" s="209"/>
      <c r="Q689" s="23"/>
      <c r="R689" s="23"/>
      <c r="S689" s="44"/>
      <c r="T689" s="119"/>
    </row>
    <row r="690" spans="1:20" s="25" customFormat="1" ht="13" collapsed="1" x14ac:dyDescent="0.3">
      <c r="A690" s="22"/>
      <c r="B690" s="55" t="s">
        <v>176</v>
      </c>
      <c r="C690" s="36" t="s">
        <v>865</v>
      </c>
      <c r="D690" s="202"/>
      <c r="E690" s="202"/>
      <c r="F690" s="33">
        <f>+F686-F688</f>
        <v>0</v>
      </c>
      <c r="G690" s="33">
        <f>+G686-G688</f>
        <v>0</v>
      </c>
      <c r="H690" s="182">
        <f>+F690-G690</f>
        <v>0</v>
      </c>
      <c r="I690" s="234">
        <f>IF(G690&lt;0,IF(H690=0,0,IF(OR(G690=0,F690=0),"N.M.",IF(ABS(H690/G690)&gt;=10,"N.M.",H690/(-G690)))),IF(H690=0,0,IF(OR(G690=0,F690=0),"N.M.",IF(ABS(H690/G690)&gt;=10,"N.M.",H690/G690))))</f>
        <v>0</v>
      </c>
      <c r="J690" s="254"/>
      <c r="K690" s="33">
        <f>+K686-K688</f>
        <v>0</v>
      </c>
      <c r="L690" s="33">
        <f>+L686-L688</f>
        <v>0</v>
      </c>
      <c r="M690" s="182">
        <f>+K690-L690</f>
        <v>0</v>
      </c>
      <c r="N690" s="234">
        <f>IF(L690&lt;0,IF(M690=0,0,IF(OR(L690=0,K690=0),"N.M.",IF(ABS(M690/L690)&gt;=10,"N.M.",M690/(-L690)))),IF(M690=0,0,IF(OR(L690=0,K690=0),"N.M.",IF(ABS(M690/L690)&gt;=10,"N.M.",M690/L690))))</f>
        <v>0</v>
      </c>
      <c r="O690" s="135"/>
      <c r="P690" s="210"/>
      <c r="Q690" s="33">
        <f>+Q686-Q688</f>
        <v>0</v>
      </c>
      <c r="R690" s="33">
        <f>+R686-R688</f>
        <v>0</v>
      </c>
      <c r="S690" s="182">
        <f>+Q690-R690</f>
        <v>0</v>
      </c>
      <c r="T690" s="234">
        <f>IF(R690&lt;0,IF(S690=0,0,IF(OR(R690=0,Q690=0),"N.M.",IF(ABS(S690/R690)&gt;=10,"N.M.",S690/(-R690)))),IF(S690=0,0,IF(OR(R690=0,Q690=0),"N.M.",IF(ABS(S690/R690)&gt;=10,"N.M.",S690/R690))))</f>
        <v>0</v>
      </c>
    </row>
    <row r="691" spans="1:20" s="25" customFormat="1" ht="13" x14ac:dyDescent="0.3">
      <c r="A691" s="51"/>
      <c r="B691" s="55" t="s">
        <v>177</v>
      </c>
      <c r="C691" s="37" t="s">
        <v>866</v>
      </c>
      <c r="D691" s="202"/>
      <c r="E691" s="202"/>
      <c r="F691" s="33">
        <f>+F679+F690</f>
        <v>13362245.215000004</v>
      </c>
      <c r="G691" s="33">
        <f>+G679+G690</f>
        <v>2533283.7489999887</v>
      </c>
      <c r="H691" s="182">
        <f>+F691-G691</f>
        <v>10828961.466000015</v>
      </c>
      <c r="I691" s="234">
        <f>IF(G691&lt;0,IF(H691=0,0,IF(OR(G691=0,F691=0),"N.M.",IF(ABS(H691/G691)&gt;=10,"N.M.",H691/(-G691)))),IF(H691=0,0,IF(OR(G691=0,F691=0),"N.M.",IF(ABS(H691/G691)&gt;=10,"N.M.",H691/G691))))</f>
        <v>4.2746737195447357</v>
      </c>
      <c r="J691" s="254"/>
      <c r="K691" s="33">
        <f>+K679+K690</f>
        <v>17636311.081000026</v>
      </c>
      <c r="L691" s="33">
        <f>+L679+L690</f>
        <v>11169983.594999902</v>
      </c>
      <c r="M691" s="182">
        <f>+K691-L691</f>
        <v>6466327.4860001244</v>
      </c>
      <c r="N691" s="234">
        <f>IF(L691&lt;0,IF(M691=0,0,IF(OR(L691=0,K691=0),"N.M.",IF(ABS(M691/L691)&gt;=10,"N.M.",M691/(-L691)))),IF(M691=0,0,IF(OR(L691=0,K691=0),"N.M.",IF(ABS(M691/L691)&gt;=10,"N.M.",M691/L691))))</f>
        <v>0.57890214708056442</v>
      </c>
      <c r="O691" s="135"/>
      <c r="P691" s="210"/>
      <c r="Q691" s="33">
        <f>+Q679+Q690</f>
        <v>6264866.4740000777</v>
      </c>
      <c r="R691" s="33">
        <f>+R679+R690</f>
        <v>210596.24400003999</v>
      </c>
      <c r="S691" s="182">
        <f>+Q691-R691</f>
        <v>6054270.2300000377</v>
      </c>
      <c r="T691" s="234" t="str">
        <f>IF(R691&lt;0,IF(S691=0,0,IF(OR(R691=0,Q691=0),"N.M.",IF(ABS(S691/R691)&gt;=10,"N.M.",S691/(-R691)))),IF(S691=0,0,IF(OR(R691=0,Q691=0),"N.M.",IF(ABS(S691/R691)&gt;=10,"N.M.",S691/R691))))</f>
        <v>N.M.</v>
      </c>
    </row>
    <row r="692" spans="1:20" s="51" customFormat="1" ht="13" x14ac:dyDescent="0.3">
      <c r="D692" s="193"/>
      <c r="E692" s="193"/>
      <c r="F692" s="28"/>
      <c r="G692" s="28"/>
      <c r="H692" s="182"/>
      <c r="I692" s="234"/>
      <c r="J692" s="258"/>
      <c r="K692" s="28"/>
      <c r="L692" s="28"/>
      <c r="M692" s="182"/>
      <c r="N692" s="234"/>
      <c r="O692" s="224"/>
      <c r="P692" s="209"/>
      <c r="Q692" s="28"/>
      <c r="R692" s="28"/>
      <c r="S692" s="182"/>
      <c r="T692" s="234"/>
    </row>
    <row r="693" spans="1:20" s="51" customFormat="1" ht="13" x14ac:dyDescent="0.3">
      <c r="A693" s="51" t="s">
        <v>179</v>
      </c>
      <c r="D693" s="193"/>
      <c r="E693" s="193"/>
      <c r="F693" s="28"/>
      <c r="G693" s="28"/>
      <c r="H693" s="182"/>
      <c r="I693" s="234"/>
      <c r="J693" s="258"/>
      <c r="K693" s="28"/>
      <c r="L693" s="28"/>
      <c r="M693" s="182"/>
      <c r="N693" s="234"/>
      <c r="O693" s="224"/>
      <c r="P693" s="209"/>
      <c r="Q693" s="28"/>
      <c r="R693" s="28"/>
      <c r="S693" s="182"/>
      <c r="T693" s="234"/>
    </row>
    <row r="694" spans="1:20" s="39" customFormat="1" ht="13" hidden="1" outlineLevel="1" x14ac:dyDescent="0.3">
      <c r="A694" s="25" t="s">
        <v>262</v>
      </c>
      <c r="C694" s="39" t="s">
        <v>259</v>
      </c>
      <c r="D694" s="202"/>
      <c r="E694" s="202"/>
      <c r="F694" s="28">
        <v>-13362245.214999994</v>
      </c>
      <c r="G694" s="28">
        <v>-2533283.7489999975</v>
      </c>
      <c r="H694" s="182"/>
      <c r="I694" s="234"/>
      <c r="J694" s="251"/>
      <c r="K694" s="28">
        <v>-17636311.081000052</v>
      </c>
      <c r="L694" s="28">
        <v>-11169983.59500004</v>
      </c>
      <c r="M694" s="182"/>
      <c r="N694" s="234"/>
      <c r="O694" s="224"/>
      <c r="P694" s="209"/>
      <c r="Q694" s="28">
        <v>-6264866.4740000498</v>
      </c>
      <c r="R694" s="28">
        <v>-210596.24400005874</v>
      </c>
      <c r="S694" s="182"/>
      <c r="T694" s="234"/>
    </row>
    <row r="695" spans="1:20" s="51" customFormat="1" ht="13" collapsed="1" x14ac:dyDescent="0.3">
      <c r="C695" s="51" t="s">
        <v>261</v>
      </c>
      <c r="D695" s="193"/>
      <c r="E695" s="193"/>
      <c r="F695" s="208">
        <f>+F691+F694</f>
        <v>0</v>
      </c>
      <c r="G695" s="208">
        <f>+G691+G694</f>
        <v>-8.8475644588470459E-9</v>
      </c>
      <c r="H695" s="182"/>
      <c r="I695" s="234"/>
      <c r="J695" s="258"/>
      <c r="K695" s="208">
        <f>+K691+K694</f>
        <v>0</v>
      </c>
      <c r="L695" s="208">
        <f>+L691+L694</f>
        <v>-1.3783574104309082E-7</v>
      </c>
      <c r="M695" s="182"/>
      <c r="N695" s="234"/>
      <c r="O695" s="224"/>
      <c r="P695" s="209"/>
      <c r="Q695" s="208">
        <f>+Q691+Q694</f>
        <v>2.7939677238464355E-8</v>
      </c>
      <c r="R695" s="208">
        <f>+R691+R694</f>
        <v>-1.8742866814136505E-8</v>
      </c>
      <c r="S695" s="182"/>
      <c r="T695" s="234"/>
    </row>
    <row r="696" spans="1:20" s="27" customFormat="1" ht="13" x14ac:dyDescent="0.3">
      <c r="D696" s="59"/>
      <c r="E696" s="28"/>
      <c r="F696" s="156"/>
      <c r="G696" s="156"/>
      <c r="H696" s="156"/>
      <c r="I696" s="28"/>
      <c r="J696" s="167"/>
      <c r="K696" s="156"/>
      <c r="L696" s="156"/>
      <c r="M696" s="156"/>
      <c r="N696" s="28"/>
      <c r="O696" s="247"/>
      <c r="P696" s="167"/>
      <c r="Q696" s="156"/>
      <c r="R696" s="156"/>
      <c r="S696" s="156"/>
      <c r="T696" s="28"/>
    </row>
    <row r="697" spans="1:20" s="43" customFormat="1" x14ac:dyDescent="0.25">
      <c r="B697" s="51"/>
      <c r="C697" s="51"/>
      <c r="D697" s="60"/>
      <c r="E697" s="50"/>
      <c r="F697" s="102"/>
      <c r="G697" s="102"/>
      <c r="H697" s="286"/>
      <c r="I697" s="98"/>
      <c r="J697" s="162"/>
      <c r="K697" s="102"/>
      <c r="L697" s="102"/>
      <c r="M697" s="286"/>
      <c r="N697" s="98"/>
      <c r="O697" s="244"/>
      <c r="P697" s="162"/>
      <c r="Q697" s="102"/>
      <c r="R697" s="102"/>
      <c r="S697" s="286"/>
      <c r="T697" s="98"/>
    </row>
    <row r="698" spans="1:20" s="47" customFormat="1" x14ac:dyDescent="0.25">
      <c r="A698" s="43"/>
      <c r="B698" s="72"/>
      <c r="C698" s="61"/>
      <c r="D698" s="43"/>
      <c r="E698" s="50"/>
      <c r="F698" s="102"/>
      <c r="G698" s="102"/>
      <c r="H698" s="286"/>
      <c r="I698" s="98"/>
      <c r="J698" s="162"/>
      <c r="K698" s="102"/>
      <c r="L698" s="102"/>
      <c r="M698" s="286"/>
      <c r="N698" s="98"/>
      <c r="O698" s="244"/>
      <c r="P698" s="162"/>
      <c r="Q698" s="102"/>
      <c r="R698" s="102"/>
      <c r="S698" s="286"/>
      <c r="T698" s="98"/>
    </row>
    <row r="699" spans="1:20" s="40" customFormat="1" ht="13" x14ac:dyDescent="0.3">
      <c r="C699" s="129"/>
      <c r="D699" s="126"/>
      <c r="E699" s="42"/>
      <c r="F699" s="286"/>
      <c r="G699" s="309"/>
      <c r="H699" s="286"/>
      <c r="J699" s="168"/>
      <c r="K699" s="304"/>
      <c r="L699" s="286"/>
      <c r="M699" s="286"/>
      <c r="N699" s="45"/>
      <c r="O699" s="128"/>
      <c r="P699" s="162"/>
      <c r="Q699" s="304"/>
      <c r="R699" s="286"/>
      <c r="S699" s="286"/>
      <c r="T699" s="76"/>
    </row>
    <row r="700" spans="1:20" s="47" customFormat="1" x14ac:dyDescent="0.25">
      <c r="A700" s="43"/>
      <c r="B700" s="72"/>
      <c r="C700" s="43"/>
      <c r="D700" s="43"/>
      <c r="E700" s="74"/>
      <c r="F700" s="158"/>
      <c r="G700" s="158"/>
      <c r="H700" s="158"/>
      <c r="I700" s="98"/>
      <c r="J700" s="162"/>
      <c r="K700" s="159"/>
      <c r="L700" s="159"/>
      <c r="M700" s="159"/>
      <c r="N700" s="98"/>
      <c r="O700" s="244"/>
      <c r="P700" s="162"/>
      <c r="Q700" s="159"/>
      <c r="R700" s="159"/>
      <c r="S700" s="159"/>
      <c r="T700" s="98"/>
    </row>
    <row r="701" spans="1:20" s="29" customFormat="1" ht="12.75" hidden="1" customHeight="1" outlineLevel="1" x14ac:dyDescent="0.25">
      <c r="A701" s="30"/>
      <c r="B701" s="343" t="s">
        <v>21</v>
      </c>
      <c r="C701" s="344" t="s">
        <v>2573</v>
      </c>
      <c r="D701" s="345"/>
      <c r="E701" s="345"/>
      <c r="F701" s="158"/>
      <c r="G701" s="157"/>
      <c r="H701" s="158"/>
      <c r="I701" s="98"/>
      <c r="J701" s="162"/>
      <c r="K701" s="154"/>
      <c r="L701" s="154"/>
      <c r="M701" s="159"/>
      <c r="N701" s="98"/>
      <c r="O701" s="244"/>
      <c r="P701" s="162"/>
      <c r="Q701" s="154"/>
      <c r="R701" s="154"/>
      <c r="S701" s="159"/>
      <c r="T701" s="98"/>
    </row>
    <row r="702" spans="1:20" s="341" customFormat="1" ht="12.75" hidden="1" customHeight="1" outlineLevel="1" x14ac:dyDescent="0.25">
      <c r="A702" s="342"/>
      <c r="B702" s="341" t="s">
        <v>22</v>
      </c>
      <c r="C702" s="346">
        <v>1E-3</v>
      </c>
      <c r="D702" s="345"/>
      <c r="E702" s="345"/>
      <c r="F702" s="158"/>
      <c r="G702" s="158"/>
      <c r="H702" s="158"/>
      <c r="I702" s="98"/>
      <c r="J702" s="162"/>
      <c r="K702" s="159"/>
      <c r="L702" s="159"/>
      <c r="M702" s="159"/>
      <c r="N702" s="98"/>
      <c r="O702" s="244"/>
      <c r="P702" s="162"/>
      <c r="Q702" s="159"/>
      <c r="R702" s="159"/>
      <c r="S702" s="159"/>
      <c r="T702" s="98"/>
    </row>
    <row r="703" spans="1:20" s="341" customFormat="1" ht="12.75" hidden="1" customHeight="1" outlineLevel="1" x14ac:dyDescent="0.25">
      <c r="A703" s="342"/>
      <c r="B703" s="341" t="s">
        <v>23</v>
      </c>
      <c r="C703" s="346" t="s">
        <v>24</v>
      </c>
      <c r="D703" s="345"/>
      <c r="E703" s="345"/>
      <c r="F703" s="158"/>
      <c r="G703" s="158"/>
      <c r="H703" s="158"/>
      <c r="I703" s="98"/>
      <c r="J703" s="162"/>
      <c r="K703" s="159"/>
      <c r="L703" s="159"/>
      <c r="M703" s="159"/>
      <c r="N703" s="98"/>
      <c r="O703" s="244"/>
      <c r="P703" s="162"/>
      <c r="Q703" s="159"/>
      <c r="R703" s="159"/>
      <c r="S703" s="159"/>
      <c r="T703" s="98"/>
    </row>
    <row r="704" spans="1:20" s="341" customFormat="1" ht="12.75" hidden="1" customHeight="1" outlineLevel="1" x14ac:dyDescent="0.25">
      <c r="A704" s="342"/>
      <c r="B704" s="341" t="s">
        <v>23</v>
      </c>
      <c r="C704" s="346" t="s">
        <v>25</v>
      </c>
      <c r="D704" s="345"/>
      <c r="E704" s="345"/>
      <c r="F704" s="158"/>
      <c r="G704" s="158"/>
      <c r="H704" s="158"/>
      <c r="I704" s="98"/>
      <c r="J704" s="162"/>
      <c r="K704" s="159"/>
      <c r="L704" s="159"/>
      <c r="M704" s="159"/>
      <c r="N704" s="98"/>
      <c r="O704" s="244"/>
      <c r="P704" s="162"/>
      <c r="Q704" s="159"/>
      <c r="R704" s="159"/>
      <c r="S704" s="159"/>
      <c r="T704" s="98"/>
    </row>
    <row r="705" spans="1:20" s="341" customFormat="1" ht="12.75" hidden="1" customHeight="1" outlineLevel="1" x14ac:dyDescent="0.25">
      <c r="A705" s="342"/>
      <c r="B705" s="341" t="s">
        <v>26</v>
      </c>
      <c r="C705" s="346"/>
      <c r="D705" s="345"/>
      <c r="E705" s="345"/>
      <c r="F705" s="158"/>
      <c r="G705" s="158"/>
      <c r="H705" s="158"/>
      <c r="I705" s="98"/>
      <c r="J705" s="162"/>
      <c r="K705" s="159"/>
      <c r="L705" s="159"/>
      <c r="M705" s="159"/>
      <c r="N705" s="98"/>
      <c r="O705" s="244"/>
      <c r="P705" s="162"/>
      <c r="Q705" s="159"/>
      <c r="R705" s="159"/>
      <c r="S705" s="159"/>
      <c r="T705" s="98"/>
    </row>
    <row r="706" spans="1:20" s="341" customFormat="1" ht="12.75" hidden="1" customHeight="1" outlineLevel="1" x14ac:dyDescent="0.25">
      <c r="A706" s="342"/>
      <c r="B706" s="341" t="s">
        <v>26</v>
      </c>
      <c r="C706" s="346"/>
      <c r="D706" s="345"/>
      <c r="E706" s="345"/>
      <c r="F706" s="158"/>
      <c r="G706" s="158"/>
      <c r="H706" s="158"/>
      <c r="I706" s="98"/>
      <c r="J706" s="162"/>
      <c r="K706" s="159"/>
      <c r="L706" s="159"/>
      <c r="M706" s="159"/>
      <c r="N706" s="98"/>
      <c r="O706" s="244"/>
      <c r="P706" s="162"/>
      <c r="Q706" s="159"/>
      <c r="R706" s="159"/>
      <c r="S706" s="159"/>
      <c r="T706" s="98"/>
    </row>
    <row r="707" spans="1:20" s="341" customFormat="1" ht="12.75" hidden="1" customHeight="1" outlineLevel="1" x14ac:dyDescent="0.25">
      <c r="A707" s="342"/>
      <c r="B707" s="341" t="s">
        <v>27</v>
      </c>
      <c r="C707" s="346">
        <f>SUM(C705:C706)</f>
        <v>0</v>
      </c>
      <c r="D707" s="345"/>
      <c r="E707" s="345"/>
      <c r="F707" s="159"/>
      <c r="G707" s="159"/>
      <c r="H707" s="159"/>
      <c r="I707" s="98"/>
      <c r="J707" s="162"/>
      <c r="K707" s="159"/>
      <c r="L707" s="159"/>
      <c r="M707" s="159"/>
      <c r="N707" s="98"/>
      <c r="O707" s="244"/>
      <c r="P707" s="162"/>
      <c r="Q707" s="159"/>
      <c r="R707" s="159"/>
      <c r="S707" s="159"/>
      <c r="T707" s="98"/>
    </row>
    <row r="708" spans="1:20" s="341" customFormat="1" ht="12.75" hidden="1" customHeight="1" outlineLevel="1" x14ac:dyDescent="0.25">
      <c r="A708" s="342"/>
      <c r="B708" s="347" t="s">
        <v>41</v>
      </c>
      <c r="C708" s="348" t="s">
        <v>2574</v>
      </c>
      <c r="D708" s="345"/>
      <c r="E708" s="345"/>
      <c r="F708" s="159"/>
      <c r="G708" s="159"/>
      <c r="H708" s="159"/>
      <c r="I708" s="98"/>
      <c r="J708" s="162"/>
      <c r="K708" s="159"/>
      <c r="L708" s="159"/>
      <c r="M708" s="159"/>
      <c r="N708" s="98"/>
      <c r="O708" s="244"/>
      <c r="P708" s="162"/>
      <c r="Q708" s="159"/>
      <c r="R708" s="159"/>
      <c r="S708" s="159"/>
      <c r="T708" s="98"/>
    </row>
    <row r="709" spans="1:20" s="341" customFormat="1" ht="12.75" hidden="1" customHeight="1" outlineLevel="1" x14ac:dyDescent="0.25">
      <c r="A709" s="342"/>
      <c r="B709" s="347" t="s">
        <v>28</v>
      </c>
      <c r="C709" s="348" t="s">
        <v>2575</v>
      </c>
      <c r="D709" s="345"/>
      <c r="E709" s="345"/>
      <c r="F709" s="159"/>
      <c r="G709" s="159"/>
      <c r="H709" s="159"/>
      <c r="I709" s="98"/>
      <c r="J709" s="162"/>
      <c r="K709" s="159"/>
      <c r="L709" s="159"/>
      <c r="M709" s="159"/>
      <c r="N709" s="98"/>
      <c r="O709" s="244"/>
      <c r="P709" s="162"/>
      <c r="Q709" s="159"/>
      <c r="R709" s="159"/>
      <c r="S709" s="159"/>
      <c r="T709" s="98"/>
    </row>
    <row r="710" spans="1:20" s="341" customFormat="1" ht="12.75" hidden="1" customHeight="1" outlineLevel="1" x14ac:dyDescent="0.25">
      <c r="A710" s="342"/>
      <c r="B710" s="347" t="s">
        <v>29</v>
      </c>
      <c r="C710" s="348" t="s">
        <v>2575</v>
      </c>
      <c r="D710" s="345"/>
      <c r="E710" s="345"/>
      <c r="F710" s="159"/>
      <c r="G710" s="159"/>
      <c r="H710" s="159"/>
      <c r="I710" s="98"/>
      <c r="J710" s="162"/>
      <c r="K710" s="159"/>
      <c r="L710" s="159"/>
      <c r="M710" s="159"/>
      <c r="N710" s="98"/>
      <c r="O710" s="244"/>
      <c r="P710" s="162"/>
      <c r="Q710" s="159"/>
      <c r="R710" s="159"/>
      <c r="S710" s="159"/>
      <c r="T710" s="98"/>
    </row>
    <row r="711" spans="1:20" s="341" customFormat="1" ht="12.75" hidden="1" customHeight="1" outlineLevel="1" x14ac:dyDescent="0.25">
      <c r="A711" s="342"/>
      <c r="B711" s="349" t="s">
        <v>38</v>
      </c>
      <c r="C711" s="348" t="s">
        <v>2576</v>
      </c>
      <c r="D711" s="345"/>
      <c r="E711" s="345"/>
      <c r="F711" s="159"/>
      <c r="G711" s="159"/>
      <c r="H711" s="159"/>
      <c r="I711" s="98"/>
      <c r="J711" s="162"/>
      <c r="K711" s="159"/>
      <c r="L711" s="159"/>
      <c r="M711" s="159"/>
      <c r="N711" s="98"/>
      <c r="O711" s="244"/>
      <c r="P711" s="162"/>
      <c r="Q711" s="159"/>
      <c r="R711" s="159"/>
      <c r="S711" s="159"/>
      <c r="T711" s="98"/>
    </row>
    <row r="712" spans="1:20" s="341" customFormat="1" ht="12.75" hidden="1" customHeight="1" outlineLevel="1" x14ac:dyDescent="0.25">
      <c r="A712" s="342"/>
      <c r="B712" s="349" t="s">
        <v>30</v>
      </c>
      <c r="C712" s="348" t="s">
        <v>2577</v>
      </c>
      <c r="D712" s="345"/>
      <c r="E712" s="345"/>
      <c r="F712" s="159"/>
      <c r="G712" s="159"/>
      <c r="H712" s="159"/>
      <c r="I712" s="98"/>
      <c r="J712" s="162"/>
      <c r="K712" s="159"/>
      <c r="L712" s="159"/>
      <c r="M712" s="159"/>
      <c r="N712" s="98"/>
      <c r="O712" s="244"/>
      <c r="P712" s="162"/>
      <c r="Q712" s="159"/>
      <c r="R712" s="159"/>
      <c r="S712" s="159"/>
      <c r="T712" s="98"/>
    </row>
    <row r="713" spans="1:20" s="341" customFormat="1" ht="12.75" hidden="1" customHeight="1" outlineLevel="1" x14ac:dyDescent="0.25">
      <c r="A713" s="342"/>
      <c r="B713" s="349" t="s">
        <v>31</v>
      </c>
      <c r="C713" s="348" t="s">
        <v>2578</v>
      </c>
      <c r="D713" s="345"/>
      <c r="E713" s="345"/>
      <c r="F713" s="159"/>
      <c r="G713" s="159"/>
      <c r="H713" s="159"/>
      <c r="I713" s="98"/>
      <c r="J713" s="162"/>
      <c r="K713" s="159"/>
      <c r="L713" s="159"/>
      <c r="M713" s="159"/>
      <c r="N713" s="98"/>
      <c r="O713" s="244"/>
      <c r="P713" s="162"/>
      <c r="Q713" s="159"/>
      <c r="R713" s="159"/>
      <c r="S713" s="159"/>
      <c r="T713" s="98"/>
    </row>
    <row r="714" spans="1:20" s="341" customFormat="1" ht="12.75" hidden="1" customHeight="1" outlineLevel="1" x14ac:dyDescent="0.25">
      <c r="A714" s="342"/>
      <c r="B714" s="349" t="s">
        <v>32</v>
      </c>
      <c r="C714" s="348" t="s">
        <v>2579</v>
      </c>
      <c r="D714" s="345"/>
      <c r="E714" s="345"/>
      <c r="F714" s="159"/>
      <c r="G714" s="159"/>
      <c r="H714" s="159"/>
      <c r="I714" s="98"/>
      <c r="J714" s="162"/>
      <c r="K714" s="159"/>
      <c r="L714" s="159"/>
      <c r="M714" s="159"/>
      <c r="N714" s="98"/>
      <c r="O714" s="244"/>
      <c r="P714" s="162"/>
      <c r="Q714" s="159"/>
      <c r="R714" s="159"/>
      <c r="S714" s="159"/>
      <c r="T714" s="98"/>
    </row>
    <row r="715" spans="1:20" s="341" customFormat="1" ht="12.75" hidden="1" customHeight="1" outlineLevel="1" x14ac:dyDescent="0.25">
      <c r="A715" s="342"/>
      <c r="B715" s="349" t="s">
        <v>33</v>
      </c>
      <c r="C715" s="348" t="s">
        <v>2580</v>
      </c>
      <c r="D715" s="345"/>
      <c r="E715" s="345"/>
      <c r="F715" s="159"/>
      <c r="G715" s="159"/>
      <c r="H715" s="159"/>
      <c r="I715" s="98"/>
      <c r="J715" s="162"/>
      <c r="K715" s="159"/>
      <c r="L715" s="159"/>
      <c r="M715" s="159"/>
      <c r="N715" s="98"/>
      <c r="O715" s="244"/>
      <c r="P715" s="162"/>
      <c r="Q715" s="159"/>
      <c r="R715" s="159"/>
      <c r="S715" s="159"/>
      <c r="T715" s="98"/>
    </row>
    <row r="716" spans="1:20" s="341" customFormat="1" ht="12.75" hidden="1" customHeight="1" outlineLevel="1" x14ac:dyDescent="0.25">
      <c r="A716" s="342"/>
      <c r="B716" s="349" t="s">
        <v>34</v>
      </c>
      <c r="C716" s="348" t="s">
        <v>2581</v>
      </c>
      <c r="D716" s="345"/>
      <c r="E716" s="345"/>
      <c r="F716" s="159"/>
      <c r="G716" s="159"/>
      <c r="H716" s="159"/>
      <c r="I716" s="98"/>
      <c r="J716" s="162"/>
      <c r="K716" s="159"/>
      <c r="L716" s="159"/>
      <c r="M716" s="159"/>
      <c r="N716" s="98"/>
      <c r="O716" s="244"/>
      <c r="P716" s="162"/>
      <c r="Q716" s="159"/>
      <c r="R716" s="159"/>
      <c r="S716" s="159"/>
      <c r="T716" s="98"/>
    </row>
    <row r="717" spans="1:20" s="341" customFormat="1" ht="12.75" hidden="1" customHeight="1" outlineLevel="1" x14ac:dyDescent="0.25">
      <c r="A717" s="342"/>
      <c r="B717" s="349" t="s">
        <v>35</v>
      </c>
      <c r="C717" s="348" t="s">
        <v>2582</v>
      </c>
      <c r="D717" s="345"/>
      <c r="E717" s="345"/>
      <c r="F717" s="159"/>
      <c r="G717" s="159"/>
      <c r="H717" s="159"/>
      <c r="I717" s="98"/>
      <c r="J717" s="162"/>
      <c r="K717" s="159"/>
      <c r="L717" s="159"/>
      <c r="M717" s="159"/>
      <c r="N717" s="98"/>
      <c r="O717" s="244"/>
      <c r="P717" s="162"/>
      <c r="Q717" s="159"/>
      <c r="R717" s="159"/>
      <c r="S717" s="159"/>
      <c r="T717" s="98"/>
    </row>
    <row r="718" spans="1:20" s="341" customFormat="1" ht="12.75" hidden="1" customHeight="1" outlineLevel="1" x14ac:dyDescent="0.25">
      <c r="B718" s="349" t="s">
        <v>36</v>
      </c>
      <c r="C718" s="348" t="s">
        <v>2583</v>
      </c>
      <c r="D718" s="345"/>
      <c r="E718" s="345"/>
      <c r="F718" s="159"/>
      <c r="G718" s="159"/>
      <c r="H718" s="159"/>
      <c r="I718" s="98"/>
      <c r="J718" s="162"/>
      <c r="K718" s="159"/>
      <c r="L718" s="159"/>
      <c r="M718" s="159"/>
      <c r="N718" s="98"/>
      <c r="O718" s="244"/>
      <c r="P718" s="162"/>
      <c r="Q718" s="159"/>
      <c r="R718" s="159"/>
      <c r="S718" s="159"/>
      <c r="T718" s="98"/>
    </row>
    <row r="719" spans="1:20" s="341" customFormat="1" ht="12.75" hidden="1" customHeight="1" outlineLevel="1" x14ac:dyDescent="0.25">
      <c r="B719" s="350" t="s">
        <v>37</v>
      </c>
      <c r="C719" s="26" t="str">
        <f>UPPER(TEXT(NvsElapsedTime,"hh:mm:ss"))</f>
        <v>00:06:09</v>
      </c>
      <c r="D719" s="345"/>
      <c r="E719" s="345"/>
      <c r="F719" s="159"/>
      <c r="G719" s="159"/>
      <c r="H719" s="159"/>
      <c r="I719" s="98"/>
      <c r="J719" s="162"/>
      <c r="K719" s="159"/>
      <c r="L719" s="159"/>
      <c r="M719" s="159"/>
      <c r="N719" s="98"/>
      <c r="O719" s="244"/>
      <c r="P719" s="162"/>
      <c r="Q719" s="159"/>
      <c r="R719" s="159"/>
      <c r="S719" s="159"/>
      <c r="T719" s="98"/>
    </row>
    <row r="720" spans="1:20" s="341" customFormat="1" ht="12.75" hidden="1" customHeight="1" outlineLevel="1" x14ac:dyDescent="0.25">
      <c r="B720" s="44" t="s">
        <v>913</v>
      </c>
      <c r="C720" s="26" t="str">
        <f>NvsTree.GL_FERC_ACCT</f>
        <v>YSNYN</v>
      </c>
      <c r="D720" s="345"/>
      <c r="E720" s="345"/>
      <c r="F720" s="159"/>
      <c r="G720" s="159"/>
      <c r="H720" s="159"/>
      <c r="I720" s="98"/>
      <c r="J720" s="162"/>
      <c r="K720" s="159"/>
      <c r="L720" s="159"/>
      <c r="M720" s="159"/>
      <c r="N720" s="98"/>
      <c r="O720" s="244"/>
      <c r="P720" s="162"/>
      <c r="Q720" s="159"/>
      <c r="R720" s="159"/>
      <c r="S720" s="159"/>
      <c r="T720" s="98"/>
    </row>
    <row r="721" spans="1:20" s="341" customFormat="1" ht="12.75" hidden="1" customHeight="1" outlineLevel="1" x14ac:dyDescent="0.25">
      <c r="B721" s="44" t="s">
        <v>914</v>
      </c>
      <c r="C721" s="26" t="str">
        <f>NvsTree.GL_PRPT_CONS</f>
        <v>YSNYN</v>
      </c>
      <c r="D721" s="345"/>
      <c r="E721" s="345"/>
      <c r="F721" s="159"/>
      <c r="G721" s="159"/>
      <c r="H721" s="159"/>
      <c r="I721" s="98"/>
      <c r="J721" s="162"/>
      <c r="K721" s="159"/>
      <c r="L721" s="159"/>
      <c r="M721" s="159"/>
      <c r="N721" s="98"/>
      <c r="O721" s="244"/>
      <c r="P721" s="162"/>
      <c r="Q721" s="159"/>
      <c r="R721" s="159"/>
      <c r="S721" s="159"/>
      <c r="T721" s="98"/>
    </row>
    <row r="722" spans="1:20" s="341" customFormat="1" collapsed="1" x14ac:dyDescent="0.25">
      <c r="A722" s="340"/>
      <c r="B722" s="351" t="s">
        <v>20</v>
      </c>
      <c r="C722" s="352"/>
      <c r="D722" s="345"/>
      <c r="E722" s="345"/>
      <c r="F722" s="159"/>
      <c r="G722" s="159"/>
      <c r="H722" s="159"/>
      <c r="I722" s="98"/>
      <c r="J722" s="162"/>
      <c r="K722" s="159"/>
      <c r="L722" s="159"/>
      <c r="M722" s="159"/>
      <c r="N722" s="98"/>
      <c r="O722" s="244"/>
      <c r="P722" s="162"/>
      <c r="Q722" s="159"/>
      <c r="R722" s="159"/>
      <c r="S722" s="159"/>
      <c r="T722" s="98"/>
    </row>
  </sheetData>
  <phoneticPr fontId="0" type="noConversion"/>
  <conditionalFormatting sqref="C4">
    <cfRule type="cellIs" dxfId="4" priority="10" stopIfTrue="1" operator="equal">
      <formula>"REPORT HAS ERRORS"</formula>
    </cfRule>
  </conditionalFormatting>
  <printOptions horizontalCentered="1"/>
  <pageMargins left="0.25" right="0.25" top="0.5" bottom="0.5" header="0.25" footer="0.25"/>
  <pageSetup scale="10" fitToHeight="0" orientation="landscape" r:id="rId1"/>
  <headerFooter alignWithMargins="0">
    <oddFooter>&amp;L&amp;D&amp;CPage &amp;P of &amp;N&amp;R&amp;Z&amp;F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2:E19"/>
  <sheetViews>
    <sheetView workbookViewId="0">
      <selection activeCell="E19" sqref="E19"/>
    </sheetView>
  </sheetViews>
  <sheetFormatPr defaultColWidth="9.1796875" defaultRowHeight="12.5" x14ac:dyDescent="0.25"/>
  <cols>
    <col min="1" max="1" width="19.7265625" style="4" bestFit="1" customWidth="1"/>
    <col min="2" max="2" width="2.26953125" style="4" customWidth="1"/>
    <col min="3" max="3" width="44.453125" style="4" customWidth="1"/>
    <col min="4" max="4" width="1.7265625" style="4" customWidth="1"/>
    <col min="5" max="5" width="45.7265625" style="1" customWidth="1"/>
    <col min="6" max="16384" width="9.1796875" style="4"/>
  </cols>
  <sheetData>
    <row r="2" spans="1:3" x14ac:dyDescent="0.25">
      <c r="A2" s="4" t="s">
        <v>2</v>
      </c>
      <c r="C2" s="2" t="s">
        <v>42</v>
      </c>
    </row>
    <row r="3" spans="1:3" x14ac:dyDescent="0.25">
      <c r="A3" s="4" t="s">
        <v>3</v>
      </c>
      <c r="C3" s="2" t="s">
        <v>16</v>
      </c>
    </row>
    <row r="4" spans="1:3" x14ac:dyDescent="0.25">
      <c r="A4" s="4" t="s">
        <v>4</v>
      </c>
      <c r="C4" s="2" t="s">
        <v>17</v>
      </c>
    </row>
    <row r="5" spans="1:3" x14ac:dyDescent="0.25">
      <c r="A5" s="4" t="s">
        <v>5</v>
      </c>
      <c r="C5" s="2" t="s">
        <v>738</v>
      </c>
    </row>
    <row r="6" spans="1:3" x14ac:dyDescent="0.25">
      <c r="A6" s="4" t="s">
        <v>6</v>
      </c>
      <c r="C6" s="2" t="s">
        <v>42</v>
      </c>
    </row>
    <row r="7" spans="1:3" x14ac:dyDescent="0.25">
      <c r="A7" s="4" t="s">
        <v>7</v>
      </c>
      <c r="C7" s="3" t="s">
        <v>743</v>
      </c>
    </row>
    <row r="8" spans="1:3" x14ac:dyDescent="0.25">
      <c r="A8" s="4" t="s">
        <v>8</v>
      </c>
      <c r="C8" s="2" t="s">
        <v>739</v>
      </c>
    </row>
    <row r="9" spans="1:3" x14ac:dyDescent="0.25">
      <c r="A9" s="4" t="s">
        <v>9</v>
      </c>
      <c r="C9" s="2" t="s">
        <v>740</v>
      </c>
    </row>
    <row r="10" spans="1:3" x14ac:dyDescent="0.25">
      <c r="A10" s="4" t="s">
        <v>10</v>
      </c>
      <c r="C10" s="2" t="s">
        <v>741</v>
      </c>
    </row>
    <row r="11" spans="1:3" x14ac:dyDescent="0.25">
      <c r="A11" s="4" t="s">
        <v>11</v>
      </c>
      <c r="C11" s="2" t="s">
        <v>18</v>
      </c>
    </row>
    <row r="12" spans="1:3" ht="37.5" x14ac:dyDescent="0.25">
      <c r="A12" s="4" t="s">
        <v>12</v>
      </c>
      <c r="C12" s="2" t="s">
        <v>742</v>
      </c>
    </row>
    <row r="13" spans="1:3" x14ac:dyDescent="0.25">
      <c r="A13" s="4" t="s">
        <v>13</v>
      </c>
      <c r="C13" s="2"/>
    </row>
    <row r="14" spans="1:3" x14ac:dyDescent="0.25">
      <c r="A14" s="4" t="s">
        <v>14</v>
      </c>
      <c r="C14" s="2"/>
    </row>
    <row r="15" spans="1:3" x14ac:dyDescent="0.25">
      <c r="A15" s="4" t="s">
        <v>15</v>
      </c>
      <c r="C15" s="2"/>
    </row>
    <row r="18" spans="1:5" x14ac:dyDescent="0.25">
      <c r="A18" s="5">
        <v>42583</v>
      </c>
      <c r="C18" s="4" t="s">
        <v>16</v>
      </c>
      <c r="E18" s="1" t="s">
        <v>737</v>
      </c>
    </row>
    <row r="19" spans="1:5" ht="25" x14ac:dyDescent="0.25">
      <c r="A19" s="5">
        <v>43348</v>
      </c>
      <c r="C19" s="4" t="s">
        <v>16</v>
      </c>
      <c r="E19" s="1" t="s">
        <v>916</v>
      </c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Right="0"/>
  </sheetPr>
  <dimension ref="A1:Z1692"/>
  <sheetViews>
    <sheetView topLeftCell="B2" workbookViewId="0">
      <pane xSplit="2" ySplit="5" topLeftCell="D7" activePane="bottomRight" state="frozen"/>
      <selection activeCell="B2" sqref="B2"/>
      <selection pane="topRight" activeCell="D2" sqref="D2"/>
      <selection pane="bottomLeft" activeCell="B7" sqref="B7"/>
      <selection pane="bottomRight" activeCell="F7" sqref="F7"/>
    </sheetView>
  </sheetViews>
  <sheetFormatPr defaultRowHeight="12.5" outlineLevelRow="2" outlineLevelCol="1" x14ac:dyDescent="0.25"/>
  <cols>
    <col min="1" max="1" width="0" hidden="1" customWidth="1"/>
    <col min="2" max="2" width="12.7265625" customWidth="1"/>
    <col min="3" max="3" width="35.26953125" customWidth="1"/>
    <col min="4" max="4" width="3.1796875" customWidth="1"/>
    <col min="5" max="5" width="1.1796875" customWidth="1"/>
    <col min="6" max="7" width="21" style="170" customWidth="1"/>
    <col min="8" max="8" width="19.26953125" style="170" customWidth="1" collapsed="1"/>
    <col min="9" max="9" width="12.7265625" style="98" hidden="1" customWidth="1" outlineLevel="1"/>
    <col min="10" max="10" width="2.7265625" style="170" customWidth="1"/>
    <col min="11" max="11" width="19.54296875" style="170" customWidth="1"/>
    <col min="12" max="12" width="18.54296875" style="170" customWidth="1"/>
    <col min="13" max="13" width="19.26953125" style="170" customWidth="1" collapsed="1"/>
    <col min="14" max="14" width="12.7265625" style="98" hidden="1" customWidth="1" outlineLevel="1"/>
    <col min="15" max="15" width="40.26953125" style="244" hidden="1" customWidth="1" outlineLevel="1"/>
    <col min="16" max="16" width="2.7265625" style="170" customWidth="1"/>
    <col min="17" max="18" width="21" style="170" customWidth="1"/>
    <col min="19" max="19" width="19.26953125" style="170" customWidth="1" collapsed="1"/>
    <col min="20" max="20" width="12.7265625" style="98" hidden="1" customWidth="1" outlineLevel="1"/>
    <col min="21" max="21" width="2.7265625" style="170" customWidth="1"/>
    <col min="22" max="23" width="21" style="170" customWidth="1"/>
    <col min="24" max="24" width="19.26953125" style="170" customWidth="1" collapsed="1"/>
    <col min="25" max="25" width="12.7265625" style="98" hidden="1" customWidth="1" outlineLevel="1"/>
    <col min="26" max="26" width="6.26953125" style="134" customWidth="1"/>
  </cols>
  <sheetData>
    <row r="1" spans="1:26" s="70" customFormat="1" ht="11.25" hidden="1" customHeight="1" x14ac:dyDescent="0.25">
      <c r="A1" s="65" t="s">
        <v>265</v>
      </c>
      <c r="B1" s="66" t="s">
        <v>0</v>
      </c>
      <c r="C1" s="67" t="s">
        <v>1</v>
      </c>
      <c r="D1" s="68"/>
      <c r="E1" s="69"/>
      <c r="F1" s="310" t="s">
        <v>571</v>
      </c>
      <c r="G1" s="310" t="s">
        <v>572</v>
      </c>
      <c r="H1" s="144" t="s">
        <v>573</v>
      </c>
      <c r="I1" s="93" t="s">
        <v>573</v>
      </c>
      <c r="J1" s="160"/>
      <c r="K1" s="310" t="s">
        <v>574</v>
      </c>
      <c r="L1" s="310" t="s">
        <v>575</v>
      </c>
      <c r="M1" s="144" t="s">
        <v>573</v>
      </c>
      <c r="N1" s="93" t="s">
        <v>573</v>
      </c>
      <c r="O1" s="261"/>
      <c r="P1" s="160"/>
      <c r="Q1" s="310" t="s">
        <v>576</v>
      </c>
      <c r="R1" s="310" t="s">
        <v>577</v>
      </c>
      <c r="S1" s="144" t="s">
        <v>573</v>
      </c>
      <c r="T1" s="93" t="s">
        <v>573</v>
      </c>
      <c r="U1" s="160"/>
      <c r="V1" s="310" t="s">
        <v>578</v>
      </c>
      <c r="W1" s="310" t="s">
        <v>579</v>
      </c>
      <c r="X1" s="144" t="s">
        <v>573</v>
      </c>
      <c r="Y1" s="93" t="s">
        <v>573</v>
      </c>
      <c r="Z1" s="134"/>
    </row>
    <row r="2" spans="1:26" s="7" customFormat="1" ht="13" x14ac:dyDescent="0.3">
      <c r="C2" s="19" t="s">
        <v>2581</v>
      </c>
      <c r="D2" s="56"/>
      <c r="E2" s="41"/>
      <c r="F2" s="145"/>
      <c r="G2" s="145" t="s">
        <v>2581</v>
      </c>
      <c r="H2" s="145"/>
      <c r="I2" s="94"/>
      <c r="J2" s="161"/>
      <c r="K2" s="145"/>
      <c r="L2" s="145" t="s">
        <v>2581</v>
      </c>
      <c r="M2" s="145"/>
      <c r="N2" s="94"/>
      <c r="O2" s="243"/>
      <c r="P2" s="161"/>
      <c r="Q2" s="145"/>
      <c r="R2" s="145" t="s">
        <v>2581</v>
      </c>
      <c r="S2" s="145"/>
      <c r="T2" s="94"/>
      <c r="U2" s="161"/>
      <c r="V2" s="145"/>
      <c r="W2" s="145" t="s">
        <v>2581</v>
      </c>
      <c r="X2" s="145"/>
      <c r="Y2" s="94"/>
      <c r="Z2" s="137"/>
    </row>
    <row r="3" spans="1:26" s="7" customFormat="1" ht="13" x14ac:dyDescent="0.3">
      <c r="C3" s="19" t="s">
        <v>2584</v>
      </c>
      <c r="D3" s="57"/>
      <c r="E3" s="18"/>
      <c r="F3" s="146"/>
      <c r="G3" s="147" t="s">
        <v>2585</v>
      </c>
      <c r="H3" s="148"/>
      <c r="I3" s="95"/>
      <c r="J3" s="162"/>
      <c r="K3" s="146"/>
      <c r="L3" s="147" t="s">
        <v>2585</v>
      </c>
      <c r="M3" s="148"/>
      <c r="N3" s="95"/>
      <c r="O3" s="244"/>
      <c r="P3" s="162"/>
      <c r="Q3" s="146"/>
      <c r="R3" s="147" t="s">
        <v>2585</v>
      </c>
      <c r="S3" s="148"/>
      <c r="T3" s="95"/>
      <c r="U3" s="162"/>
      <c r="V3" s="146"/>
      <c r="W3" s="147" t="s">
        <v>2585</v>
      </c>
      <c r="X3" s="148"/>
      <c r="Y3" s="95"/>
      <c r="Z3" s="134"/>
    </row>
    <row r="4" spans="1:26" s="7" customFormat="1" ht="13.5" thickBot="1" x14ac:dyDescent="0.35">
      <c r="B4" s="13" t="s">
        <v>2586</v>
      </c>
      <c r="C4" s="38"/>
      <c r="D4" s="58"/>
      <c r="E4" s="14"/>
      <c r="F4" s="149"/>
      <c r="G4" s="149"/>
      <c r="H4" s="150"/>
      <c r="I4" s="96"/>
      <c r="J4" s="163"/>
      <c r="K4" s="149"/>
      <c r="L4" s="149"/>
      <c r="M4" s="150"/>
      <c r="N4" s="96"/>
      <c r="O4" s="245"/>
      <c r="P4" s="163"/>
      <c r="Q4" s="149"/>
      <c r="R4" s="149"/>
      <c r="S4" s="150"/>
      <c r="T4" s="96"/>
      <c r="U4" s="163"/>
      <c r="V4" s="149"/>
      <c r="W4" s="149"/>
      <c r="X4" s="150"/>
      <c r="Y4" s="96"/>
      <c r="Z4" s="135"/>
    </row>
    <row r="5" spans="1:26" s="7" customFormat="1" ht="13" x14ac:dyDescent="0.3">
      <c r="B5" s="11" t="s">
        <v>2579</v>
      </c>
      <c r="C5" s="12" t="s">
        <v>2587</v>
      </c>
      <c r="D5" s="57"/>
      <c r="E5" s="15"/>
      <c r="F5" s="151" t="s">
        <v>580</v>
      </c>
      <c r="G5" s="152"/>
      <c r="H5" s="147" t="s">
        <v>581</v>
      </c>
      <c r="I5" s="95"/>
      <c r="J5" s="164"/>
      <c r="K5" s="151" t="s">
        <v>582</v>
      </c>
      <c r="L5" s="152"/>
      <c r="M5" s="147" t="s">
        <v>581</v>
      </c>
      <c r="N5" s="95"/>
      <c r="O5" s="244"/>
      <c r="P5" s="164"/>
      <c r="Q5" s="151" t="s">
        <v>583</v>
      </c>
      <c r="R5" s="152"/>
      <c r="S5" s="147" t="s">
        <v>581</v>
      </c>
      <c r="T5" s="95"/>
      <c r="U5" s="164"/>
      <c r="V5" s="151" t="s">
        <v>584</v>
      </c>
      <c r="W5" s="152"/>
      <c r="X5" s="147" t="s">
        <v>581</v>
      </c>
      <c r="Y5" s="95"/>
      <c r="Z5" s="136"/>
    </row>
    <row r="6" spans="1:26" s="8" customFormat="1" ht="13.5" thickBot="1" x14ac:dyDescent="0.35">
      <c r="A6" s="7"/>
      <c r="B6" s="10" t="s">
        <v>2582</v>
      </c>
      <c r="C6" s="6" t="s">
        <v>2588</v>
      </c>
      <c r="D6" s="58"/>
      <c r="E6" s="16"/>
      <c r="F6" s="153" t="s">
        <v>2589</v>
      </c>
      <c r="G6" s="183">
        <v>2024</v>
      </c>
      <c r="H6" s="149" t="s">
        <v>585</v>
      </c>
      <c r="I6" s="97" t="s">
        <v>586</v>
      </c>
      <c r="J6" s="165"/>
      <c r="K6" s="153" t="s">
        <v>2589</v>
      </c>
      <c r="L6" s="183">
        <v>2024</v>
      </c>
      <c r="M6" s="149" t="s">
        <v>585</v>
      </c>
      <c r="N6" s="97" t="s">
        <v>586</v>
      </c>
      <c r="O6" s="97" t="s">
        <v>587</v>
      </c>
      <c r="P6" s="165"/>
      <c r="Q6" s="153" t="s">
        <v>2589</v>
      </c>
      <c r="R6" s="183">
        <v>2024</v>
      </c>
      <c r="S6" s="149" t="s">
        <v>585</v>
      </c>
      <c r="T6" s="97" t="s">
        <v>586</v>
      </c>
      <c r="U6" s="165"/>
      <c r="V6" s="153" t="s">
        <v>2589</v>
      </c>
      <c r="W6" s="183">
        <v>2024</v>
      </c>
      <c r="X6" s="149" t="s">
        <v>585</v>
      </c>
      <c r="Y6" s="97" t="s">
        <v>586</v>
      </c>
      <c r="Z6" s="130"/>
    </row>
    <row r="7" spans="1:26" ht="13.5" thickTop="1" x14ac:dyDescent="0.3">
      <c r="H7" s="333"/>
      <c r="I7" s="332"/>
      <c r="J7" s="333"/>
      <c r="M7" s="333"/>
      <c r="N7" s="332"/>
      <c r="O7" s="334"/>
      <c r="P7" s="333"/>
      <c r="S7" s="333"/>
      <c r="T7" s="332"/>
      <c r="U7" s="333"/>
      <c r="X7" s="333"/>
      <c r="Y7" s="332"/>
      <c r="Z7" s="335"/>
    </row>
    <row r="8" spans="1:26" s="43" customFormat="1" ht="15.5" x14ac:dyDescent="0.35">
      <c r="B8" s="51"/>
      <c r="C8" s="240" t="s">
        <v>456</v>
      </c>
      <c r="D8" s="60"/>
      <c r="E8" s="50"/>
      <c r="F8" s="102"/>
      <c r="G8" s="102"/>
      <c r="H8" s="286"/>
      <c r="I8" s="98"/>
      <c r="J8" s="162"/>
      <c r="K8" s="102"/>
      <c r="L8" s="102"/>
      <c r="M8" s="286"/>
      <c r="N8" s="98"/>
      <c r="O8" s="244"/>
      <c r="P8" s="162"/>
      <c r="Q8" s="102"/>
      <c r="R8" s="102"/>
      <c r="S8" s="286"/>
      <c r="T8" s="98"/>
      <c r="U8" s="162"/>
      <c r="V8" s="102"/>
      <c r="W8" s="102"/>
      <c r="X8" s="286"/>
      <c r="Y8" s="98"/>
      <c r="Z8" s="134"/>
    </row>
    <row r="9" spans="1:26" s="43" customFormat="1" ht="15.5" x14ac:dyDescent="0.35">
      <c r="B9" s="51"/>
      <c r="C9" s="240" t="s">
        <v>455</v>
      </c>
      <c r="D9" s="60"/>
      <c r="E9" s="50"/>
      <c r="F9" s="102"/>
      <c r="G9" s="102"/>
      <c r="H9" s="286"/>
      <c r="I9" s="98"/>
      <c r="J9" s="162"/>
      <c r="K9" s="102"/>
      <c r="L9" s="102"/>
      <c r="M9" s="286"/>
      <c r="N9" s="98"/>
      <c r="O9" s="244"/>
      <c r="P9" s="162"/>
      <c r="Q9" s="102"/>
      <c r="R9" s="102"/>
      <c r="S9" s="286"/>
      <c r="T9" s="98"/>
      <c r="U9" s="162"/>
      <c r="V9" s="102"/>
      <c r="W9" s="102"/>
      <c r="X9" s="286"/>
      <c r="Y9" s="98"/>
      <c r="Z9" s="134"/>
    </row>
    <row r="10" spans="1:26" s="110" customFormat="1" x14ac:dyDescent="0.25">
      <c r="A10" s="105"/>
      <c r="B10" s="106" t="s">
        <v>43</v>
      </c>
      <c r="C10" s="107" t="s">
        <v>454</v>
      </c>
      <c r="D10" s="108"/>
      <c r="E10" s="109"/>
      <c r="F10" s="305"/>
      <c r="G10" s="305"/>
      <c r="H10" s="305"/>
      <c r="I10" s="123"/>
      <c r="J10" s="169"/>
      <c r="K10" s="305"/>
      <c r="L10" s="305"/>
      <c r="M10" s="305"/>
      <c r="N10" s="123"/>
      <c r="O10" s="248"/>
      <c r="P10" s="169"/>
      <c r="Q10" s="305"/>
      <c r="R10" s="305"/>
      <c r="S10" s="305"/>
      <c r="T10" s="123"/>
      <c r="U10" s="169"/>
      <c r="V10" s="305"/>
      <c r="W10" s="305"/>
      <c r="X10" s="305"/>
      <c r="Y10" s="123"/>
      <c r="Z10" s="134"/>
    </row>
    <row r="11" spans="1:26" s="110" customFormat="1" x14ac:dyDescent="0.25">
      <c r="A11" s="105"/>
      <c r="B11" s="106" t="s">
        <v>44</v>
      </c>
      <c r="C11" s="107" t="s">
        <v>453</v>
      </c>
      <c r="D11" s="105"/>
      <c r="E11" s="109"/>
      <c r="F11" s="305"/>
      <c r="G11" s="305"/>
      <c r="H11" s="305"/>
      <c r="I11" s="123"/>
      <c r="J11" s="169"/>
      <c r="K11" s="305"/>
      <c r="L11" s="305"/>
      <c r="M11" s="305"/>
      <c r="N11" s="123"/>
      <c r="O11" s="248"/>
      <c r="P11" s="169"/>
      <c r="Q11" s="305"/>
      <c r="R11" s="305"/>
      <c r="S11" s="305"/>
      <c r="T11" s="123"/>
      <c r="U11" s="169"/>
      <c r="V11" s="305"/>
      <c r="W11" s="305"/>
      <c r="X11" s="305"/>
      <c r="Y11" s="123"/>
      <c r="Z11" s="134"/>
    </row>
    <row r="12" spans="1:26" s="110" customFormat="1" x14ac:dyDescent="0.25">
      <c r="A12" s="105"/>
      <c r="B12" s="106" t="s">
        <v>45</v>
      </c>
      <c r="C12" s="107" t="s">
        <v>295</v>
      </c>
      <c r="D12" s="105"/>
      <c r="E12" s="109"/>
      <c r="F12" s="305"/>
      <c r="G12" s="305"/>
      <c r="H12" s="305"/>
      <c r="I12" s="123"/>
      <c r="J12" s="169"/>
      <c r="K12" s="305"/>
      <c r="L12" s="305"/>
      <c r="M12" s="305"/>
      <c r="N12" s="123"/>
      <c r="O12" s="248"/>
      <c r="P12" s="169"/>
      <c r="Q12" s="305"/>
      <c r="R12" s="305"/>
      <c r="S12" s="305"/>
      <c r="T12" s="123"/>
      <c r="U12" s="169"/>
      <c r="V12" s="305"/>
      <c r="W12" s="305"/>
      <c r="X12" s="305"/>
      <c r="Y12" s="123"/>
      <c r="Z12" s="134"/>
    </row>
    <row r="13" spans="1:26" s="70" customFormat="1" hidden="1" outlineLevel="1" x14ac:dyDescent="0.25">
      <c r="A13" s="65" t="s">
        <v>1334</v>
      </c>
      <c r="B13" s="66" t="s">
        <v>1795</v>
      </c>
      <c r="C13" s="67" t="s">
        <v>2255</v>
      </c>
      <c r="D13" s="68"/>
      <c r="E13" s="69"/>
      <c r="F13" s="310">
        <v>340471.02</v>
      </c>
      <c r="G13" s="310">
        <v>374170.73</v>
      </c>
      <c r="H13" s="144">
        <f t="shared" ref="H13:H44" si="0">+F13-G13</f>
        <v>-33699.709999999963</v>
      </c>
      <c r="I13" s="93">
        <f t="shared" ref="I13:I44" si="1">IF(G13&lt;0,IF(H13=0,0,IF(OR(G13=0,F13=0),"N.M.",IF(ABS(H13/G13)&gt;=10,"N.M.",H13/(-G13)))),IF(H13=0,0,IF(OR(G13=0,F13=0),"N.M.",IF(ABS(H13/G13)&gt;=10,"N.M.",H13/G13))))</f>
        <v>-9.0065062010595984E-2</v>
      </c>
      <c r="J13" s="160"/>
      <c r="K13" s="310">
        <v>1951709.9100000001</v>
      </c>
      <c r="L13" s="310">
        <v>2337084.9300000002</v>
      </c>
      <c r="M13" s="144">
        <f t="shared" ref="M13:M44" si="2">+K13-L13</f>
        <v>-385375.02</v>
      </c>
      <c r="N13" s="93">
        <f t="shared" ref="N13:N44" si="3">IF(L13&lt;0,IF(M13=0,0,IF(OR(L13=0,K13=0),"N.M.",IF(ABS(M13/L13)&gt;=10,"N.M.",M13/(-L13)))),IF(M13=0,0,IF(OR(L13=0,K13=0),"N.M.",IF(ABS(M13/L13)&gt;=10,"N.M.",M13/L13))))</f>
        <v>-0.16489559923695199</v>
      </c>
      <c r="O13" s="261"/>
      <c r="P13" s="160"/>
      <c r="Q13" s="310">
        <v>964221.19000000006</v>
      </c>
      <c r="R13" s="310">
        <v>1147185.54</v>
      </c>
      <c r="S13" s="144">
        <f t="shared" ref="S13:S44" si="4">+Q13-R13</f>
        <v>-182964.34999999998</v>
      </c>
      <c r="T13" s="93">
        <f t="shared" ref="T13:T44" si="5">IF(R13&lt;0,IF(S13=0,0,IF(OR(R13=0,Q13=0),"N.M.",IF(ABS(S13/R13)&gt;=10,"N.M.",S13/(-R13)))),IF(S13=0,0,IF(OR(R13=0,Q13=0),"N.M.",IF(ABS(S13/R13)&gt;=10,"N.M.",S13/R13))))</f>
        <v>-0.15948976309446855</v>
      </c>
      <c r="U13" s="160"/>
      <c r="V13" s="310">
        <v>4041549.7</v>
      </c>
      <c r="W13" s="310">
        <v>5047251.7100000009</v>
      </c>
      <c r="X13" s="144">
        <f t="shared" ref="X13:X44" si="6">+V13-W13</f>
        <v>-1005702.0100000007</v>
      </c>
      <c r="Y13" s="93">
        <f t="shared" ref="Y13:Y44" si="7">IF(W13&lt;0,IF(X13=0,0,IF(OR(W13=0,V13=0),"N.M.",IF(ABS(X13/W13)&gt;=10,"N.M.",X13/(-W13)))),IF(X13=0,0,IF(OR(W13=0,V13=0),"N.M.",IF(ABS(X13/W13)&gt;=10,"N.M.",X13/W13))))</f>
        <v>-0.19925735187873175</v>
      </c>
      <c r="Z13" s="134"/>
    </row>
    <row r="14" spans="1:26" s="70" customFormat="1" hidden="1" outlineLevel="1" x14ac:dyDescent="0.25">
      <c r="A14" s="65" t="s">
        <v>1335</v>
      </c>
      <c r="B14" s="66" t="s">
        <v>1796</v>
      </c>
      <c r="C14" s="67" t="s">
        <v>2256</v>
      </c>
      <c r="D14" s="68"/>
      <c r="E14" s="69"/>
      <c r="F14" s="310">
        <v>0</v>
      </c>
      <c r="G14" s="310">
        <v>0</v>
      </c>
      <c r="H14" s="144">
        <f t="shared" si="0"/>
        <v>0</v>
      </c>
      <c r="I14" s="93">
        <f t="shared" si="1"/>
        <v>0</v>
      </c>
      <c r="J14" s="160"/>
      <c r="K14" s="310">
        <v>0</v>
      </c>
      <c r="L14" s="310">
        <v>0</v>
      </c>
      <c r="M14" s="144">
        <f t="shared" si="2"/>
        <v>0</v>
      </c>
      <c r="N14" s="93">
        <f t="shared" si="3"/>
        <v>0</v>
      </c>
      <c r="O14" s="261"/>
      <c r="P14" s="160"/>
      <c r="Q14" s="310">
        <v>0</v>
      </c>
      <c r="R14" s="310">
        <v>0</v>
      </c>
      <c r="S14" s="144">
        <f t="shared" si="4"/>
        <v>0</v>
      </c>
      <c r="T14" s="93">
        <f t="shared" si="5"/>
        <v>0</v>
      </c>
      <c r="U14" s="160"/>
      <c r="V14" s="310">
        <v>0</v>
      </c>
      <c r="W14" s="310">
        <v>0</v>
      </c>
      <c r="X14" s="144">
        <f t="shared" si="6"/>
        <v>0</v>
      </c>
      <c r="Y14" s="93">
        <f t="shared" si="7"/>
        <v>0</v>
      </c>
      <c r="Z14" s="134"/>
    </row>
    <row r="15" spans="1:26" collapsed="1" x14ac:dyDescent="0.25">
      <c r="A15" s="40" t="s">
        <v>588</v>
      </c>
      <c r="B15" s="85" t="s">
        <v>47</v>
      </c>
      <c r="C15" s="90" t="s">
        <v>452</v>
      </c>
      <c r="D15" s="40"/>
      <c r="E15" s="50"/>
      <c r="F15" s="102">
        <v>340471.02</v>
      </c>
      <c r="G15" s="102">
        <v>374170.73</v>
      </c>
      <c r="H15" s="100">
        <f t="shared" si="0"/>
        <v>-33699.709999999963</v>
      </c>
      <c r="I15" s="119">
        <f t="shared" si="1"/>
        <v>-9.0065062010595984E-2</v>
      </c>
      <c r="J15" s="162"/>
      <c r="K15" s="102">
        <v>1951709.9100000001</v>
      </c>
      <c r="L15" s="102">
        <v>2337084.9300000002</v>
      </c>
      <c r="M15" s="100">
        <f t="shared" si="2"/>
        <v>-385375.02</v>
      </c>
      <c r="N15" s="119">
        <f t="shared" si="3"/>
        <v>-0.16489559923695199</v>
      </c>
      <c r="O15" s="249"/>
      <c r="P15" s="162"/>
      <c r="Q15" s="102">
        <v>964221.19000000006</v>
      </c>
      <c r="R15" s="102">
        <v>1147185.54</v>
      </c>
      <c r="S15" s="100">
        <f t="shared" si="4"/>
        <v>-182964.34999999998</v>
      </c>
      <c r="T15" s="119">
        <f t="shared" si="5"/>
        <v>-0.15948976309446855</v>
      </c>
      <c r="U15" s="162"/>
      <c r="V15" s="102">
        <v>4041549.7</v>
      </c>
      <c r="W15" s="102">
        <v>5047251.7100000009</v>
      </c>
      <c r="X15" s="100">
        <f t="shared" si="6"/>
        <v>-1005702.0100000007</v>
      </c>
      <c r="Y15" s="119">
        <f t="shared" si="7"/>
        <v>-0.19925735187873175</v>
      </c>
    </row>
    <row r="16" spans="1:26" s="70" customFormat="1" hidden="1" outlineLevel="1" x14ac:dyDescent="0.25">
      <c r="A16" s="65" t="s">
        <v>1321</v>
      </c>
      <c r="B16" s="66" t="s">
        <v>1782</v>
      </c>
      <c r="C16" s="67" t="s">
        <v>2242</v>
      </c>
      <c r="D16" s="68"/>
      <c r="E16" s="69"/>
      <c r="F16" s="310">
        <v>438840.56</v>
      </c>
      <c r="G16" s="310">
        <v>461656.61</v>
      </c>
      <c r="H16" s="144">
        <f t="shared" si="0"/>
        <v>-22816.049999999988</v>
      </c>
      <c r="I16" s="93">
        <f t="shared" si="1"/>
        <v>-4.9422123512972094E-2</v>
      </c>
      <c r="J16" s="160"/>
      <c r="K16" s="310">
        <v>4099683.87</v>
      </c>
      <c r="L16" s="310">
        <v>3075235.75</v>
      </c>
      <c r="M16" s="144">
        <f t="shared" si="2"/>
        <v>1024448.1200000001</v>
      </c>
      <c r="N16" s="93">
        <f t="shared" si="3"/>
        <v>0.33312832032471013</v>
      </c>
      <c r="O16" s="261"/>
      <c r="P16" s="160"/>
      <c r="Q16" s="310">
        <v>1397412.57</v>
      </c>
      <c r="R16" s="310">
        <v>1856157.81</v>
      </c>
      <c r="S16" s="144">
        <f t="shared" si="4"/>
        <v>-458745.24</v>
      </c>
      <c r="T16" s="93">
        <f t="shared" si="5"/>
        <v>-0.24714775733427535</v>
      </c>
      <c r="U16" s="160"/>
      <c r="V16" s="310">
        <v>7373288.1299999999</v>
      </c>
      <c r="W16" s="310">
        <v>7241766.8499999996</v>
      </c>
      <c r="X16" s="144">
        <f t="shared" si="6"/>
        <v>131521.28000000026</v>
      </c>
      <c r="Y16" s="93">
        <f t="shared" si="7"/>
        <v>1.8161490520783648E-2</v>
      </c>
      <c r="Z16" s="134"/>
    </row>
    <row r="17" spans="1:26" s="70" customFormat="1" hidden="1" outlineLevel="1" x14ac:dyDescent="0.25">
      <c r="A17" s="65" t="s">
        <v>1322</v>
      </c>
      <c r="B17" s="66" t="s">
        <v>1783</v>
      </c>
      <c r="C17" s="67" t="s">
        <v>2243</v>
      </c>
      <c r="D17" s="68"/>
      <c r="E17" s="69"/>
      <c r="F17" s="310">
        <v>5465171.1200000001</v>
      </c>
      <c r="G17" s="310">
        <v>10602993.08</v>
      </c>
      <c r="H17" s="144">
        <f t="shared" si="0"/>
        <v>-5137821.96</v>
      </c>
      <c r="I17" s="93">
        <f t="shared" si="1"/>
        <v>-0.48456336066947614</v>
      </c>
      <c r="J17" s="160"/>
      <c r="K17" s="310">
        <v>28988957.969999999</v>
      </c>
      <c r="L17" s="310">
        <v>38287180.909999996</v>
      </c>
      <c r="M17" s="144">
        <f t="shared" si="2"/>
        <v>-9298222.9399999976</v>
      </c>
      <c r="N17" s="93">
        <f t="shared" si="3"/>
        <v>-0.24285472889364521</v>
      </c>
      <c r="O17" s="261"/>
      <c r="P17" s="160"/>
      <c r="Q17" s="310">
        <v>11994024.050000001</v>
      </c>
      <c r="R17" s="310">
        <v>14849953.57</v>
      </c>
      <c r="S17" s="144">
        <f t="shared" si="4"/>
        <v>-2855929.5199999996</v>
      </c>
      <c r="T17" s="93">
        <f t="shared" si="5"/>
        <v>-0.19231908750001564</v>
      </c>
      <c r="U17" s="160"/>
      <c r="V17" s="310">
        <v>72898701.359999999</v>
      </c>
      <c r="W17" s="310">
        <v>71098528.289999992</v>
      </c>
      <c r="X17" s="144">
        <f t="shared" si="6"/>
        <v>1800173.0700000077</v>
      </c>
      <c r="Y17" s="93">
        <f t="shared" si="7"/>
        <v>2.5319413963920293E-2</v>
      </c>
      <c r="Z17" s="134"/>
    </row>
    <row r="18" spans="1:26" s="70" customFormat="1" hidden="1" outlineLevel="1" x14ac:dyDescent="0.25">
      <c r="A18" s="65" t="s">
        <v>1323</v>
      </c>
      <c r="B18" s="66" t="s">
        <v>1784</v>
      </c>
      <c r="C18" s="67" t="s">
        <v>2244</v>
      </c>
      <c r="D18" s="68"/>
      <c r="E18" s="69"/>
      <c r="F18" s="310">
        <v>500918.55</v>
      </c>
      <c r="G18" s="310">
        <v>468389.37</v>
      </c>
      <c r="H18" s="144">
        <f t="shared" si="0"/>
        <v>32529.179999999993</v>
      </c>
      <c r="I18" s="93">
        <f t="shared" si="1"/>
        <v>6.9449014182367111E-2</v>
      </c>
      <c r="J18" s="160"/>
      <c r="K18" s="310">
        <v>1749200.13</v>
      </c>
      <c r="L18" s="310">
        <v>1495327.75</v>
      </c>
      <c r="M18" s="144">
        <f t="shared" si="2"/>
        <v>253872.37999999989</v>
      </c>
      <c r="N18" s="93">
        <f t="shared" si="3"/>
        <v>0.1697770806433572</v>
      </c>
      <c r="O18" s="261"/>
      <c r="P18" s="160"/>
      <c r="Q18" s="310">
        <v>890622.49</v>
      </c>
      <c r="R18" s="310">
        <v>671504.8</v>
      </c>
      <c r="S18" s="144">
        <f t="shared" si="4"/>
        <v>219117.68999999994</v>
      </c>
      <c r="T18" s="93">
        <f t="shared" si="5"/>
        <v>0.32630844932158332</v>
      </c>
      <c r="U18" s="160"/>
      <c r="V18" s="310">
        <v>3804662.46</v>
      </c>
      <c r="W18" s="310">
        <v>2613745.94</v>
      </c>
      <c r="X18" s="144">
        <f t="shared" si="6"/>
        <v>1190916.52</v>
      </c>
      <c r="Y18" s="93">
        <f t="shared" si="7"/>
        <v>0.45563591387156782</v>
      </c>
      <c r="Z18" s="134"/>
    </row>
    <row r="19" spans="1:26" s="70" customFormat="1" hidden="1" outlineLevel="1" x14ac:dyDescent="0.25">
      <c r="A19" s="65" t="s">
        <v>1324</v>
      </c>
      <c r="B19" s="66" t="s">
        <v>1785</v>
      </c>
      <c r="C19" s="67" t="s">
        <v>2245</v>
      </c>
      <c r="D19" s="68"/>
      <c r="E19" s="69"/>
      <c r="F19" s="310">
        <v>-3340582.92</v>
      </c>
      <c r="G19" s="310">
        <v>-4139638.98</v>
      </c>
      <c r="H19" s="144">
        <f t="shared" si="0"/>
        <v>799056.06</v>
      </c>
      <c r="I19" s="93">
        <f t="shared" si="1"/>
        <v>0.19302554253173065</v>
      </c>
      <c r="J19" s="160"/>
      <c r="K19" s="310">
        <v>1555354.3</v>
      </c>
      <c r="L19" s="310">
        <v>3875937.33</v>
      </c>
      <c r="M19" s="144">
        <f t="shared" si="2"/>
        <v>-2320583.0300000003</v>
      </c>
      <c r="N19" s="93">
        <f t="shared" si="3"/>
        <v>-0.59871531256156818</v>
      </c>
      <c r="O19" s="261"/>
      <c r="P19" s="160"/>
      <c r="Q19" s="310">
        <v>2122048.909</v>
      </c>
      <c r="R19" s="310">
        <v>1199521.98</v>
      </c>
      <c r="S19" s="144">
        <f t="shared" si="4"/>
        <v>922526.929</v>
      </c>
      <c r="T19" s="93">
        <f t="shared" si="5"/>
        <v>0.76907880337465762</v>
      </c>
      <c r="U19" s="160"/>
      <c r="V19" s="310">
        <v>-267358.95999999996</v>
      </c>
      <c r="W19" s="310">
        <v>-2790464.34</v>
      </c>
      <c r="X19" s="144">
        <f t="shared" si="6"/>
        <v>2523105.38</v>
      </c>
      <c r="Y19" s="93">
        <f t="shared" si="7"/>
        <v>0.904188361711872</v>
      </c>
      <c r="Z19" s="134"/>
    </row>
    <row r="20" spans="1:26" s="70" customFormat="1" hidden="1" outlineLevel="1" x14ac:dyDescent="0.25">
      <c r="A20" s="65" t="s">
        <v>1325</v>
      </c>
      <c r="B20" s="66" t="s">
        <v>1786</v>
      </c>
      <c r="C20" s="67" t="s">
        <v>2246</v>
      </c>
      <c r="D20" s="68"/>
      <c r="E20" s="69"/>
      <c r="F20" s="310">
        <v>-1796.76</v>
      </c>
      <c r="G20" s="310">
        <v>2065.77</v>
      </c>
      <c r="H20" s="144">
        <f t="shared" si="0"/>
        <v>-3862.5299999999997</v>
      </c>
      <c r="I20" s="93">
        <f t="shared" si="1"/>
        <v>-1.8697773711497407</v>
      </c>
      <c r="J20" s="160"/>
      <c r="K20" s="310">
        <v>1958.46</v>
      </c>
      <c r="L20" s="310">
        <v>8543.94</v>
      </c>
      <c r="M20" s="144">
        <f t="shared" si="2"/>
        <v>-6585.4800000000005</v>
      </c>
      <c r="N20" s="93">
        <f t="shared" si="3"/>
        <v>-0.77077788467615649</v>
      </c>
      <c r="O20" s="261"/>
      <c r="P20" s="160"/>
      <c r="Q20" s="310">
        <v>-1376.5</v>
      </c>
      <c r="R20" s="310">
        <v>8543.94</v>
      </c>
      <c r="S20" s="144">
        <f t="shared" si="4"/>
        <v>-9920.44</v>
      </c>
      <c r="T20" s="93">
        <f t="shared" si="5"/>
        <v>-1.1611083411166276</v>
      </c>
      <c r="U20" s="160"/>
      <c r="V20" s="310">
        <v>12268.57</v>
      </c>
      <c r="W20" s="310">
        <v>8543.94</v>
      </c>
      <c r="X20" s="144">
        <f t="shared" si="6"/>
        <v>3724.6299999999992</v>
      </c>
      <c r="Y20" s="93">
        <f t="shared" si="7"/>
        <v>0.43593822053993814</v>
      </c>
      <c r="Z20" s="134"/>
    </row>
    <row r="21" spans="1:26" s="70" customFormat="1" hidden="1" outlineLevel="1" x14ac:dyDescent="0.25">
      <c r="A21" s="65" t="s">
        <v>1326</v>
      </c>
      <c r="B21" s="66" t="s">
        <v>1787</v>
      </c>
      <c r="C21" s="67" t="s">
        <v>2247</v>
      </c>
      <c r="D21" s="68"/>
      <c r="E21" s="69"/>
      <c r="F21" s="310">
        <v>4136038.43</v>
      </c>
      <c r="G21" s="310">
        <v>0</v>
      </c>
      <c r="H21" s="144">
        <f t="shared" si="0"/>
        <v>4136038.43</v>
      </c>
      <c r="I21" s="93" t="str">
        <f t="shared" si="1"/>
        <v>N.M.</v>
      </c>
      <c r="J21" s="160"/>
      <c r="K21" s="310">
        <v>4136038.43</v>
      </c>
      <c r="L21" s="310">
        <v>49281.130000000005</v>
      </c>
      <c r="M21" s="144">
        <f t="shared" si="2"/>
        <v>4086757.3000000003</v>
      </c>
      <c r="N21" s="93" t="str">
        <f t="shared" si="3"/>
        <v>N.M.</v>
      </c>
      <c r="O21" s="261"/>
      <c r="P21" s="160"/>
      <c r="Q21" s="310">
        <v>4136038.43</v>
      </c>
      <c r="R21" s="310">
        <v>49281.130000000005</v>
      </c>
      <c r="S21" s="144">
        <f t="shared" si="4"/>
        <v>4086757.3000000003</v>
      </c>
      <c r="T21" s="93" t="str">
        <f t="shared" si="5"/>
        <v>N.M.</v>
      </c>
      <c r="U21" s="160"/>
      <c r="V21" s="310">
        <v>4136038.43</v>
      </c>
      <c r="W21" s="310">
        <v>49281.130000000005</v>
      </c>
      <c r="X21" s="144">
        <f t="shared" si="6"/>
        <v>4086757.3000000003</v>
      </c>
      <c r="Y21" s="93" t="str">
        <f t="shared" si="7"/>
        <v>N.M.</v>
      </c>
      <c r="Z21" s="134"/>
    </row>
    <row r="22" spans="1:26" s="70" customFormat="1" hidden="1" outlineLevel="1" x14ac:dyDescent="0.25">
      <c r="A22" s="65" t="s">
        <v>1327</v>
      </c>
      <c r="B22" s="66" t="s">
        <v>1788</v>
      </c>
      <c r="C22" s="67" t="s">
        <v>2248</v>
      </c>
      <c r="D22" s="68"/>
      <c r="E22" s="69"/>
      <c r="F22" s="310">
        <v>1026257.44</v>
      </c>
      <c r="G22" s="310">
        <v>342039.11</v>
      </c>
      <c r="H22" s="144">
        <f t="shared" si="0"/>
        <v>684218.33</v>
      </c>
      <c r="I22" s="93">
        <f t="shared" si="1"/>
        <v>2.0004096315184543</v>
      </c>
      <c r="J22" s="160"/>
      <c r="K22" s="310">
        <v>2389555.58</v>
      </c>
      <c r="L22" s="310">
        <v>1812453.4</v>
      </c>
      <c r="M22" s="144">
        <f t="shared" si="2"/>
        <v>577102.18000000017</v>
      </c>
      <c r="N22" s="93">
        <f t="shared" si="3"/>
        <v>0.31840938917381278</v>
      </c>
      <c r="O22" s="261"/>
      <c r="P22" s="160"/>
      <c r="Q22" s="310">
        <v>1283557.56</v>
      </c>
      <c r="R22" s="310">
        <v>742682.24</v>
      </c>
      <c r="S22" s="144">
        <f t="shared" si="4"/>
        <v>540875.32000000007</v>
      </c>
      <c r="T22" s="93">
        <f t="shared" si="5"/>
        <v>0.72827286135184821</v>
      </c>
      <c r="U22" s="160"/>
      <c r="V22" s="310">
        <v>4306433.5</v>
      </c>
      <c r="W22" s="310">
        <v>3132865.7199999997</v>
      </c>
      <c r="X22" s="144">
        <f t="shared" si="6"/>
        <v>1173567.7800000003</v>
      </c>
      <c r="Y22" s="93">
        <f t="shared" si="7"/>
        <v>0.37459881299987552</v>
      </c>
      <c r="Z22" s="134"/>
    </row>
    <row r="23" spans="1:26" s="70" customFormat="1" hidden="1" outlineLevel="1" x14ac:dyDescent="0.25">
      <c r="A23" s="65" t="s">
        <v>1328</v>
      </c>
      <c r="B23" s="66" t="s">
        <v>1789</v>
      </c>
      <c r="C23" s="67" t="s">
        <v>2249</v>
      </c>
      <c r="D23" s="68"/>
      <c r="E23" s="69"/>
      <c r="F23" s="310">
        <v>3625585.34</v>
      </c>
      <c r="G23" s="310">
        <v>2607257.08</v>
      </c>
      <c r="H23" s="144">
        <f t="shared" si="0"/>
        <v>1018328.2599999998</v>
      </c>
      <c r="I23" s="93">
        <f t="shared" si="1"/>
        <v>0.39057454971030314</v>
      </c>
      <c r="J23" s="160"/>
      <c r="K23" s="310">
        <v>20948927.280000001</v>
      </c>
      <c r="L23" s="310">
        <v>17131280.59</v>
      </c>
      <c r="M23" s="144">
        <f t="shared" si="2"/>
        <v>3817646.6900000013</v>
      </c>
      <c r="N23" s="93">
        <f t="shared" si="3"/>
        <v>0.22284654494705239</v>
      </c>
      <c r="O23" s="261"/>
      <c r="P23" s="160"/>
      <c r="Q23" s="310">
        <v>8035922.8200000003</v>
      </c>
      <c r="R23" s="310">
        <v>7636643.9299999997</v>
      </c>
      <c r="S23" s="144">
        <f t="shared" si="4"/>
        <v>399278.8900000006</v>
      </c>
      <c r="T23" s="93">
        <f t="shared" si="5"/>
        <v>5.2284602196975893E-2</v>
      </c>
      <c r="U23" s="160"/>
      <c r="V23" s="310">
        <v>31582773.460000001</v>
      </c>
      <c r="W23" s="310">
        <v>28678447.439999998</v>
      </c>
      <c r="X23" s="144">
        <f t="shared" si="6"/>
        <v>2904326.0200000033</v>
      </c>
      <c r="Y23" s="93">
        <f t="shared" si="7"/>
        <v>0.1012720798807651</v>
      </c>
      <c r="Z23" s="134"/>
    </row>
    <row r="24" spans="1:26" s="70" customFormat="1" hidden="1" outlineLevel="1" x14ac:dyDescent="0.25">
      <c r="A24" s="65" t="s">
        <v>1329</v>
      </c>
      <c r="B24" s="66" t="s">
        <v>1790</v>
      </c>
      <c r="C24" s="67" t="s">
        <v>2250</v>
      </c>
      <c r="D24" s="68"/>
      <c r="E24" s="69"/>
      <c r="F24" s="310">
        <v>86157.96</v>
      </c>
      <c r="G24" s="310">
        <v>20964.580000000002</v>
      </c>
      <c r="H24" s="144">
        <f t="shared" si="0"/>
        <v>65193.380000000005</v>
      </c>
      <c r="I24" s="93">
        <f t="shared" si="1"/>
        <v>3.1096916799668772</v>
      </c>
      <c r="J24" s="160"/>
      <c r="K24" s="310">
        <v>280191.31</v>
      </c>
      <c r="L24" s="310">
        <v>517264.55</v>
      </c>
      <c r="M24" s="144">
        <f t="shared" si="2"/>
        <v>-237073.24</v>
      </c>
      <c r="N24" s="93">
        <f t="shared" si="3"/>
        <v>-0.45832106607730994</v>
      </c>
      <c r="O24" s="261"/>
      <c r="P24" s="160"/>
      <c r="Q24" s="310">
        <v>171145.92</v>
      </c>
      <c r="R24" s="310">
        <v>57488.68</v>
      </c>
      <c r="S24" s="144">
        <f t="shared" si="4"/>
        <v>113657.24000000002</v>
      </c>
      <c r="T24" s="93">
        <f t="shared" si="5"/>
        <v>1.9770368705630399</v>
      </c>
      <c r="U24" s="160"/>
      <c r="V24" s="310">
        <v>387422.67</v>
      </c>
      <c r="W24" s="310">
        <v>626827.91999999993</v>
      </c>
      <c r="X24" s="144">
        <f t="shared" si="6"/>
        <v>-239405.24999999994</v>
      </c>
      <c r="Y24" s="93">
        <f t="shared" si="7"/>
        <v>-0.38193137599869509</v>
      </c>
      <c r="Z24" s="134"/>
    </row>
    <row r="25" spans="1:26" s="70" customFormat="1" hidden="1" outlineLevel="1" x14ac:dyDescent="0.25">
      <c r="A25" s="65" t="s">
        <v>1330</v>
      </c>
      <c r="B25" s="66" t="s">
        <v>1791</v>
      </c>
      <c r="C25" s="67" t="s">
        <v>2251</v>
      </c>
      <c r="D25" s="68"/>
      <c r="E25" s="69"/>
      <c r="F25" s="310">
        <v>119621.95</v>
      </c>
      <c r="G25" s="310">
        <v>210826.82</v>
      </c>
      <c r="H25" s="144">
        <f t="shared" si="0"/>
        <v>-91204.87000000001</v>
      </c>
      <c r="I25" s="93">
        <f t="shared" si="1"/>
        <v>-0.4326056333819388</v>
      </c>
      <c r="J25" s="160"/>
      <c r="K25" s="310">
        <v>645973.99</v>
      </c>
      <c r="L25" s="310">
        <v>681066.17</v>
      </c>
      <c r="M25" s="144">
        <f t="shared" si="2"/>
        <v>-35092.180000000051</v>
      </c>
      <c r="N25" s="93">
        <f t="shared" si="3"/>
        <v>-5.1525360597487975E-2</v>
      </c>
      <c r="O25" s="261"/>
      <c r="P25" s="160"/>
      <c r="Q25" s="310">
        <v>278311.02</v>
      </c>
      <c r="R25" s="310">
        <v>454101.22000000003</v>
      </c>
      <c r="S25" s="144">
        <f t="shared" si="4"/>
        <v>-175790.2</v>
      </c>
      <c r="T25" s="93">
        <f t="shared" si="5"/>
        <v>-0.38711677541848488</v>
      </c>
      <c r="U25" s="160"/>
      <c r="V25" s="310">
        <v>1355179.5</v>
      </c>
      <c r="W25" s="310">
        <v>1314324.0900000001</v>
      </c>
      <c r="X25" s="144">
        <f t="shared" si="6"/>
        <v>40855.409999999916</v>
      </c>
      <c r="Y25" s="93">
        <f t="shared" si="7"/>
        <v>3.1084730403138174E-2</v>
      </c>
      <c r="Z25" s="134"/>
    </row>
    <row r="26" spans="1:26" s="70" customFormat="1" hidden="1" outlineLevel="1" x14ac:dyDescent="0.25">
      <c r="A26" s="65" t="s">
        <v>1331</v>
      </c>
      <c r="B26" s="66" t="s">
        <v>1792</v>
      </c>
      <c r="C26" s="67" t="s">
        <v>2252</v>
      </c>
      <c r="D26" s="68"/>
      <c r="E26" s="69"/>
      <c r="F26" s="310">
        <v>-57542.76</v>
      </c>
      <c r="G26" s="310">
        <v>-71261.650000000009</v>
      </c>
      <c r="H26" s="144">
        <f t="shared" si="0"/>
        <v>13718.890000000007</v>
      </c>
      <c r="I26" s="93">
        <f t="shared" si="1"/>
        <v>0.1925143467769832</v>
      </c>
      <c r="J26" s="160"/>
      <c r="K26" s="310">
        <v>-609206.72</v>
      </c>
      <c r="L26" s="310">
        <v>-669523.28</v>
      </c>
      <c r="M26" s="144">
        <f t="shared" si="2"/>
        <v>60316.560000000056</v>
      </c>
      <c r="N26" s="93">
        <f t="shared" si="3"/>
        <v>9.0088816627855048E-2</v>
      </c>
      <c r="O26" s="261"/>
      <c r="P26" s="160"/>
      <c r="Q26" s="310">
        <v>-209761.13</v>
      </c>
      <c r="R26" s="310">
        <v>-226105.59</v>
      </c>
      <c r="S26" s="144">
        <f t="shared" si="4"/>
        <v>16344.459999999992</v>
      </c>
      <c r="T26" s="93">
        <f t="shared" si="5"/>
        <v>7.228684615891183E-2</v>
      </c>
      <c r="U26" s="160"/>
      <c r="V26" s="310">
        <v>-1225360.95</v>
      </c>
      <c r="W26" s="310">
        <v>-1258513.8</v>
      </c>
      <c r="X26" s="144">
        <f t="shared" si="6"/>
        <v>33152.850000000093</v>
      </c>
      <c r="Y26" s="93">
        <f t="shared" si="7"/>
        <v>2.6342857742203615E-2</v>
      </c>
      <c r="Z26" s="134"/>
    </row>
    <row r="27" spans="1:26" s="70" customFormat="1" hidden="1" outlineLevel="1" x14ac:dyDescent="0.25">
      <c r="A27" s="65" t="s">
        <v>1332</v>
      </c>
      <c r="B27" s="66" t="s">
        <v>1793</v>
      </c>
      <c r="C27" s="67" t="s">
        <v>2253</v>
      </c>
      <c r="D27" s="68"/>
      <c r="E27" s="69"/>
      <c r="F27" s="310">
        <v>487940.4</v>
      </c>
      <c r="G27" s="310">
        <v>538272</v>
      </c>
      <c r="H27" s="144">
        <f t="shared" si="0"/>
        <v>-50331.599999999977</v>
      </c>
      <c r="I27" s="93">
        <f t="shared" si="1"/>
        <v>-9.3505885500267477E-2</v>
      </c>
      <c r="J27" s="160"/>
      <c r="K27" s="310">
        <v>3097248.48</v>
      </c>
      <c r="L27" s="310">
        <v>3149567.28</v>
      </c>
      <c r="M27" s="144">
        <f t="shared" si="2"/>
        <v>-52318.799999999814</v>
      </c>
      <c r="N27" s="93">
        <f t="shared" si="3"/>
        <v>-1.6611424792297123E-2</v>
      </c>
      <c r="O27" s="261"/>
      <c r="P27" s="160"/>
      <c r="Q27" s="310">
        <v>1481684.4</v>
      </c>
      <c r="R27" s="310">
        <v>1629216</v>
      </c>
      <c r="S27" s="144">
        <f t="shared" si="4"/>
        <v>-147531.60000000009</v>
      </c>
      <c r="T27" s="93">
        <f t="shared" si="5"/>
        <v>-9.0553738730776087E-2</v>
      </c>
      <c r="U27" s="160"/>
      <c r="V27" s="310">
        <v>6185840.5999999996</v>
      </c>
      <c r="W27" s="310">
        <v>6225970.3200000003</v>
      </c>
      <c r="X27" s="144">
        <f t="shared" si="6"/>
        <v>-40129.720000000671</v>
      </c>
      <c r="Y27" s="93">
        <f t="shared" si="7"/>
        <v>-6.4455366693750423E-3</v>
      </c>
      <c r="Z27" s="134"/>
    </row>
    <row r="28" spans="1:26" s="70" customFormat="1" hidden="1" outlineLevel="1" x14ac:dyDescent="0.25">
      <c r="A28" s="65" t="s">
        <v>1333</v>
      </c>
      <c r="B28" s="66" t="s">
        <v>1794</v>
      </c>
      <c r="C28" s="67" t="s">
        <v>2254</v>
      </c>
      <c r="D28" s="68"/>
      <c r="E28" s="69"/>
      <c r="F28" s="310">
        <v>-4.5000000000000005E-2</v>
      </c>
      <c r="G28" s="310">
        <v>75987</v>
      </c>
      <c r="H28" s="144">
        <f t="shared" si="0"/>
        <v>-75987.044999999998</v>
      </c>
      <c r="I28" s="93">
        <f t="shared" si="1"/>
        <v>-1.0000005922065616</v>
      </c>
      <c r="J28" s="160"/>
      <c r="K28" s="310">
        <v>237983.67499999999</v>
      </c>
      <c r="L28" s="310">
        <v>1140697.08</v>
      </c>
      <c r="M28" s="144">
        <f t="shared" si="2"/>
        <v>-902713.40500000003</v>
      </c>
      <c r="N28" s="93">
        <f t="shared" si="3"/>
        <v>-0.79136996212877131</v>
      </c>
      <c r="O28" s="261"/>
      <c r="P28" s="160"/>
      <c r="Q28" s="310">
        <v>-215304.51500000001</v>
      </c>
      <c r="R28" s="310">
        <v>81209.58</v>
      </c>
      <c r="S28" s="144">
        <f t="shared" si="4"/>
        <v>-296514.09500000003</v>
      </c>
      <c r="T28" s="93">
        <f t="shared" si="5"/>
        <v>-3.6512206441653809</v>
      </c>
      <c r="U28" s="160"/>
      <c r="V28" s="310">
        <v>1796089.2950000002</v>
      </c>
      <c r="W28" s="310">
        <v>1226591.71</v>
      </c>
      <c r="X28" s="144">
        <f t="shared" si="6"/>
        <v>569497.5850000002</v>
      </c>
      <c r="Y28" s="93">
        <f t="shared" si="7"/>
        <v>0.46429270665786598</v>
      </c>
      <c r="Z28" s="134"/>
    </row>
    <row r="29" spans="1:26" collapsed="1" x14ac:dyDescent="0.25">
      <c r="A29" s="40" t="s">
        <v>589</v>
      </c>
      <c r="B29" s="85" t="s">
        <v>48</v>
      </c>
      <c r="C29" s="90" t="s">
        <v>451</v>
      </c>
      <c r="D29" s="40"/>
      <c r="E29" s="50"/>
      <c r="F29" s="102">
        <v>12486609.265000001</v>
      </c>
      <c r="G29" s="102">
        <v>11119550.789999999</v>
      </c>
      <c r="H29" s="100">
        <f t="shared" si="0"/>
        <v>1367058.4750000015</v>
      </c>
      <c r="I29" s="119">
        <f t="shared" si="1"/>
        <v>0.12294187965123739</v>
      </c>
      <c r="J29" s="162"/>
      <c r="K29" s="102">
        <v>67521866.754999995</v>
      </c>
      <c r="L29" s="102">
        <v>70554312.599999994</v>
      </c>
      <c r="M29" s="100">
        <f t="shared" si="2"/>
        <v>-3032445.8449999988</v>
      </c>
      <c r="N29" s="119">
        <f t="shared" si="3"/>
        <v>-4.2980304580275921E-2</v>
      </c>
      <c r="O29" s="249"/>
      <c r="P29" s="162"/>
      <c r="Q29" s="102">
        <v>31364326.024</v>
      </c>
      <c r="R29" s="102">
        <v>29010199.289999995</v>
      </c>
      <c r="S29" s="100">
        <f t="shared" si="4"/>
        <v>2354126.7340000048</v>
      </c>
      <c r="T29" s="119">
        <f t="shared" si="5"/>
        <v>8.1148244121559257E-2</v>
      </c>
      <c r="U29" s="162"/>
      <c r="V29" s="102">
        <v>132345978.06499998</v>
      </c>
      <c r="W29" s="102">
        <v>118167915.20999998</v>
      </c>
      <c r="X29" s="100">
        <f t="shared" si="6"/>
        <v>14178062.855000004</v>
      </c>
      <c r="Y29" s="119">
        <f t="shared" si="7"/>
        <v>0.11998233894372864</v>
      </c>
    </row>
    <row r="30" spans="1:26" s="70" customFormat="1" hidden="1" outlineLevel="1" x14ac:dyDescent="0.25">
      <c r="A30" s="65" t="s">
        <v>1336</v>
      </c>
      <c r="B30" s="66" t="s">
        <v>1797</v>
      </c>
      <c r="C30" s="67" t="s">
        <v>2257</v>
      </c>
      <c r="D30" s="68"/>
      <c r="E30" s="69"/>
      <c r="F30" s="310">
        <v>161081.79</v>
      </c>
      <c r="G30" s="310">
        <v>125604.92</v>
      </c>
      <c r="H30" s="144">
        <f t="shared" si="0"/>
        <v>35476.87000000001</v>
      </c>
      <c r="I30" s="93">
        <f t="shared" si="1"/>
        <v>0.28244809200149174</v>
      </c>
      <c r="J30" s="160"/>
      <c r="K30" s="310">
        <v>987585.79</v>
      </c>
      <c r="L30" s="310">
        <v>790187.8</v>
      </c>
      <c r="M30" s="144">
        <f t="shared" si="2"/>
        <v>197397.99</v>
      </c>
      <c r="N30" s="93">
        <f t="shared" si="3"/>
        <v>0.24981148785136897</v>
      </c>
      <c r="O30" s="261"/>
      <c r="P30" s="160"/>
      <c r="Q30" s="310">
        <v>492009.93</v>
      </c>
      <c r="R30" s="310">
        <v>431354.27</v>
      </c>
      <c r="S30" s="144">
        <f t="shared" si="4"/>
        <v>60655.659999999974</v>
      </c>
      <c r="T30" s="93">
        <f t="shared" si="5"/>
        <v>0.14061680669116819</v>
      </c>
      <c r="U30" s="160"/>
      <c r="V30" s="310">
        <v>1697129.6400000001</v>
      </c>
      <c r="W30" s="310">
        <v>1597779.7200000002</v>
      </c>
      <c r="X30" s="144">
        <f t="shared" si="6"/>
        <v>99349.919999999925</v>
      </c>
      <c r="Y30" s="93">
        <f t="shared" si="7"/>
        <v>6.2179985611533428E-2</v>
      </c>
      <c r="Z30" s="134"/>
    </row>
    <row r="31" spans="1:26" s="70" customFormat="1" hidden="1" outlineLevel="1" x14ac:dyDescent="0.25">
      <c r="A31" s="65" t="s">
        <v>1337</v>
      </c>
      <c r="B31" s="66" t="s">
        <v>1798</v>
      </c>
      <c r="C31" s="67" t="s">
        <v>2258</v>
      </c>
      <c r="D31" s="68"/>
      <c r="E31" s="69"/>
      <c r="F31" s="310">
        <v>82902.210000000006</v>
      </c>
      <c r="G31" s="310">
        <v>160407.34</v>
      </c>
      <c r="H31" s="144">
        <f t="shared" si="0"/>
        <v>-77505.12999999999</v>
      </c>
      <c r="I31" s="93">
        <f t="shared" si="1"/>
        <v>-0.48317695437128994</v>
      </c>
      <c r="J31" s="160"/>
      <c r="K31" s="310">
        <v>390980.68</v>
      </c>
      <c r="L31" s="310">
        <v>666007</v>
      </c>
      <c r="M31" s="144">
        <f t="shared" si="2"/>
        <v>-275026.32</v>
      </c>
      <c r="N31" s="93">
        <f t="shared" si="3"/>
        <v>-0.41294809213716976</v>
      </c>
      <c r="O31" s="261"/>
      <c r="P31" s="160"/>
      <c r="Q31" s="310">
        <v>157744.72</v>
      </c>
      <c r="R31" s="310">
        <v>265668.84000000003</v>
      </c>
      <c r="S31" s="144">
        <f t="shared" si="4"/>
        <v>-107924.12000000002</v>
      </c>
      <c r="T31" s="93">
        <f t="shared" si="5"/>
        <v>-0.40623552238945304</v>
      </c>
      <c r="U31" s="160"/>
      <c r="V31" s="310">
        <v>1002768.23</v>
      </c>
      <c r="W31" s="310">
        <v>1457592.1800000002</v>
      </c>
      <c r="X31" s="144">
        <f t="shared" si="6"/>
        <v>-454823.95000000019</v>
      </c>
      <c r="Y31" s="93">
        <f t="shared" si="7"/>
        <v>-0.31203786370478481</v>
      </c>
      <c r="Z31" s="134"/>
    </row>
    <row r="32" spans="1:26" s="70" customFormat="1" hidden="1" outlineLevel="1" x14ac:dyDescent="0.25">
      <c r="A32" s="65" t="s">
        <v>1338</v>
      </c>
      <c r="B32" s="66" t="s">
        <v>1799</v>
      </c>
      <c r="C32" s="67" t="s">
        <v>2259</v>
      </c>
      <c r="D32" s="68"/>
      <c r="E32" s="69"/>
      <c r="F32" s="310">
        <v>0</v>
      </c>
      <c r="G32" s="310">
        <v>0</v>
      </c>
      <c r="H32" s="144">
        <f t="shared" si="0"/>
        <v>0</v>
      </c>
      <c r="I32" s="93">
        <f t="shared" si="1"/>
        <v>0</v>
      </c>
      <c r="J32" s="160"/>
      <c r="K32" s="310">
        <v>0</v>
      </c>
      <c r="L32" s="310">
        <v>0</v>
      </c>
      <c r="M32" s="144">
        <f t="shared" si="2"/>
        <v>0</v>
      </c>
      <c r="N32" s="93">
        <f t="shared" si="3"/>
        <v>0</v>
      </c>
      <c r="O32" s="261"/>
      <c r="P32" s="160"/>
      <c r="Q32" s="310">
        <v>0</v>
      </c>
      <c r="R32" s="310">
        <v>0</v>
      </c>
      <c r="S32" s="144">
        <f t="shared" si="4"/>
        <v>0</v>
      </c>
      <c r="T32" s="93">
        <f t="shared" si="5"/>
        <v>0</v>
      </c>
      <c r="U32" s="160"/>
      <c r="V32" s="310">
        <v>0</v>
      </c>
      <c r="W32" s="310">
        <v>881.52</v>
      </c>
      <c r="X32" s="144">
        <f t="shared" si="6"/>
        <v>-881.52</v>
      </c>
      <c r="Y32" s="93" t="str">
        <f t="shared" si="7"/>
        <v>N.M.</v>
      </c>
      <c r="Z32" s="134"/>
    </row>
    <row r="33" spans="1:26" s="70" customFormat="1" hidden="1" outlineLevel="1" x14ac:dyDescent="0.25">
      <c r="A33" s="65" t="s">
        <v>1339</v>
      </c>
      <c r="B33" s="66" t="s">
        <v>1800</v>
      </c>
      <c r="C33" s="67" t="s">
        <v>2260</v>
      </c>
      <c r="D33" s="68"/>
      <c r="E33" s="69"/>
      <c r="F33" s="310">
        <v>92368.08</v>
      </c>
      <c r="G33" s="310">
        <v>297633.69</v>
      </c>
      <c r="H33" s="144">
        <f t="shared" si="0"/>
        <v>-205265.61</v>
      </c>
      <c r="I33" s="93">
        <f t="shared" si="1"/>
        <v>-0.68965851950429402</v>
      </c>
      <c r="J33" s="160"/>
      <c r="K33" s="310">
        <v>780669.01</v>
      </c>
      <c r="L33" s="310">
        <v>875452.47</v>
      </c>
      <c r="M33" s="144">
        <f t="shared" si="2"/>
        <v>-94783.459999999963</v>
      </c>
      <c r="N33" s="93">
        <f t="shared" si="3"/>
        <v>-0.10826796799145472</v>
      </c>
      <c r="O33" s="261"/>
      <c r="P33" s="160"/>
      <c r="Q33" s="310">
        <v>350614.95</v>
      </c>
      <c r="R33" s="310">
        <v>397180.02</v>
      </c>
      <c r="S33" s="144">
        <f t="shared" si="4"/>
        <v>-46565.070000000007</v>
      </c>
      <c r="T33" s="93">
        <f t="shared" si="5"/>
        <v>-0.11723920553707612</v>
      </c>
      <c r="U33" s="160"/>
      <c r="V33" s="310">
        <v>2180933.4299999997</v>
      </c>
      <c r="W33" s="310">
        <v>1985413.8499999999</v>
      </c>
      <c r="X33" s="144">
        <f t="shared" si="6"/>
        <v>195519.57999999984</v>
      </c>
      <c r="Y33" s="93">
        <f t="shared" si="7"/>
        <v>9.8477997421041394E-2</v>
      </c>
      <c r="Z33" s="134"/>
    </row>
    <row r="34" spans="1:26" s="70" customFormat="1" hidden="1" outlineLevel="1" x14ac:dyDescent="0.25">
      <c r="A34" s="65" t="s">
        <v>1340</v>
      </c>
      <c r="B34" s="66" t="s">
        <v>1801</v>
      </c>
      <c r="C34" s="67" t="s">
        <v>2261</v>
      </c>
      <c r="D34" s="68"/>
      <c r="E34" s="69"/>
      <c r="F34" s="310">
        <v>0</v>
      </c>
      <c r="G34" s="310">
        <v>0</v>
      </c>
      <c r="H34" s="144">
        <f t="shared" si="0"/>
        <v>0</v>
      </c>
      <c r="I34" s="93">
        <f t="shared" si="1"/>
        <v>0</v>
      </c>
      <c r="J34" s="160"/>
      <c r="K34" s="310">
        <v>0</v>
      </c>
      <c r="L34" s="310">
        <v>0</v>
      </c>
      <c r="M34" s="144">
        <f t="shared" si="2"/>
        <v>0</v>
      </c>
      <c r="N34" s="93">
        <f t="shared" si="3"/>
        <v>0</v>
      </c>
      <c r="O34" s="261"/>
      <c r="P34" s="160"/>
      <c r="Q34" s="310">
        <v>0</v>
      </c>
      <c r="R34" s="310">
        <v>0</v>
      </c>
      <c r="S34" s="144">
        <f t="shared" si="4"/>
        <v>0</v>
      </c>
      <c r="T34" s="93">
        <f t="shared" si="5"/>
        <v>0</v>
      </c>
      <c r="U34" s="160"/>
      <c r="V34" s="310">
        <v>0</v>
      </c>
      <c r="W34" s="310">
        <v>69654.8</v>
      </c>
      <c r="X34" s="144">
        <f t="shared" si="6"/>
        <v>-69654.8</v>
      </c>
      <c r="Y34" s="93" t="str">
        <f t="shared" si="7"/>
        <v>N.M.</v>
      </c>
      <c r="Z34" s="134"/>
    </row>
    <row r="35" spans="1:26" ht="12.75" customHeight="1" collapsed="1" x14ac:dyDescent="0.25">
      <c r="A35" s="40" t="s">
        <v>590</v>
      </c>
      <c r="B35" s="85" t="s">
        <v>50</v>
      </c>
      <c r="C35" s="90" t="s">
        <v>450</v>
      </c>
      <c r="D35" s="40"/>
      <c r="E35" s="50"/>
      <c r="F35" s="102">
        <v>336352.08</v>
      </c>
      <c r="G35" s="102">
        <v>583645.94999999995</v>
      </c>
      <c r="H35" s="100">
        <f t="shared" si="0"/>
        <v>-247293.86999999994</v>
      </c>
      <c r="I35" s="119">
        <f t="shared" si="1"/>
        <v>-0.42370527885955511</v>
      </c>
      <c r="J35" s="162"/>
      <c r="K35" s="102">
        <v>2159235.48</v>
      </c>
      <c r="L35" s="102">
        <v>2331647.27</v>
      </c>
      <c r="M35" s="100">
        <f t="shared" si="2"/>
        <v>-172411.79000000004</v>
      </c>
      <c r="N35" s="119">
        <f t="shared" si="3"/>
        <v>-7.3944199115503456E-2</v>
      </c>
      <c r="O35" s="249"/>
      <c r="P35" s="162"/>
      <c r="Q35" s="102">
        <v>1000369.6000000001</v>
      </c>
      <c r="R35" s="102">
        <v>1094203.1300000001</v>
      </c>
      <c r="S35" s="100">
        <f t="shared" si="4"/>
        <v>-93833.530000000028</v>
      </c>
      <c r="T35" s="119">
        <f t="shared" si="5"/>
        <v>-8.575512848331919E-2</v>
      </c>
      <c r="U35" s="162"/>
      <c r="V35" s="102">
        <v>4880831.3</v>
      </c>
      <c r="W35" s="102">
        <v>5111322.0699999994</v>
      </c>
      <c r="X35" s="100">
        <f t="shared" si="6"/>
        <v>-230490.76999999955</v>
      </c>
      <c r="Y35" s="119">
        <f t="shared" si="7"/>
        <v>-4.5094158975585663E-2</v>
      </c>
    </row>
    <row r="36" spans="1:26" x14ac:dyDescent="0.25">
      <c r="A36" s="40" t="s">
        <v>591</v>
      </c>
      <c r="B36" s="85" t="s">
        <v>52</v>
      </c>
      <c r="C36" s="90" t="s">
        <v>449</v>
      </c>
      <c r="D36" s="40"/>
      <c r="E36" s="50"/>
      <c r="F36" s="102">
        <v>0</v>
      </c>
      <c r="G36" s="102">
        <v>0</v>
      </c>
      <c r="H36" s="100">
        <f t="shared" si="0"/>
        <v>0</v>
      </c>
      <c r="I36" s="119">
        <f t="shared" si="1"/>
        <v>0</v>
      </c>
      <c r="J36" s="162"/>
      <c r="K36" s="102">
        <v>0</v>
      </c>
      <c r="L36" s="102">
        <v>0</v>
      </c>
      <c r="M36" s="100">
        <f t="shared" si="2"/>
        <v>0</v>
      </c>
      <c r="N36" s="119">
        <f t="shared" si="3"/>
        <v>0</v>
      </c>
      <c r="O36" s="249"/>
      <c r="P36" s="162"/>
      <c r="Q36" s="102">
        <v>0</v>
      </c>
      <c r="R36" s="102">
        <v>0</v>
      </c>
      <c r="S36" s="100">
        <f t="shared" si="4"/>
        <v>0</v>
      </c>
      <c r="T36" s="119">
        <f t="shared" si="5"/>
        <v>0</v>
      </c>
      <c r="U36" s="162"/>
      <c r="V36" s="102">
        <v>0</v>
      </c>
      <c r="W36" s="102">
        <v>0</v>
      </c>
      <c r="X36" s="100">
        <f t="shared" si="6"/>
        <v>0</v>
      </c>
      <c r="Y36" s="119">
        <f t="shared" si="7"/>
        <v>0</v>
      </c>
    </row>
    <row r="37" spans="1:26" hidden="1" x14ac:dyDescent="0.25">
      <c r="A37" s="40" t="s">
        <v>592</v>
      </c>
      <c r="B37" s="124" t="s">
        <v>54</v>
      </c>
      <c r="C37" s="90" t="s">
        <v>448</v>
      </c>
      <c r="D37" s="40"/>
      <c r="E37" s="50"/>
      <c r="F37" s="102">
        <v>0</v>
      </c>
      <c r="G37" s="102">
        <v>0</v>
      </c>
      <c r="H37" s="100">
        <f t="shared" si="0"/>
        <v>0</v>
      </c>
      <c r="I37" s="119">
        <f t="shared" si="1"/>
        <v>0</v>
      </c>
      <c r="J37" s="162"/>
      <c r="K37" s="102">
        <v>0</v>
      </c>
      <c r="L37" s="102">
        <v>0</v>
      </c>
      <c r="M37" s="100">
        <f t="shared" si="2"/>
        <v>0</v>
      </c>
      <c r="N37" s="119">
        <f t="shared" si="3"/>
        <v>0</v>
      </c>
      <c r="O37" s="249"/>
      <c r="P37" s="162"/>
      <c r="Q37" s="102">
        <v>0</v>
      </c>
      <c r="R37" s="102">
        <v>0</v>
      </c>
      <c r="S37" s="100">
        <f t="shared" si="4"/>
        <v>0</v>
      </c>
      <c r="T37" s="119">
        <f t="shared" si="5"/>
        <v>0</v>
      </c>
      <c r="U37" s="162"/>
      <c r="V37" s="102">
        <v>0</v>
      </c>
      <c r="W37" s="102">
        <v>0</v>
      </c>
      <c r="X37" s="100">
        <f t="shared" si="6"/>
        <v>0</v>
      </c>
      <c r="Y37" s="119">
        <f t="shared" si="7"/>
        <v>0</v>
      </c>
    </row>
    <row r="38" spans="1:26" s="70" customFormat="1" hidden="1" outlineLevel="1" x14ac:dyDescent="0.25">
      <c r="A38" s="65" t="s">
        <v>1341</v>
      </c>
      <c r="B38" s="66" t="s">
        <v>1802</v>
      </c>
      <c r="C38" s="67" t="s">
        <v>2262</v>
      </c>
      <c r="D38" s="68"/>
      <c r="E38" s="69"/>
      <c r="F38" s="310">
        <v>13658.29</v>
      </c>
      <c r="G38" s="310">
        <v>6030.3</v>
      </c>
      <c r="H38" s="144">
        <f t="shared" si="0"/>
        <v>7627.9900000000007</v>
      </c>
      <c r="I38" s="93">
        <f t="shared" si="1"/>
        <v>1.2649437009767341</v>
      </c>
      <c r="J38" s="160"/>
      <c r="K38" s="310">
        <v>39587.040000000001</v>
      </c>
      <c r="L38" s="310">
        <v>18281.04</v>
      </c>
      <c r="M38" s="144">
        <f t="shared" si="2"/>
        <v>21306</v>
      </c>
      <c r="N38" s="93">
        <f t="shared" si="3"/>
        <v>1.1654697982171691</v>
      </c>
      <c r="O38" s="261"/>
      <c r="P38" s="160"/>
      <c r="Q38" s="310">
        <v>36774.959999999999</v>
      </c>
      <c r="R38" s="310">
        <v>6903.5</v>
      </c>
      <c r="S38" s="144">
        <f t="shared" si="4"/>
        <v>29871.46</v>
      </c>
      <c r="T38" s="93">
        <f t="shared" si="5"/>
        <v>4.3270022452379227</v>
      </c>
      <c r="U38" s="160"/>
      <c r="V38" s="310">
        <v>65726.210000000006</v>
      </c>
      <c r="W38" s="310">
        <v>34854.720000000001</v>
      </c>
      <c r="X38" s="144">
        <f t="shared" si="6"/>
        <v>30871.490000000005</v>
      </c>
      <c r="Y38" s="93">
        <f t="shared" si="7"/>
        <v>0.88571906473499151</v>
      </c>
      <c r="Z38" s="134"/>
    </row>
    <row r="39" spans="1:26" collapsed="1" x14ac:dyDescent="0.25">
      <c r="A39" s="40" t="s">
        <v>593</v>
      </c>
      <c r="B39" s="85" t="s">
        <v>56</v>
      </c>
      <c r="C39" s="90" t="s">
        <v>447</v>
      </c>
      <c r="D39" s="40"/>
      <c r="E39" s="50"/>
      <c r="F39" s="102">
        <v>13658.29</v>
      </c>
      <c r="G39" s="102">
        <v>6030.3</v>
      </c>
      <c r="H39" s="100">
        <f t="shared" si="0"/>
        <v>7627.9900000000007</v>
      </c>
      <c r="I39" s="119">
        <f t="shared" si="1"/>
        <v>1.2649437009767341</v>
      </c>
      <c r="J39" s="162"/>
      <c r="K39" s="102">
        <v>39587.040000000001</v>
      </c>
      <c r="L39" s="102">
        <v>18281.04</v>
      </c>
      <c r="M39" s="100">
        <f t="shared" si="2"/>
        <v>21306</v>
      </c>
      <c r="N39" s="119">
        <f t="shared" si="3"/>
        <v>1.1654697982171691</v>
      </c>
      <c r="O39" s="249"/>
      <c r="P39" s="162"/>
      <c r="Q39" s="102">
        <v>36774.959999999999</v>
      </c>
      <c r="R39" s="102">
        <v>6903.5</v>
      </c>
      <c r="S39" s="100">
        <f t="shared" si="4"/>
        <v>29871.46</v>
      </c>
      <c r="T39" s="119">
        <f t="shared" si="5"/>
        <v>4.3270022452379227</v>
      </c>
      <c r="U39" s="162"/>
      <c r="V39" s="102">
        <v>65726.210000000006</v>
      </c>
      <c r="W39" s="102">
        <v>34854.720000000001</v>
      </c>
      <c r="X39" s="100">
        <f t="shared" si="6"/>
        <v>30871.490000000005</v>
      </c>
      <c r="Y39" s="119">
        <f t="shared" si="7"/>
        <v>0.88571906473499151</v>
      </c>
    </row>
    <row r="40" spans="1:26" s="70" customFormat="1" hidden="1" outlineLevel="1" x14ac:dyDescent="0.25">
      <c r="A40" s="65" t="s">
        <v>1342</v>
      </c>
      <c r="B40" s="66" t="s">
        <v>1803</v>
      </c>
      <c r="C40" s="67" t="s">
        <v>2263</v>
      </c>
      <c r="D40" s="68"/>
      <c r="E40" s="69"/>
      <c r="F40" s="310">
        <v>412492.9</v>
      </c>
      <c r="G40" s="310">
        <v>1478949.49</v>
      </c>
      <c r="H40" s="144">
        <f t="shared" si="0"/>
        <v>-1066456.5899999999</v>
      </c>
      <c r="I40" s="93">
        <f t="shared" si="1"/>
        <v>-0.72109061006539166</v>
      </c>
      <c r="J40" s="160"/>
      <c r="K40" s="310">
        <v>2393523.5959999999</v>
      </c>
      <c r="L40" s="310">
        <v>3638705.67</v>
      </c>
      <c r="M40" s="144">
        <f t="shared" si="2"/>
        <v>-1245182.074</v>
      </c>
      <c r="N40" s="93">
        <f t="shared" si="3"/>
        <v>-0.34220467026672152</v>
      </c>
      <c r="O40" s="261"/>
      <c r="P40" s="160"/>
      <c r="Q40" s="310">
        <v>1241600.27</v>
      </c>
      <c r="R40" s="310">
        <v>2207736.16</v>
      </c>
      <c r="S40" s="144">
        <f t="shared" si="4"/>
        <v>-966135.89000000013</v>
      </c>
      <c r="T40" s="93">
        <f t="shared" si="5"/>
        <v>-0.43761383606635318</v>
      </c>
      <c r="U40" s="160"/>
      <c r="V40" s="310">
        <v>4958181.7560000001</v>
      </c>
      <c r="W40" s="310">
        <v>6858165.6200000001</v>
      </c>
      <c r="X40" s="144">
        <f t="shared" si="6"/>
        <v>-1899983.8640000001</v>
      </c>
      <c r="Y40" s="93">
        <f t="shared" si="7"/>
        <v>-0.27703965889351034</v>
      </c>
      <c r="Z40" s="134"/>
    </row>
    <row r="41" spans="1:26" s="70" customFormat="1" hidden="1" outlineLevel="1" x14ac:dyDescent="0.25">
      <c r="A41" s="65" t="s">
        <v>1343</v>
      </c>
      <c r="B41" s="66" t="s">
        <v>1804</v>
      </c>
      <c r="C41" s="67" t="s">
        <v>2264</v>
      </c>
      <c r="D41" s="68"/>
      <c r="E41" s="69"/>
      <c r="F41" s="310">
        <v>3074.38</v>
      </c>
      <c r="G41" s="310">
        <v>5250.72</v>
      </c>
      <c r="H41" s="144">
        <f t="shared" si="0"/>
        <v>-2176.34</v>
      </c>
      <c r="I41" s="93">
        <f t="shared" si="1"/>
        <v>-0.41448410884602493</v>
      </c>
      <c r="J41" s="160"/>
      <c r="K41" s="310">
        <v>25593.010000000002</v>
      </c>
      <c r="L41" s="310">
        <v>26754.21</v>
      </c>
      <c r="M41" s="144">
        <f t="shared" si="2"/>
        <v>-1161.1999999999971</v>
      </c>
      <c r="N41" s="93">
        <f t="shared" si="3"/>
        <v>-4.3402514968672111E-2</v>
      </c>
      <c r="O41" s="261"/>
      <c r="P41" s="160"/>
      <c r="Q41" s="310">
        <v>11208.78</v>
      </c>
      <c r="R41" s="310">
        <v>13565.07</v>
      </c>
      <c r="S41" s="144">
        <f t="shared" si="4"/>
        <v>-2356.2899999999991</v>
      </c>
      <c r="T41" s="93">
        <f t="shared" si="5"/>
        <v>-0.1737027527318325</v>
      </c>
      <c r="U41" s="160"/>
      <c r="V41" s="310">
        <v>50832.15</v>
      </c>
      <c r="W41" s="310">
        <v>48897.119999999995</v>
      </c>
      <c r="X41" s="144">
        <f t="shared" si="6"/>
        <v>1935.0300000000061</v>
      </c>
      <c r="Y41" s="93">
        <f t="shared" si="7"/>
        <v>3.9573496353159578E-2</v>
      </c>
      <c r="Z41" s="134"/>
    </row>
    <row r="42" spans="1:26" s="70" customFormat="1" hidden="1" outlineLevel="1" x14ac:dyDescent="0.25">
      <c r="A42" s="65" t="s">
        <v>1344</v>
      </c>
      <c r="B42" s="66" t="s">
        <v>1805</v>
      </c>
      <c r="C42" s="67" t="s">
        <v>2265</v>
      </c>
      <c r="D42" s="68"/>
      <c r="E42" s="69"/>
      <c r="F42" s="310">
        <v>0</v>
      </c>
      <c r="G42" s="310">
        <v>0</v>
      </c>
      <c r="H42" s="144">
        <f t="shared" si="0"/>
        <v>0</v>
      </c>
      <c r="I42" s="93">
        <f t="shared" si="1"/>
        <v>0</v>
      </c>
      <c r="J42" s="160"/>
      <c r="K42" s="310">
        <v>0</v>
      </c>
      <c r="L42" s="310">
        <v>10130</v>
      </c>
      <c r="M42" s="144">
        <f t="shared" si="2"/>
        <v>-10130</v>
      </c>
      <c r="N42" s="93" t="str">
        <f t="shared" si="3"/>
        <v>N.M.</v>
      </c>
      <c r="O42" s="261"/>
      <c r="P42" s="160"/>
      <c r="Q42" s="310">
        <v>0</v>
      </c>
      <c r="R42" s="310">
        <v>0</v>
      </c>
      <c r="S42" s="144">
        <f t="shared" si="4"/>
        <v>0</v>
      </c>
      <c r="T42" s="93">
        <f t="shared" si="5"/>
        <v>0</v>
      </c>
      <c r="U42" s="160"/>
      <c r="V42" s="310">
        <v>0</v>
      </c>
      <c r="W42" s="310">
        <v>10130</v>
      </c>
      <c r="X42" s="144">
        <f t="shared" si="6"/>
        <v>-10130</v>
      </c>
      <c r="Y42" s="93" t="str">
        <f t="shared" si="7"/>
        <v>N.M.</v>
      </c>
      <c r="Z42" s="134"/>
    </row>
    <row r="43" spans="1:26" s="70" customFormat="1" hidden="1" outlineLevel="1" x14ac:dyDescent="0.25">
      <c r="A43" s="65" t="s">
        <v>1345</v>
      </c>
      <c r="B43" s="66" t="s">
        <v>1806</v>
      </c>
      <c r="C43" s="67" t="s">
        <v>2266</v>
      </c>
      <c r="D43" s="68"/>
      <c r="E43" s="69"/>
      <c r="F43" s="310">
        <v>0</v>
      </c>
      <c r="G43" s="310">
        <v>-1.1000000000000001</v>
      </c>
      <c r="H43" s="144">
        <f t="shared" si="0"/>
        <v>1.1000000000000001</v>
      </c>
      <c r="I43" s="93" t="str">
        <f t="shared" si="1"/>
        <v>N.M.</v>
      </c>
      <c r="J43" s="160"/>
      <c r="K43" s="310">
        <v>0</v>
      </c>
      <c r="L43" s="310">
        <v>367.46</v>
      </c>
      <c r="M43" s="144">
        <f t="shared" si="2"/>
        <v>-367.46</v>
      </c>
      <c r="N43" s="93" t="str">
        <f t="shared" si="3"/>
        <v>N.M.</v>
      </c>
      <c r="O43" s="261"/>
      <c r="P43" s="160"/>
      <c r="Q43" s="310">
        <v>0</v>
      </c>
      <c r="R43" s="310">
        <v>210.68</v>
      </c>
      <c r="S43" s="144">
        <f t="shared" si="4"/>
        <v>-210.68</v>
      </c>
      <c r="T43" s="93" t="str">
        <f t="shared" si="5"/>
        <v>N.M.</v>
      </c>
      <c r="U43" s="160"/>
      <c r="V43" s="310">
        <v>0</v>
      </c>
      <c r="W43" s="310">
        <v>489.34</v>
      </c>
      <c r="X43" s="144">
        <f t="shared" si="6"/>
        <v>-489.34</v>
      </c>
      <c r="Y43" s="93" t="str">
        <f t="shared" si="7"/>
        <v>N.M.</v>
      </c>
      <c r="Z43" s="134"/>
    </row>
    <row r="44" spans="1:26" s="70" customFormat="1" hidden="1" outlineLevel="1" x14ac:dyDescent="0.25">
      <c r="A44" s="65" t="s">
        <v>1347</v>
      </c>
      <c r="B44" s="66" t="s">
        <v>1808</v>
      </c>
      <c r="C44" s="67" t="s">
        <v>2268</v>
      </c>
      <c r="D44" s="68"/>
      <c r="E44" s="69"/>
      <c r="F44" s="310">
        <v>0</v>
      </c>
      <c r="G44" s="310">
        <v>0</v>
      </c>
      <c r="H44" s="144">
        <f t="shared" si="0"/>
        <v>0</v>
      </c>
      <c r="I44" s="93">
        <f t="shared" si="1"/>
        <v>0</v>
      </c>
      <c r="J44" s="160"/>
      <c r="K44" s="310">
        <v>0</v>
      </c>
      <c r="L44" s="310">
        <v>0</v>
      </c>
      <c r="M44" s="144">
        <f t="shared" si="2"/>
        <v>0</v>
      </c>
      <c r="N44" s="93">
        <f t="shared" si="3"/>
        <v>0</v>
      </c>
      <c r="O44" s="261"/>
      <c r="P44" s="160"/>
      <c r="Q44" s="310">
        <v>0</v>
      </c>
      <c r="R44" s="310">
        <v>0</v>
      </c>
      <c r="S44" s="144">
        <f t="shared" si="4"/>
        <v>0</v>
      </c>
      <c r="T44" s="93">
        <f t="shared" si="5"/>
        <v>0</v>
      </c>
      <c r="U44" s="160"/>
      <c r="V44" s="310">
        <v>0</v>
      </c>
      <c r="W44" s="310">
        <v>-0.02</v>
      </c>
      <c r="X44" s="144">
        <f t="shared" si="6"/>
        <v>0.02</v>
      </c>
      <c r="Y44" s="93" t="str">
        <f t="shared" si="7"/>
        <v>N.M.</v>
      </c>
      <c r="Z44" s="134"/>
    </row>
    <row r="45" spans="1:26" collapsed="1" x14ac:dyDescent="0.25">
      <c r="A45" s="40" t="s">
        <v>594</v>
      </c>
      <c r="B45" s="85" t="s">
        <v>58</v>
      </c>
      <c r="C45" s="90" t="s">
        <v>446</v>
      </c>
      <c r="D45" s="40"/>
      <c r="E45" s="50"/>
      <c r="F45" s="102">
        <v>415567.28</v>
      </c>
      <c r="G45" s="102">
        <v>1484199.1099999999</v>
      </c>
      <c r="H45" s="100">
        <f t="shared" ref="H45:H76" si="8">+F45-G45</f>
        <v>-1068631.8299999998</v>
      </c>
      <c r="I45" s="119">
        <f t="shared" ref="I45:I76" si="9">IF(G45&lt;0,IF(H45=0,0,IF(OR(G45=0,F45=0),"N.M.",IF(ABS(H45/G45)&gt;=10,"N.M.",H45/(-G45)))),IF(H45=0,0,IF(OR(G45=0,F45=0),"N.M.",IF(ABS(H45/G45)&gt;=10,"N.M.",H45/G45))))</f>
        <v>-0.72000570732049551</v>
      </c>
      <c r="J45" s="162"/>
      <c r="K45" s="102">
        <v>2419116.6059999997</v>
      </c>
      <c r="L45" s="102">
        <v>3675957.34</v>
      </c>
      <c r="M45" s="100">
        <f t="shared" ref="M45:M76" si="10">+K45-L45</f>
        <v>-1256840.7340000002</v>
      </c>
      <c r="N45" s="119">
        <f t="shared" ref="N45:N76" si="11">IF(L45&lt;0,IF(M45=0,0,IF(OR(L45=0,K45=0),"N.M.",IF(ABS(M45/L45)&gt;=10,"N.M.",M45/(-L45)))),IF(M45=0,0,IF(OR(L45=0,K45=0),"N.M.",IF(ABS(M45/L45)&gt;=10,"N.M.",M45/L45))))</f>
        <v>-0.34190841126573035</v>
      </c>
      <c r="O45" s="249"/>
      <c r="P45" s="162"/>
      <c r="Q45" s="102">
        <v>1252809.05</v>
      </c>
      <c r="R45" s="102">
        <v>2221511.91</v>
      </c>
      <c r="S45" s="100">
        <f t="shared" ref="S45:S76" si="12">+Q45-R45</f>
        <v>-968702.8600000001</v>
      </c>
      <c r="T45" s="119">
        <f t="shared" ref="T45:T76" si="13">IF(R45&lt;0,IF(S45=0,0,IF(OR(R45=0,Q45=0),"N.M.",IF(ABS(S45/R45)&gt;=10,"N.M.",S45/(-R45)))),IF(S45=0,0,IF(OR(R45=0,Q45=0),"N.M.",IF(ABS(S45/R45)&gt;=10,"N.M.",S45/R45))))</f>
        <v>-0.43605566805176393</v>
      </c>
      <c r="U45" s="162"/>
      <c r="V45" s="102">
        <v>5009013.9059999995</v>
      </c>
      <c r="W45" s="102">
        <v>6917682.0600000005</v>
      </c>
      <c r="X45" s="100">
        <f t="shared" ref="X45:X76" si="14">+V45-W45</f>
        <v>-1908668.154000001</v>
      </c>
      <c r="Y45" s="119">
        <f t="shared" ref="Y45:Y76" si="15">IF(W45&lt;0,IF(X45=0,0,IF(OR(W45=0,V45=0),"N.M.",IF(ABS(X45/W45)&gt;=10,"N.M.",X45/(-W45)))),IF(X45=0,0,IF(OR(W45=0,V45=0),"N.M.",IF(ABS(X45/W45)&gt;=10,"N.M.",X45/W45))))</f>
        <v>-0.2759115173905522</v>
      </c>
    </row>
    <row r="46" spans="1:26" s="70" customFormat="1" hidden="1" outlineLevel="1" x14ac:dyDescent="0.25">
      <c r="A46" s="65" t="s">
        <v>1346</v>
      </c>
      <c r="B46" s="66" t="s">
        <v>1807</v>
      </c>
      <c r="C46" s="67" t="s">
        <v>2267</v>
      </c>
      <c r="D46" s="68"/>
      <c r="E46" s="69"/>
      <c r="F46" s="310">
        <v>193.17000000000002</v>
      </c>
      <c r="G46" s="310">
        <v>0</v>
      </c>
      <c r="H46" s="144">
        <f t="shared" si="8"/>
        <v>193.17000000000002</v>
      </c>
      <c r="I46" s="93" t="str">
        <f t="shared" si="9"/>
        <v>N.M.</v>
      </c>
      <c r="J46" s="160"/>
      <c r="K46" s="310">
        <v>1159.02</v>
      </c>
      <c r="L46" s="310">
        <v>0</v>
      </c>
      <c r="M46" s="144">
        <f t="shared" si="10"/>
        <v>1159.02</v>
      </c>
      <c r="N46" s="93" t="str">
        <f t="shared" si="11"/>
        <v>N.M.</v>
      </c>
      <c r="O46" s="261"/>
      <c r="P46" s="160"/>
      <c r="Q46" s="310">
        <v>579.51</v>
      </c>
      <c r="R46" s="310">
        <v>0</v>
      </c>
      <c r="S46" s="144">
        <f t="shared" si="12"/>
        <v>579.51</v>
      </c>
      <c r="T46" s="93" t="str">
        <f t="shared" si="13"/>
        <v>N.M.</v>
      </c>
      <c r="U46" s="160"/>
      <c r="V46" s="310">
        <v>1159.02</v>
      </c>
      <c r="W46" s="310">
        <v>0</v>
      </c>
      <c r="X46" s="144">
        <f t="shared" si="14"/>
        <v>1159.02</v>
      </c>
      <c r="Y46" s="93" t="str">
        <f t="shared" si="15"/>
        <v>N.M.</v>
      </c>
      <c r="Z46" s="134"/>
    </row>
    <row r="47" spans="1:26" collapsed="1" x14ac:dyDescent="0.25">
      <c r="A47" s="40" t="s">
        <v>595</v>
      </c>
      <c r="B47" s="85" t="s">
        <v>59</v>
      </c>
      <c r="C47" s="90" t="s">
        <v>445</v>
      </c>
      <c r="D47" s="40"/>
      <c r="E47" s="50"/>
      <c r="F47" s="102">
        <v>193.17000000000002</v>
      </c>
      <c r="G47" s="102">
        <v>0</v>
      </c>
      <c r="H47" s="100">
        <f t="shared" si="8"/>
        <v>193.17000000000002</v>
      </c>
      <c r="I47" s="119" t="str">
        <f t="shared" si="9"/>
        <v>N.M.</v>
      </c>
      <c r="J47" s="162"/>
      <c r="K47" s="102">
        <v>1159.02</v>
      </c>
      <c r="L47" s="102">
        <v>0</v>
      </c>
      <c r="M47" s="100">
        <f t="shared" si="10"/>
        <v>1159.02</v>
      </c>
      <c r="N47" s="119" t="str">
        <f t="shared" si="11"/>
        <v>N.M.</v>
      </c>
      <c r="O47" s="249"/>
      <c r="P47" s="162"/>
      <c r="Q47" s="102">
        <v>579.51</v>
      </c>
      <c r="R47" s="102">
        <v>0</v>
      </c>
      <c r="S47" s="100">
        <f t="shared" si="12"/>
        <v>579.51</v>
      </c>
      <c r="T47" s="119" t="str">
        <f t="shared" si="13"/>
        <v>N.M.</v>
      </c>
      <c r="U47" s="162"/>
      <c r="V47" s="102">
        <v>1159.02</v>
      </c>
      <c r="W47" s="102">
        <v>0</v>
      </c>
      <c r="X47" s="100">
        <f t="shared" si="14"/>
        <v>1159.02</v>
      </c>
      <c r="Y47" s="119" t="str">
        <f t="shared" si="15"/>
        <v>N.M.</v>
      </c>
    </row>
    <row r="48" spans="1:26" s="70" customFormat="1" hidden="1" outlineLevel="1" x14ac:dyDescent="0.25">
      <c r="A48" s="65" t="s">
        <v>1348</v>
      </c>
      <c r="B48" s="66" t="s">
        <v>1809</v>
      </c>
      <c r="C48" s="67" t="s">
        <v>2269</v>
      </c>
      <c r="D48" s="68"/>
      <c r="E48" s="69"/>
      <c r="F48" s="310">
        <v>1321.84</v>
      </c>
      <c r="G48" s="310">
        <v>5019.08</v>
      </c>
      <c r="H48" s="144">
        <f t="shared" si="8"/>
        <v>-3697.24</v>
      </c>
      <c r="I48" s="93">
        <f t="shared" si="9"/>
        <v>-0.7366369932338197</v>
      </c>
      <c r="J48" s="160"/>
      <c r="K48" s="310">
        <v>7860.93</v>
      </c>
      <c r="L48" s="310">
        <v>12968.050000000001</v>
      </c>
      <c r="M48" s="144">
        <f t="shared" si="10"/>
        <v>-5107.1200000000008</v>
      </c>
      <c r="N48" s="93">
        <f t="shared" si="11"/>
        <v>-0.3938232810638454</v>
      </c>
      <c r="O48" s="261"/>
      <c r="P48" s="160"/>
      <c r="Q48" s="310">
        <v>2605.91</v>
      </c>
      <c r="R48" s="310">
        <v>7488.1500000000005</v>
      </c>
      <c r="S48" s="144">
        <f t="shared" si="12"/>
        <v>-4882.2400000000007</v>
      </c>
      <c r="T48" s="93">
        <f t="shared" si="13"/>
        <v>-0.6519954862015318</v>
      </c>
      <c r="U48" s="160"/>
      <c r="V48" s="310">
        <v>33077.770000000004</v>
      </c>
      <c r="W48" s="310">
        <v>23583.75</v>
      </c>
      <c r="X48" s="144">
        <f t="shared" si="14"/>
        <v>9494.0200000000041</v>
      </c>
      <c r="Y48" s="93">
        <f t="shared" si="15"/>
        <v>0.40256617374251358</v>
      </c>
      <c r="Z48" s="134"/>
    </row>
    <row r="49" spans="1:26" s="70" customFormat="1" hidden="1" outlineLevel="1" x14ac:dyDescent="0.25">
      <c r="A49" s="65" t="s">
        <v>1349</v>
      </c>
      <c r="B49" s="66" t="s">
        <v>1810</v>
      </c>
      <c r="C49" s="67" t="s">
        <v>2270</v>
      </c>
      <c r="D49" s="68"/>
      <c r="E49" s="69"/>
      <c r="F49" s="310">
        <v>0</v>
      </c>
      <c r="G49" s="310">
        <v>0</v>
      </c>
      <c r="H49" s="144">
        <f t="shared" si="8"/>
        <v>0</v>
      </c>
      <c r="I49" s="93">
        <f t="shared" si="9"/>
        <v>0</v>
      </c>
      <c r="J49" s="160"/>
      <c r="K49" s="310">
        <v>0</v>
      </c>
      <c r="L49" s="310">
        <v>0</v>
      </c>
      <c r="M49" s="144">
        <f t="shared" si="10"/>
        <v>0</v>
      </c>
      <c r="N49" s="93">
        <f t="shared" si="11"/>
        <v>0</v>
      </c>
      <c r="O49" s="261"/>
      <c r="P49" s="160"/>
      <c r="Q49" s="310">
        <v>0</v>
      </c>
      <c r="R49" s="310">
        <v>0</v>
      </c>
      <c r="S49" s="144">
        <f t="shared" si="12"/>
        <v>0</v>
      </c>
      <c r="T49" s="93">
        <f t="shared" si="13"/>
        <v>0</v>
      </c>
      <c r="U49" s="160"/>
      <c r="V49" s="310">
        <v>42857.15</v>
      </c>
      <c r="W49" s="310">
        <v>0</v>
      </c>
      <c r="X49" s="144">
        <f t="shared" si="14"/>
        <v>42857.15</v>
      </c>
      <c r="Y49" s="93" t="str">
        <f t="shared" si="15"/>
        <v>N.M.</v>
      </c>
      <c r="Z49" s="134"/>
    </row>
    <row r="50" spans="1:26" s="70" customFormat="1" hidden="1" outlineLevel="1" x14ac:dyDescent="0.25">
      <c r="A50" s="65" t="s">
        <v>1350</v>
      </c>
      <c r="B50" s="66" t="s">
        <v>1811</v>
      </c>
      <c r="C50" s="67" t="s">
        <v>2271</v>
      </c>
      <c r="D50" s="68"/>
      <c r="E50" s="69"/>
      <c r="F50" s="310">
        <v>6.46</v>
      </c>
      <c r="G50" s="310">
        <v>24.05</v>
      </c>
      <c r="H50" s="144">
        <f t="shared" si="8"/>
        <v>-17.59</v>
      </c>
      <c r="I50" s="93">
        <f t="shared" si="9"/>
        <v>-0.73139293139293138</v>
      </c>
      <c r="J50" s="160"/>
      <c r="K50" s="310">
        <v>38.4</v>
      </c>
      <c r="L50" s="310">
        <v>62.18</v>
      </c>
      <c r="M50" s="144">
        <f t="shared" si="10"/>
        <v>-23.78</v>
      </c>
      <c r="N50" s="93">
        <f t="shared" si="11"/>
        <v>-0.38243808298488263</v>
      </c>
      <c r="O50" s="261"/>
      <c r="P50" s="160"/>
      <c r="Q50" s="310">
        <v>12.74</v>
      </c>
      <c r="R50" s="310">
        <v>35.880000000000003</v>
      </c>
      <c r="S50" s="144">
        <f t="shared" si="12"/>
        <v>-23.14</v>
      </c>
      <c r="T50" s="93">
        <f t="shared" si="13"/>
        <v>-0.64492753623188404</v>
      </c>
      <c r="U50" s="160"/>
      <c r="V50" s="310">
        <v>159.26</v>
      </c>
      <c r="W50" s="310">
        <v>124.39</v>
      </c>
      <c r="X50" s="144">
        <f t="shared" si="14"/>
        <v>34.86999999999999</v>
      </c>
      <c r="Y50" s="93">
        <f t="shared" si="15"/>
        <v>0.28032800064313845</v>
      </c>
      <c r="Z50" s="134"/>
    </row>
    <row r="51" spans="1:26" collapsed="1" x14ac:dyDescent="0.25">
      <c r="A51" s="40" t="s">
        <v>596</v>
      </c>
      <c r="B51" s="85" t="s">
        <v>61</v>
      </c>
      <c r="C51" s="90" t="s">
        <v>444</v>
      </c>
      <c r="D51" s="40"/>
      <c r="E51" s="50"/>
      <c r="F51" s="102">
        <v>1328.3</v>
      </c>
      <c r="G51" s="102">
        <v>5043.13</v>
      </c>
      <c r="H51" s="100">
        <f t="shared" si="8"/>
        <v>-3714.83</v>
      </c>
      <c r="I51" s="119">
        <f t="shared" si="9"/>
        <v>-0.73661198501724123</v>
      </c>
      <c r="J51" s="162"/>
      <c r="K51" s="102">
        <v>7899.33</v>
      </c>
      <c r="L51" s="102">
        <v>13030.230000000001</v>
      </c>
      <c r="M51" s="100">
        <f t="shared" si="10"/>
        <v>-5130.9000000000015</v>
      </c>
      <c r="N51" s="119">
        <f t="shared" si="11"/>
        <v>-0.39376895112365634</v>
      </c>
      <c r="O51" s="249"/>
      <c r="P51" s="162"/>
      <c r="Q51" s="102">
        <v>2618.6499999999996</v>
      </c>
      <c r="R51" s="102">
        <v>7524.0300000000007</v>
      </c>
      <c r="S51" s="100">
        <f t="shared" si="12"/>
        <v>-4905.380000000001</v>
      </c>
      <c r="T51" s="119">
        <f t="shared" si="13"/>
        <v>-0.65196178111995839</v>
      </c>
      <c r="U51" s="162"/>
      <c r="V51" s="102">
        <v>76094.179999999993</v>
      </c>
      <c r="W51" s="102">
        <v>23708.14</v>
      </c>
      <c r="X51" s="100">
        <f t="shared" si="14"/>
        <v>52386.039999999994</v>
      </c>
      <c r="Y51" s="119">
        <f t="shared" si="15"/>
        <v>2.2096225178356459</v>
      </c>
    </row>
    <row r="52" spans="1:26" s="70" customFormat="1" hidden="1" outlineLevel="1" x14ac:dyDescent="0.25">
      <c r="A52" s="65" t="s">
        <v>1334</v>
      </c>
      <c r="B52" s="66" t="s">
        <v>1795</v>
      </c>
      <c r="C52" s="67" t="s">
        <v>2255</v>
      </c>
      <c r="D52" s="68"/>
      <c r="E52" s="69"/>
      <c r="F52" s="310">
        <v>340471.02</v>
      </c>
      <c r="G52" s="310">
        <v>374170.73</v>
      </c>
      <c r="H52" s="144">
        <f t="shared" si="8"/>
        <v>-33699.709999999963</v>
      </c>
      <c r="I52" s="93">
        <f t="shared" si="9"/>
        <v>-9.0065062010595984E-2</v>
      </c>
      <c r="J52" s="160"/>
      <c r="K52" s="310">
        <v>1951709.9100000001</v>
      </c>
      <c r="L52" s="310">
        <v>2337084.9300000002</v>
      </c>
      <c r="M52" s="144">
        <f t="shared" si="10"/>
        <v>-385375.02</v>
      </c>
      <c r="N52" s="93">
        <f t="shared" si="11"/>
        <v>-0.16489559923695199</v>
      </c>
      <c r="O52" s="261"/>
      <c r="P52" s="160"/>
      <c r="Q52" s="310">
        <v>964221.19000000006</v>
      </c>
      <c r="R52" s="310">
        <v>1147185.54</v>
      </c>
      <c r="S52" s="144">
        <f t="shared" si="12"/>
        <v>-182964.34999999998</v>
      </c>
      <c r="T52" s="93">
        <f t="shared" si="13"/>
        <v>-0.15948976309446855</v>
      </c>
      <c r="U52" s="160"/>
      <c r="V52" s="310">
        <v>4041549.7</v>
      </c>
      <c r="W52" s="310">
        <v>5047251.7100000009</v>
      </c>
      <c r="X52" s="144">
        <f t="shared" si="14"/>
        <v>-1005702.0100000007</v>
      </c>
      <c r="Y52" s="93">
        <f t="shared" si="15"/>
        <v>-0.19925735187873175</v>
      </c>
      <c r="Z52" s="134"/>
    </row>
    <row r="53" spans="1:26" s="70" customFormat="1" hidden="1" outlineLevel="1" x14ac:dyDescent="0.25">
      <c r="A53" s="65" t="s">
        <v>1335</v>
      </c>
      <c r="B53" s="66" t="s">
        <v>1796</v>
      </c>
      <c r="C53" s="67" t="s">
        <v>2256</v>
      </c>
      <c r="D53" s="68"/>
      <c r="E53" s="69"/>
      <c r="F53" s="310">
        <v>0</v>
      </c>
      <c r="G53" s="310">
        <v>0</v>
      </c>
      <c r="H53" s="144">
        <f t="shared" si="8"/>
        <v>0</v>
      </c>
      <c r="I53" s="93">
        <f t="shared" si="9"/>
        <v>0</v>
      </c>
      <c r="J53" s="160"/>
      <c r="K53" s="310">
        <v>0</v>
      </c>
      <c r="L53" s="310">
        <v>0</v>
      </c>
      <c r="M53" s="144">
        <f t="shared" si="10"/>
        <v>0</v>
      </c>
      <c r="N53" s="93">
        <f t="shared" si="11"/>
        <v>0</v>
      </c>
      <c r="O53" s="261"/>
      <c r="P53" s="160"/>
      <c r="Q53" s="310">
        <v>0</v>
      </c>
      <c r="R53" s="310">
        <v>0</v>
      </c>
      <c r="S53" s="144">
        <f t="shared" si="12"/>
        <v>0</v>
      </c>
      <c r="T53" s="93">
        <f t="shared" si="13"/>
        <v>0</v>
      </c>
      <c r="U53" s="160"/>
      <c r="V53" s="310">
        <v>0</v>
      </c>
      <c r="W53" s="310">
        <v>0</v>
      </c>
      <c r="X53" s="144">
        <f t="shared" si="14"/>
        <v>0</v>
      </c>
      <c r="Y53" s="93">
        <f t="shared" si="15"/>
        <v>0</v>
      </c>
      <c r="Z53" s="134"/>
    </row>
    <row r="54" spans="1:26" s="70" customFormat="1" hidden="1" outlineLevel="1" x14ac:dyDescent="0.25">
      <c r="A54" s="65" t="s">
        <v>1321</v>
      </c>
      <c r="B54" s="66" t="s">
        <v>1782</v>
      </c>
      <c r="C54" s="67" t="s">
        <v>2242</v>
      </c>
      <c r="D54" s="68"/>
      <c r="E54" s="69"/>
      <c r="F54" s="310">
        <v>438840.56</v>
      </c>
      <c r="G54" s="310">
        <v>461656.61</v>
      </c>
      <c r="H54" s="144">
        <f t="shared" si="8"/>
        <v>-22816.049999999988</v>
      </c>
      <c r="I54" s="93">
        <f t="shared" si="9"/>
        <v>-4.9422123512972094E-2</v>
      </c>
      <c r="J54" s="160"/>
      <c r="K54" s="310">
        <v>4099683.87</v>
      </c>
      <c r="L54" s="310">
        <v>3075235.75</v>
      </c>
      <c r="M54" s="144">
        <f t="shared" si="10"/>
        <v>1024448.1200000001</v>
      </c>
      <c r="N54" s="93">
        <f t="shared" si="11"/>
        <v>0.33312832032471013</v>
      </c>
      <c r="O54" s="261"/>
      <c r="P54" s="160"/>
      <c r="Q54" s="310">
        <v>1397412.57</v>
      </c>
      <c r="R54" s="310">
        <v>1856157.81</v>
      </c>
      <c r="S54" s="144">
        <f t="shared" si="12"/>
        <v>-458745.24</v>
      </c>
      <c r="T54" s="93">
        <f t="shared" si="13"/>
        <v>-0.24714775733427535</v>
      </c>
      <c r="U54" s="160"/>
      <c r="V54" s="310">
        <v>7373288.1299999999</v>
      </c>
      <c r="W54" s="310">
        <v>7241766.8499999996</v>
      </c>
      <c r="X54" s="144">
        <f t="shared" si="14"/>
        <v>131521.28000000026</v>
      </c>
      <c r="Y54" s="93">
        <f t="shared" si="15"/>
        <v>1.8161490520783648E-2</v>
      </c>
      <c r="Z54" s="134"/>
    </row>
    <row r="55" spans="1:26" s="70" customFormat="1" hidden="1" outlineLevel="1" x14ac:dyDescent="0.25">
      <c r="A55" s="65" t="s">
        <v>1322</v>
      </c>
      <c r="B55" s="66" t="s">
        <v>1783</v>
      </c>
      <c r="C55" s="67" t="s">
        <v>2243</v>
      </c>
      <c r="D55" s="68"/>
      <c r="E55" s="69"/>
      <c r="F55" s="310">
        <v>5465171.1200000001</v>
      </c>
      <c r="G55" s="310">
        <v>10602993.08</v>
      </c>
      <c r="H55" s="144">
        <f t="shared" si="8"/>
        <v>-5137821.96</v>
      </c>
      <c r="I55" s="93">
        <f t="shared" si="9"/>
        <v>-0.48456336066947614</v>
      </c>
      <c r="J55" s="160"/>
      <c r="K55" s="310">
        <v>28988957.969999999</v>
      </c>
      <c r="L55" s="310">
        <v>38287180.909999996</v>
      </c>
      <c r="M55" s="144">
        <f t="shared" si="10"/>
        <v>-9298222.9399999976</v>
      </c>
      <c r="N55" s="93">
        <f t="shared" si="11"/>
        <v>-0.24285472889364521</v>
      </c>
      <c r="O55" s="261"/>
      <c r="P55" s="160"/>
      <c r="Q55" s="310">
        <v>11994024.050000001</v>
      </c>
      <c r="R55" s="310">
        <v>14849953.57</v>
      </c>
      <c r="S55" s="144">
        <f t="shared" si="12"/>
        <v>-2855929.5199999996</v>
      </c>
      <c r="T55" s="93">
        <f t="shared" si="13"/>
        <v>-0.19231908750001564</v>
      </c>
      <c r="U55" s="160"/>
      <c r="V55" s="310">
        <v>72898701.359999999</v>
      </c>
      <c r="W55" s="310">
        <v>71098528.289999992</v>
      </c>
      <c r="X55" s="144">
        <f t="shared" si="14"/>
        <v>1800173.0700000077</v>
      </c>
      <c r="Y55" s="93">
        <f t="shared" si="15"/>
        <v>2.5319413963920293E-2</v>
      </c>
      <c r="Z55" s="134"/>
    </row>
    <row r="56" spans="1:26" s="70" customFormat="1" hidden="1" outlineLevel="1" x14ac:dyDescent="0.25">
      <c r="A56" s="65" t="s">
        <v>1323</v>
      </c>
      <c r="B56" s="66" t="s">
        <v>1784</v>
      </c>
      <c r="C56" s="67" t="s">
        <v>2244</v>
      </c>
      <c r="D56" s="68"/>
      <c r="E56" s="69"/>
      <c r="F56" s="310">
        <v>500918.55</v>
      </c>
      <c r="G56" s="310">
        <v>468389.37</v>
      </c>
      <c r="H56" s="144">
        <f t="shared" si="8"/>
        <v>32529.179999999993</v>
      </c>
      <c r="I56" s="93">
        <f t="shared" si="9"/>
        <v>6.9449014182367111E-2</v>
      </c>
      <c r="J56" s="160"/>
      <c r="K56" s="310">
        <v>1749200.13</v>
      </c>
      <c r="L56" s="310">
        <v>1495327.75</v>
      </c>
      <c r="M56" s="144">
        <f t="shared" si="10"/>
        <v>253872.37999999989</v>
      </c>
      <c r="N56" s="93">
        <f t="shared" si="11"/>
        <v>0.1697770806433572</v>
      </c>
      <c r="O56" s="261"/>
      <c r="P56" s="160"/>
      <c r="Q56" s="310">
        <v>890622.49</v>
      </c>
      <c r="R56" s="310">
        <v>671504.8</v>
      </c>
      <c r="S56" s="144">
        <f t="shared" si="12"/>
        <v>219117.68999999994</v>
      </c>
      <c r="T56" s="93">
        <f t="shared" si="13"/>
        <v>0.32630844932158332</v>
      </c>
      <c r="U56" s="160"/>
      <c r="V56" s="310">
        <v>3804662.46</v>
      </c>
      <c r="W56" s="310">
        <v>2613745.94</v>
      </c>
      <c r="X56" s="144">
        <f t="shared" si="14"/>
        <v>1190916.52</v>
      </c>
      <c r="Y56" s="93">
        <f t="shared" si="15"/>
        <v>0.45563591387156782</v>
      </c>
      <c r="Z56" s="134"/>
    </row>
    <row r="57" spans="1:26" s="70" customFormat="1" hidden="1" outlineLevel="1" x14ac:dyDescent="0.25">
      <c r="A57" s="65" t="s">
        <v>1324</v>
      </c>
      <c r="B57" s="66" t="s">
        <v>1785</v>
      </c>
      <c r="C57" s="67" t="s">
        <v>2245</v>
      </c>
      <c r="D57" s="68"/>
      <c r="E57" s="69"/>
      <c r="F57" s="310">
        <v>-3340582.92</v>
      </c>
      <c r="G57" s="310">
        <v>-4139638.98</v>
      </c>
      <c r="H57" s="144">
        <f t="shared" si="8"/>
        <v>799056.06</v>
      </c>
      <c r="I57" s="93">
        <f t="shared" si="9"/>
        <v>0.19302554253173065</v>
      </c>
      <c r="J57" s="160"/>
      <c r="K57" s="310">
        <v>1555354.3</v>
      </c>
      <c r="L57" s="310">
        <v>3875937.33</v>
      </c>
      <c r="M57" s="144">
        <f t="shared" si="10"/>
        <v>-2320583.0300000003</v>
      </c>
      <c r="N57" s="93">
        <f t="shared" si="11"/>
        <v>-0.59871531256156818</v>
      </c>
      <c r="O57" s="261"/>
      <c r="P57" s="160"/>
      <c r="Q57" s="310">
        <v>2122048.909</v>
      </c>
      <c r="R57" s="310">
        <v>1199521.98</v>
      </c>
      <c r="S57" s="144">
        <f t="shared" si="12"/>
        <v>922526.929</v>
      </c>
      <c r="T57" s="93">
        <f t="shared" si="13"/>
        <v>0.76907880337465762</v>
      </c>
      <c r="U57" s="160"/>
      <c r="V57" s="310">
        <v>-267358.95999999996</v>
      </c>
      <c r="W57" s="310">
        <v>-2790464.34</v>
      </c>
      <c r="X57" s="144">
        <f t="shared" si="14"/>
        <v>2523105.38</v>
      </c>
      <c r="Y57" s="93">
        <f t="shared" si="15"/>
        <v>0.904188361711872</v>
      </c>
      <c r="Z57" s="134"/>
    </row>
    <row r="58" spans="1:26" s="70" customFormat="1" hidden="1" outlineLevel="1" x14ac:dyDescent="0.25">
      <c r="A58" s="65" t="s">
        <v>1325</v>
      </c>
      <c r="B58" s="66" t="s">
        <v>1786</v>
      </c>
      <c r="C58" s="67" t="s">
        <v>2246</v>
      </c>
      <c r="D58" s="68"/>
      <c r="E58" s="69"/>
      <c r="F58" s="310">
        <v>-1796.76</v>
      </c>
      <c r="G58" s="310">
        <v>2065.77</v>
      </c>
      <c r="H58" s="144">
        <f t="shared" si="8"/>
        <v>-3862.5299999999997</v>
      </c>
      <c r="I58" s="93">
        <f t="shared" si="9"/>
        <v>-1.8697773711497407</v>
      </c>
      <c r="J58" s="160"/>
      <c r="K58" s="310">
        <v>1958.46</v>
      </c>
      <c r="L58" s="310">
        <v>8543.94</v>
      </c>
      <c r="M58" s="144">
        <f t="shared" si="10"/>
        <v>-6585.4800000000005</v>
      </c>
      <c r="N58" s="93">
        <f t="shared" si="11"/>
        <v>-0.77077788467615649</v>
      </c>
      <c r="O58" s="261"/>
      <c r="P58" s="160"/>
      <c r="Q58" s="310">
        <v>-1376.5</v>
      </c>
      <c r="R58" s="310">
        <v>8543.94</v>
      </c>
      <c r="S58" s="144">
        <f t="shared" si="12"/>
        <v>-9920.44</v>
      </c>
      <c r="T58" s="93">
        <f t="shared" si="13"/>
        <v>-1.1611083411166276</v>
      </c>
      <c r="U58" s="160"/>
      <c r="V58" s="310">
        <v>12268.57</v>
      </c>
      <c r="W58" s="310">
        <v>8543.94</v>
      </c>
      <c r="X58" s="144">
        <f t="shared" si="14"/>
        <v>3724.6299999999992</v>
      </c>
      <c r="Y58" s="93">
        <f t="shared" si="15"/>
        <v>0.43593822053993814</v>
      </c>
      <c r="Z58" s="134"/>
    </row>
    <row r="59" spans="1:26" s="70" customFormat="1" hidden="1" outlineLevel="1" x14ac:dyDescent="0.25">
      <c r="A59" s="65" t="s">
        <v>1326</v>
      </c>
      <c r="B59" s="66" t="s">
        <v>1787</v>
      </c>
      <c r="C59" s="67" t="s">
        <v>2247</v>
      </c>
      <c r="D59" s="68"/>
      <c r="E59" s="69"/>
      <c r="F59" s="310">
        <v>4136038.43</v>
      </c>
      <c r="G59" s="310">
        <v>0</v>
      </c>
      <c r="H59" s="144">
        <f t="shared" si="8"/>
        <v>4136038.43</v>
      </c>
      <c r="I59" s="93" t="str">
        <f t="shared" si="9"/>
        <v>N.M.</v>
      </c>
      <c r="J59" s="160"/>
      <c r="K59" s="310">
        <v>4136038.43</v>
      </c>
      <c r="L59" s="310">
        <v>49281.130000000005</v>
      </c>
      <c r="M59" s="144">
        <f t="shared" si="10"/>
        <v>4086757.3000000003</v>
      </c>
      <c r="N59" s="93" t="str">
        <f t="shared" si="11"/>
        <v>N.M.</v>
      </c>
      <c r="O59" s="261"/>
      <c r="P59" s="160"/>
      <c r="Q59" s="310">
        <v>4136038.43</v>
      </c>
      <c r="R59" s="310">
        <v>49281.130000000005</v>
      </c>
      <c r="S59" s="144">
        <f t="shared" si="12"/>
        <v>4086757.3000000003</v>
      </c>
      <c r="T59" s="93" t="str">
        <f t="shared" si="13"/>
        <v>N.M.</v>
      </c>
      <c r="U59" s="160"/>
      <c r="V59" s="310">
        <v>4136038.43</v>
      </c>
      <c r="W59" s="310">
        <v>49281.130000000005</v>
      </c>
      <c r="X59" s="144">
        <f t="shared" si="14"/>
        <v>4086757.3000000003</v>
      </c>
      <c r="Y59" s="93" t="str">
        <f t="shared" si="15"/>
        <v>N.M.</v>
      </c>
      <c r="Z59" s="134"/>
    </row>
    <row r="60" spans="1:26" s="70" customFormat="1" hidden="1" outlineLevel="1" x14ac:dyDescent="0.25">
      <c r="A60" s="65" t="s">
        <v>1327</v>
      </c>
      <c r="B60" s="66" t="s">
        <v>1788</v>
      </c>
      <c r="C60" s="67" t="s">
        <v>2248</v>
      </c>
      <c r="D60" s="68"/>
      <c r="E60" s="69"/>
      <c r="F60" s="310">
        <v>1026257.44</v>
      </c>
      <c r="G60" s="310">
        <v>342039.11</v>
      </c>
      <c r="H60" s="144">
        <f t="shared" si="8"/>
        <v>684218.33</v>
      </c>
      <c r="I60" s="93">
        <f t="shared" si="9"/>
        <v>2.0004096315184543</v>
      </c>
      <c r="J60" s="160"/>
      <c r="K60" s="310">
        <v>2389555.58</v>
      </c>
      <c r="L60" s="310">
        <v>1812453.4</v>
      </c>
      <c r="M60" s="144">
        <f t="shared" si="10"/>
        <v>577102.18000000017</v>
      </c>
      <c r="N60" s="93">
        <f t="shared" si="11"/>
        <v>0.31840938917381278</v>
      </c>
      <c r="O60" s="261"/>
      <c r="P60" s="160"/>
      <c r="Q60" s="310">
        <v>1283557.56</v>
      </c>
      <c r="R60" s="310">
        <v>742682.24</v>
      </c>
      <c r="S60" s="144">
        <f t="shared" si="12"/>
        <v>540875.32000000007</v>
      </c>
      <c r="T60" s="93">
        <f t="shared" si="13"/>
        <v>0.72827286135184821</v>
      </c>
      <c r="U60" s="160"/>
      <c r="V60" s="310">
        <v>4306433.5</v>
      </c>
      <c r="W60" s="310">
        <v>3132865.7199999997</v>
      </c>
      <c r="X60" s="144">
        <f t="shared" si="14"/>
        <v>1173567.7800000003</v>
      </c>
      <c r="Y60" s="93">
        <f t="shared" si="15"/>
        <v>0.37459881299987552</v>
      </c>
      <c r="Z60" s="134"/>
    </row>
    <row r="61" spans="1:26" s="70" customFormat="1" hidden="1" outlineLevel="1" x14ac:dyDescent="0.25">
      <c r="A61" s="65" t="s">
        <v>1328</v>
      </c>
      <c r="B61" s="66" t="s">
        <v>1789</v>
      </c>
      <c r="C61" s="67" t="s">
        <v>2249</v>
      </c>
      <c r="D61" s="68"/>
      <c r="E61" s="69"/>
      <c r="F61" s="310">
        <v>3625585.34</v>
      </c>
      <c r="G61" s="310">
        <v>2607257.08</v>
      </c>
      <c r="H61" s="144">
        <f t="shared" si="8"/>
        <v>1018328.2599999998</v>
      </c>
      <c r="I61" s="93">
        <f t="shared" si="9"/>
        <v>0.39057454971030314</v>
      </c>
      <c r="J61" s="160"/>
      <c r="K61" s="310">
        <v>20948927.280000001</v>
      </c>
      <c r="L61" s="310">
        <v>17131280.59</v>
      </c>
      <c r="M61" s="144">
        <f t="shared" si="10"/>
        <v>3817646.6900000013</v>
      </c>
      <c r="N61" s="93">
        <f t="shared" si="11"/>
        <v>0.22284654494705239</v>
      </c>
      <c r="O61" s="261"/>
      <c r="P61" s="160"/>
      <c r="Q61" s="310">
        <v>8035922.8200000003</v>
      </c>
      <c r="R61" s="310">
        <v>7636643.9299999997</v>
      </c>
      <c r="S61" s="144">
        <f t="shared" si="12"/>
        <v>399278.8900000006</v>
      </c>
      <c r="T61" s="93">
        <f t="shared" si="13"/>
        <v>5.2284602196975893E-2</v>
      </c>
      <c r="U61" s="160"/>
      <c r="V61" s="310">
        <v>31582773.460000001</v>
      </c>
      <c r="W61" s="310">
        <v>28678447.439999998</v>
      </c>
      <c r="X61" s="144">
        <f t="shared" si="14"/>
        <v>2904326.0200000033</v>
      </c>
      <c r="Y61" s="93">
        <f t="shared" si="15"/>
        <v>0.1012720798807651</v>
      </c>
      <c r="Z61" s="134"/>
    </row>
    <row r="62" spans="1:26" s="70" customFormat="1" hidden="1" outlineLevel="1" x14ac:dyDescent="0.25">
      <c r="A62" s="65" t="s">
        <v>1329</v>
      </c>
      <c r="B62" s="66" t="s">
        <v>1790</v>
      </c>
      <c r="C62" s="67" t="s">
        <v>2250</v>
      </c>
      <c r="D62" s="68"/>
      <c r="E62" s="69"/>
      <c r="F62" s="310">
        <v>86157.96</v>
      </c>
      <c r="G62" s="310">
        <v>20964.580000000002</v>
      </c>
      <c r="H62" s="144">
        <f t="shared" si="8"/>
        <v>65193.380000000005</v>
      </c>
      <c r="I62" s="93">
        <f t="shared" si="9"/>
        <v>3.1096916799668772</v>
      </c>
      <c r="J62" s="160"/>
      <c r="K62" s="310">
        <v>280191.31</v>
      </c>
      <c r="L62" s="310">
        <v>517264.55</v>
      </c>
      <c r="M62" s="144">
        <f t="shared" si="10"/>
        <v>-237073.24</v>
      </c>
      <c r="N62" s="93">
        <f t="shared" si="11"/>
        <v>-0.45832106607730994</v>
      </c>
      <c r="O62" s="261"/>
      <c r="P62" s="160"/>
      <c r="Q62" s="310">
        <v>171145.92</v>
      </c>
      <c r="R62" s="310">
        <v>57488.68</v>
      </c>
      <c r="S62" s="144">
        <f t="shared" si="12"/>
        <v>113657.24000000002</v>
      </c>
      <c r="T62" s="93">
        <f t="shared" si="13"/>
        <v>1.9770368705630399</v>
      </c>
      <c r="U62" s="160"/>
      <c r="V62" s="310">
        <v>387422.67</v>
      </c>
      <c r="W62" s="310">
        <v>626827.91999999993</v>
      </c>
      <c r="X62" s="144">
        <f t="shared" si="14"/>
        <v>-239405.24999999994</v>
      </c>
      <c r="Y62" s="93">
        <f t="shared" si="15"/>
        <v>-0.38193137599869509</v>
      </c>
      <c r="Z62" s="134"/>
    </row>
    <row r="63" spans="1:26" s="70" customFormat="1" hidden="1" outlineLevel="1" x14ac:dyDescent="0.25">
      <c r="A63" s="65" t="s">
        <v>1330</v>
      </c>
      <c r="B63" s="66" t="s">
        <v>1791</v>
      </c>
      <c r="C63" s="67" t="s">
        <v>2251</v>
      </c>
      <c r="D63" s="68"/>
      <c r="E63" s="69"/>
      <c r="F63" s="310">
        <v>119621.95</v>
      </c>
      <c r="G63" s="310">
        <v>210826.82</v>
      </c>
      <c r="H63" s="144">
        <f t="shared" si="8"/>
        <v>-91204.87000000001</v>
      </c>
      <c r="I63" s="93">
        <f t="shared" si="9"/>
        <v>-0.4326056333819388</v>
      </c>
      <c r="J63" s="160"/>
      <c r="K63" s="310">
        <v>645973.99</v>
      </c>
      <c r="L63" s="310">
        <v>681066.17</v>
      </c>
      <c r="M63" s="144">
        <f t="shared" si="10"/>
        <v>-35092.180000000051</v>
      </c>
      <c r="N63" s="93">
        <f t="shared" si="11"/>
        <v>-5.1525360597487975E-2</v>
      </c>
      <c r="O63" s="261"/>
      <c r="P63" s="160"/>
      <c r="Q63" s="310">
        <v>278311.02</v>
      </c>
      <c r="R63" s="310">
        <v>454101.22000000003</v>
      </c>
      <c r="S63" s="144">
        <f t="shared" si="12"/>
        <v>-175790.2</v>
      </c>
      <c r="T63" s="93">
        <f t="shared" si="13"/>
        <v>-0.38711677541848488</v>
      </c>
      <c r="U63" s="160"/>
      <c r="V63" s="310">
        <v>1355179.5</v>
      </c>
      <c r="W63" s="310">
        <v>1314324.0900000001</v>
      </c>
      <c r="X63" s="144">
        <f t="shared" si="14"/>
        <v>40855.409999999916</v>
      </c>
      <c r="Y63" s="93">
        <f t="shared" si="15"/>
        <v>3.1084730403138174E-2</v>
      </c>
      <c r="Z63" s="134"/>
    </row>
    <row r="64" spans="1:26" s="70" customFormat="1" hidden="1" outlineLevel="1" x14ac:dyDescent="0.25">
      <c r="A64" s="65" t="s">
        <v>1331</v>
      </c>
      <c r="B64" s="66" t="s">
        <v>1792</v>
      </c>
      <c r="C64" s="67" t="s">
        <v>2252</v>
      </c>
      <c r="D64" s="68"/>
      <c r="E64" s="69"/>
      <c r="F64" s="310">
        <v>-57542.76</v>
      </c>
      <c r="G64" s="310">
        <v>-71261.650000000009</v>
      </c>
      <c r="H64" s="144">
        <f t="shared" si="8"/>
        <v>13718.890000000007</v>
      </c>
      <c r="I64" s="93">
        <f t="shared" si="9"/>
        <v>0.1925143467769832</v>
      </c>
      <c r="J64" s="160"/>
      <c r="K64" s="310">
        <v>-609206.72</v>
      </c>
      <c r="L64" s="310">
        <v>-669523.28</v>
      </c>
      <c r="M64" s="144">
        <f t="shared" si="10"/>
        <v>60316.560000000056</v>
      </c>
      <c r="N64" s="93">
        <f t="shared" si="11"/>
        <v>9.0088816627855048E-2</v>
      </c>
      <c r="O64" s="261"/>
      <c r="P64" s="160"/>
      <c r="Q64" s="310">
        <v>-209761.13</v>
      </c>
      <c r="R64" s="310">
        <v>-226105.59</v>
      </c>
      <c r="S64" s="144">
        <f t="shared" si="12"/>
        <v>16344.459999999992</v>
      </c>
      <c r="T64" s="93">
        <f t="shared" si="13"/>
        <v>7.228684615891183E-2</v>
      </c>
      <c r="U64" s="160"/>
      <c r="V64" s="310">
        <v>-1225360.95</v>
      </c>
      <c r="W64" s="310">
        <v>-1258513.8</v>
      </c>
      <c r="X64" s="144">
        <f t="shared" si="14"/>
        <v>33152.850000000093</v>
      </c>
      <c r="Y64" s="93">
        <f t="shared" si="15"/>
        <v>2.6342857742203615E-2</v>
      </c>
      <c r="Z64" s="134"/>
    </row>
    <row r="65" spans="1:26" s="70" customFormat="1" hidden="1" outlineLevel="1" x14ac:dyDescent="0.25">
      <c r="A65" s="65" t="s">
        <v>1332</v>
      </c>
      <c r="B65" s="66" t="s">
        <v>1793</v>
      </c>
      <c r="C65" s="67" t="s">
        <v>2253</v>
      </c>
      <c r="D65" s="68"/>
      <c r="E65" s="69"/>
      <c r="F65" s="310">
        <v>487940.4</v>
      </c>
      <c r="G65" s="310">
        <v>538272</v>
      </c>
      <c r="H65" s="144">
        <f t="shared" si="8"/>
        <v>-50331.599999999977</v>
      </c>
      <c r="I65" s="93">
        <f t="shared" si="9"/>
        <v>-9.3505885500267477E-2</v>
      </c>
      <c r="J65" s="160"/>
      <c r="K65" s="310">
        <v>3097248.48</v>
      </c>
      <c r="L65" s="310">
        <v>3149567.28</v>
      </c>
      <c r="M65" s="144">
        <f t="shared" si="10"/>
        <v>-52318.799999999814</v>
      </c>
      <c r="N65" s="93">
        <f t="shared" si="11"/>
        <v>-1.6611424792297123E-2</v>
      </c>
      <c r="O65" s="261"/>
      <c r="P65" s="160"/>
      <c r="Q65" s="310">
        <v>1481684.4</v>
      </c>
      <c r="R65" s="310">
        <v>1629216</v>
      </c>
      <c r="S65" s="144">
        <f t="shared" si="12"/>
        <v>-147531.60000000009</v>
      </c>
      <c r="T65" s="93">
        <f t="shared" si="13"/>
        <v>-9.0553738730776087E-2</v>
      </c>
      <c r="U65" s="160"/>
      <c r="V65" s="310">
        <v>6185840.5999999996</v>
      </c>
      <c r="W65" s="310">
        <v>6225970.3200000003</v>
      </c>
      <c r="X65" s="144">
        <f t="shared" si="14"/>
        <v>-40129.720000000671</v>
      </c>
      <c r="Y65" s="93">
        <f t="shared" si="15"/>
        <v>-6.4455366693750423E-3</v>
      </c>
      <c r="Z65" s="134"/>
    </row>
    <row r="66" spans="1:26" s="70" customFormat="1" hidden="1" outlineLevel="1" x14ac:dyDescent="0.25">
      <c r="A66" s="65" t="s">
        <v>1333</v>
      </c>
      <c r="B66" s="66" t="s">
        <v>1794</v>
      </c>
      <c r="C66" s="67" t="s">
        <v>2254</v>
      </c>
      <c r="D66" s="68"/>
      <c r="E66" s="69"/>
      <c r="F66" s="310">
        <v>-4.5000000000000005E-2</v>
      </c>
      <c r="G66" s="310">
        <v>75987</v>
      </c>
      <c r="H66" s="144">
        <f t="shared" si="8"/>
        <v>-75987.044999999998</v>
      </c>
      <c r="I66" s="93">
        <f t="shared" si="9"/>
        <v>-1.0000005922065616</v>
      </c>
      <c r="J66" s="160"/>
      <c r="K66" s="310">
        <v>237983.67499999999</v>
      </c>
      <c r="L66" s="310">
        <v>1140697.08</v>
      </c>
      <c r="M66" s="144">
        <f t="shared" si="10"/>
        <v>-902713.40500000003</v>
      </c>
      <c r="N66" s="93">
        <f t="shared" si="11"/>
        <v>-0.79136996212877131</v>
      </c>
      <c r="O66" s="261"/>
      <c r="P66" s="160"/>
      <c r="Q66" s="310">
        <v>-215304.51500000001</v>
      </c>
      <c r="R66" s="310">
        <v>81209.58</v>
      </c>
      <c r="S66" s="144">
        <f t="shared" si="12"/>
        <v>-296514.09500000003</v>
      </c>
      <c r="T66" s="93">
        <f t="shared" si="13"/>
        <v>-3.6512206441653809</v>
      </c>
      <c r="U66" s="160"/>
      <c r="V66" s="310">
        <v>1796089.2950000002</v>
      </c>
      <c r="W66" s="310">
        <v>1226591.71</v>
      </c>
      <c r="X66" s="144">
        <f t="shared" si="14"/>
        <v>569497.5850000002</v>
      </c>
      <c r="Y66" s="93">
        <f t="shared" si="15"/>
        <v>0.46429270665786598</v>
      </c>
      <c r="Z66" s="134"/>
    </row>
    <row r="67" spans="1:26" s="70" customFormat="1" hidden="1" outlineLevel="1" x14ac:dyDescent="0.25">
      <c r="A67" s="65" t="s">
        <v>1336</v>
      </c>
      <c r="B67" s="66" t="s">
        <v>1797</v>
      </c>
      <c r="C67" s="67" t="s">
        <v>2257</v>
      </c>
      <c r="D67" s="68"/>
      <c r="E67" s="69"/>
      <c r="F67" s="310">
        <v>161081.79</v>
      </c>
      <c r="G67" s="310">
        <v>125604.92</v>
      </c>
      <c r="H67" s="144">
        <f t="shared" si="8"/>
        <v>35476.87000000001</v>
      </c>
      <c r="I67" s="93">
        <f t="shared" si="9"/>
        <v>0.28244809200149174</v>
      </c>
      <c r="J67" s="160"/>
      <c r="K67" s="310">
        <v>987585.79</v>
      </c>
      <c r="L67" s="310">
        <v>790187.8</v>
      </c>
      <c r="M67" s="144">
        <f t="shared" si="10"/>
        <v>197397.99</v>
      </c>
      <c r="N67" s="93">
        <f t="shared" si="11"/>
        <v>0.24981148785136897</v>
      </c>
      <c r="O67" s="261"/>
      <c r="P67" s="160"/>
      <c r="Q67" s="310">
        <v>492009.93</v>
      </c>
      <c r="R67" s="310">
        <v>431354.27</v>
      </c>
      <c r="S67" s="144">
        <f t="shared" si="12"/>
        <v>60655.659999999974</v>
      </c>
      <c r="T67" s="93">
        <f t="shared" si="13"/>
        <v>0.14061680669116819</v>
      </c>
      <c r="U67" s="160"/>
      <c r="V67" s="310">
        <v>1697129.6400000001</v>
      </c>
      <c r="W67" s="310">
        <v>1597779.7200000002</v>
      </c>
      <c r="X67" s="144">
        <f t="shared" si="14"/>
        <v>99349.919999999925</v>
      </c>
      <c r="Y67" s="93">
        <f t="shared" si="15"/>
        <v>6.2179985611533428E-2</v>
      </c>
      <c r="Z67" s="134"/>
    </row>
    <row r="68" spans="1:26" s="70" customFormat="1" hidden="1" outlineLevel="1" x14ac:dyDescent="0.25">
      <c r="A68" s="65" t="s">
        <v>1337</v>
      </c>
      <c r="B68" s="66" t="s">
        <v>1798</v>
      </c>
      <c r="C68" s="67" t="s">
        <v>2258</v>
      </c>
      <c r="D68" s="68"/>
      <c r="E68" s="69"/>
      <c r="F68" s="310">
        <v>82902.210000000006</v>
      </c>
      <c r="G68" s="310">
        <v>160407.34</v>
      </c>
      <c r="H68" s="144">
        <f t="shared" si="8"/>
        <v>-77505.12999999999</v>
      </c>
      <c r="I68" s="93">
        <f t="shared" si="9"/>
        <v>-0.48317695437128994</v>
      </c>
      <c r="J68" s="160"/>
      <c r="K68" s="310">
        <v>390980.68</v>
      </c>
      <c r="L68" s="310">
        <v>666007</v>
      </c>
      <c r="M68" s="144">
        <f t="shared" si="10"/>
        <v>-275026.32</v>
      </c>
      <c r="N68" s="93">
        <f t="shared" si="11"/>
        <v>-0.41294809213716976</v>
      </c>
      <c r="O68" s="261"/>
      <c r="P68" s="160"/>
      <c r="Q68" s="310">
        <v>157744.72</v>
      </c>
      <c r="R68" s="310">
        <v>265668.84000000003</v>
      </c>
      <c r="S68" s="144">
        <f t="shared" si="12"/>
        <v>-107924.12000000002</v>
      </c>
      <c r="T68" s="93">
        <f t="shared" si="13"/>
        <v>-0.40623552238945304</v>
      </c>
      <c r="U68" s="160"/>
      <c r="V68" s="310">
        <v>1002768.23</v>
      </c>
      <c r="W68" s="310">
        <v>1457592.1800000002</v>
      </c>
      <c r="X68" s="144">
        <f t="shared" si="14"/>
        <v>-454823.95000000019</v>
      </c>
      <c r="Y68" s="93">
        <f t="shared" si="15"/>
        <v>-0.31203786370478481</v>
      </c>
      <c r="Z68" s="134"/>
    </row>
    <row r="69" spans="1:26" s="70" customFormat="1" hidden="1" outlineLevel="1" x14ac:dyDescent="0.25">
      <c r="A69" s="65" t="s">
        <v>1338</v>
      </c>
      <c r="B69" s="66" t="s">
        <v>1799</v>
      </c>
      <c r="C69" s="67" t="s">
        <v>2259</v>
      </c>
      <c r="D69" s="68"/>
      <c r="E69" s="69"/>
      <c r="F69" s="310">
        <v>0</v>
      </c>
      <c r="G69" s="310">
        <v>0</v>
      </c>
      <c r="H69" s="144">
        <f t="shared" si="8"/>
        <v>0</v>
      </c>
      <c r="I69" s="93">
        <f t="shared" si="9"/>
        <v>0</v>
      </c>
      <c r="J69" s="160"/>
      <c r="K69" s="310">
        <v>0</v>
      </c>
      <c r="L69" s="310">
        <v>0</v>
      </c>
      <c r="M69" s="144">
        <f t="shared" si="10"/>
        <v>0</v>
      </c>
      <c r="N69" s="93">
        <f t="shared" si="11"/>
        <v>0</v>
      </c>
      <c r="O69" s="261"/>
      <c r="P69" s="160"/>
      <c r="Q69" s="310">
        <v>0</v>
      </c>
      <c r="R69" s="310">
        <v>0</v>
      </c>
      <c r="S69" s="144">
        <f t="shared" si="12"/>
        <v>0</v>
      </c>
      <c r="T69" s="93">
        <f t="shared" si="13"/>
        <v>0</v>
      </c>
      <c r="U69" s="160"/>
      <c r="V69" s="310">
        <v>0</v>
      </c>
      <c r="W69" s="310">
        <v>881.52</v>
      </c>
      <c r="X69" s="144">
        <f t="shared" si="14"/>
        <v>-881.52</v>
      </c>
      <c r="Y69" s="93" t="str">
        <f t="shared" si="15"/>
        <v>N.M.</v>
      </c>
      <c r="Z69" s="134"/>
    </row>
    <row r="70" spans="1:26" s="70" customFormat="1" hidden="1" outlineLevel="1" x14ac:dyDescent="0.25">
      <c r="A70" s="65" t="s">
        <v>1339</v>
      </c>
      <c r="B70" s="66" t="s">
        <v>1800</v>
      </c>
      <c r="C70" s="67" t="s">
        <v>2260</v>
      </c>
      <c r="D70" s="68"/>
      <c r="E70" s="69"/>
      <c r="F70" s="310">
        <v>92368.08</v>
      </c>
      <c r="G70" s="310">
        <v>297633.69</v>
      </c>
      <c r="H70" s="144">
        <f t="shared" si="8"/>
        <v>-205265.61</v>
      </c>
      <c r="I70" s="93">
        <f t="shared" si="9"/>
        <v>-0.68965851950429402</v>
      </c>
      <c r="J70" s="160"/>
      <c r="K70" s="310">
        <v>780669.01</v>
      </c>
      <c r="L70" s="310">
        <v>875452.47</v>
      </c>
      <c r="M70" s="144">
        <f t="shared" si="10"/>
        <v>-94783.459999999963</v>
      </c>
      <c r="N70" s="93">
        <f t="shared" si="11"/>
        <v>-0.10826796799145472</v>
      </c>
      <c r="O70" s="261"/>
      <c r="P70" s="160"/>
      <c r="Q70" s="310">
        <v>350614.95</v>
      </c>
      <c r="R70" s="310">
        <v>397180.02</v>
      </c>
      <c r="S70" s="144">
        <f t="shared" si="12"/>
        <v>-46565.070000000007</v>
      </c>
      <c r="T70" s="93">
        <f t="shared" si="13"/>
        <v>-0.11723920553707612</v>
      </c>
      <c r="U70" s="160"/>
      <c r="V70" s="310">
        <v>2180933.4299999997</v>
      </c>
      <c r="W70" s="310">
        <v>1985413.8499999999</v>
      </c>
      <c r="X70" s="144">
        <f t="shared" si="14"/>
        <v>195519.57999999984</v>
      </c>
      <c r="Y70" s="93">
        <f t="shared" si="15"/>
        <v>9.8477997421041394E-2</v>
      </c>
      <c r="Z70" s="134"/>
    </row>
    <row r="71" spans="1:26" s="70" customFormat="1" hidden="1" outlineLevel="1" x14ac:dyDescent="0.25">
      <c r="A71" s="65" t="s">
        <v>1340</v>
      </c>
      <c r="B71" s="66" t="s">
        <v>1801</v>
      </c>
      <c r="C71" s="67" t="s">
        <v>2261</v>
      </c>
      <c r="D71" s="68"/>
      <c r="E71" s="69"/>
      <c r="F71" s="310">
        <v>0</v>
      </c>
      <c r="G71" s="310">
        <v>0</v>
      </c>
      <c r="H71" s="144">
        <f t="shared" si="8"/>
        <v>0</v>
      </c>
      <c r="I71" s="93">
        <f t="shared" si="9"/>
        <v>0</v>
      </c>
      <c r="J71" s="160"/>
      <c r="K71" s="310">
        <v>0</v>
      </c>
      <c r="L71" s="310">
        <v>0</v>
      </c>
      <c r="M71" s="144">
        <f t="shared" si="10"/>
        <v>0</v>
      </c>
      <c r="N71" s="93">
        <f t="shared" si="11"/>
        <v>0</v>
      </c>
      <c r="O71" s="261"/>
      <c r="P71" s="160"/>
      <c r="Q71" s="310">
        <v>0</v>
      </c>
      <c r="R71" s="310">
        <v>0</v>
      </c>
      <c r="S71" s="144">
        <f t="shared" si="12"/>
        <v>0</v>
      </c>
      <c r="T71" s="93">
        <f t="shared" si="13"/>
        <v>0</v>
      </c>
      <c r="U71" s="160"/>
      <c r="V71" s="310">
        <v>0</v>
      </c>
      <c r="W71" s="310">
        <v>69654.8</v>
      </c>
      <c r="X71" s="144">
        <f t="shared" si="14"/>
        <v>-69654.8</v>
      </c>
      <c r="Y71" s="93" t="str">
        <f t="shared" si="15"/>
        <v>N.M.</v>
      </c>
      <c r="Z71" s="134"/>
    </row>
    <row r="72" spans="1:26" s="70" customFormat="1" hidden="1" outlineLevel="1" x14ac:dyDescent="0.25">
      <c r="A72" s="65" t="s">
        <v>1341</v>
      </c>
      <c r="B72" s="66" t="s">
        <v>1802</v>
      </c>
      <c r="C72" s="67" t="s">
        <v>2262</v>
      </c>
      <c r="D72" s="68"/>
      <c r="E72" s="69"/>
      <c r="F72" s="310">
        <v>13658.29</v>
      </c>
      <c r="G72" s="310">
        <v>6030.3</v>
      </c>
      <c r="H72" s="144">
        <f t="shared" si="8"/>
        <v>7627.9900000000007</v>
      </c>
      <c r="I72" s="93">
        <f t="shared" si="9"/>
        <v>1.2649437009767341</v>
      </c>
      <c r="J72" s="160"/>
      <c r="K72" s="310">
        <v>39587.040000000001</v>
      </c>
      <c r="L72" s="310">
        <v>18281.04</v>
      </c>
      <c r="M72" s="144">
        <f t="shared" si="10"/>
        <v>21306</v>
      </c>
      <c r="N72" s="93">
        <f t="shared" si="11"/>
        <v>1.1654697982171691</v>
      </c>
      <c r="O72" s="261"/>
      <c r="P72" s="160"/>
      <c r="Q72" s="310">
        <v>36774.959999999999</v>
      </c>
      <c r="R72" s="310">
        <v>6903.5</v>
      </c>
      <c r="S72" s="144">
        <f t="shared" si="12"/>
        <v>29871.46</v>
      </c>
      <c r="T72" s="93">
        <f t="shared" si="13"/>
        <v>4.3270022452379227</v>
      </c>
      <c r="U72" s="160"/>
      <c r="V72" s="310">
        <v>65726.210000000006</v>
      </c>
      <c r="W72" s="310">
        <v>34854.720000000001</v>
      </c>
      <c r="X72" s="144">
        <f t="shared" si="14"/>
        <v>30871.490000000005</v>
      </c>
      <c r="Y72" s="93">
        <f t="shared" si="15"/>
        <v>0.88571906473499151</v>
      </c>
      <c r="Z72" s="134"/>
    </row>
    <row r="73" spans="1:26" s="70" customFormat="1" hidden="1" outlineLevel="1" x14ac:dyDescent="0.25">
      <c r="A73" s="65" t="s">
        <v>1342</v>
      </c>
      <c r="B73" s="66" t="s">
        <v>1803</v>
      </c>
      <c r="C73" s="67" t="s">
        <v>2263</v>
      </c>
      <c r="D73" s="68"/>
      <c r="E73" s="69"/>
      <c r="F73" s="310">
        <v>412492.9</v>
      </c>
      <c r="G73" s="310">
        <v>1478949.49</v>
      </c>
      <c r="H73" s="144">
        <f t="shared" si="8"/>
        <v>-1066456.5899999999</v>
      </c>
      <c r="I73" s="93">
        <f t="shared" si="9"/>
        <v>-0.72109061006539166</v>
      </c>
      <c r="J73" s="160"/>
      <c r="K73" s="310">
        <v>2393523.5959999999</v>
      </c>
      <c r="L73" s="310">
        <v>3638705.67</v>
      </c>
      <c r="M73" s="144">
        <f t="shared" si="10"/>
        <v>-1245182.074</v>
      </c>
      <c r="N73" s="93">
        <f t="shared" si="11"/>
        <v>-0.34220467026672152</v>
      </c>
      <c r="O73" s="261"/>
      <c r="P73" s="160"/>
      <c r="Q73" s="310">
        <v>1241600.27</v>
      </c>
      <c r="R73" s="310">
        <v>2207736.16</v>
      </c>
      <c r="S73" s="144">
        <f t="shared" si="12"/>
        <v>-966135.89000000013</v>
      </c>
      <c r="T73" s="93">
        <f t="shared" si="13"/>
        <v>-0.43761383606635318</v>
      </c>
      <c r="U73" s="160"/>
      <c r="V73" s="310">
        <v>4958181.7560000001</v>
      </c>
      <c r="W73" s="310">
        <v>6858165.6200000001</v>
      </c>
      <c r="X73" s="144">
        <f t="shared" si="14"/>
        <v>-1899983.8640000001</v>
      </c>
      <c r="Y73" s="93">
        <f t="shared" si="15"/>
        <v>-0.27703965889351034</v>
      </c>
      <c r="Z73" s="134"/>
    </row>
    <row r="74" spans="1:26" s="70" customFormat="1" hidden="1" outlineLevel="1" x14ac:dyDescent="0.25">
      <c r="A74" s="65" t="s">
        <v>1343</v>
      </c>
      <c r="B74" s="66" t="s">
        <v>1804</v>
      </c>
      <c r="C74" s="67" t="s">
        <v>2264</v>
      </c>
      <c r="D74" s="68"/>
      <c r="E74" s="69"/>
      <c r="F74" s="310">
        <v>3074.38</v>
      </c>
      <c r="G74" s="310">
        <v>5250.72</v>
      </c>
      <c r="H74" s="144">
        <f t="shared" si="8"/>
        <v>-2176.34</v>
      </c>
      <c r="I74" s="93">
        <f t="shared" si="9"/>
        <v>-0.41448410884602493</v>
      </c>
      <c r="J74" s="160"/>
      <c r="K74" s="310">
        <v>25593.010000000002</v>
      </c>
      <c r="L74" s="310">
        <v>26754.21</v>
      </c>
      <c r="M74" s="144">
        <f t="shared" si="10"/>
        <v>-1161.1999999999971</v>
      </c>
      <c r="N74" s="93">
        <f t="shared" si="11"/>
        <v>-4.3402514968672111E-2</v>
      </c>
      <c r="O74" s="261"/>
      <c r="P74" s="160"/>
      <c r="Q74" s="310">
        <v>11208.78</v>
      </c>
      <c r="R74" s="310">
        <v>13565.07</v>
      </c>
      <c r="S74" s="144">
        <f t="shared" si="12"/>
        <v>-2356.2899999999991</v>
      </c>
      <c r="T74" s="93">
        <f t="shared" si="13"/>
        <v>-0.1737027527318325</v>
      </c>
      <c r="U74" s="160"/>
      <c r="V74" s="310">
        <v>50832.15</v>
      </c>
      <c r="W74" s="310">
        <v>48897.119999999995</v>
      </c>
      <c r="X74" s="144">
        <f t="shared" si="14"/>
        <v>1935.0300000000061</v>
      </c>
      <c r="Y74" s="93">
        <f t="shared" si="15"/>
        <v>3.9573496353159578E-2</v>
      </c>
      <c r="Z74" s="134"/>
    </row>
    <row r="75" spans="1:26" s="70" customFormat="1" hidden="1" outlineLevel="1" x14ac:dyDescent="0.25">
      <c r="A75" s="65" t="s">
        <v>1344</v>
      </c>
      <c r="B75" s="66" t="s">
        <v>1805</v>
      </c>
      <c r="C75" s="67" t="s">
        <v>2265</v>
      </c>
      <c r="D75" s="68"/>
      <c r="E75" s="69"/>
      <c r="F75" s="310">
        <v>0</v>
      </c>
      <c r="G75" s="310">
        <v>0</v>
      </c>
      <c r="H75" s="144">
        <f t="shared" si="8"/>
        <v>0</v>
      </c>
      <c r="I75" s="93">
        <f t="shared" si="9"/>
        <v>0</v>
      </c>
      <c r="J75" s="160"/>
      <c r="K75" s="310">
        <v>0</v>
      </c>
      <c r="L75" s="310">
        <v>10130</v>
      </c>
      <c r="M75" s="144">
        <f t="shared" si="10"/>
        <v>-10130</v>
      </c>
      <c r="N75" s="93" t="str">
        <f t="shared" si="11"/>
        <v>N.M.</v>
      </c>
      <c r="O75" s="261"/>
      <c r="P75" s="160"/>
      <c r="Q75" s="310">
        <v>0</v>
      </c>
      <c r="R75" s="310">
        <v>0</v>
      </c>
      <c r="S75" s="144">
        <f t="shared" si="12"/>
        <v>0</v>
      </c>
      <c r="T75" s="93">
        <f t="shared" si="13"/>
        <v>0</v>
      </c>
      <c r="U75" s="160"/>
      <c r="V75" s="310">
        <v>0</v>
      </c>
      <c r="W75" s="310">
        <v>10130</v>
      </c>
      <c r="X75" s="144">
        <f t="shared" si="14"/>
        <v>-10130</v>
      </c>
      <c r="Y75" s="93" t="str">
        <f t="shared" si="15"/>
        <v>N.M.</v>
      </c>
      <c r="Z75" s="134"/>
    </row>
    <row r="76" spans="1:26" s="70" customFormat="1" hidden="1" outlineLevel="1" x14ac:dyDescent="0.25">
      <c r="A76" s="65" t="s">
        <v>1345</v>
      </c>
      <c r="B76" s="66" t="s">
        <v>1806</v>
      </c>
      <c r="C76" s="67" t="s">
        <v>2266</v>
      </c>
      <c r="D76" s="68"/>
      <c r="E76" s="69"/>
      <c r="F76" s="310">
        <v>0</v>
      </c>
      <c r="G76" s="310">
        <v>-1.1000000000000001</v>
      </c>
      <c r="H76" s="144">
        <f t="shared" si="8"/>
        <v>1.1000000000000001</v>
      </c>
      <c r="I76" s="93" t="str">
        <f t="shared" si="9"/>
        <v>N.M.</v>
      </c>
      <c r="J76" s="160"/>
      <c r="K76" s="310">
        <v>0</v>
      </c>
      <c r="L76" s="310">
        <v>367.46</v>
      </c>
      <c r="M76" s="144">
        <f t="shared" si="10"/>
        <v>-367.46</v>
      </c>
      <c r="N76" s="93" t="str">
        <f t="shared" si="11"/>
        <v>N.M.</v>
      </c>
      <c r="O76" s="261"/>
      <c r="P76" s="160"/>
      <c r="Q76" s="310">
        <v>0</v>
      </c>
      <c r="R76" s="310">
        <v>210.68</v>
      </c>
      <c r="S76" s="144">
        <f t="shared" si="12"/>
        <v>-210.68</v>
      </c>
      <c r="T76" s="93" t="str">
        <f t="shared" si="13"/>
        <v>N.M.</v>
      </c>
      <c r="U76" s="160"/>
      <c r="V76" s="310">
        <v>0</v>
      </c>
      <c r="W76" s="310">
        <v>489.34</v>
      </c>
      <c r="X76" s="144">
        <f t="shared" si="14"/>
        <v>-489.34</v>
      </c>
      <c r="Y76" s="93" t="str">
        <f t="shared" si="15"/>
        <v>N.M.</v>
      </c>
      <c r="Z76" s="134"/>
    </row>
    <row r="77" spans="1:26" s="70" customFormat="1" hidden="1" outlineLevel="1" x14ac:dyDescent="0.25">
      <c r="A77" s="65" t="s">
        <v>1346</v>
      </c>
      <c r="B77" s="66" t="s">
        <v>1807</v>
      </c>
      <c r="C77" s="67" t="s">
        <v>2267</v>
      </c>
      <c r="D77" s="68"/>
      <c r="E77" s="69"/>
      <c r="F77" s="310">
        <v>193.17000000000002</v>
      </c>
      <c r="G77" s="310">
        <v>0</v>
      </c>
      <c r="H77" s="144">
        <f t="shared" ref="H77:H82" si="16">+F77-G77</f>
        <v>193.17000000000002</v>
      </c>
      <c r="I77" s="93" t="str">
        <f t="shared" ref="I77:I82" si="17">IF(G77&lt;0,IF(H77=0,0,IF(OR(G77=0,F77=0),"N.M.",IF(ABS(H77/G77)&gt;=10,"N.M.",H77/(-G77)))),IF(H77=0,0,IF(OR(G77=0,F77=0),"N.M.",IF(ABS(H77/G77)&gt;=10,"N.M.",H77/G77))))</f>
        <v>N.M.</v>
      </c>
      <c r="J77" s="160"/>
      <c r="K77" s="310">
        <v>1159.02</v>
      </c>
      <c r="L77" s="310">
        <v>0</v>
      </c>
      <c r="M77" s="144">
        <f t="shared" ref="M77:M82" si="18">+K77-L77</f>
        <v>1159.02</v>
      </c>
      <c r="N77" s="93" t="str">
        <f t="shared" ref="N77:N82" si="19">IF(L77&lt;0,IF(M77=0,0,IF(OR(L77=0,K77=0),"N.M.",IF(ABS(M77/L77)&gt;=10,"N.M.",M77/(-L77)))),IF(M77=0,0,IF(OR(L77=0,K77=0),"N.M.",IF(ABS(M77/L77)&gt;=10,"N.M.",M77/L77))))</f>
        <v>N.M.</v>
      </c>
      <c r="O77" s="261"/>
      <c r="P77" s="160"/>
      <c r="Q77" s="310">
        <v>579.51</v>
      </c>
      <c r="R77" s="310">
        <v>0</v>
      </c>
      <c r="S77" s="144">
        <f t="shared" ref="S77:S82" si="20">+Q77-R77</f>
        <v>579.51</v>
      </c>
      <c r="T77" s="93" t="str">
        <f t="shared" ref="T77:T82" si="21">IF(R77&lt;0,IF(S77=0,0,IF(OR(R77=0,Q77=0),"N.M.",IF(ABS(S77/R77)&gt;=10,"N.M.",S77/(-R77)))),IF(S77=0,0,IF(OR(R77=0,Q77=0),"N.M.",IF(ABS(S77/R77)&gt;=10,"N.M.",S77/R77))))</f>
        <v>N.M.</v>
      </c>
      <c r="U77" s="160"/>
      <c r="V77" s="310">
        <v>1159.02</v>
      </c>
      <c r="W77" s="310">
        <v>0</v>
      </c>
      <c r="X77" s="144">
        <f t="shared" ref="X77:X82" si="22">+V77-W77</f>
        <v>1159.02</v>
      </c>
      <c r="Y77" s="93" t="str">
        <f t="shared" ref="Y77:Y82" si="23">IF(W77&lt;0,IF(X77=0,0,IF(OR(W77=0,V77=0),"N.M.",IF(ABS(X77/W77)&gt;=10,"N.M.",X77/(-W77)))),IF(X77=0,0,IF(OR(W77=0,V77=0),"N.M.",IF(ABS(X77/W77)&gt;=10,"N.M.",X77/W77))))</f>
        <v>N.M.</v>
      </c>
      <c r="Z77" s="134"/>
    </row>
    <row r="78" spans="1:26" s="70" customFormat="1" hidden="1" outlineLevel="1" x14ac:dyDescent="0.25">
      <c r="A78" s="65" t="s">
        <v>1347</v>
      </c>
      <c r="B78" s="66" t="s">
        <v>1808</v>
      </c>
      <c r="C78" s="67" t="s">
        <v>2268</v>
      </c>
      <c r="D78" s="68"/>
      <c r="E78" s="69"/>
      <c r="F78" s="310">
        <v>0</v>
      </c>
      <c r="G78" s="310">
        <v>0</v>
      </c>
      <c r="H78" s="144">
        <f t="shared" si="16"/>
        <v>0</v>
      </c>
      <c r="I78" s="93">
        <f t="shared" si="17"/>
        <v>0</v>
      </c>
      <c r="J78" s="160"/>
      <c r="K78" s="310">
        <v>0</v>
      </c>
      <c r="L78" s="310">
        <v>0</v>
      </c>
      <c r="M78" s="144">
        <f t="shared" si="18"/>
        <v>0</v>
      </c>
      <c r="N78" s="93">
        <f t="shared" si="19"/>
        <v>0</v>
      </c>
      <c r="O78" s="261"/>
      <c r="P78" s="160"/>
      <c r="Q78" s="310">
        <v>0</v>
      </c>
      <c r="R78" s="310">
        <v>0</v>
      </c>
      <c r="S78" s="144">
        <f t="shared" si="20"/>
        <v>0</v>
      </c>
      <c r="T78" s="93">
        <f t="shared" si="21"/>
        <v>0</v>
      </c>
      <c r="U78" s="160"/>
      <c r="V78" s="310">
        <v>0</v>
      </c>
      <c r="W78" s="310">
        <v>-0.02</v>
      </c>
      <c r="X78" s="144">
        <f t="shared" si="22"/>
        <v>0.02</v>
      </c>
      <c r="Y78" s="93" t="str">
        <f t="shared" si="23"/>
        <v>N.M.</v>
      </c>
      <c r="Z78" s="134"/>
    </row>
    <row r="79" spans="1:26" s="70" customFormat="1" hidden="1" outlineLevel="1" x14ac:dyDescent="0.25">
      <c r="A79" s="65" t="s">
        <v>1348</v>
      </c>
      <c r="B79" s="66" t="s">
        <v>1809</v>
      </c>
      <c r="C79" s="67" t="s">
        <v>2269</v>
      </c>
      <c r="D79" s="68"/>
      <c r="E79" s="69"/>
      <c r="F79" s="310">
        <v>1321.84</v>
      </c>
      <c r="G79" s="310">
        <v>5019.08</v>
      </c>
      <c r="H79" s="144">
        <f t="shared" si="16"/>
        <v>-3697.24</v>
      </c>
      <c r="I79" s="93">
        <f t="shared" si="17"/>
        <v>-0.7366369932338197</v>
      </c>
      <c r="J79" s="160"/>
      <c r="K79" s="310">
        <v>7860.93</v>
      </c>
      <c r="L79" s="310">
        <v>12968.050000000001</v>
      </c>
      <c r="M79" s="144">
        <f t="shared" si="18"/>
        <v>-5107.1200000000008</v>
      </c>
      <c r="N79" s="93">
        <f t="shared" si="19"/>
        <v>-0.3938232810638454</v>
      </c>
      <c r="O79" s="261"/>
      <c r="P79" s="160"/>
      <c r="Q79" s="310">
        <v>2605.91</v>
      </c>
      <c r="R79" s="310">
        <v>7488.1500000000005</v>
      </c>
      <c r="S79" s="144">
        <f t="shared" si="20"/>
        <v>-4882.2400000000007</v>
      </c>
      <c r="T79" s="93">
        <f t="shared" si="21"/>
        <v>-0.6519954862015318</v>
      </c>
      <c r="U79" s="160"/>
      <c r="V79" s="310">
        <v>33077.770000000004</v>
      </c>
      <c r="W79" s="310">
        <v>23583.75</v>
      </c>
      <c r="X79" s="144">
        <f t="shared" si="22"/>
        <v>9494.0200000000041</v>
      </c>
      <c r="Y79" s="93">
        <f t="shared" si="23"/>
        <v>0.40256617374251358</v>
      </c>
      <c r="Z79" s="134"/>
    </row>
    <row r="80" spans="1:26" s="70" customFormat="1" hidden="1" outlineLevel="1" x14ac:dyDescent="0.25">
      <c r="A80" s="65" t="s">
        <v>1349</v>
      </c>
      <c r="B80" s="66" t="s">
        <v>1810</v>
      </c>
      <c r="C80" s="67" t="s">
        <v>2270</v>
      </c>
      <c r="D80" s="68"/>
      <c r="E80" s="69"/>
      <c r="F80" s="310">
        <v>0</v>
      </c>
      <c r="G80" s="310">
        <v>0</v>
      </c>
      <c r="H80" s="144">
        <f t="shared" si="16"/>
        <v>0</v>
      </c>
      <c r="I80" s="93">
        <f t="shared" si="17"/>
        <v>0</v>
      </c>
      <c r="J80" s="160"/>
      <c r="K80" s="310">
        <v>0</v>
      </c>
      <c r="L80" s="310">
        <v>0</v>
      </c>
      <c r="M80" s="144">
        <f t="shared" si="18"/>
        <v>0</v>
      </c>
      <c r="N80" s="93">
        <f t="shared" si="19"/>
        <v>0</v>
      </c>
      <c r="O80" s="261"/>
      <c r="P80" s="160"/>
      <c r="Q80" s="310">
        <v>0</v>
      </c>
      <c r="R80" s="310">
        <v>0</v>
      </c>
      <c r="S80" s="144">
        <f t="shared" si="20"/>
        <v>0</v>
      </c>
      <c r="T80" s="93">
        <f t="shared" si="21"/>
        <v>0</v>
      </c>
      <c r="U80" s="160"/>
      <c r="V80" s="310">
        <v>42857.15</v>
      </c>
      <c r="W80" s="310">
        <v>0</v>
      </c>
      <c r="X80" s="144">
        <f t="shared" si="22"/>
        <v>42857.15</v>
      </c>
      <c r="Y80" s="93" t="str">
        <f t="shared" si="23"/>
        <v>N.M.</v>
      </c>
      <c r="Z80" s="134"/>
    </row>
    <row r="81" spans="1:26" s="70" customFormat="1" hidden="1" outlineLevel="1" x14ac:dyDescent="0.25">
      <c r="A81" s="65" t="s">
        <v>1350</v>
      </c>
      <c r="B81" s="66" t="s">
        <v>1811</v>
      </c>
      <c r="C81" s="67" t="s">
        <v>2271</v>
      </c>
      <c r="D81" s="68"/>
      <c r="E81" s="69"/>
      <c r="F81" s="310">
        <v>6.46</v>
      </c>
      <c r="G81" s="310">
        <v>24.05</v>
      </c>
      <c r="H81" s="144">
        <f t="shared" si="16"/>
        <v>-17.59</v>
      </c>
      <c r="I81" s="93">
        <f t="shared" si="17"/>
        <v>-0.73139293139293138</v>
      </c>
      <c r="J81" s="160"/>
      <c r="K81" s="310">
        <v>38.4</v>
      </c>
      <c r="L81" s="310">
        <v>62.18</v>
      </c>
      <c r="M81" s="144">
        <f t="shared" si="18"/>
        <v>-23.78</v>
      </c>
      <c r="N81" s="93">
        <f t="shared" si="19"/>
        <v>-0.38243808298488263</v>
      </c>
      <c r="O81" s="261"/>
      <c r="P81" s="160"/>
      <c r="Q81" s="310">
        <v>12.74</v>
      </c>
      <c r="R81" s="310">
        <v>35.880000000000003</v>
      </c>
      <c r="S81" s="144">
        <f t="shared" si="20"/>
        <v>-23.14</v>
      </c>
      <c r="T81" s="93">
        <f t="shared" si="21"/>
        <v>-0.64492753623188404</v>
      </c>
      <c r="U81" s="160"/>
      <c r="V81" s="310">
        <v>159.26</v>
      </c>
      <c r="W81" s="310">
        <v>124.39</v>
      </c>
      <c r="X81" s="144">
        <f t="shared" si="22"/>
        <v>34.86999999999999</v>
      </c>
      <c r="Y81" s="93">
        <f t="shared" si="23"/>
        <v>0.28032800064313845</v>
      </c>
      <c r="Z81" s="134"/>
    </row>
    <row r="82" spans="1:26" collapsed="1" x14ac:dyDescent="0.25">
      <c r="A82" s="40" t="s">
        <v>597</v>
      </c>
      <c r="B82" s="85" t="s">
        <v>63</v>
      </c>
      <c r="C82" s="91" t="s">
        <v>443</v>
      </c>
      <c r="D82" s="40" t="s">
        <v>276</v>
      </c>
      <c r="E82" s="50"/>
      <c r="F82" s="102">
        <v>13594179.405000001</v>
      </c>
      <c r="G82" s="102">
        <v>13572640.010000002</v>
      </c>
      <c r="H82" s="100">
        <f t="shared" si="16"/>
        <v>21539.394999999553</v>
      </c>
      <c r="I82" s="119">
        <f t="shared" si="17"/>
        <v>1.5869716565185428E-3</v>
      </c>
      <c r="J82" s="162"/>
      <c r="K82" s="102">
        <v>74100574.141000047</v>
      </c>
      <c r="L82" s="102">
        <v>78930313.409999982</v>
      </c>
      <c r="M82" s="100">
        <f t="shared" si="18"/>
        <v>-4829739.2689999342</v>
      </c>
      <c r="N82" s="119">
        <f t="shared" si="19"/>
        <v>-6.1189916273511669E-2</v>
      </c>
      <c r="O82" s="249"/>
      <c r="P82" s="162"/>
      <c r="Q82" s="102">
        <v>34621698.983999997</v>
      </c>
      <c r="R82" s="102">
        <v>33487527.399999995</v>
      </c>
      <c r="S82" s="100">
        <f t="shared" si="20"/>
        <v>1134171.5840000026</v>
      </c>
      <c r="T82" s="119">
        <f t="shared" si="21"/>
        <v>3.3868477969502243E-2</v>
      </c>
      <c r="U82" s="162"/>
      <c r="V82" s="102">
        <v>146420352.38099998</v>
      </c>
      <c r="W82" s="102">
        <v>135302733.91000003</v>
      </c>
      <c r="X82" s="100">
        <f t="shared" si="22"/>
        <v>11117618.470999956</v>
      </c>
      <c r="Y82" s="119">
        <f t="shared" si="23"/>
        <v>8.2168468808583833E-2</v>
      </c>
    </row>
    <row r="83" spans="1:26" s="110" customFormat="1" x14ac:dyDescent="0.25">
      <c r="A83" s="105"/>
      <c r="B83" s="106" t="s">
        <v>65</v>
      </c>
      <c r="C83" s="107" t="s">
        <v>281</v>
      </c>
      <c r="D83" s="105"/>
      <c r="E83" s="111"/>
      <c r="F83" s="305"/>
      <c r="G83" s="305"/>
      <c r="H83" s="306"/>
      <c r="I83" s="121"/>
      <c r="J83" s="169"/>
      <c r="K83" s="305"/>
      <c r="L83" s="305"/>
      <c r="M83" s="306"/>
      <c r="N83" s="121"/>
      <c r="O83" s="250"/>
      <c r="P83" s="169"/>
      <c r="Q83" s="305"/>
      <c r="R83" s="305"/>
      <c r="S83" s="306"/>
      <c r="T83" s="121"/>
      <c r="U83" s="169"/>
      <c r="V83" s="305"/>
      <c r="W83" s="305"/>
      <c r="X83" s="306"/>
      <c r="Y83" s="121"/>
      <c r="Z83" s="134"/>
    </row>
    <row r="84" spans="1:26" s="70" customFormat="1" hidden="1" outlineLevel="1" x14ac:dyDescent="0.25">
      <c r="A84" s="65" t="s">
        <v>1547</v>
      </c>
      <c r="B84" s="66" t="s">
        <v>2008</v>
      </c>
      <c r="C84" s="67" t="s">
        <v>2458</v>
      </c>
      <c r="D84" s="68"/>
      <c r="E84" s="69"/>
      <c r="F84" s="310">
        <v>65789.02</v>
      </c>
      <c r="G84" s="310">
        <v>128935.01000000001</v>
      </c>
      <c r="H84" s="144">
        <f t="shared" ref="H84:H147" si="24">+F84-G84</f>
        <v>-63145.990000000005</v>
      </c>
      <c r="I84" s="93">
        <f t="shared" ref="I84:I147" si="25">IF(G84&lt;0,IF(H84=0,0,IF(OR(G84=0,F84=0),"N.M.",IF(ABS(H84/G84)&gt;=10,"N.M.",H84/(-G84)))),IF(H84=0,0,IF(OR(G84=0,F84=0),"N.M.",IF(ABS(H84/G84)&gt;=10,"N.M.",H84/G84))))</f>
        <v>-0.48975053400934315</v>
      </c>
      <c r="J84" s="160"/>
      <c r="K84" s="310">
        <v>524607.31000000006</v>
      </c>
      <c r="L84" s="310">
        <v>912310.32000000007</v>
      </c>
      <c r="M84" s="144">
        <f t="shared" ref="M84:M115" si="26">+K84-L84</f>
        <v>-387703.01</v>
      </c>
      <c r="N84" s="93">
        <f t="shared" ref="N84:N94" si="27">IF(L84&lt;0,IF(M84=0,0,IF(OR(L84=0,K84=0),"N.M.",IF(ABS(M84/L84)&gt;=10,"N.M.",M84/(-L84)))),IF(M84=0,0,IF(OR(L84=0,K84=0),"N.M.",IF(ABS(M84/L84)&gt;=10,"N.M.",M84/L84))))</f>
        <v>-0.42496834848914128</v>
      </c>
      <c r="O84" s="261"/>
      <c r="P84" s="160"/>
      <c r="Q84" s="310">
        <v>263765.78999999998</v>
      </c>
      <c r="R84" s="310">
        <v>458826.77</v>
      </c>
      <c r="S84" s="144">
        <f t="shared" ref="S84:S115" si="28">+Q84-R84</f>
        <v>-195060.98000000004</v>
      </c>
      <c r="T84" s="93">
        <f t="shared" ref="T84:T94" si="29">IF(R84&lt;0,IF(S84=0,0,IF(OR(R84=0,Q84=0),"N.M.",IF(ABS(S84/R84)&gt;=10,"N.M.",S84/(-R84)))),IF(S84=0,0,IF(OR(R84=0,Q84=0),"N.M.",IF(ABS(S84/R84)&gt;=10,"N.M.",S84/R84))))</f>
        <v>-0.42512990251200911</v>
      </c>
      <c r="U84" s="160"/>
      <c r="V84" s="310">
        <v>1289727.2000000002</v>
      </c>
      <c r="W84" s="310">
        <v>1654751.73</v>
      </c>
      <c r="X84" s="144">
        <f t="shared" ref="X84:X115" si="30">+V84-W84</f>
        <v>-365024.5299999998</v>
      </c>
      <c r="Y84" s="93">
        <f t="shared" ref="Y84:Y115" si="31">IF(W84&lt;0,IF(X84=0,0,IF(OR(W84=0,V84=0),"N.M.",IF(ABS(X84/W84)&gt;=10,"N.M.",X84/(-W84)))),IF(X84=0,0,IF(OR(W84=0,V84=0),"N.M.",IF(ABS(X84/W84)&gt;=10,"N.M.",X84/W84))))</f>
        <v>-0.22059171982252576</v>
      </c>
      <c r="Z84" s="134"/>
    </row>
    <row r="85" spans="1:26" collapsed="1" x14ac:dyDescent="0.25">
      <c r="A85" s="40" t="s">
        <v>598</v>
      </c>
      <c r="B85" s="85" t="s">
        <v>69</v>
      </c>
      <c r="C85" s="90" t="s">
        <v>442</v>
      </c>
      <c r="D85" s="40"/>
      <c r="E85" s="50"/>
      <c r="F85" s="102">
        <v>65789.02</v>
      </c>
      <c r="G85" s="102">
        <v>128935.01000000001</v>
      </c>
      <c r="H85" s="100">
        <f t="shared" si="24"/>
        <v>-63145.990000000005</v>
      </c>
      <c r="I85" s="119">
        <f t="shared" si="25"/>
        <v>-0.48975053400934315</v>
      </c>
      <c r="J85" s="162"/>
      <c r="K85" s="102">
        <v>524607.31000000006</v>
      </c>
      <c r="L85" s="102">
        <v>912310.32000000007</v>
      </c>
      <c r="M85" s="100">
        <f t="shared" si="26"/>
        <v>-387703.01</v>
      </c>
      <c r="N85" s="119">
        <f t="shared" si="27"/>
        <v>-0.42496834848914128</v>
      </c>
      <c r="O85" s="249"/>
      <c r="P85" s="162"/>
      <c r="Q85" s="102">
        <v>263765.78999999998</v>
      </c>
      <c r="R85" s="102">
        <v>458826.77</v>
      </c>
      <c r="S85" s="100">
        <f t="shared" si="28"/>
        <v>-195060.98000000004</v>
      </c>
      <c r="T85" s="119">
        <f t="shared" si="29"/>
        <v>-0.42512990251200911</v>
      </c>
      <c r="U85" s="162"/>
      <c r="V85" s="102">
        <v>1289727.2000000002</v>
      </c>
      <c r="W85" s="102">
        <v>1654751.73</v>
      </c>
      <c r="X85" s="100">
        <f t="shared" si="30"/>
        <v>-365024.5299999998</v>
      </c>
      <c r="Y85" s="119">
        <f t="shared" si="31"/>
        <v>-0.22059171982252576</v>
      </c>
    </row>
    <row r="86" spans="1:26" s="70" customFormat="1" hidden="1" outlineLevel="1" x14ac:dyDescent="0.25">
      <c r="A86" s="65" t="s">
        <v>1548</v>
      </c>
      <c r="B86" s="66" t="s">
        <v>2009</v>
      </c>
      <c r="C86" s="67" t="s">
        <v>2459</v>
      </c>
      <c r="D86" s="68"/>
      <c r="E86" s="69"/>
      <c r="F86" s="310">
        <v>167010.37</v>
      </c>
      <c r="G86" s="310">
        <v>90430.22</v>
      </c>
      <c r="H86" s="144">
        <f t="shared" si="24"/>
        <v>76580.149999999994</v>
      </c>
      <c r="I86" s="93">
        <f t="shared" si="25"/>
        <v>0.84684246040759381</v>
      </c>
      <c r="J86" s="160"/>
      <c r="K86" s="310">
        <v>900636.81</v>
      </c>
      <c r="L86" s="310">
        <v>629143.04000000004</v>
      </c>
      <c r="M86" s="144">
        <f t="shared" si="26"/>
        <v>271493.77</v>
      </c>
      <c r="N86" s="93">
        <f t="shared" si="27"/>
        <v>0.43152948175346578</v>
      </c>
      <c r="O86" s="261"/>
      <c r="P86" s="160"/>
      <c r="Q86" s="310">
        <v>447180.39</v>
      </c>
      <c r="R86" s="310">
        <v>256932.16</v>
      </c>
      <c r="S86" s="144">
        <f t="shared" si="28"/>
        <v>190248.23</v>
      </c>
      <c r="T86" s="93">
        <f t="shared" si="29"/>
        <v>0.74046094502144066</v>
      </c>
      <c r="U86" s="160"/>
      <c r="V86" s="310">
        <v>2065957.56</v>
      </c>
      <c r="W86" s="310">
        <v>1438771.85</v>
      </c>
      <c r="X86" s="144">
        <f t="shared" si="30"/>
        <v>627185.71</v>
      </c>
      <c r="Y86" s="93">
        <f t="shared" si="31"/>
        <v>0.43591741803955919</v>
      </c>
      <c r="Z86" s="134"/>
    </row>
    <row r="87" spans="1:26" collapsed="1" x14ac:dyDescent="0.25">
      <c r="A87" s="40" t="s">
        <v>599</v>
      </c>
      <c r="B87" s="85" t="s">
        <v>71</v>
      </c>
      <c r="C87" s="90" t="s">
        <v>441</v>
      </c>
      <c r="D87" s="40"/>
      <c r="E87" s="50"/>
      <c r="F87" s="102">
        <v>167010.37</v>
      </c>
      <c r="G87" s="102">
        <v>90430.22</v>
      </c>
      <c r="H87" s="100">
        <f t="shared" si="24"/>
        <v>76580.149999999994</v>
      </c>
      <c r="I87" s="119">
        <f t="shared" si="25"/>
        <v>0.84684246040759381</v>
      </c>
      <c r="J87" s="162"/>
      <c r="K87" s="102">
        <v>900636.81</v>
      </c>
      <c r="L87" s="102">
        <v>629143.04000000004</v>
      </c>
      <c r="M87" s="100">
        <f t="shared" si="26"/>
        <v>271493.77</v>
      </c>
      <c r="N87" s="119">
        <f t="shared" si="27"/>
        <v>0.43152948175346578</v>
      </c>
      <c r="O87" s="249"/>
      <c r="P87" s="162"/>
      <c r="Q87" s="102">
        <v>447180.39</v>
      </c>
      <c r="R87" s="102">
        <v>256932.16</v>
      </c>
      <c r="S87" s="100">
        <f t="shared" si="28"/>
        <v>190248.23</v>
      </c>
      <c r="T87" s="119">
        <f t="shared" si="29"/>
        <v>0.74046094502144066</v>
      </c>
      <c r="U87" s="162"/>
      <c r="V87" s="102">
        <v>2065957.56</v>
      </c>
      <c r="W87" s="102">
        <v>1438771.85</v>
      </c>
      <c r="X87" s="100">
        <f t="shared" si="30"/>
        <v>627185.71</v>
      </c>
      <c r="Y87" s="119">
        <f t="shared" si="31"/>
        <v>0.43591741803955919</v>
      </c>
    </row>
    <row r="88" spans="1:26" s="70" customFormat="1" hidden="1" outlineLevel="1" x14ac:dyDescent="0.25">
      <c r="A88" s="65" t="s">
        <v>1549</v>
      </c>
      <c r="B88" s="66" t="s">
        <v>2010</v>
      </c>
      <c r="C88" s="67" t="s">
        <v>2460</v>
      </c>
      <c r="D88" s="68"/>
      <c r="E88" s="69"/>
      <c r="F88" s="310">
        <v>316845.68</v>
      </c>
      <c r="G88" s="310">
        <v>681572.32000000007</v>
      </c>
      <c r="H88" s="144">
        <f t="shared" si="24"/>
        <v>-364726.64000000007</v>
      </c>
      <c r="I88" s="93">
        <f t="shared" si="25"/>
        <v>-0.53512537011479577</v>
      </c>
      <c r="J88" s="160"/>
      <c r="K88" s="310">
        <v>7594538.6299999999</v>
      </c>
      <c r="L88" s="310">
        <v>6540282.9400000004</v>
      </c>
      <c r="M88" s="144">
        <f t="shared" si="26"/>
        <v>1054255.6899999995</v>
      </c>
      <c r="N88" s="93">
        <f t="shared" si="27"/>
        <v>0.16119420209670615</v>
      </c>
      <c r="O88" s="261"/>
      <c r="P88" s="160"/>
      <c r="Q88" s="310">
        <v>3724881.02</v>
      </c>
      <c r="R88" s="310">
        <v>4135768.51</v>
      </c>
      <c r="S88" s="144">
        <f t="shared" si="28"/>
        <v>-410887.48999999976</v>
      </c>
      <c r="T88" s="93">
        <f t="shared" si="29"/>
        <v>-9.9349731254663426E-2</v>
      </c>
      <c r="U88" s="160"/>
      <c r="V88" s="310">
        <v>15209176.84</v>
      </c>
      <c r="W88" s="310">
        <v>12998522.48</v>
      </c>
      <c r="X88" s="144">
        <f t="shared" si="30"/>
        <v>2210654.3599999994</v>
      </c>
      <c r="Y88" s="93">
        <f t="shared" si="31"/>
        <v>0.17006966471777024</v>
      </c>
      <c r="Z88" s="134"/>
    </row>
    <row r="89" spans="1:26" s="70" customFormat="1" hidden="1" outlineLevel="1" x14ac:dyDescent="0.25">
      <c r="A89" s="65" t="s">
        <v>1550</v>
      </c>
      <c r="B89" s="66" t="s">
        <v>2011</v>
      </c>
      <c r="C89" s="67" t="s">
        <v>2461</v>
      </c>
      <c r="D89" s="68"/>
      <c r="E89" s="69"/>
      <c r="F89" s="310">
        <v>0</v>
      </c>
      <c r="G89" s="310">
        <v>0</v>
      </c>
      <c r="H89" s="144">
        <f t="shared" si="24"/>
        <v>0</v>
      </c>
      <c r="I89" s="93">
        <f t="shared" si="25"/>
        <v>0</v>
      </c>
      <c r="J89" s="160"/>
      <c r="K89" s="310">
        <v>0</v>
      </c>
      <c r="L89" s="310">
        <v>0</v>
      </c>
      <c r="M89" s="144">
        <f t="shared" si="26"/>
        <v>0</v>
      </c>
      <c r="N89" s="93">
        <f t="shared" si="27"/>
        <v>0</v>
      </c>
      <c r="O89" s="261"/>
      <c r="P89" s="160"/>
      <c r="Q89" s="310">
        <v>0</v>
      </c>
      <c r="R89" s="310">
        <v>0</v>
      </c>
      <c r="S89" s="144">
        <f t="shared" si="28"/>
        <v>0</v>
      </c>
      <c r="T89" s="93">
        <f t="shared" si="29"/>
        <v>0</v>
      </c>
      <c r="U89" s="160"/>
      <c r="V89" s="310">
        <v>0</v>
      </c>
      <c r="W89" s="310">
        <v>-11.66</v>
      </c>
      <c r="X89" s="144">
        <f t="shared" si="30"/>
        <v>11.66</v>
      </c>
      <c r="Y89" s="93" t="str">
        <f t="shared" si="31"/>
        <v>N.M.</v>
      </c>
      <c r="Z89" s="134"/>
    </row>
    <row r="90" spans="1:26" s="70" customFormat="1" hidden="1" outlineLevel="1" x14ac:dyDescent="0.25">
      <c r="A90" s="65" t="s">
        <v>1551</v>
      </c>
      <c r="B90" s="66" t="s">
        <v>2012</v>
      </c>
      <c r="C90" s="67" t="s">
        <v>2462</v>
      </c>
      <c r="D90" s="68"/>
      <c r="E90" s="69"/>
      <c r="F90" s="310">
        <v>-540.36</v>
      </c>
      <c r="G90" s="310">
        <v>-491.95</v>
      </c>
      <c r="H90" s="144">
        <f t="shared" si="24"/>
        <v>-48.410000000000025</v>
      </c>
      <c r="I90" s="93">
        <f t="shared" si="25"/>
        <v>-9.8404309381034713E-2</v>
      </c>
      <c r="J90" s="160"/>
      <c r="K90" s="310">
        <v>-3221.82</v>
      </c>
      <c r="L90" s="310">
        <v>-5997.07</v>
      </c>
      <c r="M90" s="144">
        <f t="shared" si="26"/>
        <v>2775.2499999999995</v>
      </c>
      <c r="N90" s="93">
        <f t="shared" si="27"/>
        <v>0.46276765153650029</v>
      </c>
      <c r="O90" s="261"/>
      <c r="P90" s="160"/>
      <c r="Q90" s="310">
        <v>-2634.75</v>
      </c>
      <c r="R90" s="310">
        <v>-4396.7</v>
      </c>
      <c r="S90" s="144">
        <f t="shared" si="28"/>
        <v>1761.9499999999998</v>
      </c>
      <c r="T90" s="93">
        <f t="shared" si="29"/>
        <v>0.40074373962289894</v>
      </c>
      <c r="U90" s="160"/>
      <c r="V90" s="310">
        <v>-7719.5</v>
      </c>
      <c r="W90" s="310">
        <v>-11931.7</v>
      </c>
      <c r="X90" s="144">
        <f t="shared" si="30"/>
        <v>4212.2000000000007</v>
      </c>
      <c r="Y90" s="93">
        <f t="shared" si="31"/>
        <v>0.35302597282868331</v>
      </c>
      <c r="Z90" s="134"/>
    </row>
    <row r="91" spans="1:26" s="70" customFormat="1" hidden="1" outlineLevel="1" x14ac:dyDescent="0.25">
      <c r="A91" s="65" t="s">
        <v>1552</v>
      </c>
      <c r="B91" s="66" t="s">
        <v>2013</v>
      </c>
      <c r="C91" s="67" t="s">
        <v>2463</v>
      </c>
      <c r="D91" s="68"/>
      <c r="E91" s="69"/>
      <c r="F91" s="310">
        <v>-58271.11</v>
      </c>
      <c r="G91" s="310">
        <v>-58271.11</v>
      </c>
      <c r="H91" s="144">
        <f t="shared" si="24"/>
        <v>0</v>
      </c>
      <c r="I91" s="93">
        <f t="shared" si="25"/>
        <v>0</v>
      </c>
      <c r="J91" s="160"/>
      <c r="K91" s="310">
        <v>-349626.66000000003</v>
      </c>
      <c r="L91" s="310">
        <v>-313320.98</v>
      </c>
      <c r="M91" s="144">
        <f t="shared" si="26"/>
        <v>-36305.680000000051</v>
      </c>
      <c r="N91" s="93">
        <f t="shared" si="27"/>
        <v>-0.11587375987397988</v>
      </c>
      <c r="O91" s="261"/>
      <c r="P91" s="160"/>
      <c r="Q91" s="310">
        <v>-174813.33000000002</v>
      </c>
      <c r="R91" s="310">
        <v>-174813.33000000002</v>
      </c>
      <c r="S91" s="144">
        <f t="shared" si="28"/>
        <v>0</v>
      </c>
      <c r="T91" s="93">
        <f t="shared" si="29"/>
        <v>0</v>
      </c>
      <c r="U91" s="160"/>
      <c r="V91" s="310">
        <v>-699253.32000000007</v>
      </c>
      <c r="W91" s="310">
        <v>-197288.65999999997</v>
      </c>
      <c r="X91" s="144">
        <f t="shared" si="30"/>
        <v>-501964.66000000009</v>
      </c>
      <c r="Y91" s="93">
        <f t="shared" si="31"/>
        <v>-2.5443158263632597</v>
      </c>
      <c r="Z91" s="134"/>
    </row>
    <row r="92" spans="1:26" collapsed="1" x14ac:dyDescent="0.25">
      <c r="A92" s="40" t="s">
        <v>600</v>
      </c>
      <c r="B92" s="85" t="s">
        <v>73</v>
      </c>
      <c r="C92" s="90" t="s">
        <v>440</v>
      </c>
      <c r="D92" s="40"/>
      <c r="E92" s="50"/>
      <c r="F92" s="102">
        <v>258034.21000000002</v>
      </c>
      <c r="G92" s="102">
        <v>622809.26000000013</v>
      </c>
      <c r="H92" s="100">
        <f t="shared" si="24"/>
        <v>-364775.0500000001</v>
      </c>
      <c r="I92" s="119">
        <f t="shared" si="25"/>
        <v>-0.58569304187930671</v>
      </c>
      <c r="J92" s="162"/>
      <c r="K92" s="102">
        <v>7241690.1499999994</v>
      </c>
      <c r="L92" s="102">
        <v>6220964.8900000006</v>
      </c>
      <c r="M92" s="100">
        <f t="shared" si="26"/>
        <v>1020725.2599999988</v>
      </c>
      <c r="N92" s="119">
        <f t="shared" si="27"/>
        <v>0.16407828657589463</v>
      </c>
      <c r="O92" s="249"/>
      <c r="P92" s="162"/>
      <c r="Q92" s="102">
        <v>3547432.94</v>
      </c>
      <c r="R92" s="102">
        <v>3956558.4799999995</v>
      </c>
      <c r="S92" s="100">
        <f t="shared" si="28"/>
        <v>-409125.53999999957</v>
      </c>
      <c r="T92" s="119">
        <f t="shared" si="29"/>
        <v>-0.10340439603460622</v>
      </c>
      <c r="U92" s="162"/>
      <c r="V92" s="102">
        <v>14502204.02</v>
      </c>
      <c r="W92" s="102">
        <v>12789290.460000001</v>
      </c>
      <c r="X92" s="100">
        <f t="shared" si="30"/>
        <v>1712913.5599999987</v>
      </c>
      <c r="Y92" s="119">
        <f t="shared" si="31"/>
        <v>0.13393343167530175</v>
      </c>
    </row>
    <row r="93" spans="1:26" s="70" customFormat="1" hidden="1" outlineLevel="1" x14ac:dyDescent="0.25">
      <c r="A93" s="65" t="s">
        <v>1553</v>
      </c>
      <c r="B93" s="66" t="s">
        <v>2014</v>
      </c>
      <c r="C93" s="67" t="s">
        <v>2464</v>
      </c>
      <c r="D93" s="68"/>
      <c r="E93" s="69"/>
      <c r="F93" s="310">
        <v>252404.07</v>
      </c>
      <c r="G93" s="310">
        <v>115997.6</v>
      </c>
      <c r="H93" s="144">
        <f t="shared" si="24"/>
        <v>136406.47</v>
      </c>
      <c r="I93" s="93">
        <f t="shared" si="25"/>
        <v>1.1759421746656826</v>
      </c>
      <c r="J93" s="160"/>
      <c r="K93" s="310">
        <v>2628405.12</v>
      </c>
      <c r="L93" s="310">
        <v>2088417.27</v>
      </c>
      <c r="M93" s="144">
        <f t="shared" si="26"/>
        <v>539987.85000000009</v>
      </c>
      <c r="N93" s="93">
        <f t="shared" si="27"/>
        <v>0.25856319891474566</v>
      </c>
      <c r="O93" s="261"/>
      <c r="P93" s="160"/>
      <c r="Q93" s="310">
        <v>1135146.3400000001</v>
      </c>
      <c r="R93" s="310">
        <v>958750.23</v>
      </c>
      <c r="S93" s="144">
        <f t="shared" si="28"/>
        <v>176396.1100000001</v>
      </c>
      <c r="T93" s="93">
        <f t="shared" si="29"/>
        <v>0.18398546824859704</v>
      </c>
      <c r="U93" s="160"/>
      <c r="V93" s="310">
        <v>4489140.33</v>
      </c>
      <c r="W93" s="310">
        <v>4458240.29</v>
      </c>
      <c r="X93" s="144">
        <f t="shared" si="30"/>
        <v>30900.040000000037</v>
      </c>
      <c r="Y93" s="93">
        <f t="shared" si="31"/>
        <v>6.9309947400793947E-3</v>
      </c>
      <c r="Z93" s="134"/>
    </row>
    <row r="94" spans="1:26" collapsed="1" x14ac:dyDescent="0.25">
      <c r="A94" s="40" t="s">
        <v>601</v>
      </c>
      <c r="B94" s="85" t="s">
        <v>75</v>
      </c>
      <c r="C94" s="90" t="s">
        <v>439</v>
      </c>
      <c r="D94" s="40"/>
      <c r="E94" s="50"/>
      <c r="F94" s="102">
        <v>252404.07</v>
      </c>
      <c r="G94" s="102">
        <v>115997.6</v>
      </c>
      <c r="H94" s="100">
        <f t="shared" si="24"/>
        <v>136406.47</v>
      </c>
      <c r="I94" s="119">
        <f t="shared" si="25"/>
        <v>1.1759421746656826</v>
      </c>
      <c r="J94" s="162"/>
      <c r="K94" s="102">
        <v>2628405.12</v>
      </c>
      <c r="L94" s="102">
        <v>2088417.27</v>
      </c>
      <c r="M94" s="100">
        <f t="shared" si="26"/>
        <v>539987.85000000009</v>
      </c>
      <c r="N94" s="119">
        <f t="shared" si="27"/>
        <v>0.25856319891474566</v>
      </c>
      <c r="O94" s="249"/>
      <c r="P94" s="162"/>
      <c r="Q94" s="102">
        <v>1135146.3400000001</v>
      </c>
      <c r="R94" s="102">
        <v>958750.23</v>
      </c>
      <c r="S94" s="100">
        <f t="shared" si="28"/>
        <v>176396.1100000001</v>
      </c>
      <c r="T94" s="119">
        <f t="shared" si="29"/>
        <v>0.18398546824859704</v>
      </c>
      <c r="U94" s="162"/>
      <c r="V94" s="102">
        <v>4489140.33</v>
      </c>
      <c r="W94" s="102">
        <v>4458240.29</v>
      </c>
      <c r="X94" s="100">
        <f t="shared" si="30"/>
        <v>30900.040000000037</v>
      </c>
      <c r="Y94" s="119">
        <f t="shared" si="31"/>
        <v>6.9309947400793947E-3</v>
      </c>
    </row>
    <row r="95" spans="1:26" x14ac:dyDescent="0.25">
      <c r="A95" s="40" t="s">
        <v>1033</v>
      </c>
      <c r="B95" s="85" t="s">
        <v>924</v>
      </c>
      <c r="C95" s="90" t="s">
        <v>921</v>
      </c>
      <c r="D95" s="43" t="s">
        <v>275</v>
      </c>
      <c r="E95" s="50"/>
      <c r="F95" s="102">
        <v>0</v>
      </c>
      <c r="G95" s="102">
        <v>0</v>
      </c>
      <c r="H95" s="100">
        <f t="shared" si="24"/>
        <v>0</v>
      </c>
      <c r="I95" s="119">
        <f t="shared" si="25"/>
        <v>0</v>
      </c>
      <c r="J95" s="162"/>
      <c r="K95" s="102">
        <v>0</v>
      </c>
      <c r="L95" s="102">
        <v>0</v>
      </c>
      <c r="M95" s="100">
        <f t="shared" si="26"/>
        <v>0</v>
      </c>
      <c r="N95" s="119"/>
      <c r="O95" s="249"/>
      <c r="P95" s="162"/>
      <c r="Q95" s="102">
        <v>0</v>
      </c>
      <c r="R95" s="102">
        <v>0</v>
      </c>
      <c r="S95" s="100">
        <f t="shared" si="28"/>
        <v>0</v>
      </c>
      <c r="T95" s="119"/>
      <c r="U95" s="162"/>
      <c r="V95" s="102">
        <v>0</v>
      </c>
      <c r="W95" s="102">
        <v>0</v>
      </c>
      <c r="X95" s="100">
        <f t="shared" si="30"/>
        <v>0</v>
      </c>
      <c r="Y95" s="119">
        <f t="shared" si="31"/>
        <v>0</v>
      </c>
    </row>
    <row r="96" spans="1:26" s="70" customFormat="1" hidden="1" outlineLevel="1" x14ac:dyDescent="0.25">
      <c r="A96" s="65" t="s">
        <v>1554</v>
      </c>
      <c r="B96" s="66" t="s">
        <v>2015</v>
      </c>
      <c r="C96" s="67" t="s">
        <v>2465</v>
      </c>
      <c r="D96" s="68"/>
      <c r="E96" s="69"/>
      <c r="F96" s="310">
        <v>2475.3000000000002</v>
      </c>
      <c r="G96" s="310">
        <v>0</v>
      </c>
      <c r="H96" s="144">
        <f t="shared" si="24"/>
        <v>2475.3000000000002</v>
      </c>
      <c r="I96" s="93" t="str">
        <f t="shared" si="25"/>
        <v>N.M.</v>
      </c>
      <c r="J96" s="160"/>
      <c r="K96" s="310">
        <v>29545.25</v>
      </c>
      <c r="L96" s="310">
        <v>0</v>
      </c>
      <c r="M96" s="144">
        <f t="shared" si="26"/>
        <v>29545.25</v>
      </c>
      <c r="N96" s="93"/>
      <c r="O96" s="261"/>
      <c r="P96" s="160"/>
      <c r="Q96" s="310">
        <v>12377.75</v>
      </c>
      <c r="R96" s="310">
        <v>0</v>
      </c>
      <c r="S96" s="144">
        <f t="shared" si="28"/>
        <v>12377.75</v>
      </c>
      <c r="T96" s="93"/>
      <c r="U96" s="160"/>
      <c r="V96" s="310">
        <v>29545.25</v>
      </c>
      <c r="W96" s="310">
        <v>0</v>
      </c>
      <c r="X96" s="144">
        <f t="shared" si="30"/>
        <v>29545.25</v>
      </c>
      <c r="Y96" s="93" t="str">
        <f t="shared" si="31"/>
        <v>N.M.</v>
      </c>
      <c r="Z96" s="134"/>
    </row>
    <row r="97" spans="1:26" collapsed="1" x14ac:dyDescent="0.25">
      <c r="A97" s="40" t="s">
        <v>1034</v>
      </c>
      <c r="B97" s="85" t="s">
        <v>925</v>
      </c>
      <c r="C97" s="90" t="s">
        <v>922</v>
      </c>
      <c r="D97" s="43" t="s">
        <v>275</v>
      </c>
      <c r="E97" s="50"/>
      <c r="F97" s="102">
        <v>2475.3000000000002</v>
      </c>
      <c r="G97" s="102">
        <v>0</v>
      </c>
      <c r="H97" s="100">
        <f t="shared" si="24"/>
        <v>2475.3000000000002</v>
      </c>
      <c r="I97" s="119" t="str">
        <f t="shared" si="25"/>
        <v>N.M.</v>
      </c>
      <c r="J97" s="162"/>
      <c r="K97" s="102">
        <v>29545.25</v>
      </c>
      <c r="L97" s="102">
        <v>0</v>
      </c>
      <c r="M97" s="100">
        <f t="shared" si="26"/>
        <v>29545.25</v>
      </c>
      <c r="N97" s="119"/>
      <c r="O97" s="249"/>
      <c r="P97" s="162"/>
      <c r="Q97" s="102">
        <v>12377.75</v>
      </c>
      <c r="R97" s="102">
        <v>0</v>
      </c>
      <c r="S97" s="100">
        <f t="shared" si="28"/>
        <v>12377.75</v>
      </c>
      <c r="T97" s="119"/>
      <c r="U97" s="162"/>
      <c r="V97" s="102">
        <v>29545.25</v>
      </c>
      <c r="W97" s="102">
        <v>0</v>
      </c>
      <c r="X97" s="100">
        <f t="shared" si="30"/>
        <v>29545.25</v>
      </c>
      <c r="Y97" s="119" t="str">
        <f t="shared" si="31"/>
        <v>N.M.</v>
      </c>
    </row>
    <row r="98" spans="1:26" s="70" customFormat="1" hidden="1" outlineLevel="1" x14ac:dyDescent="0.25">
      <c r="A98" s="65" t="s">
        <v>1555</v>
      </c>
      <c r="B98" s="66" t="s">
        <v>2016</v>
      </c>
      <c r="C98" s="67" t="s">
        <v>2466</v>
      </c>
      <c r="D98" s="68"/>
      <c r="E98" s="69"/>
      <c r="F98" s="310">
        <v>248.73000000000002</v>
      </c>
      <c r="G98" s="310">
        <v>0</v>
      </c>
      <c r="H98" s="144">
        <f t="shared" si="24"/>
        <v>248.73000000000002</v>
      </c>
      <c r="I98" s="93" t="str">
        <f t="shared" si="25"/>
        <v>N.M.</v>
      </c>
      <c r="J98" s="160"/>
      <c r="K98" s="310">
        <v>1372.91</v>
      </c>
      <c r="L98" s="310">
        <v>0</v>
      </c>
      <c r="M98" s="144">
        <f t="shared" si="26"/>
        <v>1372.91</v>
      </c>
      <c r="N98" s="93"/>
      <c r="O98" s="261"/>
      <c r="P98" s="160"/>
      <c r="Q98" s="310">
        <v>961.05000000000007</v>
      </c>
      <c r="R98" s="310">
        <v>0</v>
      </c>
      <c r="S98" s="144">
        <f t="shared" si="28"/>
        <v>961.05000000000007</v>
      </c>
      <c r="T98" s="93"/>
      <c r="U98" s="160"/>
      <c r="V98" s="310">
        <v>1372.91</v>
      </c>
      <c r="W98" s="310">
        <v>0</v>
      </c>
      <c r="X98" s="144">
        <f t="shared" si="30"/>
        <v>1372.91</v>
      </c>
      <c r="Y98" s="93" t="str">
        <f t="shared" si="31"/>
        <v>N.M.</v>
      </c>
      <c r="Z98" s="134"/>
    </row>
    <row r="99" spans="1:26" collapsed="1" x14ac:dyDescent="0.25">
      <c r="A99" s="40" t="s">
        <v>1035</v>
      </c>
      <c r="B99" s="85" t="s">
        <v>926</v>
      </c>
      <c r="C99" s="90" t="s">
        <v>923</v>
      </c>
      <c r="D99" s="43" t="s">
        <v>275</v>
      </c>
      <c r="E99" s="50"/>
      <c r="F99" s="102">
        <v>248.73000000000002</v>
      </c>
      <c r="G99" s="102">
        <v>0</v>
      </c>
      <c r="H99" s="100">
        <f t="shared" si="24"/>
        <v>248.73000000000002</v>
      </c>
      <c r="I99" s="119" t="str">
        <f t="shared" si="25"/>
        <v>N.M.</v>
      </c>
      <c r="J99" s="162"/>
      <c r="K99" s="102">
        <v>1372.91</v>
      </c>
      <c r="L99" s="102">
        <v>0</v>
      </c>
      <c r="M99" s="100">
        <f t="shared" si="26"/>
        <v>1372.91</v>
      </c>
      <c r="N99" s="119"/>
      <c r="O99" s="249"/>
      <c r="P99" s="162"/>
      <c r="Q99" s="102">
        <v>961.05000000000007</v>
      </c>
      <c r="R99" s="102">
        <v>0</v>
      </c>
      <c r="S99" s="100">
        <f t="shared" si="28"/>
        <v>961.05000000000007</v>
      </c>
      <c r="T99" s="119"/>
      <c r="U99" s="162"/>
      <c r="V99" s="102">
        <v>1372.91</v>
      </c>
      <c r="W99" s="102">
        <v>0</v>
      </c>
      <c r="X99" s="100">
        <f t="shared" si="30"/>
        <v>1372.91</v>
      </c>
      <c r="Y99" s="119" t="str">
        <f t="shared" si="31"/>
        <v>N.M.</v>
      </c>
    </row>
    <row r="100" spans="1:26" s="70" customFormat="1" hidden="1" outlineLevel="1" x14ac:dyDescent="0.25">
      <c r="A100" s="65" t="s">
        <v>1556</v>
      </c>
      <c r="B100" s="66" t="s">
        <v>2017</v>
      </c>
      <c r="C100" s="67" t="s">
        <v>2467</v>
      </c>
      <c r="D100" s="68"/>
      <c r="E100" s="69"/>
      <c r="F100" s="310">
        <v>183758.83000000002</v>
      </c>
      <c r="G100" s="310">
        <v>124535.06</v>
      </c>
      <c r="H100" s="144">
        <f t="shared" si="24"/>
        <v>59223.770000000019</v>
      </c>
      <c r="I100" s="93">
        <f t="shared" si="25"/>
        <v>0.47555901125353794</v>
      </c>
      <c r="J100" s="160"/>
      <c r="K100" s="310">
        <v>748353.77</v>
      </c>
      <c r="L100" s="310">
        <v>817678.3</v>
      </c>
      <c r="M100" s="144">
        <f t="shared" si="26"/>
        <v>-69324.530000000028</v>
      </c>
      <c r="N100" s="93">
        <f t="shared" ref="N100:N131" si="32">IF(L100&lt;0,IF(M100=0,0,IF(OR(L100=0,K100=0),"N.M.",IF(ABS(M100/L100)&gt;=10,"N.M.",M100/(-L100)))),IF(M100=0,0,IF(OR(L100=0,K100=0),"N.M.",IF(ABS(M100/L100)&gt;=10,"N.M.",M100/L100))))</f>
        <v>-8.4782156992548319E-2</v>
      </c>
      <c r="O100" s="261"/>
      <c r="P100" s="160"/>
      <c r="Q100" s="310">
        <v>343008.11</v>
      </c>
      <c r="R100" s="310">
        <v>430270.89</v>
      </c>
      <c r="S100" s="144">
        <f t="shared" si="28"/>
        <v>-87262.780000000028</v>
      </c>
      <c r="T100" s="93">
        <f t="shared" ref="T100:T131" si="33">IF(R100&lt;0,IF(S100=0,0,IF(OR(R100=0,Q100=0),"N.M.",IF(ABS(S100/R100)&gt;=10,"N.M.",S100/(-R100)))),IF(S100=0,0,IF(OR(R100=0,Q100=0),"N.M.",IF(ABS(S100/R100)&gt;=10,"N.M.",S100/R100))))</f>
        <v>-0.20280893276326462</v>
      </c>
      <c r="U100" s="160"/>
      <c r="V100" s="310">
        <v>1466160</v>
      </c>
      <c r="W100" s="310">
        <v>1805519.54</v>
      </c>
      <c r="X100" s="144">
        <f t="shared" si="30"/>
        <v>-339359.54000000004</v>
      </c>
      <c r="Y100" s="93">
        <f t="shared" si="31"/>
        <v>-0.18795672518725554</v>
      </c>
      <c r="Z100" s="134"/>
    </row>
    <row r="101" spans="1:26" s="70" customFormat="1" hidden="1" outlineLevel="1" x14ac:dyDescent="0.25">
      <c r="A101" s="65" t="s">
        <v>1557</v>
      </c>
      <c r="B101" s="66" t="s">
        <v>2018</v>
      </c>
      <c r="C101" s="67" t="s">
        <v>2468</v>
      </c>
      <c r="D101" s="68"/>
      <c r="E101" s="69"/>
      <c r="F101" s="310">
        <v>0</v>
      </c>
      <c r="G101" s="310">
        <v>0</v>
      </c>
      <c r="H101" s="144">
        <f t="shared" si="24"/>
        <v>0</v>
      </c>
      <c r="I101" s="93">
        <f t="shared" si="25"/>
        <v>0</v>
      </c>
      <c r="J101" s="160"/>
      <c r="K101" s="310">
        <v>0</v>
      </c>
      <c r="L101" s="310">
        <v>-13.57</v>
      </c>
      <c r="M101" s="144">
        <f t="shared" si="26"/>
        <v>13.57</v>
      </c>
      <c r="N101" s="93" t="str">
        <f t="shared" si="32"/>
        <v>N.M.</v>
      </c>
      <c r="O101" s="261"/>
      <c r="P101" s="160"/>
      <c r="Q101" s="310">
        <v>0</v>
      </c>
      <c r="R101" s="310">
        <v>0</v>
      </c>
      <c r="S101" s="144">
        <f t="shared" si="28"/>
        <v>0</v>
      </c>
      <c r="T101" s="93">
        <f t="shared" si="33"/>
        <v>0</v>
      </c>
      <c r="U101" s="160"/>
      <c r="V101" s="310">
        <v>0</v>
      </c>
      <c r="W101" s="310">
        <v>0</v>
      </c>
      <c r="X101" s="144">
        <f t="shared" si="30"/>
        <v>0</v>
      </c>
      <c r="Y101" s="93">
        <f t="shared" si="31"/>
        <v>0</v>
      </c>
      <c r="Z101" s="134"/>
    </row>
    <row r="102" spans="1:26" collapsed="1" x14ac:dyDescent="0.25">
      <c r="A102" s="78" t="s">
        <v>602</v>
      </c>
      <c r="B102" s="85" t="s">
        <v>77</v>
      </c>
      <c r="C102" s="90" t="s">
        <v>438</v>
      </c>
      <c r="D102" s="78"/>
      <c r="E102" s="50"/>
      <c r="F102" s="102">
        <v>183758.83000000002</v>
      </c>
      <c r="G102" s="102">
        <v>124535.06</v>
      </c>
      <c r="H102" s="100">
        <f t="shared" si="24"/>
        <v>59223.770000000019</v>
      </c>
      <c r="I102" s="119">
        <f t="shared" si="25"/>
        <v>0.47555901125353794</v>
      </c>
      <c r="J102" s="162"/>
      <c r="K102" s="102">
        <v>748353.77</v>
      </c>
      <c r="L102" s="102">
        <v>817664.7300000001</v>
      </c>
      <c r="M102" s="100">
        <f t="shared" si="26"/>
        <v>-69310.960000000079</v>
      </c>
      <c r="N102" s="119">
        <f t="shared" si="32"/>
        <v>-8.4766967996773038E-2</v>
      </c>
      <c r="O102" s="249"/>
      <c r="P102" s="162"/>
      <c r="Q102" s="102">
        <v>343008.11</v>
      </c>
      <c r="R102" s="102">
        <v>430270.89</v>
      </c>
      <c r="S102" s="100">
        <f t="shared" si="28"/>
        <v>-87262.780000000028</v>
      </c>
      <c r="T102" s="119">
        <f t="shared" si="33"/>
        <v>-0.20280893276326462</v>
      </c>
      <c r="U102" s="162"/>
      <c r="V102" s="102">
        <v>1466160</v>
      </c>
      <c r="W102" s="102">
        <v>1805519.5399999998</v>
      </c>
      <c r="X102" s="100">
        <f t="shared" si="30"/>
        <v>-339359.5399999998</v>
      </c>
      <c r="Y102" s="119">
        <f t="shared" si="31"/>
        <v>-0.18795672518725542</v>
      </c>
    </row>
    <row r="103" spans="1:26" s="70" customFormat="1" hidden="1" outlineLevel="1" x14ac:dyDescent="0.25">
      <c r="A103" s="65" t="s">
        <v>1547</v>
      </c>
      <c r="B103" s="66" t="s">
        <v>2008</v>
      </c>
      <c r="C103" s="67" t="s">
        <v>2458</v>
      </c>
      <c r="D103" s="68"/>
      <c r="E103" s="69"/>
      <c r="F103" s="310">
        <v>65789.02</v>
      </c>
      <c r="G103" s="310">
        <v>128935.01000000001</v>
      </c>
      <c r="H103" s="144">
        <f t="shared" si="24"/>
        <v>-63145.990000000005</v>
      </c>
      <c r="I103" s="93">
        <f t="shared" si="25"/>
        <v>-0.48975053400934315</v>
      </c>
      <c r="J103" s="160"/>
      <c r="K103" s="310">
        <v>524607.31000000006</v>
      </c>
      <c r="L103" s="310">
        <v>912310.32000000007</v>
      </c>
      <c r="M103" s="144">
        <f t="shared" si="26"/>
        <v>-387703.01</v>
      </c>
      <c r="N103" s="93">
        <f t="shared" si="32"/>
        <v>-0.42496834848914128</v>
      </c>
      <c r="O103" s="261"/>
      <c r="P103" s="160"/>
      <c r="Q103" s="310">
        <v>263765.78999999998</v>
      </c>
      <c r="R103" s="310">
        <v>458826.77</v>
      </c>
      <c r="S103" s="144">
        <f t="shared" si="28"/>
        <v>-195060.98000000004</v>
      </c>
      <c r="T103" s="93">
        <f t="shared" si="33"/>
        <v>-0.42512990251200911</v>
      </c>
      <c r="U103" s="160"/>
      <c r="V103" s="310">
        <v>1289727.2000000002</v>
      </c>
      <c r="W103" s="310">
        <v>1654751.73</v>
      </c>
      <c r="X103" s="144">
        <f t="shared" si="30"/>
        <v>-365024.5299999998</v>
      </c>
      <c r="Y103" s="93">
        <f t="shared" si="31"/>
        <v>-0.22059171982252576</v>
      </c>
      <c r="Z103" s="134"/>
    </row>
    <row r="104" spans="1:26" s="70" customFormat="1" hidden="1" outlineLevel="1" x14ac:dyDescent="0.25">
      <c r="A104" s="65" t="s">
        <v>1548</v>
      </c>
      <c r="B104" s="66" t="s">
        <v>2009</v>
      </c>
      <c r="C104" s="67" t="s">
        <v>2459</v>
      </c>
      <c r="D104" s="68"/>
      <c r="E104" s="69"/>
      <c r="F104" s="310">
        <v>167010.37</v>
      </c>
      <c r="G104" s="310">
        <v>90430.22</v>
      </c>
      <c r="H104" s="144">
        <f t="shared" si="24"/>
        <v>76580.149999999994</v>
      </c>
      <c r="I104" s="93">
        <f t="shared" si="25"/>
        <v>0.84684246040759381</v>
      </c>
      <c r="J104" s="160"/>
      <c r="K104" s="310">
        <v>900636.81</v>
      </c>
      <c r="L104" s="310">
        <v>629143.04000000004</v>
      </c>
      <c r="M104" s="144">
        <f t="shared" si="26"/>
        <v>271493.77</v>
      </c>
      <c r="N104" s="93">
        <f t="shared" si="32"/>
        <v>0.43152948175346578</v>
      </c>
      <c r="O104" s="261"/>
      <c r="P104" s="160"/>
      <c r="Q104" s="310">
        <v>447180.39</v>
      </c>
      <c r="R104" s="310">
        <v>256932.16</v>
      </c>
      <c r="S104" s="144">
        <f t="shared" si="28"/>
        <v>190248.23</v>
      </c>
      <c r="T104" s="93">
        <f t="shared" si="33"/>
        <v>0.74046094502144066</v>
      </c>
      <c r="U104" s="160"/>
      <c r="V104" s="310">
        <v>2065957.56</v>
      </c>
      <c r="W104" s="310">
        <v>1438771.85</v>
      </c>
      <c r="X104" s="144">
        <f t="shared" si="30"/>
        <v>627185.71</v>
      </c>
      <c r="Y104" s="93">
        <f t="shared" si="31"/>
        <v>0.43591741803955919</v>
      </c>
      <c r="Z104" s="134"/>
    </row>
    <row r="105" spans="1:26" s="70" customFormat="1" hidden="1" outlineLevel="1" x14ac:dyDescent="0.25">
      <c r="A105" s="65" t="s">
        <v>1549</v>
      </c>
      <c r="B105" s="66" t="s">
        <v>2010</v>
      </c>
      <c r="C105" s="67" t="s">
        <v>2460</v>
      </c>
      <c r="D105" s="68"/>
      <c r="E105" s="69"/>
      <c r="F105" s="310">
        <v>316845.68</v>
      </c>
      <c r="G105" s="310">
        <v>681572.32000000007</v>
      </c>
      <c r="H105" s="144">
        <f t="shared" si="24"/>
        <v>-364726.64000000007</v>
      </c>
      <c r="I105" s="93">
        <f t="shared" si="25"/>
        <v>-0.53512537011479577</v>
      </c>
      <c r="J105" s="160"/>
      <c r="K105" s="310">
        <v>7594538.6299999999</v>
      </c>
      <c r="L105" s="310">
        <v>6540282.9400000004</v>
      </c>
      <c r="M105" s="144">
        <f t="shared" si="26"/>
        <v>1054255.6899999995</v>
      </c>
      <c r="N105" s="93">
        <f t="shared" si="32"/>
        <v>0.16119420209670615</v>
      </c>
      <c r="O105" s="261"/>
      <c r="P105" s="160"/>
      <c r="Q105" s="310">
        <v>3724881.02</v>
      </c>
      <c r="R105" s="310">
        <v>4135768.51</v>
      </c>
      <c r="S105" s="144">
        <f t="shared" si="28"/>
        <v>-410887.48999999976</v>
      </c>
      <c r="T105" s="93">
        <f t="shared" si="33"/>
        <v>-9.9349731254663426E-2</v>
      </c>
      <c r="U105" s="160"/>
      <c r="V105" s="310">
        <v>15209176.84</v>
      </c>
      <c r="W105" s="310">
        <v>12998522.48</v>
      </c>
      <c r="X105" s="144">
        <f t="shared" si="30"/>
        <v>2210654.3599999994</v>
      </c>
      <c r="Y105" s="93">
        <f t="shared" si="31"/>
        <v>0.17006966471777024</v>
      </c>
      <c r="Z105" s="134"/>
    </row>
    <row r="106" spans="1:26" s="70" customFormat="1" hidden="1" outlineLevel="1" x14ac:dyDescent="0.25">
      <c r="A106" s="65" t="s">
        <v>1550</v>
      </c>
      <c r="B106" s="66" t="s">
        <v>2011</v>
      </c>
      <c r="C106" s="67" t="s">
        <v>2461</v>
      </c>
      <c r="D106" s="68"/>
      <c r="E106" s="69"/>
      <c r="F106" s="310">
        <v>0</v>
      </c>
      <c r="G106" s="310">
        <v>0</v>
      </c>
      <c r="H106" s="144">
        <f t="shared" si="24"/>
        <v>0</v>
      </c>
      <c r="I106" s="93">
        <f t="shared" si="25"/>
        <v>0</v>
      </c>
      <c r="J106" s="160"/>
      <c r="K106" s="310">
        <v>0</v>
      </c>
      <c r="L106" s="310">
        <v>0</v>
      </c>
      <c r="M106" s="144">
        <f t="shared" si="26"/>
        <v>0</v>
      </c>
      <c r="N106" s="93">
        <f t="shared" si="32"/>
        <v>0</v>
      </c>
      <c r="O106" s="261"/>
      <c r="P106" s="160"/>
      <c r="Q106" s="310">
        <v>0</v>
      </c>
      <c r="R106" s="310">
        <v>0</v>
      </c>
      <c r="S106" s="144">
        <f t="shared" si="28"/>
        <v>0</v>
      </c>
      <c r="T106" s="93">
        <f t="shared" si="33"/>
        <v>0</v>
      </c>
      <c r="U106" s="160"/>
      <c r="V106" s="310">
        <v>0</v>
      </c>
      <c r="W106" s="310">
        <v>-11.66</v>
      </c>
      <c r="X106" s="144">
        <f t="shared" si="30"/>
        <v>11.66</v>
      </c>
      <c r="Y106" s="93" t="str">
        <f t="shared" si="31"/>
        <v>N.M.</v>
      </c>
      <c r="Z106" s="134"/>
    </row>
    <row r="107" spans="1:26" s="70" customFormat="1" hidden="1" outlineLevel="1" x14ac:dyDescent="0.25">
      <c r="A107" s="65" t="s">
        <v>1551</v>
      </c>
      <c r="B107" s="66" t="s">
        <v>2012</v>
      </c>
      <c r="C107" s="67" t="s">
        <v>2462</v>
      </c>
      <c r="D107" s="68"/>
      <c r="E107" s="69"/>
      <c r="F107" s="310">
        <v>-540.36</v>
      </c>
      <c r="G107" s="310">
        <v>-491.95</v>
      </c>
      <c r="H107" s="144">
        <f t="shared" si="24"/>
        <v>-48.410000000000025</v>
      </c>
      <c r="I107" s="93">
        <f t="shared" si="25"/>
        <v>-9.8404309381034713E-2</v>
      </c>
      <c r="J107" s="160"/>
      <c r="K107" s="310">
        <v>-3221.82</v>
      </c>
      <c r="L107" s="310">
        <v>-5997.07</v>
      </c>
      <c r="M107" s="144">
        <f t="shared" si="26"/>
        <v>2775.2499999999995</v>
      </c>
      <c r="N107" s="93">
        <f t="shared" si="32"/>
        <v>0.46276765153650029</v>
      </c>
      <c r="O107" s="261"/>
      <c r="P107" s="160"/>
      <c r="Q107" s="310">
        <v>-2634.75</v>
      </c>
      <c r="R107" s="310">
        <v>-4396.7</v>
      </c>
      <c r="S107" s="144">
        <f t="shared" si="28"/>
        <v>1761.9499999999998</v>
      </c>
      <c r="T107" s="93">
        <f t="shared" si="33"/>
        <v>0.40074373962289894</v>
      </c>
      <c r="U107" s="160"/>
      <c r="V107" s="310">
        <v>-7719.5</v>
      </c>
      <c r="W107" s="310">
        <v>-11931.7</v>
      </c>
      <c r="X107" s="144">
        <f t="shared" si="30"/>
        <v>4212.2000000000007</v>
      </c>
      <c r="Y107" s="93">
        <f t="shared" si="31"/>
        <v>0.35302597282868331</v>
      </c>
      <c r="Z107" s="134"/>
    </row>
    <row r="108" spans="1:26" s="70" customFormat="1" hidden="1" outlineLevel="1" x14ac:dyDescent="0.25">
      <c r="A108" s="65" t="s">
        <v>1552</v>
      </c>
      <c r="B108" s="66" t="s">
        <v>2013</v>
      </c>
      <c r="C108" s="67" t="s">
        <v>2463</v>
      </c>
      <c r="D108" s="68"/>
      <c r="E108" s="69"/>
      <c r="F108" s="310">
        <v>-58271.11</v>
      </c>
      <c r="G108" s="310">
        <v>-58271.11</v>
      </c>
      <c r="H108" s="144">
        <f t="shared" si="24"/>
        <v>0</v>
      </c>
      <c r="I108" s="93">
        <f t="shared" si="25"/>
        <v>0</v>
      </c>
      <c r="J108" s="160"/>
      <c r="K108" s="310">
        <v>-349626.66000000003</v>
      </c>
      <c r="L108" s="310">
        <v>-313320.98</v>
      </c>
      <c r="M108" s="144">
        <f t="shared" si="26"/>
        <v>-36305.680000000051</v>
      </c>
      <c r="N108" s="93">
        <f t="shared" si="32"/>
        <v>-0.11587375987397988</v>
      </c>
      <c r="O108" s="261"/>
      <c r="P108" s="160"/>
      <c r="Q108" s="310">
        <v>-174813.33000000002</v>
      </c>
      <c r="R108" s="310">
        <v>-174813.33000000002</v>
      </c>
      <c r="S108" s="144">
        <f t="shared" si="28"/>
        <v>0</v>
      </c>
      <c r="T108" s="93">
        <f t="shared" si="33"/>
        <v>0</v>
      </c>
      <c r="U108" s="160"/>
      <c r="V108" s="310">
        <v>-699253.32000000007</v>
      </c>
      <c r="W108" s="310">
        <v>-197288.65999999997</v>
      </c>
      <c r="X108" s="144">
        <f t="shared" si="30"/>
        <v>-501964.66000000009</v>
      </c>
      <c r="Y108" s="93">
        <f t="shared" si="31"/>
        <v>-2.5443158263632597</v>
      </c>
      <c r="Z108" s="134"/>
    </row>
    <row r="109" spans="1:26" s="70" customFormat="1" hidden="1" outlineLevel="1" x14ac:dyDescent="0.25">
      <c r="A109" s="65" t="s">
        <v>1553</v>
      </c>
      <c r="B109" s="66" t="s">
        <v>2014</v>
      </c>
      <c r="C109" s="67" t="s">
        <v>2464</v>
      </c>
      <c r="D109" s="68"/>
      <c r="E109" s="69"/>
      <c r="F109" s="310">
        <v>252404.07</v>
      </c>
      <c r="G109" s="310">
        <v>115997.6</v>
      </c>
      <c r="H109" s="144">
        <f t="shared" si="24"/>
        <v>136406.47</v>
      </c>
      <c r="I109" s="93">
        <f t="shared" si="25"/>
        <v>1.1759421746656826</v>
      </c>
      <c r="J109" s="160"/>
      <c r="K109" s="310">
        <v>2628405.12</v>
      </c>
      <c r="L109" s="310">
        <v>2088417.27</v>
      </c>
      <c r="M109" s="144">
        <f t="shared" si="26"/>
        <v>539987.85000000009</v>
      </c>
      <c r="N109" s="93">
        <f t="shared" si="32"/>
        <v>0.25856319891474566</v>
      </c>
      <c r="O109" s="261"/>
      <c r="P109" s="160"/>
      <c r="Q109" s="310">
        <v>1135146.3400000001</v>
      </c>
      <c r="R109" s="310">
        <v>958750.23</v>
      </c>
      <c r="S109" s="144">
        <f t="shared" si="28"/>
        <v>176396.1100000001</v>
      </c>
      <c r="T109" s="93">
        <f t="shared" si="33"/>
        <v>0.18398546824859704</v>
      </c>
      <c r="U109" s="160"/>
      <c r="V109" s="310">
        <v>4489140.33</v>
      </c>
      <c r="W109" s="310">
        <v>4458240.29</v>
      </c>
      <c r="X109" s="144">
        <f t="shared" si="30"/>
        <v>30900.040000000037</v>
      </c>
      <c r="Y109" s="93">
        <f t="shared" si="31"/>
        <v>6.9309947400793947E-3</v>
      </c>
      <c r="Z109" s="134"/>
    </row>
    <row r="110" spans="1:26" s="70" customFormat="1" hidden="1" outlineLevel="1" x14ac:dyDescent="0.25">
      <c r="A110" s="65" t="s">
        <v>1554</v>
      </c>
      <c r="B110" s="66" t="s">
        <v>2015</v>
      </c>
      <c r="C110" s="67" t="s">
        <v>2465</v>
      </c>
      <c r="D110" s="68"/>
      <c r="E110" s="69"/>
      <c r="F110" s="310">
        <v>2475.3000000000002</v>
      </c>
      <c r="G110" s="310">
        <v>0</v>
      </c>
      <c r="H110" s="144">
        <f t="shared" si="24"/>
        <v>2475.3000000000002</v>
      </c>
      <c r="I110" s="93" t="str">
        <f t="shared" si="25"/>
        <v>N.M.</v>
      </c>
      <c r="J110" s="160"/>
      <c r="K110" s="310">
        <v>29545.25</v>
      </c>
      <c r="L110" s="310">
        <v>0</v>
      </c>
      <c r="M110" s="144">
        <f t="shared" si="26"/>
        <v>29545.25</v>
      </c>
      <c r="N110" s="93" t="str">
        <f t="shared" si="32"/>
        <v>N.M.</v>
      </c>
      <c r="O110" s="261"/>
      <c r="P110" s="160"/>
      <c r="Q110" s="310">
        <v>12377.75</v>
      </c>
      <c r="R110" s="310">
        <v>0</v>
      </c>
      <c r="S110" s="144">
        <f t="shared" si="28"/>
        <v>12377.75</v>
      </c>
      <c r="T110" s="93" t="str">
        <f t="shared" si="33"/>
        <v>N.M.</v>
      </c>
      <c r="U110" s="160"/>
      <c r="V110" s="310">
        <v>29545.25</v>
      </c>
      <c r="W110" s="310">
        <v>0</v>
      </c>
      <c r="X110" s="144">
        <f t="shared" si="30"/>
        <v>29545.25</v>
      </c>
      <c r="Y110" s="93" t="str">
        <f t="shared" si="31"/>
        <v>N.M.</v>
      </c>
      <c r="Z110" s="134"/>
    </row>
    <row r="111" spans="1:26" s="70" customFormat="1" hidden="1" outlineLevel="1" x14ac:dyDescent="0.25">
      <c r="A111" s="65" t="s">
        <v>1555</v>
      </c>
      <c r="B111" s="66" t="s">
        <v>2016</v>
      </c>
      <c r="C111" s="67" t="s">
        <v>2466</v>
      </c>
      <c r="D111" s="68"/>
      <c r="E111" s="69"/>
      <c r="F111" s="310">
        <v>248.73000000000002</v>
      </c>
      <c r="G111" s="310">
        <v>0</v>
      </c>
      <c r="H111" s="144">
        <f t="shared" si="24"/>
        <v>248.73000000000002</v>
      </c>
      <c r="I111" s="93" t="str">
        <f t="shared" si="25"/>
        <v>N.M.</v>
      </c>
      <c r="J111" s="160"/>
      <c r="K111" s="310">
        <v>1372.91</v>
      </c>
      <c r="L111" s="310">
        <v>0</v>
      </c>
      <c r="M111" s="144">
        <f t="shared" si="26"/>
        <v>1372.91</v>
      </c>
      <c r="N111" s="93" t="str">
        <f t="shared" si="32"/>
        <v>N.M.</v>
      </c>
      <c r="O111" s="261"/>
      <c r="P111" s="160"/>
      <c r="Q111" s="310">
        <v>961.05000000000007</v>
      </c>
      <c r="R111" s="310">
        <v>0</v>
      </c>
      <c r="S111" s="144">
        <f t="shared" si="28"/>
        <v>961.05000000000007</v>
      </c>
      <c r="T111" s="93" t="str">
        <f t="shared" si="33"/>
        <v>N.M.</v>
      </c>
      <c r="U111" s="160"/>
      <c r="V111" s="310">
        <v>1372.91</v>
      </c>
      <c r="W111" s="310">
        <v>0</v>
      </c>
      <c r="X111" s="144">
        <f t="shared" si="30"/>
        <v>1372.91</v>
      </c>
      <c r="Y111" s="93" t="str">
        <f t="shared" si="31"/>
        <v>N.M.</v>
      </c>
      <c r="Z111" s="134"/>
    </row>
    <row r="112" spans="1:26" s="70" customFormat="1" hidden="1" outlineLevel="1" x14ac:dyDescent="0.25">
      <c r="A112" s="65" t="s">
        <v>1556</v>
      </c>
      <c r="B112" s="66" t="s">
        <v>2017</v>
      </c>
      <c r="C112" s="67" t="s">
        <v>2467</v>
      </c>
      <c r="D112" s="68"/>
      <c r="E112" s="69"/>
      <c r="F112" s="310">
        <v>183758.83000000002</v>
      </c>
      <c r="G112" s="310">
        <v>124535.06</v>
      </c>
      <c r="H112" s="144">
        <f t="shared" si="24"/>
        <v>59223.770000000019</v>
      </c>
      <c r="I112" s="93">
        <f t="shared" si="25"/>
        <v>0.47555901125353794</v>
      </c>
      <c r="J112" s="160"/>
      <c r="K112" s="310">
        <v>748353.77</v>
      </c>
      <c r="L112" s="310">
        <v>817678.3</v>
      </c>
      <c r="M112" s="144">
        <f t="shared" si="26"/>
        <v>-69324.530000000028</v>
      </c>
      <c r="N112" s="93">
        <f t="shared" si="32"/>
        <v>-8.4782156992548319E-2</v>
      </c>
      <c r="O112" s="261"/>
      <c r="P112" s="160"/>
      <c r="Q112" s="310">
        <v>343008.11</v>
      </c>
      <c r="R112" s="310">
        <v>430270.89</v>
      </c>
      <c r="S112" s="144">
        <f t="shared" si="28"/>
        <v>-87262.780000000028</v>
      </c>
      <c r="T112" s="93">
        <f t="shared" si="33"/>
        <v>-0.20280893276326462</v>
      </c>
      <c r="U112" s="160"/>
      <c r="V112" s="310">
        <v>1466160</v>
      </c>
      <c r="W112" s="310">
        <v>1805519.54</v>
      </c>
      <c r="X112" s="144">
        <f t="shared" si="30"/>
        <v>-339359.54000000004</v>
      </c>
      <c r="Y112" s="93">
        <f t="shared" si="31"/>
        <v>-0.18795672518725554</v>
      </c>
      <c r="Z112" s="134"/>
    </row>
    <row r="113" spans="1:26" s="70" customFormat="1" hidden="1" outlineLevel="1" x14ac:dyDescent="0.25">
      <c r="A113" s="65" t="s">
        <v>1557</v>
      </c>
      <c r="B113" s="66" t="s">
        <v>2018</v>
      </c>
      <c r="C113" s="67" t="s">
        <v>2468</v>
      </c>
      <c r="D113" s="68"/>
      <c r="E113" s="69"/>
      <c r="F113" s="310">
        <v>0</v>
      </c>
      <c r="G113" s="310">
        <v>0</v>
      </c>
      <c r="H113" s="144">
        <f t="shared" si="24"/>
        <v>0</v>
      </c>
      <c r="I113" s="93">
        <f t="shared" si="25"/>
        <v>0</v>
      </c>
      <c r="J113" s="160"/>
      <c r="K113" s="310">
        <v>0</v>
      </c>
      <c r="L113" s="310">
        <v>-13.57</v>
      </c>
      <c r="M113" s="144">
        <f t="shared" si="26"/>
        <v>13.57</v>
      </c>
      <c r="N113" s="93" t="str">
        <f t="shared" si="32"/>
        <v>N.M.</v>
      </c>
      <c r="O113" s="261"/>
      <c r="P113" s="160"/>
      <c r="Q113" s="310">
        <v>0</v>
      </c>
      <c r="R113" s="310">
        <v>0</v>
      </c>
      <c r="S113" s="144">
        <f t="shared" si="28"/>
        <v>0</v>
      </c>
      <c r="T113" s="93">
        <f t="shared" si="33"/>
        <v>0</v>
      </c>
      <c r="U113" s="160"/>
      <c r="V113" s="310">
        <v>0</v>
      </c>
      <c r="W113" s="310">
        <v>0</v>
      </c>
      <c r="X113" s="144">
        <f t="shared" si="30"/>
        <v>0</v>
      </c>
      <c r="Y113" s="93">
        <f t="shared" si="31"/>
        <v>0</v>
      </c>
      <c r="Z113" s="134"/>
    </row>
    <row r="114" spans="1:26" collapsed="1" x14ac:dyDescent="0.25">
      <c r="A114" s="40" t="s">
        <v>603</v>
      </c>
      <c r="B114" s="85" t="s">
        <v>79</v>
      </c>
      <c r="C114" s="91" t="s">
        <v>437</v>
      </c>
      <c r="D114" s="40" t="s">
        <v>275</v>
      </c>
      <c r="E114" s="50"/>
      <c r="F114" s="102">
        <v>929720.53000000026</v>
      </c>
      <c r="G114" s="102">
        <v>1082707.1500000001</v>
      </c>
      <c r="H114" s="100">
        <f t="shared" si="24"/>
        <v>-152986.61999999988</v>
      </c>
      <c r="I114" s="119">
        <f t="shared" si="25"/>
        <v>-0.14130009208861313</v>
      </c>
      <c r="J114" s="162"/>
      <c r="K114" s="102">
        <v>12074611.32</v>
      </c>
      <c r="L114" s="102">
        <v>10668500.25</v>
      </c>
      <c r="M114" s="100">
        <f t="shared" si="26"/>
        <v>1406111.0700000003</v>
      </c>
      <c r="N114" s="119">
        <f t="shared" si="32"/>
        <v>0.13180025655433625</v>
      </c>
      <c r="O114" s="249"/>
      <c r="P114" s="162"/>
      <c r="Q114" s="102">
        <v>5749872.3700000001</v>
      </c>
      <c r="R114" s="102">
        <v>6061338.5299999984</v>
      </c>
      <c r="S114" s="100">
        <f t="shared" si="28"/>
        <v>-311466.15999999829</v>
      </c>
      <c r="T114" s="119">
        <f t="shared" si="33"/>
        <v>-5.1385706054599523E-2</v>
      </c>
      <c r="U114" s="162"/>
      <c r="V114" s="102">
        <v>23844107.27</v>
      </c>
      <c r="W114" s="102">
        <v>22146573.870000001</v>
      </c>
      <c r="X114" s="100">
        <f t="shared" si="30"/>
        <v>1697533.3999999985</v>
      </c>
      <c r="Y114" s="119">
        <f t="shared" si="31"/>
        <v>7.6649932850313088E-2</v>
      </c>
    </row>
    <row r="115" spans="1:26" s="70" customFormat="1" hidden="1" outlineLevel="1" x14ac:dyDescent="0.25">
      <c r="A115" s="65" t="s">
        <v>1334</v>
      </c>
      <c r="B115" s="66" t="s">
        <v>1795</v>
      </c>
      <c r="C115" s="67" t="s">
        <v>2255</v>
      </c>
      <c r="D115" s="68"/>
      <c r="E115" s="69"/>
      <c r="F115" s="310">
        <v>340471.02</v>
      </c>
      <c r="G115" s="310">
        <v>374170.73</v>
      </c>
      <c r="H115" s="144">
        <f t="shared" si="24"/>
        <v>-33699.709999999963</v>
      </c>
      <c r="I115" s="93">
        <f t="shared" si="25"/>
        <v>-9.0065062010595984E-2</v>
      </c>
      <c r="J115" s="160"/>
      <c r="K115" s="310">
        <v>1951709.9100000001</v>
      </c>
      <c r="L115" s="310">
        <v>2337084.9300000002</v>
      </c>
      <c r="M115" s="144">
        <f t="shared" si="26"/>
        <v>-385375.02</v>
      </c>
      <c r="N115" s="93">
        <f t="shared" si="32"/>
        <v>-0.16489559923695199</v>
      </c>
      <c r="O115" s="261"/>
      <c r="P115" s="160"/>
      <c r="Q115" s="310">
        <v>964221.19000000006</v>
      </c>
      <c r="R115" s="310">
        <v>1147185.54</v>
      </c>
      <c r="S115" s="144">
        <f t="shared" si="28"/>
        <v>-182964.34999999998</v>
      </c>
      <c r="T115" s="93">
        <f t="shared" si="33"/>
        <v>-0.15948976309446855</v>
      </c>
      <c r="U115" s="160"/>
      <c r="V115" s="310">
        <v>4041549.7</v>
      </c>
      <c r="W115" s="310">
        <v>5047251.7100000009</v>
      </c>
      <c r="X115" s="144">
        <f t="shared" si="30"/>
        <v>-1005702.0100000007</v>
      </c>
      <c r="Y115" s="93">
        <f t="shared" si="31"/>
        <v>-0.19925735187873175</v>
      </c>
      <c r="Z115" s="134"/>
    </row>
    <row r="116" spans="1:26" s="70" customFormat="1" hidden="1" outlineLevel="1" x14ac:dyDescent="0.25">
      <c r="A116" s="65" t="s">
        <v>1335</v>
      </c>
      <c r="B116" s="66" t="s">
        <v>1796</v>
      </c>
      <c r="C116" s="67" t="s">
        <v>2256</v>
      </c>
      <c r="D116" s="68"/>
      <c r="E116" s="69"/>
      <c r="F116" s="310">
        <v>0</v>
      </c>
      <c r="G116" s="310">
        <v>0</v>
      </c>
      <c r="H116" s="144">
        <f t="shared" si="24"/>
        <v>0</v>
      </c>
      <c r="I116" s="93">
        <f t="shared" si="25"/>
        <v>0</v>
      </c>
      <c r="J116" s="160"/>
      <c r="K116" s="310">
        <v>0</v>
      </c>
      <c r="L116" s="310">
        <v>0</v>
      </c>
      <c r="M116" s="144">
        <f t="shared" ref="M116:M147" si="34">+K116-L116</f>
        <v>0</v>
      </c>
      <c r="N116" s="93">
        <f t="shared" si="32"/>
        <v>0</v>
      </c>
      <c r="O116" s="261"/>
      <c r="P116" s="160"/>
      <c r="Q116" s="310">
        <v>0</v>
      </c>
      <c r="R116" s="310">
        <v>0</v>
      </c>
      <c r="S116" s="144">
        <f t="shared" ref="S116:S147" si="35">+Q116-R116</f>
        <v>0</v>
      </c>
      <c r="T116" s="93">
        <f t="shared" si="33"/>
        <v>0</v>
      </c>
      <c r="U116" s="160"/>
      <c r="V116" s="310">
        <v>0</v>
      </c>
      <c r="W116" s="310">
        <v>0</v>
      </c>
      <c r="X116" s="144">
        <f t="shared" ref="X116:X147" si="36">+V116-W116</f>
        <v>0</v>
      </c>
      <c r="Y116" s="93">
        <f t="shared" ref="Y116:Y147" si="37">IF(W116&lt;0,IF(X116=0,0,IF(OR(W116=0,V116=0),"N.M.",IF(ABS(X116/W116)&gt;=10,"N.M.",X116/(-W116)))),IF(X116=0,0,IF(OR(W116=0,V116=0),"N.M.",IF(ABS(X116/W116)&gt;=10,"N.M.",X116/W116))))</f>
        <v>0</v>
      </c>
      <c r="Z116" s="134"/>
    </row>
    <row r="117" spans="1:26" s="70" customFormat="1" hidden="1" outlineLevel="1" x14ac:dyDescent="0.25">
      <c r="A117" s="65" t="s">
        <v>1321</v>
      </c>
      <c r="B117" s="66" t="s">
        <v>1782</v>
      </c>
      <c r="C117" s="67" t="s">
        <v>2242</v>
      </c>
      <c r="D117" s="68"/>
      <c r="E117" s="69"/>
      <c r="F117" s="310">
        <v>438840.56</v>
      </c>
      <c r="G117" s="310">
        <v>461656.61</v>
      </c>
      <c r="H117" s="144">
        <f t="shared" si="24"/>
        <v>-22816.049999999988</v>
      </c>
      <c r="I117" s="93">
        <f t="shared" si="25"/>
        <v>-4.9422123512972094E-2</v>
      </c>
      <c r="J117" s="160"/>
      <c r="K117" s="310">
        <v>4099683.87</v>
      </c>
      <c r="L117" s="310">
        <v>3075235.75</v>
      </c>
      <c r="M117" s="144">
        <f t="shared" si="34"/>
        <v>1024448.1200000001</v>
      </c>
      <c r="N117" s="93">
        <f t="shared" si="32"/>
        <v>0.33312832032471013</v>
      </c>
      <c r="O117" s="261"/>
      <c r="P117" s="160"/>
      <c r="Q117" s="310">
        <v>1397412.57</v>
      </c>
      <c r="R117" s="310">
        <v>1856157.81</v>
      </c>
      <c r="S117" s="144">
        <f t="shared" si="35"/>
        <v>-458745.24</v>
      </c>
      <c r="T117" s="93">
        <f t="shared" si="33"/>
        <v>-0.24714775733427535</v>
      </c>
      <c r="U117" s="160"/>
      <c r="V117" s="310">
        <v>7373288.1299999999</v>
      </c>
      <c r="W117" s="310">
        <v>7241766.8499999996</v>
      </c>
      <c r="X117" s="144">
        <f t="shared" si="36"/>
        <v>131521.28000000026</v>
      </c>
      <c r="Y117" s="93">
        <f t="shared" si="37"/>
        <v>1.8161490520783648E-2</v>
      </c>
      <c r="Z117" s="134"/>
    </row>
    <row r="118" spans="1:26" s="70" customFormat="1" hidden="1" outlineLevel="1" x14ac:dyDescent="0.25">
      <c r="A118" s="65" t="s">
        <v>1322</v>
      </c>
      <c r="B118" s="66" t="s">
        <v>1783</v>
      </c>
      <c r="C118" s="67" t="s">
        <v>2243</v>
      </c>
      <c r="D118" s="68"/>
      <c r="E118" s="69"/>
      <c r="F118" s="310">
        <v>5465171.1200000001</v>
      </c>
      <c r="G118" s="310">
        <v>10602993.08</v>
      </c>
      <c r="H118" s="144">
        <f t="shared" si="24"/>
        <v>-5137821.96</v>
      </c>
      <c r="I118" s="93">
        <f t="shared" si="25"/>
        <v>-0.48456336066947614</v>
      </c>
      <c r="J118" s="160"/>
      <c r="K118" s="310">
        <v>28988957.969999999</v>
      </c>
      <c r="L118" s="310">
        <v>38287180.909999996</v>
      </c>
      <c r="M118" s="144">
        <f t="shared" si="34"/>
        <v>-9298222.9399999976</v>
      </c>
      <c r="N118" s="93">
        <f t="shared" si="32"/>
        <v>-0.24285472889364521</v>
      </c>
      <c r="O118" s="261"/>
      <c r="P118" s="160"/>
      <c r="Q118" s="310">
        <v>11994024.050000001</v>
      </c>
      <c r="R118" s="310">
        <v>14849953.57</v>
      </c>
      <c r="S118" s="144">
        <f t="shared" si="35"/>
        <v>-2855929.5199999996</v>
      </c>
      <c r="T118" s="93">
        <f t="shared" si="33"/>
        <v>-0.19231908750001564</v>
      </c>
      <c r="U118" s="160"/>
      <c r="V118" s="310">
        <v>72898701.359999999</v>
      </c>
      <c r="W118" s="310">
        <v>71098528.289999992</v>
      </c>
      <c r="X118" s="144">
        <f t="shared" si="36"/>
        <v>1800173.0700000077</v>
      </c>
      <c r="Y118" s="93">
        <f t="shared" si="37"/>
        <v>2.5319413963920293E-2</v>
      </c>
      <c r="Z118" s="134"/>
    </row>
    <row r="119" spans="1:26" s="70" customFormat="1" hidden="1" outlineLevel="1" x14ac:dyDescent="0.25">
      <c r="A119" s="65" t="s">
        <v>1323</v>
      </c>
      <c r="B119" s="66" t="s">
        <v>1784</v>
      </c>
      <c r="C119" s="67" t="s">
        <v>2244</v>
      </c>
      <c r="D119" s="68"/>
      <c r="E119" s="69"/>
      <c r="F119" s="310">
        <v>500918.55</v>
      </c>
      <c r="G119" s="310">
        <v>468389.37</v>
      </c>
      <c r="H119" s="144">
        <f t="shared" si="24"/>
        <v>32529.179999999993</v>
      </c>
      <c r="I119" s="93">
        <f t="shared" si="25"/>
        <v>6.9449014182367111E-2</v>
      </c>
      <c r="J119" s="160"/>
      <c r="K119" s="310">
        <v>1749200.13</v>
      </c>
      <c r="L119" s="310">
        <v>1495327.75</v>
      </c>
      <c r="M119" s="144">
        <f t="shared" si="34"/>
        <v>253872.37999999989</v>
      </c>
      <c r="N119" s="93">
        <f t="shared" si="32"/>
        <v>0.1697770806433572</v>
      </c>
      <c r="O119" s="261"/>
      <c r="P119" s="160"/>
      <c r="Q119" s="310">
        <v>890622.49</v>
      </c>
      <c r="R119" s="310">
        <v>671504.8</v>
      </c>
      <c r="S119" s="144">
        <f t="shared" si="35"/>
        <v>219117.68999999994</v>
      </c>
      <c r="T119" s="93">
        <f t="shared" si="33"/>
        <v>0.32630844932158332</v>
      </c>
      <c r="U119" s="160"/>
      <c r="V119" s="310">
        <v>3804662.46</v>
      </c>
      <c r="W119" s="310">
        <v>2613745.94</v>
      </c>
      <c r="X119" s="144">
        <f t="shared" si="36"/>
        <v>1190916.52</v>
      </c>
      <c r="Y119" s="93">
        <f t="shared" si="37"/>
        <v>0.45563591387156782</v>
      </c>
      <c r="Z119" s="134"/>
    </row>
    <row r="120" spans="1:26" s="70" customFormat="1" hidden="1" outlineLevel="1" x14ac:dyDescent="0.25">
      <c r="A120" s="65" t="s">
        <v>1324</v>
      </c>
      <c r="B120" s="66" t="s">
        <v>1785</v>
      </c>
      <c r="C120" s="67" t="s">
        <v>2245</v>
      </c>
      <c r="D120" s="68"/>
      <c r="E120" s="69"/>
      <c r="F120" s="310">
        <v>-3340582.92</v>
      </c>
      <c r="G120" s="310">
        <v>-4139638.98</v>
      </c>
      <c r="H120" s="144">
        <f t="shared" si="24"/>
        <v>799056.06</v>
      </c>
      <c r="I120" s="93">
        <f t="shared" si="25"/>
        <v>0.19302554253173065</v>
      </c>
      <c r="J120" s="160"/>
      <c r="K120" s="310">
        <v>1555354.3</v>
      </c>
      <c r="L120" s="310">
        <v>3875937.33</v>
      </c>
      <c r="M120" s="144">
        <f t="shared" si="34"/>
        <v>-2320583.0300000003</v>
      </c>
      <c r="N120" s="93">
        <f t="shared" si="32"/>
        <v>-0.59871531256156818</v>
      </c>
      <c r="O120" s="261"/>
      <c r="P120" s="160"/>
      <c r="Q120" s="310">
        <v>2122048.909</v>
      </c>
      <c r="R120" s="310">
        <v>1199521.98</v>
      </c>
      <c r="S120" s="144">
        <f t="shared" si="35"/>
        <v>922526.929</v>
      </c>
      <c r="T120" s="93">
        <f t="shared" si="33"/>
        <v>0.76907880337465762</v>
      </c>
      <c r="U120" s="160"/>
      <c r="V120" s="310">
        <v>-267358.95999999996</v>
      </c>
      <c r="W120" s="310">
        <v>-2790464.34</v>
      </c>
      <c r="X120" s="144">
        <f t="shared" si="36"/>
        <v>2523105.38</v>
      </c>
      <c r="Y120" s="93">
        <f t="shared" si="37"/>
        <v>0.904188361711872</v>
      </c>
      <c r="Z120" s="134"/>
    </row>
    <row r="121" spans="1:26" s="70" customFormat="1" hidden="1" outlineLevel="1" x14ac:dyDescent="0.25">
      <c r="A121" s="65" t="s">
        <v>1325</v>
      </c>
      <c r="B121" s="66" t="s">
        <v>1786</v>
      </c>
      <c r="C121" s="67" t="s">
        <v>2246</v>
      </c>
      <c r="D121" s="68"/>
      <c r="E121" s="69"/>
      <c r="F121" s="310">
        <v>-1796.76</v>
      </c>
      <c r="G121" s="310">
        <v>2065.77</v>
      </c>
      <c r="H121" s="144">
        <f t="shared" si="24"/>
        <v>-3862.5299999999997</v>
      </c>
      <c r="I121" s="93">
        <f t="shared" si="25"/>
        <v>-1.8697773711497407</v>
      </c>
      <c r="J121" s="160"/>
      <c r="K121" s="310">
        <v>1958.46</v>
      </c>
      <c r="L121" s="310">
        <v>8543.94</v>
      </c>
      <c r="M121" s="144">
        <f t="shared" si="34"/>
        <v>-6585.4800000000005</v>
      </c>
      <c r="N121" s="93">
        <f t="shared" si="32"/>
        <v>-0.77077788467615649</v>
      </c>
      <c r="O121" s="261"/>
      <c r="P121" s="160"/>
      <c r="Q121" s="310">
        <v>-1376.5</v>
      </c>
      <c r="R121" s="310">
        <v>8543.94</v>
      </c>
      <c r="S121" s="144">
        <f t="shared" si="35"/>
        <v>-9920.44</v>
      </c>
      <c r="T121" s="93">
        <f t="shared" si="33"/>
        <v>-1.1611083411166276</v>
      </c>
      <c r="U121" s="160"/>
      <c r="V121" s="310">
        <v>12268.57</v>
      </c>
      <c r="W121" s="310">
        <v>8543.94</v>
      </c>
      <c r="X121" s="144">
        <f t="shared" si="36"/>
        <v>3724.6299999999992</v>
      </c>
      <c r="Y121" s="93">
        <f t="shared" si="37"/>
        <v>0.43593822053993814</v>
      </c>
      <c r="Z121" s="134"/>
    </row>
    <row r="122" spans="1:26" s="70" customFormat="1" hidden="1" outlineLevel="1" x14ac:dyDescent="0.25">
      <c r="A122" s="65" t="s">
        <v>1326</v>
      </c>
      <c r="B122" s="66" t="s">
        <v>1787</v>
      </c>
      <c r="C122" s="67" t="s">
        <v>2247</v>
      </c>
      <c r="D122" s="68"/>
      <c r="E122" s="69"/>
      <c r="F122" s="310">
        <v>4136038.43</v>
      </c>
      <c r="G122" s="310">
        <v>0</v>
      </c>
      <c r="H122" s="144">
        <f t="shared" si="24"/>
        <v>4136038.43</v>
      </c>
      <c r="I122" s="93" t="str">
        <f t="shared" si="25"/>
        <v>N.M.</v>
      </c>
      <c r="J122" s="160"/>
      <c r="K122" s="310">
        <v>4136038.43</v>
      </c>
      <c r="L122" s="310">
        <v>49281.130000000005</v>
      </c>
      <c r="M122" s="144">
        <f t="shared" si="34"/>
        <v>4086757.3000000003</v>
      </c>
      <c r="N122" s="93" t="str">
        <f t="shared" si="32"/>
        <v>N.M.</v>
      </c>
      <c r="O122" s="261"/>
      <c r="P122" s="160"/>
      <c r="Q122" s="310">
        <v>4136038.43</v>
      </c>
      <c r="R122" s="310">
        <v>49281.130000000005</v>
      </c>
      <c r="S122" s="144">
        <f t="shared" si="35"/>
        <v>4086757.3000000003</v>
      </c>
      <c r="T122" s="93" t="str">
        <f t="shared" si="33"/>
        <v>N.M.</v>
      </c>
      <c r="U122" s="160"/>
      <c r="V122" s="310">
        <v>4136038.43</v>
      </c>
      <c r="W122" s="310">
        <v>49281.130000000005</v>
      </c>
      <c r="X122" s="144">
        <f t="shared" si="36"/>
        <v>4086757.3000000003</v>
      </c>
      <c r="Y122" s="93" t="str">
        <f t="shared" si="37"/>
        <v>N.M.</v>
      </c>
      <c r="Z122" s="134"/>
    </row>
    <row r="123" spans="1:26" s="70" customFormat="1" hidden="1" outlineLevel="1" x14ac:dyDescent="0.25">
      <c r="A123" s="65" t="s">
        <v>1327</v>
      </c>
      <c r="B123" s="66" t="s">
        <v>1788</v>
      </c>
      <c r="C123" s="67" t="s">
        <v>2248</v>
      </c>
      <c r="D123" s="68"/>
      <c r="E123" s="69"/>
      <c r="F123" s="310">
        <v>1026257.44</v>
      </c>
      <c r="G123" s="310">
        <v>342039.11</v>
      </c>
      <c r="H123" s="144">
        <f t="shared" si="24"/>
        <v>684218.33</v>
      </c>
      <c r="I123" s="93">
        <f t="shared" si="25"/>
        <v>2.0004096315184543</v>
      </c>
      <c r="J123" s="160"/>
      <c r="K123" s="310">
        <v>2389555.58</v>
      </c>
      <c r="L123" s="310">
        <v>1812453.4</v>
      </c>
      <c r="M123" s="144">
        <f t="shared" si="34"/>
        <v>577102.18000000017</v>
      </c>
      <c r="N123" s="93">
        <f t="shared" si="32"/>
        <v>0.31840938917381278</v>
      </c>
      <c r="O123" s="261"/>
      <c r="P123" s="160"/>
      <c r="Q123" s="310">
        <v>1283557.56</v>
      </c>
      <c r="R123" s="310">
        <v>742682.24</v>
      </c>
      <c r="S123" s="144">
        <f t="shared" si="35"/>
        <v>540875.32000000007</v>
      </c>
      <c r="T123" s="93">
        <f t="shared" si="33"/>
        <v>0.72827286135184821</v>
      </c>
      <c r="U123" s="160"/>
      <c r="V123" s="310">
        <v>4306433.5</v>
      </c>
      <c r="W123" s="310">
        <v>3132865.7199999997</v>
      </c>
      <c r="X123" s="144">
        <f t="shared" si="36"/>
        <v>1173567.7800000003</v>
      </c>
      <c r="Y123" s="93">
        <f t="shared" si="37"/>
        <v>0.37459881299987552</v>
      </c>
      <c r="Z123" s="134"/>
    </row>
    <row r="124" spans="1:26" s="70" customFormat="1" hidden="1" outlineLevel="1" x14ac:dyDescent="0.25">
      <c r="A124" s="65" t="s">
        <v>1328</v>
      </c>
      <c r="B124" s="66" t="s">
        <v>1789</v>
      </c>
      <c r="C124" s="67" t="s">
        <v>2249</v>
      </c>
      <c r="D124" s="68"/>
      <c r="E124" s="69"/>
      <c r="F124" s="310">
        <v>3625585.34</v>
      </c>
      <c r="G124" s="310">
        <v>2607257.08</v>
      </c>
      <c r="H124" s="144">
        <f t="shared" si="24"/>
        <v>1018328.2599999998</v>
      </c>
      <c r="I124" s="93">
        <f t="shared" si="25"/>
        <v>0.39057454971030314</v>
      </c>
      <c r="J124" s="160"/>
      <c r="K124" s="310">
        <v>20948927.280000001</v>
      </c>
      <c r="L124" s="310">
        <v>17131280.59</v>
      </c>
      <c r="M124" s="144">
        <f t="shared" si="34"/>
        <v>3817646.6900000013</v>
      </c>
      <c r="N124" s="93">
        <f t="shared" si="32"/>
        <v>0.22284654494705239</v>
      </c>
      <c r="O124" s="261"/>
      <c r="P124" s="160"/>
      <c r="Q124" s="310">
        <v>8035922.8200000003</v>
      </c>
      <c r="R124" s="310">
        <v>7636643.9299999997</v>
      </c>
      <c r="S124" s="144">
        <f t="shared" si="35"/>
        <v>399278.8900000006</v>
      </c>
      <c r="T124" s="93">
        <f t="shared" si="33"/>
        <v>5.2284602196975893E-2</v>
      </c>
      <c r="U124" s="160"/>
      <c r="V124" s="310">
        <v>31582773.460000001</v>
      </c>
      <c r="W124" s="310">
        <v>28678447.439999998</v>
      </c>
      <c r="X124" s="144">
        <f t="shared" si="36"/>
        <v>2904326.0200000033</v>
      </c>
      <c r="Y124" s="93">
        <f t="shared" si="37"/>
        <v>0.1012720798807651</v>
      </c>
      <c r="Z124" s="134"/>
    </row>
    <row r="125" spans="1:26" s="70" customFormat="1" hidden="1" outlineLevel="1" x14ac:dyDescent="0.25">
      <c r="A125" s="65" t="s">
        <v>1329</v>
      </c>
      <c r="B125" s="66" t="s">
        <v>1790</v>
      </c>
      <c r="C125" s="67" t="s">
        <v>2250</v>
      </c>
      <c r="D125" s="68"/>
      <c r="E125" s="69"/>
      <c r="F125" s="310">
        <v>86157.96</v>
      </c>
      <c r="G125" s="310">
        <v>20964.580000000002</v>
      </c>
      <c r="H125" s="144">
        <f t="shared" si="24"/>
        <v>65193.380000000005</v>
      </c>
      <c r="I125" s="93">
        <f t="shared" si="25"/>
        <v>3.1096916799668772</v>
      </c>
      <c r="J125" s="160"/>
      <c r="K125" s="310">
        <v>280191.31</v>
      </c>
      <c r="L125" s="310">
        <v>517264.55</v>
      </c>
      <c r="M125" s="144">
        <f t="shared" si="34"/>
        <v>-237073.24</v>
      </c>
      <c r="N125" s="93">
        <f t="shared" si="32"/>
        <v>-0.45832106607730994</v>
      </c>
      <c r="O125" s="261"/>
      <c r="P125" s="160"/>
      <c r="Q125" s="310">
        <v>171145.92</v>
      </c>
      <c r="R125" s="310">
        <v>57488.68</v>
      </c>
      <c r="S125" s="144">
        <f t="shared" si="35"/>
        <v>113657.24000000002</v>
      </c>
      <c r="T125" s="93">
        <f t="shared" si="33"/>
        <v>1.9770368705630399</v>
      </c>
      <c r="U125" s="160"/>
      <c r="V125" s="310">
        <v>387422.67</v>
      </c>
      <c r="W125" s="310">
        <v>626827.91999999993</v>
      </c>
      <c r="X125" s="144">
        <f t="shared" si="36"/>
        <v>-239405.24999999994</v>
      </c>
      <c r="Y125" s="93">
        <f t="shared" si="37"/>
        <v>-0.38193137599869509</v>
      </c>
      <c r="Z125" s="134"/>
    </row>
    <row r="126" spans="1:26" s="70" customFormat="1" hidden="1" outlineLevel="1" x14ac:dyDescent="0.25">
      <c r="A126" s="65" t="s">
        <v>1330</v>
      </c>
      <c r="B126" s="66" t="s">
        <v>1791</v>
      </c>
      <c r="C126" s="67" t="s">
        <v>2251</v>
      </c>
      <c r="D126" s="68"/>
      <c r="E126" s="69"/>
      <c r="F126" s="310">
        <v>119621.95</v>
      </c>
      <c r="G126" s="310">
        <v>210826.82</v>
      </c>
      <c r="H126" s="144">
        <f t="shared" si="24"/>
        <v>-91204.87000000001</v>
      </c>
      <c r="I126" s="93">
        <f t="shared" si="25"/>
        <v>-0.4326056333819388</v>
      </c>
      <c r="J126" s="160"/>
      <c r="K126" s="310">
        <v>645973.99</v>
      </c>
      <c r="L126" s="310">
        <v>681066.17</v>
      </c>
      <c r="M126" s="144">
        <f t="shared" si="34"/>
        <v>-35092.180000000051</v>
      </c>
      <c r="N126" s="93">
        <f t="shared" si="32"/>
        <v>-5.1525360597487975E-2</v>
      </c>
      <c r="O126" s="261"/>
      <c r="P126" s="160"/>
      <c r="Q126" s="310">
        <v>278311.02</v>
      </c>
      <c r="R126" s="310">
        <v>454101.22000000003</v>
      </c>
      <c r="S126" s="144">
        <f t="shared" si="35"/>
        <v>-175790.2</v>
      </c>
      <c r="T126" s="93">
        <f t="shared" si="33"/>
        <v>-0.38711677541848488</v>
      </c>
      <c r="U126" s="160"/>
      <c r="V126" s="310">
        <v>1355179.5</v>
      </c>
      <c r="W126" s="310">
        <v>1314324.0900000001</v>
      </c>
      <c r="X126" s="144">
        <f t="shared" si="36"/>
        <v>40855.409999999916</v>
      </c>
      <c r="Y126" s="93">
        <f t="shared" si="37"/>
        <v>3.1084730403138174E-2</v>
      </c>
      <c r="Z126" s="134"/>
    </row>
    <row r="127" spans="1:26" s="70" customFormat="1" hidden="1" outlineLevel="1" x14ac:dyDescent="0.25">
      <c r="A127" s="65" t="s">
        <v>1331</v>
      </c>
      <c r="B127" s="66" t="s">
        <v>1792</v>
      </c>
      <c r="C127" s="67" t="s">
        <v>2252</v>
      </c>
      <c r="D127" s="68"/>
      <c r="E127" s="69"/>
      <c r="F127" s="310">
        <v>-57542.76</v>
      </c>
      <c r="G127" s="310">
        <v>-71261.650000000009</v>
      </c>
      <c r="H127" s="144">
        <f t="shared" si="24"/>
        <v>13718.890000000007</v>
      </c>
      <c r="I127" s="93">
        <f t="shared" si="25"/>
        <v>0.1925143467769832</v>
      </c>
      <c r="J127" s="160"/>
      <c r="K127" s="310">
        <v>-609206.72</v>
      </c>
      <c r="L127" s="310">
        <v>-669523.28</v>
      </c>
      <c r="M127" s="144">
        <f t="shared" si="34"/>
        <v>60316.560000000056</v>
      </c>
      <c r="N127" s="93">
        <f t="shared" si="32"/>
        <v>9.0088816627855048E-2</v>
      </c>
      <c r="O127" s="261"/>
      <c r="P127" s="160"/>
      <c r="Q127" s="310">
        <v>-209761.13</v>
      </c>
      <c r="R127" s="310">
        <v>-226105.59</v>
      </c>
      <c r="S127" s="144">
        <f t="shared" si="35"/>
        <v>16344.459999999992</v>
      </c>
      <c r="T127" s="93">
        <f t="shared" si="33"/>
        <v>7.228684615891183E-2</v>
      </c>
      <c r="U127" s="160"/>
      <c r="V127" s="310">
        <v>-1225360.95</v>
      </c>
      <c r="W127" s="310">
        <v>-1258513.8</v>
      </c>
      <c r="X127" s="144">
        <f t="shared" si="36"/>
        <v>33152.850000000093</v>
      </c>
      <c r="Y127" s="93">
        <f t="shared" si="37"/>
        <v>2.6342857742203615E-2</v>
      </c>
      <c r="Z127" s="134"/>
    </row>
    <row r="128" spans="1:26" s="70" customFormat="1" hidden="1" outlineLevel="1" x14ac:dyDescent="0.25">
      <c r="A128" s="65" t="s">
        <v>1332</v>
      </c>
      <c r="B128" s="66" t="s">
        <v>1793</v>
      </c>
      <c r="C128" s="67" t="s">
        <v>2253</v>
      </c>
      <c r="D128" s="68"/>
      <c r="E128" s="69"/>
      <c r="F128" s="310">
        <v>487940.4</v>
      </c>
      <c r="G128" s="310">
        <v>538272</v>
      </c>
      <c r="H128" s="144">
        <f t="shared" si="24"/>
        <v>-50331.599999999977</v>
      </c>
      <c r="I128" s="93">
        <f t="shared" si="25"/>
        <v>-9.3505885500267477E-2</v>
      </c>
      <c r="J128" s="160"/>
      <c r="K128" s="310">
        <v>3097248.48</v>
      </c>
      <c r="L128" s="310">
        <v>3149567.28</v>
      </c>
      <c r="M128" s="144">
        <f t="shared" si="34"/>
        <v>-52318.799999999814</v>
      </c>
      <c r="N128" s="93">
        <f t="shared" si="32"/>
        <v>-1.6611424792297123E-2</v>
      </c>
      <c r="O128" s="261"/>
      <c r="P128" s="160"/>
      <c r="Q128" s="310">
        <v>1481684.4</v>
      </c>
      <c r="R128" s="310">
        <v>1629216</v>
      </c>
      <c r="S128" s="144">
        <f t="shared" si="35"/>
        <v>-147531.60000000009</v>
      </c>
      <c r="T128" s="93">
        <f t="shared" si="33"/>
        <v>-9.0553738730776087E-2</v>
      </c>
      <c r="U128" s="160"/>
      <c r="V128" s="310">
        <v>6185840.5999999996</v>
      </c>
      <c r="W128" s="310">
        <v>6225970.3200000003</v>
      </c>
      <c r="X128" s="144">
        <f t="shared" si="36"/>
        <v>-40129.720000000671</v>
      </c>
      <c r="Y128" s="93">
        <f t="shared" si="37"/>
        <v>-6.4455366693750423E-3</v>
      </c>
      <c r="Z128" s="134"/>
    </row>
    <row r="129" spans="1:26" s="70" customFormat="1" hidden="1" outlineLevel="1" x14ac:dyDescent="0.25">
      <c r="A129" s="65" t="s">
        <v>1333</v>
      </c>
      <c r="B129" s="66" t="s">
        <v>1794</v>
      </c>
      <c r="C129" s="67" t="s">
        <v>2254</v>
      </c>
      <c r="D129" s="68"/>
      <c r="E129" s="69"/>
      <c r="F129" s="310">
        <v>-4.5000000000000005E-2</v>
      </c>
      <c r="G129" s="310">
        <v>75987</v>
      </c>
      <c r="H129" s="144">
        <f t="shared" si="24"/>
        <v>-75987.044999999998</v>
      </c>
      <c r="I129" s="93">
        <f t="shared" si="25"/>
        <v>-1.0000005922065616</v>
      </c>
      <c r="J129" s="160"/>
      <c r="K129" s="310">
        <v>237983.67499999999</v>
      </c>
      <c r="L129" s="310">
        <v>1140697.08</v>
      </c>
      <c r="M129" s="144">
        <f t="shared" si="34"/>
        <v>-902713.40500000003</v>
      </c>
      <c r="N129" s="93">
        <f t="shared" si="32"/>
        <v>-0.79136996212877131</v>
      </c>
      <c r="O129" s="261"/>
      <c r="P129" s="160"/>
      <c r="Q129" s="310">
        <v>-215304.51500000001</v>
      </c>
      <c r="R129" s="310">
        <v>81209.58</v>
      </c>
      <c r="S129" s="144">
        <f t="shared" si="35"/>
        <v>-296514.09500000003</v>
      </c>
      <c r="T129" s="93">
        <f t="shared" si="33"/>
        <v>-3.6512206441653809</v>
      </c>
      <c r="U129" s="160"/>
      <c r="V129" s="310">
        <v>1796089.2950000002</v>
      </c>
      <c r="W129" s="310">
        <v>1226591.71</v>
      </c>
      <c r="X129" s="144">
        <f t="shared" si="36"/>
        <v>569497.5850000002</v>
      </c>
      <c r="Y129" s="93">
        <f t="shared" si="37"/>
        <v>0.46429270665786598</v>
      </c>
      <c r="Z129" s="134"/>
    </row>
    <row r="130" spans="1:26" s="70" customFormat="1" hidden="1" outlineLevel="1" x14ac:dyDescent="0.25">
      <c r="A130" s="65" t="s">
        <v>1336</v>
      </c>
      <c r="B130" s="66" t="s">
        <v>1797</v>
      </c>
      <c r="C130" s="67" t="s">
        <v>2257</v>
      </c>
      <c r="D130" s="68"/>
      <c r="E130" s="69"/>
      <c r="F130" s="310">
        <v>161081.79</v>
      </c>
      <c r="G130" s="310">
        <v>125604.92</v>
      </c>
      <c r="H130" s="144">
        <f t="shared" si="24"/>
        <v>35476.87000000001</v>
      </c>
      <c r="I130" s="93">
        <f t="shared" si="25"/>
        <v>0.28244809200149174</v>
      </c>
      <c r="J130" s="160"/>
      <c r="K130" s="310">
        <v>987585.79</v>
      </c>
      <c r="L130" s="310">
        <v>790187.8</v>
      </c>
      <c r="M130" s="144">
        <f t="shared" si="34"/>
        <v>197397.99</v>
      </c>
      <c r="N130" s="93">
        <f t="shared" si="32"/>
        <v>0.24981148785136897</v>
      </c>
      <c r="O130" s="261"/>
      <c r="P130" s="160"/>
      <c r="Q130" s="310">
        <v>492009.93</v>
      </c>
      <c r="R130" s="310">
        <v>431354.27</v>
      </c>
      <c r="S130" s="144">
        <f t="shared" si="35"/>
        <v>60655.659999999974</v>
      </c>
      <c r="T130" s="93">
        <f t="shared" si="33"/>
        <v>0.14061680669116819</v>
      </c>
      <c r="U130" s="160"/>
      <c r="V130" s="310">
        <v>1697129.6400000001</v>
      </c>
      <c r="W130" s="310">
        <v>1597779.7200000002</v>
      </c>
      <c r="X130" s="144">
        <f t="shared" si="36"/>
        <v>99349.919999999925</v>
      </c>
      <c r="Y130" s="93">
        <f t="shared" si="37"/>
        <v>6.2179985611533428E-2</v>
      </c>
      <c r="Z130" s="134"/>
    </row>
    <row r="131" spans="1:26" s="70" customFormat="1" hidden="1" outlineLevel="1" x14ac:dyDescent="0.25">
      <c r="A131" s="65" t="s">
        <v>1337</v>
      </c>
      <c r="B131" s="66" t="s">
        <v>1798</v>
      </c>
      <c r="C131" s="67" t="s">
        <v>2258</v>
      </c>
      <c r="D131" s="68"/>
      <c r="E131" s="69"/>
      <c r="F131" s="310">
        <v>82902.210000000006</v>
      </c>
      <c r="G131" s="310">
        <v>160407.34</v>
      </c>
      <c r="H131" s="144">
        <f t="shared" si="24"/>
        <v>-77505.12999999999</v>
      </c>
      <c r="I131" s="93">
        <f t="shared" si="25"/>
        <v>-0.48317695437128994</v>
      </c>
      <c r="J131" s="160"/>
      <c r="K131" s="310">
        <v>390980.68</v>
      </c>
      <c r="L131" s="310">
        <v>666007</v>
      </c>
      <c r="M131" s="144">
        <f t="shared" si="34"/>
        <v>-275026.32</v>
      </c>
      <c r="N131" s="93">
        <f t="shared" si="32"/>
        <v>-0.41294809213716976</v>
      </c>
      <c r="O131" s="261"/>
      <c r="P131" s="160"/>
      <c r="Q131" s="310">
        <v>157744.72</v>
      </c>
      <c r="R131" s="310">
        <v>265668.84000000003</v>
      </c>
      <c r="S131" s="144">
        <f t="shared" si="35"/>
        <v>-107924.12000000002</v>
      </c>
      <c r="T131" s="93">
        <f t="shared" si="33"/>
        <v>-0.40623552238945304</v>
      </c>
      <c r="U131" s="160"/>
      <c r="V131" s="310">
        <v>1002768.23</v>
      </c>
      <c r="W131" s="310">
        <v>1457592.1800000002</v>
      </c>
      <c r="X131" s="144">
        <f t="shared" si="36"/>
        <v>-454823.95000000019</v>
      </c>
      <c r="Y131" s="93">
        <f t="shared" si="37"/>
        <v>-0.31203786370478481</v>
      </c>
      <c r="Z131" s="134"/>
    </row>
    <row r="132" spans="1:26" s="70" customFormat="1" hidden="1" outlineLevel="1" x14ac:dyDescent="0.25">
      <c r="A132" s="65" t="s">
        <v>1338</v>
      </c>
      <c r="B132" s="66" t="s">
        <v>1799</v>
      </c>
      <c r="C132" s="67" t="s">
        <v>2259</v>
      </c>
      <c r="D132" s="68"/>
      <c r="E132" s="69"/>
      <c r="F132" s="310">
        <v>0</v>
      </c>
      <c r="G132" s="310">
        <v>0</v>
      </c>
      <c r="H132" s="144">
        <f t="shared" si="24"/>
        <v>0</v>
      </c>
      <c r="I132" s="93">
        <f t="shared" si="25"/>
        <v>0</v>
      </c>
      <c r="J132" s="160"/>
      <c r="K132" s="310">
        <v>0</v>
      </c>
      <c r="L132" s="310">
        <v>0</v>
      </c>
      <c r="M132" s="144">
        <f t="shared" si="34"/>
        <v>0</v>
      </c>
      <c r="N132" s="93">
        <f t="shared" ref="N132:N163" si="38">IF(L132&lt;0,IF(M132=0,0,IF(OR(L132=0,K132=0),"N.M.",IF(ABS(M132/L132)&gt;=10,"N.M.",M132/(-L132)))),IF(M132=0,0,IF(OR(L132=0,K132=0),"N.M.",IF(ABS(M132/L132)&gt;=10,"N.M.",M132/L132))))</f>
        <v>0</v>
      </c>
      <c r="O132" s="261"/>
      <c r="P132" s="160"/>
      <c r="Q132" s="310">
        <v>0</v>
      </c>
      <c r="R132" s="310">
        <v>0</v>
      </c>
      <c r="S132" s="144">
        <f t="shared" si="35"/>
        <v>0</v>
      </c>
      <c r="T132" s="93">
        <f t="shared" ref="T132:T163" si="39">IF(R132&lt;0,IF(S132=0,0,IF(OR(R132=0,Q132=0),"N.M.",IF(ABS(S132/R132)&gt;=10,"N.M.",S132/(-R132)))),IF(S132=0,0,IF(OR(R132=0,Q132=0),"N.M.",IF(ABS(S132/R132)&gt;=10,"N.M.",S132/R132))))</f>
        <v>0</v>
      </c>
      <c r="U132" s="160"/>
      <c r="V132" s="310">
        <v>0</v>
      </c>
      <c r="W132" s="310">
        <v>881.52</v>
      </c>
      <c r="X132" s="144">
        <f t="shared" si="36"/>
        <v>-881.52</v>
      </c>
      <c r="Y132" s="93" t="str">
        <f t="shared" si="37"/>
        <v>N.M.</v>
      </c>
      <c r="Z132" s="134"/>
    </row>
    <row r="133" spans="1:26" s="70" customFormat="1" hidden="1" outlineLevel="1" x14ac:dyDescent="0.25">
      <c r="A133" s="65" t="s">
        <v>1339</v>
      </c>
      <c r="B133" s="66" t="s">
        <v>1800</v>
      </c>
      <c r="C133" s="67" t="s">
        <v>2260</v>
      </c>
      <c r="D133" s="68"/>
      <c r="E133" s="69"/>
      <c r="F133" s="310">
        <v>92368.08</v>
      </c>
      <c r="G133" s="310">
        <v>297633.69</v>
      </c>
      <c r="H133" s="144">
        <f t="shared" si="24"/>
        <v>-205265.61</v>
      </c>
      <c r="I133" s="93">
        <f t="shared" si="25"/>
        <v>-0.68965851950429402</v>
      </c>
      <c r="J133" s="160"/>
      <c r="K133" s="310">
        <v>780669.01</v>
      </c>
      <c r="L133" s="310">
        <v>875452.47</v>
      </c>
      <c r="M133" s="144">
        <f t="shared" si="34"/>
        <v>-94783.459999999963</v>
      </c>
      <c r="N133" s="93">
        <f t="shared" si="38"/>
        <v>-0.10826796799145472</v>
      </c>
      <c r="O133" s="261"/>
      <c r="P133" s="160"/>
      <c r="Q133" s="310">
        <v>350614.95</v>
      </c>
      <c r="R133" s="310">
        <v>397180.02</v>
      </c>
      <c r="S133" s="144">
        <f t="shared" si="35"/>
        <v>-46565.070000000007</v>
      </c>
      <c r="T133" s="93">
        <f t="shared" si="39"/>
        <v>-0.11723920553707612</v>
      </c>
      <c r="U133" s="160"/>
      <c r="V133" s="310">
        <v>2180933.4299999997</v>
      </c>
      <c r="W133" s="310">
        <v>1985413.8499999999</v>
      </c>
      <c r="X133" s="144">
        <f t="shared" si="36"/>
        <v>195519.57999999984</v>
      </c>
      <c r="Y133" s="93">
        <f t="shared" si="37"/>
        <v>9.8477997421041394E-2</v>
      </c>
      <c r="Z133" s="134"/>
    </row>
    <row r="134" spans="1:26" s="70" customFormat="1" hidden="1" outlineLevel="1" x14ac:dyDescent="0.25">
      <c r="A134" s="65" t="s">
        <v>1340</v>
      </c>
      <c r="B134" s="66" t="s">
        <v>1801</v>
      </c>
      <c r="C134" s="67" t="s">
        <v>2261</v>
      </c>
      <c r="D134" s="68"/>
      <c r="E134" s="69"/>
      <c r="F134" s="310">
        <v>0</v>
      </c>
      <c r="G134" s="310">
        <v>0</v>
      </c>
      <c r="H134" s="144">
        <f t="shared" si="24"/>
        <v>0</v>
      </c>
      <c r="I134" s="93">
        <f t="shared" si="25"/>
        <v>0</v>
      </c>
      <c r="J134" s="160"/>
      <c r="K134" s="310">
        <v>0</v>
      </c>
      <c r="L134" s="310">
        <v>0</v>
      </c>
      <c r="M134" s="144">
        <f t="shared" si="34"/>
        <v>0</v>
      </c>
      <c r="N134" s="93">
        <f t="shared" si="38"/>
        <v>0</v>
      </c>
      <c r="O134" s="261"/>
      <c r="P134" s="160"/>
      <c r="Q134" s="310">
        <v>0</v>
      </c>
      <c r="R134" s="310">
        <v>0</v>
      </c>
      <c r="S134" s="144">
        <f t="shared" si="35"/>
        <v>0</v>
      </c>
      <c r="T134" s="93">
        <f t="shared" si="39"/>
        <v>0</v>
      </c>
      <c r="U134" s="160"/>
      <c r="V134" s="310">
        <v>0</v>
      </c>
      <c r="W134" s="310">
        <v>69654.8</v>
      </c>
      <c r="X134" s="144">
        <f t="shared" si="36"/>
        <v>-69654.8</v>
      </c>
      <c r="Y134" s="93" t="str">
        <f t="shared" si="37"/>
        <v>N.M.</v>
      </c>
      <c r="Z134" s="134"/>
    </row>
    <row r="135" spans="1:26" s="70" customFormat="1" hidden="1" outlineLevel="1" x14ac:dyDescent="0.25">
      <c r="A135" s="65" t="s">
        <v>1341</v>
      </c>
      <c r="B135" s="66" t="s">
        <v>1802</v>
      </c>
      <c r="C135" s="67" t="s">
        <v>2262</v>
      </c>
      <c r="D135" s="68"/>
      <c r="E135" s="69"/>
      <c r="F135" s="310">
        <v>13658.29</v>
      </c>
      <c r="G135" s="310">
        <v>6030.3</v>
      </c>
      <c r="H135" s="144">
        <f t="shared" si="24"/>
        <v>7627.9900000000007</v>
      </c>
      <c r="I135" s="93">
        <f t="shared" si="25"/>
        <v>1.2649437009767341</v>
      </c>
      <c r="J135" s="160"/>
      <c r="K135" s="310">
        <v>39587.040000000001</v>
      </c>
      <c r="L135" s="310">
        <v>18281.04</v>
      </c>
      <c r="M135" s="144">
        <f t="shared" si="34"/>
        <v>21306</v>
      </c>
      <c r="N135" s="93">
        <f t="shared" si="38"/>
        <v>1.1654697982171691</v>
      </c>
      <c r="O135" s="261"/>
      <c r="P135" s="160"/>
      <c r="Q135" s="310">
        <v>36774.959999999999</v>
      </c>
      <c r="R135" s="310">
        <v>6903.5</v>
      </c>
      <c r="S135" s="144">
        <f t="shared" si="35"/>
        <v>29871.46</v>
      </c>
      <c r="T135" s="93">
        <f t="shared" si="39"/>
        <v>4.3270022452379227</v>
      </c>
      <c r="U135" s="160"/>
      <c r="V135" s="310">
        <v>65726.210000000006</v>
      </c>
      <c r="W135" s="310">
        <v>34854.720000000001</v>
      </c>
      <c r="X135" s="144">
        <f t="shared" si="36"/>
        <v>30871.490000000005</v>
      </c>
      <c r="Y135" s="93">
        <f t="shared" si="37"/>
        <v>0.88571906473499151</v>
      </c>
      <c r="Z135" s="134"/>
    </row>
    <row r="136" spans="1:26" s="70" customFormat="1" hidden="1" outlineLevel="1" x14ac:dyDescent="0.25">
      <c r="A136" s="65" t="s">
        <v>1342</v>
      </c>
      <c r="B136" s="66" t="s">
        <v>1803</v>
      </c>
      <c r="C136" s="67" t="s">
        <v>2263</v>
      </c>
      <c r="D136" s="68"/>
      <c r="E136" s="69"/>
      <c r="F136" s="310">
        <v>412492.9</v>
      </c>
      <c r="G136" s="310">
        <v>1478949.49</v>
      </c>
      <c r="H136" s="144">
        <f t="shared" si="24"/>
        <v>-1066456.5899999999</v>
      </c>
      <c r="I136" s="93">
        <f t="shared" si="25"/>
        <v>-0.72109061006539166</v>
      </c>
      <c r="J136" s="160"/>
      <c r="K136" s="310">
        <v>2393523.5959999999</v>
      </c>
      <c r="L136" s="310">
        <v>3638705.67</v>
      </c>
      <c r="M136" s="144">
        <f t="shared" si="34"/>
        <v>-1245182.074</v>
      </c>
      <c r="N136" s="93">
        <f t="shared" si="38"/>
        <v>-0.34220467026672152</v>
      </c>
      <c r="O136" s="261"/>
      <c r="P136" s="160"/>
      <c r="Q136" s="310">
        <v>1241600.27</v>
      </c>
      <c r="R136" s="310">
        <v>2207736.16</v>
      </c>
      <c r="S136" s="144">
        <f t="shared" si="35"/>
        <v>-966135.89000000013</v>
      </c>
      <c r="T136" s="93">
        <f t="shared" si="39"/>
        <v>-0.43761383606635318</v>
      </c>
      <c r="U136" s="160"/>
      <c r="V136" s="310">
        <v>4958181.7560000001</v>
      </c>
      <c r="W136" s="310">
        <v>6858165.6200000001</v>
      </c>
      <c r="X136" s="144">
        <f t="shared" si="36"/>
        <v>-1899983.8640000001</v>
      </c>
      <c r="Y136" s="93">
        <f t="shared" si="37"/>
        <v>-0.27703965889351034</v>
      </c>
      <c r="Z136" s="134"/>
    </row>
    <row r="137" spans="1:26" s="70" customFormat="1" hidden="1" outlineLevel="1" x14ac:dyDescent="0.25">
      <c r="A137" s="65" t="s">
        <v>1343</v>
      </c>
      <c r="B137" s="66" t="s">
        <v>1804</v>
      </c>
      <c r="C137" s="67" t="s">
        <v>2264</v>
      </c>
      <c r="D137" s="68"/>
      <c r="E137" s="69"/>
      <c r="F137" s="310">
        <v>3074.38</v>
      </c>
      <c r="G137" s="310">
        <v>5250.72</v>
      </c>
      <c r="H137" s="144">
        <f t="shared" si="24"/>
        <v>-2176.34</v>
      </c>
      <c r="I137" s="93">
        <f t="shared" si="25"/>
        <v>-0.41448410884602493</v>
      </c>
      <c r="J137" s="160"/>
      <c r="K137" s="310">
        <v>25593.010000000002</v>
      </c>
      <c r="L137" s="310">
        <v>26754.21</v>
      </c>
      <c r="M137" s="144">
        <f t="shared" si="34"/>
        <v>-1161.1999999999971</v>
      </c>
      <c r="N137" s="93">
        <f t="shared" si="38"/>
        <v>-4.3402514968672111E-2</v>
      </c>
      <c r="O137" s="261"/>
      <c r="P137" s="160"/>
      <c r="Q137" s="310">
        <v>11208.78</v>
      </c>
      <c r="R137" s="310">
        <v>13565.07</v>
      </c>
      <c r="S137" s="144">
        <f t="shared" si="35"/>
        <v>-2356.2899999999991</v>
      </c>
      <c r="T137" s="93">
        <f t="shared" si="39"/>
        <v>-0.1737027527318325</v>
      </c>
      <c r="U137" s="160"/>
      <c r="V137" s="310">
        <v>50832.15</v>
      </c>
      <c r="W137" s="310">
        <v>48897.119999999995</v>
      </c>
      <c r="X137" s="144">
        <f t="shared" si="36"/>
        <v>1935.0300000000061</v>
      </c>
      <c r="Y137" s="93">
        <f t="shared" si="37"/>
        <v>3.9573496353159578E-2</v>
      </c>
      <c r="Z137" s="134"/>
    </row>
    <row r="138" spans="1:26" s="70" customFormat="1" hidden="1" outlineLevel="1" x14ac:dyDescent="0.25">
      <c r="A138" s="65" t="s">
        <v>1344</v>
      </c>
      <c r="B138" s="66" t="s">
        <v>1805</v>
      </c>
      <c r="C138" s="67" t="s">
        <v>2265</v>
      </c>
      <c r="D138" s="68"/>
      <c r="E138" s="69"/>
      <c r="F138" s="310">
        <v>0</v>
      </c>
      <c r="G138" s="310">
        <v>0</v>
      </c>
      <c r="H138" s="144">
        <f t="shared" si="24"/>
        <v>0</v>
      </c>
      <c r="I138" s="93">
        <f t="shared" si="25"/>
        <v>0</v>
      </c>
      <c r="J138" s="160"/>
      <c r="K138" s="310">
        <v>0</v>
      </c>
      <c r="L138" s="310">
        <v>10130</v>
      </c>
      <c r="M138" s="144">
        <f t="shared" si="34"/>
        <v>-10130</v>
      </c>
      <c r="N138" s="93" t="str">
        <f t="shared" si="38"/>
        <v>N.M.</v>
      </c>
      <c r="O138" s="261"/>
      <c r="P138" s="160"/>
      <c r="Q138" s="310">
        <v>0</v>
      </c>
      <c r="R138" s="310">
        <v>0</v>
      </c>
      <c r="S138" s="144">
        <f t="shared" si="35"/>
        <v>0</v>
      </c>
      <c r="T138" s="93">
        <f t="shared" si="39"/>
        <v>0</v>
      </c>
      <c r="U138" s="160"/>
      <c r="V138" s="310">
        <v>0</v>
      </c>
      <c r="W138" s="310">
        <v>10130</v>
      </c>
      <c r="X138" s="144">
        <f t="shared" si="36"/>
        <v>-10130</v>
      </c>
      <c r="Y138" s="93" t="str">
        <f t="shared" si="37"/>
        <v>N.M.</v>
      </c>
      <c r="Z138" s="134"/>
    </row>
    <row r="139" spans="1:26" s="70" customFormat="1" hidden="1" outlineLevel="1" x14ac:dyDescent="0.25">
      <c r="A139" s="65" t="s">
        <v>1345</v>
      </c>
      <c r="B139" s="66" t="s">
        <v>1806</v>
      </c>
      <c r="C139" s="67" t="s">
        <v>2266</v>
      </c>
      <c r="D139" s="68"/>
      <c r="E139" s="69"/>
      <c r="F139" s="310">
        <v>0</v>
      </c>
      <c r="G139" s="310">
        <v>-1.1000000000000001</v>
      </c>
      <c r="H139" s="144">
        <f t="shared" si="24"/>
        <v>1.1000000000000001</v>
      </c>
      <c r="I139" s="93" t="str">
        <f t="shared" si="25"/>
        <v>N.M.</v>
      </c>
      <c r="J139" s="160"/>
      <c r="K139" s="310">
        <v>0</v>
      </c>
      <c r="L139" s="310">
        <v>367.46</v>
      </c>
      <c r="M139" s="144">
        <f t="shared" si="34"/>
        <v>-367.46</v>
      </c>
      <c r="N139" s="93" t="str">
        <f t="shared" si="38"/>
        <v>N.M.</v>
      </c>
      <c r="O139" s="261"/>
      <c r="P139" s="160"/>
      <c r="Q139" s="310">
        <v>0</v>
      </c>
      <c r="R139" s="310">
        <v>210.68</v>
      </c>
      <c r="S139" s="144">
        <f t="shared" si="35"/>
        <v>-210.68</v>
      </c>
      <c r="T139" s="93" t="str">
        <f t="shared" si="39"/>
        <v>N.M.</v>
      </c>
      <c r="U139" s="160"/>
      <c r="V139" s="310">
        <v>0</v>
      </c>
      <c r="W139" s="310">
        <v>489.34</v>
      </c>
      <c r="X139" s="144">
        <f t="shared" si="36"/>
        <v>-489.34</v>
      </c>
      <c r="Y139" s="93" t="str">
        <f t="shared" si="37"/>
        <v>N.M.</v>
      </c>
      <c r="Z139" s="134"/>
    </row>
    <row r="140" spans="1:26" s="70" customFormat="1" hidden="1" outlineLevel="1" x14ac:dyDescent="0.25">
      <c r="A140" s="65" t="s">
        <v>1346</v>
      </c>
      <c r="B140" s="66" t="s">
        <v>1807</v>
      </c>
      <c r="C140" s="67" t="s">
        <v>2267</v>
      </c>
      <c r="D140" s="68"/>
      <c r="E140" s="69"/>
      <c r="F140" s="310">
        <v>193.17000000000002</v>
      </c>
      <c r="G140" s="310">
        <v>0</v>
      </c>
      <c r="H140" s="144">
        <f t="shared" si="24"/>
        <v>193.17000000000002</v>
      </c>
      <c r="I140" s="93" t="str">
        <f t="shared" si="25"/>
        <v>N.M.</v>
      </c>
      <c r="J140" s="160"/>
      <c r="K140" s="310">
        <v>1159.02</v>
      </c>
      <c r="L140" s="310">
        <v>0</v>
      </c>
      <c r="M140" s="144">
        <f t="shared" si="34"/>
        <v>1159.02</v>
      </c>
      <c r="N140" s="93" t="str">
        <f t="shared" si="38"/>
        <v>N.M.</v>
      </c>
      <c r="O140" s="261"/>
      <c r="P140" s="160"/>
      <c r="Q140" s="310">
        <v>579.51</v>
      </c>
      <c r="R140" s="310">
        <v>0</v>
      </c>
      <c r="S140" s="144">
        <f t="shared" si="35"/>
        <v>579.51</v>
      </c>
      <c r="T140" s="93" t="str">
        <f t="shared" si="39"/>
        <v>N.M.</v>
      </c>
      <c r="U140" s="160"/>
      <c r="V140" s="310">
        <v>1159.02</v>
      </c>
      <c r="W140" s="310">
        <v>0</v>
      </c>
      <c r="X140" s="144">
        <f t="shared" si="36"/>
        <v>1159.02</v>
      </c>
      <c r="Y140" s="93" t="str">
        <f t="shared" si="37"/>
        <v>N.M.</v>
      </c>
      <c r="Z140" s="134"/>
    </row>
    <row r="141" spans="1:26" s="70" customFormat="1" hidden="1" outlineLevel="1" x14ac:dyDescent="0.25">
      <c r="A141" s="65" t="s">
        <v>1347</v>
      </c>
      <c r="B141" s="66" t="s">
        <v>1808</v>
      </c>
      <c r="C141" s="67" t="s">
        <v>2268</v>
      </c>
      <c r="D141" s="68"/>
      <c r="E141" s="69"/>
      <c r="F141" s="310">
        <v>0</v>
      </c>
      <c r="G141" s="310">
        <v>0</v>
      </c>
      <c r="H141" s="144">
        <f t="shared" si="24"/>
        <v>0</v>
      </c>
      <c r="I141" s="93">
        <f t="shared" si="25"/>
        <v>0</v>
      </c>
      <c r="J141" s="160"/>
      <c r="K141" s="310">
        <v>0</v>
      </c>
      <c r="L141" s="310">
        <v>0</v>
      </c>
      <c r="M141" s="144">
        <f t="shared" si="34"/>
        <v>0</v>
      </c>
      <c r="N141" s="93">
        <f t="shared" si="38"/>
        <v>0</v>
      </c>
      <c r="O141" s="261"/>
      <c r="P141" s="160"/>
      <c r="Q141" s="310">
        <v>0</v>
      </c>
      <c r="R141" s="310">
        <v>0</v>
      </c>
      <c r="S141" s="144">
        <f t="shared" si="35"/>
        <v>0</v>
      </c>
      <c r="T141" s="93">
        <f t="shared" si="39"/>
        <v>0</v>
      </c>
      <c r="U141" s="160"/>
      <c r="V141" s="310">
        <v>0</v>
      </c>
      <c r="W141" s="310">
        <v>-0.02</v>
      </c>
      <c r="X141" s="144">
        <f t="shared" si="36"/>
        <v>0.02</v>
      </c>
      <c r="Y141" s="93" t="str">
        <f t="shared" si="37"/>
        <v>N.M.</v>
      </c>
      <c r="Z141" s="134"/>
    </row>
    <row r="142" spans="1:26" s="70" customFormat="1" hidden="1" outlineLevel="1" x14ac:dyDescent="0.25">
      <c r="A142" s="65" t="s">
        <v>1348</v>
      </c>
      <c r="B142" s="66" t="s">
        <v>1809</v>
      </c>
      <c r="C142" s="67" t="s">
        <v>2269</v>
      </c>
      <c r="D142" s="68"/>
      <c r="E142" s="69"/>
      <c r="F142" s="310">
        <v>1321.84</v>
      </c>
      <c r="G142" s="310">
        <v>5019.08</v>
      </c>
      <c r="H142" s="144">
        <f t="shared" si="24"/>
        <v>-3697.24</v>
      </c>
      <c r="I142" s="93">
        <f t="shared" si="25"/>
        <v>-0.7366369932338197</v>
      </c>
      <c r="J142" s="160"/>
      <c r="K142" s="310">
        <v>7860.93</v>
      </c>
      <c r="L142" s="310">
        <v>12968.050000000001</v>
      </c>
      <c r="M142" s="144">
        <f t="shared" si="34"/>
        <v>-5107.1200000000008</v>
      </c>
      <c r="N142" s="93">
        <f t="shared" si="38"/>
        <v>-0.3938232810638454</v>
      </c>
      <c r="O142" s="261"/>
      <c r="P142" s="160"/>
      <c r="Q142" s="310">
        <v>2605.91</v>
      </c>
      <c r="R142" s="310">
        <v>7488.1500000000005</v>
      </c>
      <c r="S142" s="144">
        <f t="shared" si="35"/>
        <v>-4882.2400000000007</v>
      </c>
      <c r="T142" s="93">
        <f t="shared" si="39"/>
        <v>-0.6519954862015318</v>
      </c>
      <c r="U142" s="160"/>
      <c r="V142" s="310">
        <v>33077.770000000004</v>
      </c>
      <c r="W142" s="310">
        <v>23583.75</v>
      </c>
      <c r="X142" s="144">
        <f t="shared" si="36"/>
        <v>9494.0200000000041</v>
      </c>
      <c r="Y142" s="93">
        <f t="shared" si="37"/>
        <v>0.40256617374251358</v>
      </c>
      <c r="Z142" s="134"/>
    </row>
    <row r="143" spans="1:26" s="70" customFormat="1" hidden="1" outlineLevel="1" x14ac:dyDescent="0.25">
      <c r="A143" s="65" t="s">
        <v>1349</v>
      </c>
      <c r="B143" s="66" t="s">
        <v>1810</v>
      </c>
      <c r="C143" s="67" t="s">
        <v>2270</v>
      </c>
      <c r="D143" s="68"/>
      <c r="E143" s="69"/>
      <c r="F143" s="310">
        <v>0</v>
      </c>
      <c r="G143" s="310">
        <v>0</v>
      </c>
      <c r="H143" s="144">
        <f t="shared" si="24"/>
        <v>0</v>
      </c>
      <c r="I143" s="93">
        <f t="shared" si="25"/>
        <v>0</v>
      </c>
      <c r="J143" s="160"/>
      <c r="K143" s="310">
        <v>0</v>
      </c>
      <c r="L143" s="310">
        <v>0</v>
      </c>
      <c r="M143" s="144">
        <f t="shared" si="34"/>
        <v>0</v>
      </c>
      <c r="N143" s="93">
        <f t="shared" si="38"/>
        <v>0</v>
      </c>
      <c r="O143" s="261"/>
      <c r="P143" s="160"/>
      <c r="Q143" s="310">
        <v>0</v>
      </c>
      <c r="R143" s="310">
        <v>0</v>
      </c>
      <c r="S143" s="144">
        <f t="shared" si="35"/>
        <v>0</v>
      </c>
      <c r="T143" s="93">
        <f t="shared" si="39"/>
        <v>0</v>
      </c>
      <c r="U143" s="160"/>
      <c r="V143" s="310">
        <v>42857.15</v>
      </c>
      <c r="W143" s="310">
        <v>0</v>
      </c>
      <c r="X143" s="144">
        <f t="shared" si="36"/>
        <v>42857.15</v>
      </c>
      <c r="Y143" s="93" t="str">
        <f t="shared" si="37"/>
        <v>N.M.</v>
      </c>
      <c r="Z143" s="134"/>
    </row>
    <row r="144" spans="1:26" s="70" customFormat="1" hidden="1" outlineLevel="1" x14ac:dyDescent="0.25">
      <c r="A144" s="65" t="s">
        <v>1350</v>
      </c>
      <c r="B144" s="66" t="s">
        <v>1811</v>
      </c>
      <c r="C144" s="67" t="s">
        <v>2271</v>
      </c>
      <c r="D144" s="68"/>
      <c r="E144" s="69"/>
      <c r="F144" s="310">
        <v>6.46</v>
      </c>
      <c r="G144" s="310">
        <v>24.05</v>
      </c>
      <c r="H144" s="144">
        <f t="shared" si="24"/>
        <v>-17.59</v>
      </c>
      <c r="I144" s="93">
        <f t="shared" si="25"/>
        <v>-0.73139293139293138</v>
      </c>
      <c r="J144" s="160"/>
      <c r="K144" s="310">
        <v>38.4</v>
      </c>
      <c r="L144" s="310">
        <v>62.18</v>
      </c>
      <c r="M144" s="144">
        <f t="shared" si="34"/>
        <v>-23.78</v>
      </c>
      <c r="N144" s="93">
        <f t="shared" si="38"/>
        <v>-0.38243808298488263</v>
      </c>
      <c r="O144" s="261"/>
      <c r="P144" s="160"/>
      <c r="Q144" s="310">
        <v>12.74</v>
      </c>
      <c r="R144" s="310">
        <v>35.880000000000003</v>
      </c>
      <c r="S144" s="144">
        <f t="shared" si="35"/>
        <v>-23.14</v>
      </c>
      <c r="T144" s="93">
        <f t="shared" si="39"/>
        <v>-0.64492753623188404</v>
      </c>
      <c r="U144" s="160"/>
      <c r="V144" s="310">
        <v>159.26</v>
      </c>
      <c r="W144" s="310">
        <v>124.39</v>
      </c>
      <c r="X144" s="144">
        <f t="shared" si="36"/>
        <v>34.86999999999999</v>
      </c>
      <c r="Y144" s="93">
        <f t="shared" si="37"/>
        <v>0.28032800064313845</v>
      </c>
      <c r="Z144" s="134"/>
    </row>
    <row r="145" spans="1:26" s="70" customFormat="1" hidden="1" outlineLevel="1" x14ac:dyDescent="0.25">
      <c r="A145" s="65" t="s">
        <v>1547</v>
      </c>
      <c r="B145" s="66" t="s">
        <v>2008</v>
      </c>
      <c r="C145" s="67" t="s">
        <v>2458</v>
      </c>
      <c r="D145" s="68"/>
      <c r="E145" s="69"/>
      <c r="F145" s="310">
        <v>65789.02</v>
      </c>
      <c r="G145" s="310">
        <v>128935.01000000001</v>
      </c>
      <c r="H145" s="144">
        <f t="shared" si="24"/>
        <v>-63145.990000000005</v>
      </c>
      <c r="I145" s="93">
        <f t="shared" si="25"/>
        <v>-0.48975053400934315</v>
      </c>
      <c r="J145" s="160"/>
      <c r="K145" s="310">
        <v>524607.31000000006</v>
      </c>
      <c r="L145" s="310">
        <v>912310.32000000007</v>
      </c>
      <c r="M145" s="144">
        <f t="shared" si="34"/>
        <v>-387703.01</v>
      </c>
      <c r="N145" s="93">
        <f t="shared" si="38"/>
        <v>-0.42496834848914128</v>
      </c>
      <c r="O145" s="261"/>
      <c r="P145" s="160"/>
      <c r="Q145" s="310">
        <v>263765.78999999998</v>
      </c>
      <c r="R145" s="310">
        <v>458826.77</v>
      </c>
      <c r="S145" s="144">
        <f t="shared" si="35"/>
        <v>-195060.98000000004</v>
      </c>
      <c r="T145" s="93">
        <f t="shared" si="39"/>
        <v>-0.42512990251200911</v>
      </c>
      <c r="U145" s="160"/>
      <c r="V145" s="310">
        <v>1289727.2000000002</v>
      </c>
      <c r="W145" s="310">
        <v>1654751.73</v>
      </c>
      <c r="X145" s="144">
        <f t="shared" si="36"/>
        <v>-365024.5299999998</v>
      </c>
      <c r="Y145" s="93">
        <f t="shared" si="37"/>
        <v>-0.22059171982252576</v>
      </c>
      <c r="Z145" s="134"/>
    </row>
    <row r="146" spans="1:26" s="70" customFormat="1" hidden="1" outlineLevel="1" x14ac:dyDescent="0.25">
      <c r="A146" s="65" t="s">
        <v>1548</v>
      </c>
      <c r="B146" s="66" t="s">
        <v>2009</v>
      </c>
      <c r="C146" s="67" t="s">
        <v>2459</v>
      </c>
      <c r="D146" s="68"/>
      <c r="E146" s="69"/>
      <c r="F146" s="310">
        <v>167010.37</v>
      </c>
      <c r="G146" s="310">
        <v>90430.22</v>
      </c>
      <c r="H146" s="144">
        <f t="shared" si="24"/>
        <v>76580.149999999994</v>
      </c>
      <c r="I146" s="93">
        <f t="shared" si="25"/>
        <v>0.84684246040759381</v>
      </c>
      <c r="J146" s="160"/>
      <c r="K146" s="310">
        <v>900636.81</v>
      </c>
      <c r="L146" s="310">
        <v>629143.04000000004</v>
      </c>
      <c r="M146" s="144">
        <f t="shared" si="34"/>
        <v>271493.77</v>
      </c>
      <c r="N146" s="93">
        <f t="shared" si="38"/>
        <v>0.43152948175346578</v>
      </c>
      <c r="O146" s="261"/>
      <c r="P146" s="160"/>
      <c r="Q146" s="310">
        <v>447180.39</v>
      </c>
      <c r="R146" s="310">
        <v>256932.16</v>
      </c>
      <c r="S146" s="144">
        <f t="shared" si="35"/>
        <v>190248.23</v>
      </c>
      <c r="T146" s="93">
        <f t="shared" si="39"/>
        <v>0.74046094502144066</v>
      </c>
      <c r="U146" s="160"/>
      <c r="V146" s="310">
        <v>2065957.56</v>
      </c>
      <c r="W146" s="310">
        <v>1438771.85</v>
      </c>
      <c r="X146" s="144">
        <f t="shared" si="36"/>
        <v>627185.71</v>
      </c>
      <c r="Y146" s="93">
        <f t="shared" si="37"/>
        <v>0.43591741803955919</v>
      </c>
      <c r="Z146" s="134"/>
    </row>
    <row r="147" spans="1:26" s="70" customFormat="1" hidden="1" outlineLevel="1" x14ac:dyDescent="0.25">
      <c r="A147" s="65" t="s">
        <v>1549</v>
      </c>
      <c r="B147" s="66" t="s">
        <v>2010</v>
      </c>
      <c r="C147" s="67" t="s">
        <v>2460</v>
      </c>
      <c r="D147" s="68"/>
      <c r="E147" s="69"/>
      <c r="F147" s="310">
        <v>316845.68</v>
      </c>
      <c r="G147" s="310">
        <v>681572.32000000007</v>
      </c>
      <c r="H147" s="144">
        <f t="shared" si="24"/>
        <v>-364726.64000000007</v>
      </c>
      <c r="I147" s="93">
        <f t="shared" si="25"/>
        <v>-0.53512537011479577</v>
      </c>
      <c r="J147" s="160"/>
      <c r="K147" s="310">
        <v>7594538.6299999999</v>
      </c>
      <c r="L147" s="310">
        <v>6540282.9400000004</v>
      </c>
      <c r="M147" s="144">
        <f t="shared" si="34"/>
        <v>1054255.6899999995</v>
      </c>
      <c r="N147" s="93">
        <f t="shared" si="38"/>
        <v>0.16119420209670615</v>
      </c>
      <c r="O147" s="261"/>
      <c r="P147" s="160"/>
      <c r="Q147" s="310">
        <v>3724881.02</v>
      </c>
      <c r="R147" s="310">
        <v>4135768.51</v>
      </c>
      <c r="S147" s="144">
        <f t="shared" si="35"/>
        <v>-410887.48999999976</v>
      </c>
      <c r="T147" s="93">
        <f t="shared" si="39"/>
        <v>-9.9349731254663426E-2</v>
      </c>
      <c r="U147" s="160"/>
      <c r="V147" s="310">
        <v>15209176.84</v>
      </c>
      <c r="W147" s="310">
        <v>12998522.48</v>
      </c>
      <c r="X147" s="144">
        <f t="shared" si="36"/>
        <v>2210654.3599999994</v>
      </c>
      <c r="Y147" s="93">
        <f t="shared" si="37"/>
        <v>0.17006966471777024</v>
      </c>
      <c r="Z147" s="134"/>
    </row>
    <row r="148" spans="1:26" s="70" customFormat="1" hidden="1" outlineLevel="1" x14ac:dyDescent="0.25">
      <c r="A148" s="65" t="s">
        <v>1550</v>
      </c>
      <c r="B148" s="66" t="s">
        <v>2011</v>
      </c>
      <c r="C148" s="67" t="s">
        <v>2461</v>
      </c>
      <c r="D148" s="68"/>
      <c r="E148" s="69"/>
      <c r="F148" s="310">
        <v>0</v>
      </c>
      <c r="G148" s="310">
        <v>0</v>
      </c>
      <c r="H148" s="144">
        <f t="shared" ref="H148:H211" si="40">+F148-G148</f>
        <v>0</v>
      </c>
      <c r="I148" s="93">
        <f t="shared" ref="I148:I211" si="41">IF(G148&lt;0,IF(H148=0,0,IF(OR(G148=0,F148=0),"N.M.",IF(ABS(H148/G148)&gt;=10,"N.M.",H148/(-G148)))),IF(H148=0,0,IF(OR(G148=0,F148=0),"N.M.",IF(ABS(H148/G148)&gt;=10,"N.M.",H148/G148))))</f>
        <v>0</v>
      </c>
      <c r="J148" s="160"/>
      <c r="K148" s="310">
        <v>0</v>
      </c>
      <c r="L148" s="310">
        <v>0</v>
      </c>
      <c r="M148" s="144">
        <f t="shared" ref="M148:M173" si="42">+K148-L148</f>
        <v>0</v>
      </c>
      <c r="N148" s="93">
        <f t="shared" si="38"/>
        <v>0</v>
      </c>
      <c r="O148" s="261"/>
      <c r="P148" s="160"/>
      <c r="Q148" s="310">
        <v>0</v>
      </c>
      <c r="R148" s="310">
        <v>0</v>
      </c>
      <c r="S148" s="144">
        <f t="shared" ref="S148:S173" si="43">+Q148-R148</f>
        <v>0</v>
      </c>
      <c r="T148" s="93">
        <f t="shared" si="39"/>
        <v>0</v>
      </c>
      <c r="U148" s="160"/>
      <c r="V148" s="310">
        <v>0</v>
      </c>
      <c r="W148" s="310">
        <v>-11.66</v>
      </c>
      <c r="X148" s="144">
        <f t="shared" ref="X148:X173" si="44">+V148-W148</f>
        <v>11.66</v>
      </c>
      <c r="Y148" s="93" t="str">
        <f t="shared" ref="Y148:Y173" si="45">IF(W148&lt;0,IF(X148=0,0,IF(OR(W148=0,V148=0),"N.M.",IF(ABS(X148/W148)&gt;=10,"N.M.",X148/(-W148)))),IF(X148=0,0,IF(OR(W148=0,V148=0),"N.M.",IF(ABS(X148/W148)&gt;=10,"N.M.",X148/W148))))</f>
        <v>N.M.</v>
      </c>
      <c r="Z148" s="134"/>
    </row>
    <row r="149" spans="1:26" s="70" customFormat="1" hidden="1" outlineLevel="1" x14ac:dyDescent="0.25">
      <c r="A149" s="65" t="s">
        <v>1551</v>
      </c>
      <c r="B149" s="66" t="s">
        <v>2012</v>
      </c>
      <c r="C149" s="67" t="s">
        <v>2462</v>
      </c>
      <c r="D149" s="68"/>
      <c r="E149" s="69"/>
      <c r="F149" s="310">
        <v>-540.36</v>
      </c>
      <c r="G149" s="310">
        <v>-491.95</v>
      </c>
      <c r="H149" s="144">
        <f t="shared" si="40"/>
        <v>-48.410000000000025</v>
      </c>
      <c r="I149" s="93">
        <f t="shared" si="41"/>
        <v>-9.8404309381034713E-2</v>
      </c>
      <c r="J149" s="160"/>
      <c r="K149" s="310">
        <v>-3221.82</v>
      </c>
      <c r="L149" s="310">
        <v>-5997.07</v>
      </c>
      <c r="M149" s="144">
        <f t="shared" si="42"/>
        <v>2775.2499999999995</v>
      </c>
      <c r="N149" s="93">
        <f t="shared" si="38"/>
        <v>0.46276765153650029</v>
      </c>
      <c r="O149" s="261"/>
      <c r="P149" s="160"/>
      <c r="Q149" s="310">
        <v>-2634.75</v>
      </c>
      <c r="R149" s="310">
        <v>-4396.7</v>
      </c>
      <c r="S149" s="144">
        <f t="shared" si="43"/>
        <v>1761.9499999999998</v>
      </c>
      <c r="T149" s="93">
        <f t="shared" si="39"/>
        <v>0.40074373962289894</v>
      </c>
      <c r="U149" s="160"/>
      <c r="V149" s="310">
        <v>-7719.5</v>
      </c>
      <c r="W149" s="310">
        <v>-11931.7</v>
      </c>
      <c r="X149" s="144">
        <f t="shared" si="44"/>
        <v>4212.2000000000007</v>
      </c>
      <c r="Y149" s="93">
        <f t="shared" si="45"/>
        <v>0.35302597282868331</v>
      </c>
      <c r="Z149" s="134"/>
    </row>
    <row r="150" spans="1:26" s="70" customFormat="1" hidden="1" outlineLevel="1" x14ac:dyDescent="0.25">
      <c r="A150" s="65" t="s">
        <v>1552</v>
      </c>
      <c r="B150" s="66" t="s">
        <v>2013</v>
      </c>
      <c r="C150" s="67" t="s">
        <v>2463</v>
      </c>
      <c r="D150" s="68"/>
      <c r="E150" s="69"/>
      <c r="F150" s="310">
        <v>-58271.11</v>
      </c>
      <c r="G150" s="310">
        <v>-58271.11</v>
      </c>
      <c r="H150" s="144">
        <f t="shared" si="40"/>
        <v>0</v>
      </c>
      <c r="I150" s="93">
        <f t="shared" si="41"/>
        <v>0</v>
      </c>
      <c r="J150" s="160"/>
      <c r="K150" s="310">
        <v>-349626.66000000003</v>
      </c>
      <c r="L150" s="310">
        <v>-313320.98</v>
      </c>
      <c r="M150" s="144">
        <f t="shared" si="42"/>
        <v>-36305.680000000051</v>
      </c>
      <c r="N150" s="93">
        <f t="shared" si="38"/>
        <v>-0.11587375987397988</v>
      </c>
      <c r="O150" s="261"/>
      <c r="P150" s="160"/>
      <c r="Q150" s="310">
        <v>-174813.33000000002</v>
      </c>
      <c r="R150" s="310">
        <v>-174813.33000000002</v>
      </c>
      <c r="S150" s="144">
        <f t="shared" si="43"/>
        <v>0</v>
      </c>
      <c r="T150" s="93">
        <f t="shared" si="39"/>
        <v>0</v>
      </c>
      <c r="U150" s="160"/>
      <c r="V150" s="310">
        <v>-699253.32000000007</v>
      </c>
      <c r="W150" s="310">
        <v>-197288.65999999997</v>
      </c>
      <c r="X150" s="144">
        <f t="shared" si="44"/>
        <v>-501964.66000000009</v>
      </c>
      <c r="Y150" s="93">
        <f t="shared" si="45"/>
        <v>-2.5443158263632597</v>
      </c>
      <c r="Z150" s="134"/>
    </row>
    <row r="151" spans="1:26" s="70" customFormat="1" hidden="1" outlineLevel="1" x14ac:dyDescent="0.25">
      <c r="A151" s="65" t="s">
        <v>1553</v>
      </c>
      <c r="B151" s="66" t="s">
        <v>2014</v>
      </c>
      <c r="C151" s="67" t="s">
        <v>2464</v>
      </c>
      <c r="D151" s="68"/>
      <c r="E151" s="69"/>
      <c r="F151" s="310">
        <v>252404.07</v>
      </c>
      <c r="G151" s="310">
        <v>115997.6</v>
      </c>
      <c r="H151" s="144">
        <f t="shared" si="40"/>
        <v>136406.47</v>
      </c>
      <c r="I151" s="93">
        <f t="shared" si="41"/>
        <v>1.1759421746656826</v>
      </c>
      <c r="J151" s="160"/>
      <c r="K151" s="310">
        <v>2628405.12</v>
      </c>
      <c r="L151" s="310">
        <v>2088417.27</v>
      </c>
      <c r="M151" s="144">
        <f t="shared" si="42"/>
        <v>539987.85000000009</v>
      </c>
      <c r="N151" s="93">
        <f t="shared" si="38"/>
        <v>0.25856319891474566</v>
      </c>
      <c r="O151" s="261"/>
      <c r="P151" s="160"/>
      <c r="Q151" s="310">
        <v>1135146.3400000001</v>
      </c>
      <c r="R151" s="310">
        <v>958750.23</v>
      </c>
      <c r="S151" s="144">
        <f t="shared" si="43"/>
        <v>176396.1100000001</v>
      </c>
      <c r="T151" s="93">
        <f t="shared" si="39"/>
        <v>0.18398546824859704</v>
      </c>
      <c r="U151" s="160"/>
      <c r="V151" s="310">
        <v>4489140.33</v>
      </c>
      <c r="W151" s="310">
        <v>4458240.29</v>
      </c>
      <c r="X151" s="144">
        <f t="shared" si="44"/>
        <v>30900.040000000037</v>
      </c>
      <c r="Y151" s="93">
        <f t="shared" si="45"/>
        <v>6.9309947400793947E-3</v>
      </c>
      <c r="Z151" s="134"/>
    </row>
    <row r="152" spans="1:26" s="70" customFormat="1" hidden="1" outlineLevel="1" x14ac:dyDescent="0.25">
      <c r="A152" s="65" t="s">
        <v>1554</v>
      </c>
      <c r="B152" s="66" t="s">
        <v>2015</v>
      </c>
      <c r="C152" s="67" t="s">
        <v>2465</v>
      </c>
      <c r="D152" s="68"/>
      <c r="E152" s="69"/>
      <c r="F152" s="310">
        <v>2475.3000000000002</v>
      </c>
      <c r="G152" s="310">
        <v>0</v>
      </c>
      <c r="H152" s="144">
        <f t="shared" si="40"/>
        <v>2475.3000000000002</v>
      </c>
      <c r="I152" s="93" t="str">
        <f t="shared" si="41"/>
        <v>N.M.</v>
      </c>
      <c r="J152" s="160"/>
      <c r="K152" s="310">
        <v>29545.25</v>
      </c>
      <c r="L152" s="310">
        <v>0</v>
      </c>
      <c r="M152" s="144">
        <f t="shared" si="42"/>
        <v>29545.25</v>
      </c>
      <c r="N152" s="93" t="str">
        <f t="shared" si="38"/>
        <v>N.M.</v>
      </c>
      <c r="O152" s="261"/>
      <c r="P152" s="160"/>
      <c r="Q152" s="310">
        <v>12377.75</v>
      </c>
      <c r="R152" s="310">
        <v>0</v>
      </c>
      <c r="S152" s="144">
        <f t="shared" si="43"/>
        <v>12377.75</v>
      </c>
      <c r="T152" s="93" t="str">
        <f t="shared" si="39"/>
        <v>N.M.</v>
      </c>
      <c r="U152" s="160"/>
      <c r="V152" s="310">
        <v>29545.25</v>
      </c>
      <c r="W152" s="310">
        <v>0</v>
      </c>
      <c r="X152" s="144">
        <f t="shared" si="44"/>
        <v>29545.25</v>
      </c>
      <c r="Y152" s="93" t="str">
        <f t="shared" si="45"/>
        <v>N.M.</v>
      </c>
      <c r="Z152" s="134"/>
    </row>
    <row r="153" spans="1:26" s="70" customFormat="1" hidden="1" outlineLevel="1" x14ac:dyDescent="0.25">
      <c r="A153" s="65" t="s">
        <v>1555</v>
      </c>
      <c r="B153" s="66" t="s">
        <v>2016</v>
      </c>
      <c r="C153" s="67" t="s">
        <v>2466</v>
      </c>
      <c r="D153" s="68"/>
      <c r="E153" s="69"/>
      <c r="F153" s="310">
        <v>248.73000000000002</v>
      </c>
      <c r="G153" s="310">
        <v>0</v>
      </c>
      <c r="H153" s="144">
        <f t="shared" si="40"/>
        <v>248.73000000000002</v>
      </c>
      <c r="I153" s="93" t="str">
        <f t="shared" si="41"/>
        <v>N.M.</v>
      </c>
      <c r="J153" s="160"/>
      <c r="K153" s="310">
        <v>1372.91</v>
      </c>
      <c r="L153" s="310">
        <v>0</v>
      </c>
      <c r="M153" s="144">
        <f t="shared" si="42"/>
        <v>1372.91</v>
      </c>
      <c r="N153" s="93" t="str">
        <f t="shared" si="38"/>
        <v>N.M.</v>
      </c>
      <c r="O153" s="261"/>
      <c r="P153" s="160"/>
      <c r="Q153" s="310">
        <v>961.05000000000007</v>
      </c>
      <c r="R153" s="310">
        <v>0</v>
      </c>
      <c r="S153" s="144">
        <f t="shared" si="43"/>
        <v>961.05000000000007</v>
      </c>
      <c r="T153" s="93" t="str">
        <f t="shared" si="39"/>
        <v>N.M.</v>
      </c>
      <c r="U153" s="160"/>
      <c r="V153" s="310">
        <v>1372.91</v>
      </c>
      <c r="W153" s="310">
        <v>0</v>
      </c>
      <c r="X153" s="144">
        <f t="shared" si="44"/>
        <v>1372.91</v>
      </c>
      <c r="Y153" s="93" t="str">
        <f t="shared" si="45"/>
        <v>N.M.</v>
      </c>
      <c r="Z153" s="134"/>
    </row>
    <row r="154" spans="1:26" s="70" customFormat="1" hidden="1" outlineLevel="1" x14ac:dyDescent="0.25">
      <c r="A154" s="65" t="s">
        <v>1556</v>
      </c>
      <c r="B154" s="66" t="s">
        <v>2017</v>
      </c>
      <c r="C154" s="67" t="s">
        <v>2467</v>
      </c>
      <c r="D154" s="68"/>
      <c r="E154" s="69"/>
      <c r="F154" s="310">
        <v>183758.83000000002</v>
      </c>
      <c r="G154" s="310">
        <v>124535.06</v>
      </c>
      <c r="H154" s="144">
        <f t="shared" si="40"/>
        <v>59223.770000000019</v>
      </c>
      <c r="I154" s="93">
        <f t="shared" si="41"/>
        <v>0.47555901125353794</v>
      </c>
      <c r="J154" s="160"/>
      <c r="K154" s="310">
        <v>748353.77</v>
      </c>
      <c r="L154" s="310">
        <v>817678.3</v>
      </c>
      <c r="M154" s="144">
        <f t="shared" si="42"/>
        <v>-69324.530000000028</v>
      </c>
      <c r="N154" s="93">
        <f t="shared" si="38"/>
        <v>-8.4782156992548319E-2</v>
      </c>
      <c r="O154" s="261"/>
      <c r="P154" s="160"/>
      <c r="Q154" s="310">
        <v>343008.11</v>
      </c>
      <c r="R154" s="310">
        <v>430270.89</v>
      </c>
      <c r="S154" s="144">
        <f t="shared" si="43"/>
        <v>-87262.780000000028</v>
      </c>
      <c r="T154" s="93">
        <f t="shared" si="39"/>
        <v>-0.20280893276326462</v>
      </c>
      <c r="U154" s="160"/>
      <c r="V154" s="310">
        <v>1466160</v>
      </c>
      <c r="W154" s="310">
        <v>1805519.54</v>
      </c>
      <c r="X154" s="144">
        <f t="shared" si="44"/>
        <v>-339359.54000000004</v>
      </c>
      <c r="Y154" s="93">
        <f t="shared" si="45"/>
        <v>-0.18795672518725554</v>
      </c>
      <c r="Z154" s="134"/>
    </row>
    <row r="155" spans="1:26" s="70" customFormat="1" hidden="1" outlineLevel="1" x14ac:dyDescent="0.25">
      <c r="A155" s="65" t="s">
        <v>1557</v>
      </c>
      <c r="B155" s="66" t="s">
        <v>2018</v>
      </c>
      <c r="C155" s="67" t="s">
        <v>2468</v>
      </c>
      <c r="D155" s="68"/>
      <c r="E155" s="69"/>
      <c r="F155" s="310">
        <v>0</v>
      </c>
      <c r="G155" s="310">
        <v>0</v>
      </c>
      <c r="H155" s="144">
        <f t="shared" si="40"/>
        <v>0</v>
      </c>
      <c r="I155" s="93">
        <f t="shared" si="41"/>
        <v>0</v>
      </c>
      <c r="J155" s="160"/>
      <c r="K155" s="310">
        <v>0</v>
      </c>
      <c r="L155" s="310">
        <v>-13.57</v>
      </c>
      <c r="M155" s="144">
        <f t="shared" si="42"/>
        <v>13.57</v>
      </c>
      <c r="N155" s="93" t="str">
        <f t="shared" si="38"/>
        <v>N.M.</v>
      </c>
      <c r="O155" s="261"/>
      <c r="P155" s="160"/>
      <c r="Q155" s="310">
        <v>0</v>
      </c>
      <c r="R155" s="310">
        <v>0</v>
      </c>
      <c r="S155" s="144">
        <f t="shared" si="43"/>
        <v>0</v>
      </c>
      <c r="T155" s="93">
        <f t="shared" si="39"/>
        <v>0</v>
      </c>
      <c r="U155" s="160"/>
      <c r="V155" s="310">
        <v>0</v>
      </c>
      <c r="W155" s="310">
        <v>0</v>
      </c>
      <c r="X155" s="144">
        <f t="shared" si="44"/>
        <v>0</v>
      </c>
      <c r="Y155" s="93">
        <f t="shared" si="45"/>
        <v>0</v>
      </c>
      <c r="Z155" s="134"/>
    </row>
    <row r="156" spans="1:26" collapsed="1" x14ac:dyDescent="0.25">
      <c r="A156" s="40" t="s">
        <v>604</v>
      </c>
      <c r="B156" s="85" t="s">
        <v>81</v>
      </c>
      <c r="C156" s="79" t="s">
        <v>436</v>
      </c>
      <c r="D156" s="40"/>
      <c r="E156" s="50"/>
      <c r="F156" s="102">
        <v>14523899.935000002</v>
      </c>
      <c r="G156" s="102">
        <v>14655347.160000004</v>
      </c>
      <c r="H156" s="100">
        <f t="shared" si="40"/>
        <v>-131447.22500000149</v>
      </c>
      <c r="I156" s="119">
        <f t="shared" si="41"/>
        <v>-8.969233110954258E-3</v>
      </c>
      <c r="J156" s="162"/>
      <c r="K156" s="102">
        <v>86175185.461000055</v>
      </c>
      <c r="L156" s="102">
        <v>89598813.659999982</v>
      </c>
      <c r="M156" s="100">
        <f t="shared" si="42"/>
        <v>-3423628.1989999264</v>
      </c>
      <c r="N156" s="119">
        <f t="shared" si="38"/>
        <v>-3.8210642073806304E-2</v>
      </c>
      <c r="O156" s="249"/>
      <c r="P156" s="162"/>
      <c r="Q156" s="102">
        <v>40371571.354000002</v>
      </c>
      <c r="R156" s="102">
        <v>39548865.929999985</v>
      </c>
      <c r="S156" s="100">
        <f t="shared" si="43"/>
        <v>822705.42400001734</v>
      </c>
      <c r="T156" s="119">
        <f t="shared" si="39"/>
        <v>2.0802250700593418E-2</v>
      </c>
      <c r="U156" s="162"/>
      <c r="V156" s="102">
        <v>170264459.65099999</v>
      </c>
      <c r="W156" s="102">
        <v>157449307.78000006</v>
      </c>
      <c r="X156" s="100">
        <f t="shared" si="44"/>
        <v>12815151.870999932</v>
      </c>
      <c r="Y156" s="119">
        <f t="shared" si="45"/>
        <v>8.1392240154565934E-2</v>
      </c>
    </row>
    <row r="157" spans="1:26" s="110" customFormat="1" x14ac:dyDescent="0.25">
      <c r="A157" s="105"/>
      <c r="B157" s="106" t="s">
        <v>83</v>
      </c>
      <c r="C157" s="107" t="s">
        <v>435</v>
      </c>
      <c r="D157" s="105"/>
      <c r="E157" s="109"/>
      <c r="F157" s="305"/>
      <c r="G157" s="305"/>
      <c r="H157" s="306">
        <f t="shared" si="40"/>
        <v>0</v>
      </c>
      <c r="I157" s="121">
        <f t="shared" si="41"/>
        <v>0</v>
      </c>
      <c r="J157" s="169"/>
      <c r="K157" s="305"/>
      <c r="L157" s="305"/>
      <c r="M157" s="306">
        <f t="shared" si="42"/>
        <v>0</v>
      </c>
      <c r="N157" s="121">
        <f t="shared" si="38"/>
        <v>0</v>
      </c>
      <c r="O157" s="250"/>
      <c r="P157" s="169"/>
      <c r="Q157" s="305"/>
      <c r="R157" s="305"/>
      <c r="S157" s="306">
        <f t="shared" si="43"/>
        <v>0</v>
      </c>
      <c r="T157" s="121">
        <f t="shared" si="39"/>
        <v>0</v>
      </c>
      <c r="U157" s="169"/>
      <c r="V157" s="305"/>
      <c r="W157" s="305"/>
      <c r="X157" s="306">
        <f t="shared" si="44"/>
        <v>0</v>
      </c>
      <c r="Y157" s="121">
        <f t="shared" si="45"/>
        <v>0</v>
      </c>
      <c r="Z157" s="134"/>
    </row>
    <row r="158" spans="1:26" s="110" customFormat="1" x14ac:dyDescent="0.25">
      <c r="A158" s="105"/>
      <c r="B158" s="106" t="s">
        <v>85</v>
      </c>
      <c r="C158" s="107" t="s">
        <v>295</v>
      </c>
      <c r="D158" s="105"/>
      <c r="E158" s="109"/>
      <c r="F158" s="305"/>
      <c r="G158" s="305"/>
      <c r="H158" s="306">
        <f t="shared" si="40"/>
        <v>0</v>
      </c>
      <c r="I158" s="121">
        <f t="shared" si="41"/>
        <v>0</v>
      </c>
      <c r="J158" s="169"/>
      <c r="K158" s="305"/>
      <c r="L158" s="305"/>
      <c r="M158" s="306">
        <f t="shared" si="42"/>
        <v>0</v>
      </c>
      <c r="N158" s="121">
        <f t="shared" si="38"/>
        <v>0</v>
      </c>
      <c r="O158" s="250"/>
      <c r="P158" s="169"/>
      <c r="Q158" s="305"/>
      <c r="R158" s="305"/>
      <c r="S158" s="306">
        <f t="shared" si="43"/>
        <v>0</v>
      </c>
      <c r="T158" s="121">
        <f t="shared" si="39"/>
        <v>0</v>
      </c>
      <c r="U158" s="169"/>
      <c r="V158" s="305"/>
      <c r="W158" s="305"/>
      <c r="X158" s="306">
        <f t="shared" si="44"/>
        <v>0</v>
      </c>
      <c r="Y158" s="121">
        <f t="shared" si="45"/>
        <v>0</v>
      </c>
      <c r="Z158" s="134"/>
    </row>
    <row r="159" spans="1:26" x14ac:dyDescent="0.25">
      <c r="A159" s="40" t="s">
        <v>605</v>
      </c>
      <c r="B159" s="85" t="s">
        <v>87</v>
      </c>
      <c r="C159" s="90" t="s">
        <v>434</v>
      </c>
      <c r="D159" s="40"/>
      <c r="E159" s="50"/>
      <c r="F159" s="102">
        <v>0</v>
      </c>
      <c r="G159" s="102">
        <v>0</v>
      </c>
      <c r="H159" s="100">
        <f t="shared" si="40"/>
        <v>0</v>
      </c>
      <c r="I159" s="119">
        <f t="shared" si="41"/>
        <v>0</v>
      </c>
      <c r="J159" s="162"/>
      <c r="K159" s="102">
        <v>0</v>
      </c>
      <c r="L159" s="102">
        <v>0</v>
      </c>
      <c r="M159" s="100">
        <f t="shared" si="42"/>
        <v>0</v>
      </c>
      <c r="N159" s="119">
        <f t="shared" si="38"/>
        <v>0</v>
      </c>
      <c r="O159" s="249"/>
      <c r="P159" s="162"/>
      <c r="Q159" s="102">
        <v>0</v>
      </c>
      <c r="R159" s="102">
        <v>0</v>
      </c>
      <c r="S159" s="100">
        <f t="shared" si="43"/>
        <v>0</v>
      </c>
      <c r="T159" s="119">
        <f t="shared" si="39"/>
        <v>0</v>
      </c>
      <c r="U159" s="162"/>
      <c r="V159" s="102">
        <v>0</v>
      </c>
      <c r="W159" s="102">
        <v>0</v>
      </c>
      <c r="X159" s="100">
        <f t="shared" si="44"/>
        <v>0</v>
      </c>
      <c r="Y159" s="119">
        <f t="shared" si="45"/>
        <v>0</v>
      </c>
    </row>
    <row r="160" spans="1:26" x14ac:dyDescent="0.25">
      <c r="A160" s="40" t="s">
        <v>606</v>
      </c>
      <c r="B160" s="85" t="s">
        <v>89</v>
      </c>
      <c r="C160" s="90" t="s">
        <v>433</v>
      </c>
      <c r="D160" s="40"/>
      <c r="E160" s="50"/>
      <c r="F160" s="102">
        <v>0</v>
      </c>
      <c r="G160" s="102">
        <v>0</v>
      </c>
      <c r="H160" s="100">
        <f t="shared" si="40"/>
        <v>0</v>
      </c>
      <c r="I160" s="119">
        <f t="shared" si="41"/>
        <v>0</v>
      </c>
      <c r="J160" s="162"/>
      <c r="K160" s="102">
        <v>0</v>
      </c>
      <c r="L160" s="102">
        <v>0</v>
      </c>
      <c r="M160" s="100">
        <f t="shared" si="42"/>
        <v>0</v>
      </c>
      <c r="N160" s="119">
        <f t="shared" si="38"/>
        <v>0</v>
      </c>
      <c r="O160" s="249"/>
      <c r="P160" s="162"/>
      <c r="Q160" s="102">
        <v>0</v>
      </c>
      <c r="R160" s="102">
        <v>0</v>
      </c>
      <c r="S160" s="100">
        <f t="shared" si="43"/>
        <v>0</v>
      </c>
      <c r="T160" s="119">
        <f t="shared" si="39"/>
        <v>0</v>
      </c>
      <c r="U160" s="162"/>
      <c r="V160" s="102">
        <v>0</v>
      </c>
      <c r="W160" s="102">
        <v>0</v>
      </c>
      <c r="X160" s="100">
        <f t="shared" si="44"/>
        <v>0</v>
      </c>
      <c r="Y160" s="119">
        <f t="shared" si="45"/>
        <v>0</v>
      </c>
    </row>
    <row r="161" spans="1:26" x14ac:dyDescent="0.25">
      <c r="A161" s="40" t="s">
        <v>607</v>
      </c>
      <c r="B161" s="85" t="s">
        <v>90</v>
      </c>
      <c r="C161" s="90" t="s">
        <v>432</v>
      </c>
      <c r="D161" s="40"/>
      <c r="E161" s="50"/>
      <c r="F161" s="102">
        <v>0</v>
      </c>
      <c r="G161" s="102">
        <v>0</v>
      </c>
      <c r="H161" s="100">
        <f t="shared" si="40"/>
        <v>0</v>
      </c>
      <c r="I161" s="119">
        <f t="shared" si="41"/>
        <v>0</v>
      </c>
      <c r="J161" s="162"/>
      <c r="K161" s="102">
        <v>0</v>
      </c>
      <c r="L161" s="102">
        <v>0</v>
      </c>
      <c r="M161" s="100">
        <f t="shared" si="42"/>
        <v>0</v>
      </c>
      <c r="N161" s="119">
        <f t="shared" si="38"/>
        <v>0</v>
      </c>
      <c r="O161" s="249"/>
      <c r="P161" s="162"/>
      <c r="Q161" s="102">
        <v>0</v>
      </c>
      <c r="R161" s="102">
        <v>0</v>
      </c>
      <c r="S161" s="100">
        <f t="shared" si="43"/>
        <v>0</v>
      </c>
      <c r="T161" s="119">
        <f t="shared" si="39"/>
        <v>0</v>
      </c>
      <c r="U161" s="162"/>
      <c r="V161" s="102">
        <v>0</v>
      </c>
      <c r="W161" s="102">
        <v>0</v>
      </c>
      <c r="X161" s="100">
        <f t="shared" si="44"/>
        <v>0</v>
      </c>
      <c r="Y161" s="119">
        <f t="shared" si="45"/>
        <v>0</v>
      </c>
    </row>
    <row r="162" spans="1:26" x14ac:dyDescent="0.25">
      <c r="A162" s="40" t="s">
        <v>608</v>
      </c>
      <c r="B162" s="85" t="s">
        <v>91</v>
      </c>
      <c r="C162" s="90" t="s">
        <v>431</v>
      </c>
      <c r="D162" s="40"/>
      <c r="E162" s="50"/>
      <c r="F162" s="102">
        <v>0</v>
      </c>
      <c r="G162" s="102">
        <v>0</v>
      </c>
      <c r="H162" s="100">
        <f t="shared" si="40"/>
        <v>0</v>
      </c>
      <c r="I162" s="119">
        <f t="shared" si="41"/>
        <v>0</v>
      </c>
      <c r="J162" s="162"/>
      <c r="K162" s="102">
        <v>0</v>
      </c>
      <c r="L162" s="102">
        <v>0</v>
      </c>
      <c r="M162" s="100">
        <f t="shared" si="42"/>
        <v>0</v>
      </c>
      <c r="N162" s="119">
        <f t="shared" si="38"/>
        <v>0</v>
      </c>
      <c r="O162" s="249"/>
      <c r="P162" s="162"/>
      <c r="Q162" s="102">
        <v>0</v>
      </c>
      <c r="R162" s="102">
        <v>0</v>
      </c>
      <c r="S162" s="100">
        <f t="shared" si="43"/>
        <v>0</v>
      </c>
      <c r="T162" s="119">
        <f t="shared" si="39"/>
        <v>0</v>
      </c>
      <c r="U162" s="162"/>
      <c r="V162" s="102">
        <v>0</v>
      </c>
      <c r="W162" s="102">
        <v>0</v>
      </c>
      <c r="X162" s="100">
        <f t="shared" si="44"/>
        <v>0</v>
      </c>
      <c r="Y162" s="119">
        <f t="shared" si="45"/>
        <v>0</v>
      </c>
    </row>
    <row r="163" spans="1:26" x14ac:dyDescent="0.25">
      <c r="A163" s="40" t="s">
        <v>609</v>
      </c>
      <c r="B163" s="85" t="s">
        <v>92</v>
      </c>
      <c r="C163" s="90" t="s">
        <v>430</v>
      </c>
      <c r="D163" s="40"/>
      <c r="E163" s="50"/>
      <c r="F163" s="102">
        <v>0</v>
      </c>
      <c r="G163" s="102">
        <v>0</v>
      </c>
      <c r="H163" s="100">
        <f t="shared" si="40"/>
        <v>0</v>
      </c>
      <c r="I163" s="119">
        <f t="shared" si="41"/>
        <v>0</v>
      </c>
      <c r="J163" s="162"/>
      <c r="K163" s="102">
        <v>0</v>
      </c>
      <c r="L163" s="102">
        <v>0</v>
      </c>
      <c r="M163" s="100">
        <f t="shared" si="42"/>
        <v>0</v>
      </c>
      <c r="N163" s="119">
        <f t="shared" si="38"/>
        <v>0</v>
      </c>
      <c r="O163" s="249"/>
      <c r="P163" s="162"/>
      <c r="Q163" s="102">
        <v>0</v>
      </c>
      <c r="R163" s="102">
        <v>0</v>
      </c>
      <c r="S163" s="100">
        <f t="shared" si="43"/>
        <v>0</v>
      </c>
      <c r="T163" s="119">
        <f t="shared" si="39"/>
        <v>0</v>
      </c>
      <c r="U163" s="162"/>
      <c r="V163" s="102">
        <v>0</v>
      </c>
      <c r="W163" s="102">
        <v>0</v>
      </c>
      <c r="X163" s="100">
        <f t="shared" si="44"/>
        <v>0</v>
      </c>
      <c r="Y163" s="119">
        <f t="shared" si="45"/>
        <v>0</v>
      </c>
    </row>
    <row r="164" spans="1:26" s="110" customFormat="1" x14ac:dyDescent="0.25">
      <c r="A164" s="105"/>
      <c r="B164" s="106" t="s">
        <v>93</v>
      </c>
      <c r="C164" s="116" t="s">
        <v>429</v>
      </c>
      <c r="D164" s="105"/>
      <c r="E164" s="109"/>
      <c r="F164" s="305"/>
      <c r="G164" s="305"/>
      <c r="H164" s="306">
        <f t="shared" si="40"/>
        <v>0</v>
      </c>
      <c r="I164" s="121">
        <f t="shared" si="41"/>
        <v>0</v>
      </c>
      <c r="J164" s="169"/>
      <c r="K164" s="305"/>
      <c r="L164" s="305"/>
      <c r="M164" s="306">
        <f t="shared" si="42"/>
        <v>0</v>
      </c>
      <c r="N164" s="121">
        <f t="shared" ref="N164:N173" si="46">IF(L164&lt;0,IF(M164=0,0,IF(OR(L164=0,K164=0),"N.M.",IF(ABS(M164/L164)&gt;=10,"N.M.",M164/(-L164)))),IF(M164=0,0,IF(OR(L164=0,K164=0),"N.M.",IF(ABS(M164/L164)&gt;=10,"N.M.",M164/L164))))</f>
        <v>0</v>
      </c>
      <c r="O164" s="250"/>
      <c r="P164" s="169"/>
      <c r="Q164" s="305"/>
      <c r="R164" s="305"/>
      <c r="S164" s="306">
        <f t="shared" si="43"/>
        <v>0</v>
      </c>
      <c r="T164" s="121">
        <f t="shared" ref="T164:T173" si="47">IF(R164&lt;0,IF(S164=0,0,IF(OR(R164=0,Q164=0),"N.M.",IF(ABS(S164/R164)&gt;=10,"N.M.",S164/(-R164)))),IF(S164=0,0,IF(OR(R164=0,Q164=0),"N.M.",IF(ABS(S164/R164)&gt;=10,"N.M.",S164/R164))))</f>
        <v>0</v>
      </c>
      <c r="U164" s="169"/>
      <c r="V164" s="305"/>
      <c r="W164" s="305"/>
      <c r="X164" s="306">
        <f t="shared" si="44"/>
        <v>0</v>
      </c>
      <c r="Y164" s="121">
        <f t="shared" si="45"/>
        <v>0</v>
      </c>
      <c r="Z164" s="134"/>
    </row>
    <row r="165" spans="1:26" x14ac:dyDescent="0.25">
      <c r="A165" s="40" t="s">
        <v>610</v>
      </c>
      <c r="B165" s="85" t="s">
        <v>94</v>
      </c>
      <c r="C165" s="90" t="s">
        <v>428</v>
      </c>
      <c r="D165" s="40"/>
      <c r="E165" s="50"/>
      <c r="F165" s="102">
        <v>0</v>
      </c>
      <c r="G165" s="102">
        <v>0</v>
      </c>
      <c r="H165" s="100">
        <f t="shared" si="40"/>
        <v>0</v>
      </c>
      <c r="I165" s="119">
        <f t="shared" si="41"/>
        <v>0</v>
      </c>
      <c r="J165" s="162"/>
      <c r="K165" s="102">
        <v>0</v>
      </c>
      <c r="L165" s="102">
        <v>0</v>
      </c>
      <c r="M165" s="100">
        <f t="shared" si="42"/>
        <v>0</v>
      </c>
      <c r="N165" s="119">
        <f t="shared" si="46"/>
        <v>0</v>
      </c>
      <c r="O165" s="249"/>
      <c r="P165" s="162"/>
      <c r="Q165" s="102">
        <v>0</v>
      </c>
      <c r="R165" s="102">
        <v>0</v>
      </c>
      <c r="S165" s="100">
        <f t="shared" si="43"/>
        <v>0</v>
      </c>
      <c r="T165" s="119">
        <f t="shared" si="47"/>
        <v>0</v>
      </c>
      <c r="U165" s="162"/>
      <c r="V165" s="102">
        <v>0</v>
      </c>
      <c r="W165" s="102">
        <v>0</v>
      </c>
      <c r="X165" s="100">
        <f t="shared" si="44"/>
        <v>0</v>
      </c>
      <c r="Y165" s="119">
        <f t="shared" si="45"/>
        <v>0</v>
      </c>
    </row>
    <row r="166" spans="1:26" x14ac:dyDescent="0.25">
      <c r="A166" s="40" t="s">
        <v>611</v>
      </c>
      <c r="B166" s="85" t="s">
        <v>95</v>
      </c>
      <c r="C166" s="90" t="s">
        <v>427</v>
      </c>
      <c r="D166" s="40"/>
      <c r="E166" s="50"/>
      <c r="F166" s="102">
        <v>0</v>
      </c>
      <c r="G166" s="102">
        <v>0</v>
      </c>
      <c r="H166" s="100">
        <f t="shared" si="40"/>
        <v>0</v>
      </c>
      <c r="I166" s="119">
        <f t="shared" si="41"/>
        <v>0</v>
      </c>
      <c r="J166" s="162"/>
      <c r="K166" s="102">
        <v>0</v>
      </c>
      <c r="L166" s="102">
        <v>0</v>
      </c>
      <c r="M166" s="100">
        <f t="shared" si="42"/>
        <v>0</v>
      </c>
      <c r="N166" s="119">
        <f t="shared" si="46"/>
        <v>0</v>
      </c>
      <c r="O166" s="249"/>
      <c r="P166" s="162"/>
      <c r="Q166" s="102">
        <v>0</v>
      </c>
      <c r="R166" s="102">
        <v>0</v>
      </c>
      <c r="S166" s="100">
        <f t="shared" si="43"/>
        <v>0</v>
      </c>
      <c r="T166" s="119">
        <f t="shared" si="47"/>
        <v>0</v>
      </c>
      <c r="U166" s="162"/>
      <c r="V166" s="102">
        <v>0</v>
      </c>
      <c r="W166" s="102">
        <v>0</v>
      </c>
      <c r="X166" s="100">
        <f t="shared" si="44"/>
        <v>0</v>
      </c>
      <c r="Y166" s="119">
        <f t="shared" si="45"/>
        <v>0</v>
      </c>
    </row>
    <row r="167" spans="1:26" x14ac:dyDescent="0.25">
      <c r="A167" s="40" t="s">
        <v>612</v>
      </c>
      <c r="B167" s="85" t="s">
        <v>97</v>
      </c>
      <c r="C167" s="90" t="s">
        <v>426</v>
      </c>
      <c r="D167" s="40"/>
      <c r="E167" s="50"/>
      <c r="F167" s="102">
        <v>0</v>
      </c>
      <c r="G167" s="102">
        <v>0</v>
      </c>
      <c r="H167" s="100">
        <f t="shared" si="40"/>
        <v>0</v>
      </c>
      <c r="I167" s="119">
        <f t="shared" si="41"/>
        <v>0</v>
      </c>
      <c r="J167" s="162"/>
      <c r="K167" s="102">
        <v>0</v>
      </c>
      <c r="L167" s="102">
        <v>0</v>
      </c>
      <c r="M167" s="100">
        <f t="shared" si="42"/>
        <v>0</v>
      </c>
      <c r="N167" s="119">
        <f t="shared" si="46"/>
        <v>0</v>
      </c>
      <c r="O167" s="249"/>
      <c r="P167" s="162"/>
      <c r="Q167" s="102">
        <v>0</v>
      </c>
      <c r="R167" s="102">
        <v>0</v>
      </c>
      <c r="S167" s="100">
        <f t="shared" si="43"/>
        <v>0</v>
      </c>
      <c r="T167" s="119">
        <f t="shared" si="47"/>
        <v>0</v>
      </c>
      <c r="U167" s="162"/>
      <c r="V167" s="102">
        <v>0</v>
      </c>
      <c r="W167" s="102">
        <v>0</v>
      </c>
      <c r="X167" s="100">
        <f t="shared" si="44"/>
        <v>0</v>
      </c>
      <c r="Y167" s="119">
        <f t="shared" si="45"/>
        <v>0</v>
      </c>
    </row>
    <row r="168" spans="1:26" x14ac:dyDescent="0.25">
      <c r="A168" s="40" t="s">
        <v>613</v>
      </c>
      <c r="B168" s="85" t="s">
        <v>99</v>
      </c>
      <c r="C168" s="91" t="s">
        <v>425</v>
      </c>
      <c r="D168" s="40" t="s">
        <v>276</v>
      </c>
      <c r="E168" s="50"/>
      <c r="F168" s="102">
        <v>0</v>
      </c>
      <c r="G168" s="102">
        <v>0</v>
      </c>
      <c r="H168" s="100">
        <f t="shared" si="40"/>
        <v>0</v>
      </c>
      <c r="I168" s="119">
        <f t="shared" si="41"/>
        <v>0</v>
      </c>
      <c r="J168" s="162"/>
      <c r="K168" s="102">
        <v>0</v>
      </c>
      <c r="L168" s="102">
        <v>0</v>
      </c>
      <c r="M168" s="100">
        <f t="shared" si="42"/>
        <v>0</v>
      </c>
      <c r="N168" s="119">
        <f t="shared" si="46"/>
        <v>0</v>
      </c>
      <c r="O168" s="249"/>
      <c r="P168" s="162"/>
      <c r="Q168" s="102">
        <v>0</v>
      </c>
      <c r="R168" s="102">
        <v>0</v>
      </c>
      <c r="S168" s="100">
        <f t="shared" si="43"/>
        <v>0</v>
      </c>
      <c r="T168" s="119">
        <f t="shared" si="47"/>
        <v>0</v>
      </c>
      <c r="U168" s="162"/>
      <c r="V168" s="102">
        <v>0</v>
      </c>
      <c r="W168" s="102">
        <v>0</v>
      </c>
      <c r="X168" s="100">
        <f t="shared" si="44"/>
        <v>0</v>
      </c>
      <c r="Y168" s="119">
        <f t="shared" si="45"/>
        <v>0</v>
      </c>
    </row>
    <row r="169" spans="1:26" s="110" customFormat="1" x14ac:dyDescent="0.25">
      <c r="A169" s="105"/>
      <c r="B169" s="106" t="s">
        <v>101</v>
      </c>
      <c r="C169" s="107" t="s">
        <v>281</v>
      </c>
      <c r="D169" s="105"/>
      <c r="E169" s="111"/>
      <c r="F169" s="305"/>
      <c r="G169" s="305"/>
      <c r="H169" s="306">
        <f t="shared" si="40"/>
        <v>0</v>
      </c>
      <c r="I169" s="121">
        <f t="shared" si="41"/>
        <v>0</v>
      </c>
      <c r="J169" s="169"/>
      <c r="K169" s="305"/>
      <c r="L169" s="305"/>
      <c r="M169" s="306">
        <f t="shared" si="42"/>
        <v>0</v>
      </c>
      <c r="N169" s="121">
        <f t="shared" si="46"/>
        <v>0</v>
      </c>
      <c r="O169" s="250"/>
      <c r="P169" s="169"/>
      <c r="Q169" s="305"/>
      <c r="R169" s="305"/>
      <c r="S169" s="306">
        <f t="shared" si="43"/>
        <v>0</v>
      </c>
      <c r="T169" s="121">
        <f t="shared" si="47"/>
        <v>0</v>
      </c>
      <c r="U169" s="169"/>
      <c r="V169" s="305"/>
      <c r="W169" s="305"/>
      <c r="X169" s="306">
        <f t="shared" si="44"/>
        <v>0</v>
      </c>
      <c r="Y169" s="121">
        <f t="shared" si="45"/>
        <v>0</v>
      </c>
      <c r="Z169" s="134"/>
    </row>
    <row r="170" spans="1:26" x14ac:dyDescent="0.25">
      <c r="A170" s="40" t="s">
        <v>614</v>
      </c>
      <c r="B170" s="85" t="s">
        <v>103</v>
      </c>
      <c r="C170" s="90" t="s">
        <v>424</v>
      </c>
      <c r="D170" s="40"/>
      <c r="E170" s="50"/>
      <c r="F170" s="102">
        <v>0</v>
      </c>
      <c r="G170" s="102">
        <v>0</v>
      </c>
      <c r="H170" s="100">
        <f t="shared" si="40"/>
        <v>0</v>
      </c>
      <c r="I170" s="119">
        <f t="shared" si="41"/>
        <v>0</v>
      </c>
      <c r="J170" s="162"/>
      <c r="K170" s="102">
        <v>0</v>
      </c>
      <c r="L170" s="102">
        <v>0</v>
      </c>
      <c r="M170" s="100">
        <f t="shared" si="42"/>
        <v>0</v>
      </c>
      <c r="N170" s="119">
        <f t="shared" si="46"/>
        <v>0</v>
      </c>
      <c r="O170" s="249"/>
      <c r="P170" s="162"/>
      <c r="Q170" s="102">
        <v>0</v>
      </c>
      <c r="R170" s="102">
        <v>0</v>
      </c>
      <c r="S170" s="100">
        <f t="shared" si="43"/>
        <v>0</v>
      </c>
      <c r="T170" s="119">
        <f t="shared" si="47"/>
        <v>0</v>
      </c>
      <c r="U170" s="162"/>
      <c r="V170" s="102">
        <v>0</v>
      </c>
      <c r="W170" s="102">
        <v>0</v>
      </c>
      <c r="X170" s="100">
        <f t="shared" si="44"/>
        <v>0</v>
      </c>
      <c r="Y170" s="119">
        <f t="shared" si="45"/>
        <v>0</v>
      </c>
    </row>
    <row r="171" spans="1:26" x14ac:dyDescent="0.25">
      <c r="A171" s="43" t="s">
        <v>615</v>
      </c>
      <c r="B171" s="86" t="s">
        <v>105</v>
      </c>
      <c r="C171" s="90" t="s">
        <v>423</v>
      </c>
      <c r="D171" s="43"/>
      <c r="E171" s="50"/>
      <c r="F171" s="102">
        <v>0</v>
      </c>
      <c r="G171" s="102">
        <v>0</v>
      </c>
      <c r="H171" s="100">
        <f t="shared" si="40"/>
        <v>0</v>
      </c>
      <c r="I171" s="119">
        <f t="shared" si="41"/>
        <v>0</v>
      </c>
      <c r="J171" s="162"/>
      <c r="K171" s="102">
        <v>0</v>
      </c>
      <c r="L171" s="102">
        <v>0</v>
      </c>
      <c r="M171" s="100">
        <f t="shared" si="42"/>
        <v>0</v>
      </c>
      <c r="N171" s="119">
        <f t="shared" si="46"/>
        <v>0</v>
      </c>
      <c r="O171" s="249"/>
      <c r="P171" s="162"/>
      <c r="Q171" s="102">
        <v>0</v>
      </c>
      <c r="R171" s="102">
        <v>0</v>
      </c>
      <c r="S171" s="100">
        <f t="shared" si="43"/>
        <v>0</v>
      </c>
      <c r="T171" s="119">
        <f t="shared" si="47"/>
        <v>0</v>
      </c>
      <c r="U171" s="162"/>
      <c r="V171" s="102">
        <v>0</v>
      </c>
      <c r="W171" s="102">
        <v>0</v>
      </c>
      <c r="X171" s="100">
        <f t="shared" si="44"/>
        <v>0</v>
      </c>
      <c r="Y171" s="119">
        <f t="shared" si="45"/>
        <v>0</v>
      </c>
    </row>
    <row r="172" spans="1:26" ht="12.75" customHeight="1" x14ac:dyDescent="0.25">
      <c r="A172" s="43" t="s">
        <v>616</v>
      </c>
      <c r="B172" s="86" t="s">
        <v>107</v>
      </c>
      <c r="C172" s="90" t="s">
        <v>422</v>
      </c>
      <c r="D172" s="43"/>
      <c r="E172" s="50"/>
      <c r="F172" s="102">
        <v>0</v>
      </c>
      <c r="G172" s="102">
        <v>0</v>
      </c>
      <c r="H172" s="100">
        <f t="shared" si="40"/>
        <v>0</v>
      </c>
      <c r="I172" s="119">
        <f t="shared" si="41"/>
        <v>0</v>
      </c>
      <c r="J172" s="162"/>
      <c r="K172" s="102">
        <v>0</v>
      </c>
      <c r="L172" s="102">
        <v>0</v>
      </c>
      <c r="M172" s="100">
        <f t="shared" si="42"/>
        <v>0</v>
      </c>
      <c r="N172" s="119">
        <f t="shared" si="46"/>
        <v>0</v>
      </c>
      <c r="O172" s="249"/>
      <c r="P172" s="162"/>
      <c r="Q172" s="102">
        <v>0</v>
      </c>
      <c r="R172" s="102">
        <v>0</v>
      </c>
      <c r="S172" s="100">
        <f t="shared" si="43"/>
        <v>0</v>
      </c>
      <c r="T172" s="119">
        <f t="shared" si="47"/>
        <v>0</v>
      </c>
      <c r="U172" s="162"/>
      <c r="V172" s="102">
        <v>0</v>
      </c>
      <c r="W172" s="102">
        <v>0</v>
      </c>
      <c r="X172" s="100">
        <f t="shared" si="44"/>
        <v>0</v>
      </c>
      <c r="Y172" s="119">
        <f t="shared" si="45"/>
        <v>0</v>
      </c>
    </row>
    <row r="173" spans="1:26" x14ac:dyDescent="0.25">
      <c r="A173" s="43" t="s">
        <v>617</v>
      </c>
      <c r="B173" s="86" t="s">
        <v>109</v>
      </c>
      <c r="C173" s="90" t="s">
        <v>421</v>
      </c>
      <c r="D173" s="43"/>
      <c r="E173" s="50"/>
      <c r="F173" s="102">
        <v>0</v>
      </c>
      <c r="G173" s="102">
        <v>0</v>
      </c>
      <c r="H173" s="100">
        <f t="shared" si="40"/>
        <v>0</v>
      </c>
      <c r="I173" s="119">
        <f t="shared" si="41"/>
        <v>0</v>
      </c>
      <c r="J173" s="162"/>
      <c r="K173" s="102">
        <v>0</v>
      </c>
      <c r="L173" s="102">
        <v>0</v>
      </c>
      <c r="M173" s="100">
        <f t="shared" si="42"/>
        <v>0</v>
      </c>
      <c r="N173" s="119">
        <f t="shared" si="46"/>
        <v>0</v>
      </c>
      <c r="O173" s="249"/>
      <c r="P173" s="162"/>
      <c r="Q173" s="102">
        <v>0</v>
      </c>
      <c r="R173" s="102">
        <v>0</v>
      </c>
      <c r="S173" s="100">
        <f t="shared" si="43"/>
        <v>0</v>
      </c>
      <c r="T173" s="119">
        <f t="shared" si="47"/>
        <v>0</v>
      </c>
      <c r="U173" s="162"/>
      <c r="V173" s="102">
        <v>0</v>
      </c>
      <c r="W173" s="102">
        <v>0</v>
      </c>
      <c r="X173" s="100">
        <f t="shared" si="44"/>
        <v>0</v>
      </c>
      <c r="Y173" s="119">
        <f t="shared" si="45"/>
        <v>0</v>
      </c>
    </row>
    <row r="174" spans="1:26" x14ac:dyDescent="0.25">
      <c r="A174" s="43" t="s">
        <v>1036</v>
      </c>
      <c r="B174" s="86" t="s">
        <v>930</v>
      </c>
      <c r="C174" s="90" t="s">
        <v>927</v>
      </c>
      <c r="D174" s="43" t="s">
        <v>275</v>
      </c>
      <c r="E174" s="50"/>
      <c r="F174" s="102">
        <v>0</v>
      </c>
      <c r="G174" s="102">
        <v>0</v>
      </c>
      <c r="H174" s="100">
        <f t="shared" si="40"/>
        <v>0</v>
      </c>
      <c r="I174" s="119">
        <f t="shared" si="41"/>
        <v>0</v>
      </c>
      <c r="J174" s="162"/>
      <c r="K174" s="102">
        <v>0</v>
      </c>
      <c r="L174" s="102">
        <v>0</v>
      </c>
      <c r="M174" s="100"/>
      <c r="N174" s="119"/>
      <c r="O174" s="249"/>
      <c r="P174" s="162"/>
      <c r="Q174" s="102">
        <v>0</v>
      </c>
      <c r="R174" s="102">
        <v>0</v>
      </c>
      <c r="S174" s="100"/>
      <c r="T174" s="119"/>
      <c r="U174" s="162"/>
      <c r="V174" s="102">
        <v>0</v>
      </c>
      <c r="W174" s="102">
        <v>0</v>
      </c>
      <c r="X174" s="100"/>
      <c r="Y174" s="119"/>
    </row>
    <row r="175" spans="1:26" s="70" customFormat="1" hidden="1" outlineLevel="1" x14ac:dyDescent="0.25">
      <c r="A175" s="65" t="s">
        <v>1558</v>
      </c>
      <c r="B175" s="66" t="s">
        <v>2019</v>
      </c>
      <c r="C175" s="67" t="s">
        <v>2469</v>
      </c>
      <c r="D175" s="68"/>
      <c r="E175" s="69"/>
      <c r="F175" s="310">
        <v>-14.44</v>
      </c>
      <c r="G175" s="310">
        <v>0</v>
      </c>
      <c r="H175" s="144">
        <f t="shared" si="40"/>
        <v>-14.44</v>
      </c>
      <c r="I175" s="93" t="str">
        <f t="shared" si="41"/>
        <v>N.M.</v>
      </c>
      <c r="J175" s="160"/>
      <c r="K175" s="310">
        <v>-14.44</v>
      </c>
      <c r="L175" s="310">
        <v>0</v>
      </c>
      <c r="M175" s="144"/>
      <c r="N175" s="93"/>
      <c r="O175" s="261"/>
      <c r="P175" s="160"/>
      <c r="Q175" s="310">
        <v>-14.44</v>
      </c>
      <c r="R175" s="310">
        <v>0</v>
      </c>
      <c r="S175" s="144"/>
      <c r="T175" s="93"/>
      <c r="U175" s="160"/>
      <c r="V175" s="310">
        <v>-14.44</v>
      </c>
      <c r="W175" s="310">
        <v>0</v>
      </c>
      <c r="X175" s="144"/>
      <c r="Y175" s="93"/>
      <c r="Z175" s="134"/>
    </row>
    <row r="176" spans="1:26" collapsed="1" x14ac:dyDescent="0.25">
      <c r="A176" s="43" t="s">
        <v>1037</v>
      </c>
      <c r="B176" s="86" t="s">
        <v>931</v>
      </c>
      <c r="C176" s="90" t="s">
        <v>928</v>
      </c>
      <c r="D176" s="43" t="s">
        <v>275</v>
      </c>
      <c r="E176" s="50"/>
      <c r="F176" s="102">
        <v>-14.44</v>
      </c>
      <c r="G176" s="102">
        <v>0</v>
      </c>
      <c r="H176" s="100">
        <f t="shared" si="40"/>
        <v>-14.44</v>
      </c>
      <c r="I176" s="119" t="str">
        <f t="shared" si="41"/>
        <v>N.M.</v>
      </c>
      <c r="J176" s="162"/>
      <c r="K176" s="102">
        <v>-14.44</v>
      </c>
      <c r="L176" s="102">
        <v>0</v>
      </c>
      <c r="M176" s="100"/>
      <c r="N176" s="119"/>
      <c r="O176" s="249"/>
      <c r="P176" s="162"/>
      <c r="Q176" s="102">
        <v>-14.44</v>
      </c>
      <c r="R176" s="102">
        <v>0</v>
      </c>
      <c r="S176" s="100"/>
      <c r="T176" s="119"/>
      <c r="U176" s="162"/>
      <c r="V176" s="102">
        <v>-14.44</v>
      </c>
      <c r="W176" s="102">
        <v>0</v>
      </c>
      <c r="X176" s="100"/>
      <c r="Y176" s="119"/>
    </row>
    <row r="177" spans="1:26" x14ac:dyDescent="0.25">
      <c r="A177" s="43" t="s">
        <v>1038</v>
      </c>
      <c r="B177" s="86" t="s">
        <v>932</v>
      </c>
      <c r="C177" s="90" t="s">
        <v>929</v>
      </c>
      <c r="D177" s="43" t="s">
        <v>275</v>
      </c>
      <c r="E177" s="50"/>
      <c r="F177" s="102">
        <v>0</v>
      </c>
      <c r="G177" s="102">
        <v>0</v>
      </c>
      <c r="H177" s="100">
        <f t="shared" si="40"/>
        <v>0</v>
      </c>
      <c r="I177" s="119">
        <f t="shared" si="41"/>
        <v>0</v>
      </c>
      <c r="J177" s="162"/>
      <c r="K177" s="102">
        <v>0</v>
      </c>
      <c r="L177" s="102">
        <v>0</v>
      </c>
      <c r="M177" s="100"/>
      <c r="N177" s="119"/>
      <c r="O177" s="249"/>
      <c r="P177" s="162"/>
      <c r="Q177" s="102">
        <v>0</v>
      </c>
      <c r="R177" s="102">
        <v>0</v>
      </c>
      <c r="S177" s="100"/>
      <c r="T177" s="119"/>
      <c r="U177" s="162"/>
      <c r="V177" s="102">
        <v>0</v>
      </c>
      <c r="W177" s="102">
        <v>0</v>
      </c>
      <c r="X177" s="100"/>
      <c r="Y177" s="119"/>
    </row>
    <row r="178" spans="1:26" x14ac:dyDescent="0.25">
      <c r="A178" s="43" t="s">
        <v>618</v>
      </c>
      <c r="B178" s="86" t="s">
        <v>111</v>
      </c>
      <c r="C178" s="90" t="s">
        <v>420</v>
      </c>
      <c r="D178" s="43"/>
      <c r="E178" s="50"/>
      <c r="F178" s="102">
        <v>0</v>
      </c>
      <c r="G178" s="102">
        <v>0</v>
      </c>
      <c r="H178" s="100">
        <f t="shared" si="40"/>
        <v>0</v>
      </c>
      <c r="I178" s="119">
        <f t="shared" si="41"/>
        <v>0</v>
      </c>
      <c r="J178" s="162"/>
      <c r="K178" s="102">
        <v>0</v>
      </c>
      <c r="L178" s="102">
        <v>0</v>
      </c>
      <c r="M178" s="100">
        <f t="shared" ref="M178:M197" si="48">+K178-L178</f>
        <v>0</v>
      </c>
      <c r="N178" s="119">
        <f t="shared" ref="N178:N197" si="49">IF(L178&lt;0,IF(M178=0,0,IF(OR(L178=0,K178=0),"N.M.",IF(ABS(M178/L178)&gt;=10,"N.M.",M178/(-L178)))),IF(M178=0,0,IF(OR(L178=0,K178=0),"N.M.",IF(ABS(M178/L178)&gt;=10,"N.M.",M178/L178))))</f>
        <v>0</v>
      </c>
      <c r="O178" s="249"/>
      <c r="P178" s="162"/>
      <c r="Q178" s="102">
        <v>0</v>
      </c>
      <c r="R178" s="102">
        <v>0</v>
      </c>
      <c r="S178" s="100">
        <f t="shared" ref="S178:S197" si="50">+Q178-R178</f>
        <v>0</v>
      </c>
      <c r="T178" s="119">
        <f t="shared" ref="T178:T197" si="51">IF(R178&lt;0,IF(S178=0,0,IF(OR(R178=0,Q178=0),"N.M.",IF(ABS(S178/R178)&gt;=10,"N.M.",S178/(-R178)))),IF(S178=0,0,IF(OR(R178=0,Q178=0),"N.M.",IF(ABS(S178/R178)&gt;=10,"N.M.",S178/R178))))</f>
        <v>0</v>
      </c>
      <c r="U178" s="162"/>
      <c r="V178" s="102">
        <v>0</v>
      </c>
      <c r="W178" s="102">
        <v>0</v>
      </c>
      <c r="X178" s="100">
        <f t="shared" ref="X178:X197" si="52">+V178-W178</f>
        <v>0</v>
      </c>
      <c r="Y178" s="119">
        <f t="shared" ref="Y178:Y197" si="53">IF(W178&lt;0,IF(X178=0,0,IF(OR(W178=0,V178=0),"N.M.",IF(ABS(X178/W178)&gt;=10,"N.M.",X178/(-W178)))),IF(X178=0,0,IF(OR(W178=0,V178=0),"N.M.",IF(ABS(X178/W178)&gt;=10,"N.M.",X178/W178))))</f>
        <v>0</v>
      </c>
    </row>
    <row r="179" spans="1:26" s="70" customFormat="1" hidden="1" outlineLevel="1" x14ac:dyDescent="0.25">
      <c r="A179" s="65" t="s">
        <v>1558</v>
      </c>
      <c r="B179" s="66" t="s">
        <v>2019</v>
      </c>
      <c r="C179" s="67" t="s">
        <v>2469</v>
      </c>
      <c r="D179" s="68"/>
      <c r="E179" s="69"/>
      <c r="F179" s="310">
        <v>-14.44</v>
      </c>
      <c r="G179" s="310">
        <v>0</v>
      </c>
      <c r="H179" s="144">
        <f t="shared" si="40"/>
        <v>-14.44</v>
      </c>
      <c r="I179" s="93" t="str">
        <f t="shared" si="41"/>
        <v>N.M.</v>
      </c>
      <c r="J179" s="160"/>
      <c r="K179" s="310">
        <v>-14.44</v>
      </c>
      <c r="L179" s="310">
        <v>0</v>
      </c>
      <c r="M179" s="144">
        <f t="shared" si="48"/>
        <v>-14.44</v>
      </c>
      <c r="N179" s="93" t="str">
        <f t="shared" si="49"/>
        <v>N.M.</v>
      </c>
      <c r="O179" s="261"/>
      <c r="P179" s="160"/>
      <c r="Q179" s="310">
        <v>-14.44</v>
      </c>
      <c r="R179" s="310">
        <v>0</v>
      </c>
      <c r="S179" s="144">
        <f t="shared" si="50"/>
        <v>-14.44</v>
      </c>
      <c r="T179" s="93" t="str">
        <f t="shared" si="51"/>
        <v>N.M.</v>
      </c>
      <c r="U179" s="160"/>
      <c r="V179" s="310">
        <v>-14.44</v>
      </c>
      <c r="W179" s="310">
        <v>0</v>
      </c>
      <c r="X179" s="144">
        <f t="shared" si="52"/>
        <v>-14.44</v>
      </c>
      <c r="Y179" s="93" t="str">
        <f t="shared" si="53"/>
        <v>N.M.</v>
      </c>
      <c r="Z179" s="134"/>
    </row>
    <row r="180" spans="1:26" ht="12.75" customHeight="1" collapsed="1" x14ac:dyDescent="0.25">
      <c r="A180" s="43" t="s">
        <v>619</v>
      </c>
      <c r="B180" s="86" t="s">
        <v>113</v>
      </c>
      <c r="C180" s="89" t="s">
        <v>419</v>
      </c>
      <c r="D180" s="43" t="s">
        <v>275</v>
      </c>
      <c r="E180" s="50"/>
      <c r="F180" s="102">
        <v>-14.44</v>
      </c>
      <c r="G180" s="102">
        <v>0</v>
      </c>
      <c r="H180" s="100">
        <f t="shared" si="40"/>
        <v>-14.44</v>
      </c>
      <c r="I180" s="119" t="str">
        <f t="shared" si="41"/>
        <v>N.M.</v>
      </c>
      <c r="J180" s="162"/>
      <c r="K180" s="102">
        <v>-14.44</v>
      </c>
      <c r="L180" s="102">
        <v>0</v>
      </c>
      <c r="M180" s="100">
        <f t="shared" si="48"/>
        <v>-14.44</v>
      </c>
      <c r="N180" s="119" t="str">
        <f t="shared" si="49"/>
        <v>N.M.</v>
      </c>
      <c r="O180" s="249"/>
      <c r="P180" s="162"/>
      <c r="Q180" s="102">
        <v>-14.44</v>
      </c>
      <c r="R180" s="102">
        <v>0</v>
      </c>
      <c r="S180" s="100">
        <f t="shared" si="50"/>
        <v>-14.44</v>
      </c>
      <c r="T180" s="119" t="str">
        <f t="shared" si="51"/>
        <v>N.M.</v>
      </c>
      <c r="U180" s="162"/>
      <c r="V180" s="102">
        <v>-14.44</v>
      </c>
      <c r="W180" s="102">
        <v>0</v>
      </c>
      <c r="X180" s="100">
        <f t="shared" si="52"/>
        <v>-14.44</v>
      </c>
      <c r="Y180" s="119" t="str">
        <f t="shared" si="53"/>
        <v>N.M.</v>
      </c>
    </row>
    <row r="181" spans="1:26" s="70" customFormat="1" hidden="1" outlineLevel="1" x14ac:dyDescent="0.25">
      <c r="A181" s="65" t="s">
        <v>1558</v>
      </c>
      <c r="B181" s="66" t="s">
        <v>2019</v>
      </c>
      <c r="C181" s="67" t="s">
        <v>2469</v>
      </c>
      <c r="D181" s="68"/>
      <c r="E181" s="69"/>
      <c r="F181" s="310">
        <v>-14.44</v>
      </c>
      <c r="G181" s="310">
        <v>0</v>
      </c>
      <c r="H181" s="144">
        <f t="shared" si="40"/>
        <v>-14.44</v>
      </c>
      <c r="I181" s="93" t="str">
        <f t="shared" si="41"/>
        <v>N.M.</v>
      </c>
      <c r="J181" s="160"/>
      <c r="K181" s="310">
        <v>-14.44</v>
      </c>
      <c r="L181" s="310">
        <v>0</v>
      </c>
      <c r="M181" s="144">
        <f t="shared" si="48"/>
        <v>-14.44</v>
      </c>
      <c r="N181" s="93" t="str">
        <f t="shared" si="49"/>
        <v>N.M.</v>
      </c>
      <c r="O181" s="261"/>
      <c r="P181" s="160"/>
      <c r="Q181" s="310">
        <v>-14.44</v>
      </c>
      <c r="R181" s="310">
        <v>0</v>
      </c>
      <c r="S181" s="144">
        <f t="shared" si="50"/>
        <v>-14.44</v>
      </c>
      <c r="T181" s="93" t="str">
        <f t="shared" si="51"/>
        <v>N.M.</v>
      </c>
      <c r="U181" s="160"/>
      <c r="V181" s="310">
        <v>-14.44</v>
      </c>
      <c r="W181" s="310">
        <v>0</v>
      </c>
      <c r="X181" s="144">
        <f t="shared" si="52"/>
        <v>-14.44</v>
      </c>
      <c r="Y181" s="93" t="str">
        <f t="shared" si="53"/>
        <v>N.M.</v>
      </c>
      <c r="Z181" s="134"/>
    </row>
    <row r="182" spans="1:26" ht="12.75" customHeight="1" collapsed="1" x14ac:dyDescent="0.25">
      <c r="A182" s="43" t="s">
        <v>620</v>
      </c>
      <c r="B182" s="86" t="s">
        <v>115</v>
      </c>
      <c r="C182" s="79" t="s">
        <v>418</v>
      </c>
      <c r="D182" s="43"/>
      <c r="E182" s="50"/>
      <c r="F182" s="102">
        <v>-14.44</v>
      </c>
      <c r="G182" s="102">
        <v>0</v>
      </c>
      <c r="H182" s="100">
        <f t="shared" si="40"/>
        <v>-14.44</v>
      </c>
      <c r="I182" s="119" t="str">
        <f t="shared" si="41"/>
        <v>N.M.</v>
      </c>
      <c r="J182" s="162"/>
      <c r="K182" s="102">
        <v>-14.44</v>
      </c>
      <c r="L182" s="102">
        <v>0</v>
      </c>
      <c r="M182" s="100">
        <f t="shared" si="48"/>
        <v>-14.44</v>
      </c>
      <c r="N182" s="119" t="str">
        <f t="shared" si="49"/>
        <v>N.M.</v>
      </c>
      <c r="O182" s="249"/>
      <c r="P182" s="162"/>
      <c r="Q182" s="102">
        <v>-14.44</v>
      </c>
      <c r="R182" s="102">
        <v>0</v>
      </c>
      <c r="S182" s="100">
        <f t="shared" si="50"/>
        <v>-14.44</v>
      </c>
      <c r="T182" s="119" t="str">
        <f t="shared" si="51"/>
        <v>N.M.</v>
      </c>
      <c r="U182" s="162"/>
      <c r="V182" s="102">
        <v>-14.44</v>
      </c>
      <c r="W182" s="102">
        <v>0</v>
      </c>
      <c r="X182" s="100">
        <f t="shared" si="52"/>
        <v>-14.44</v>
      </c>
      <c r="Y182" s="119" t="str">
        <f t="shared" si="53"/>
        <v>N.M.</v>
      </c>
    </row>
    <row r="183" spans="1:26" s="110" customFormat="1" x14ac:dyDescent="0.25">
      <c r="A183" s="105"/>
      <c r="B183" s="106" t="s">
        <v>116</v>
      </c>
      <c r="C183" s="107" t="s">
        <v>417</v>
      </c>
      <c r="D183" s="105"/>
      <c r="E183" s="109"/>
      <c r="F183" s="305"/>
      <c r="G183" s="305"/>
      <c r="H183" s="306">
        <f t="shared" si="40"/>
        <v>0</v>
      </c>
      <c r="I183" s="121">
        <f t="shared" si="41"/>
        <v>0</v>
      </c>
      <c r="J183" s="169"/>
      <c r="K183" s="305"/>
      <c r="L183" s="305"/>
      <c r="M183" s="306">
        <f t="shared" si="48"/>
        <v>0</v>
      </c>
      <c r="N183" s="121">
        <f t="shared" si="49"/>
        <v>0</v>
      </c>
      <c r="O183" s="250"/>
      <c r="P183" s="169"/>
      <c r="Q183" s="305"/>
      <c r="R183" s="305"/>
      <c r="S183" s="306">
        <f t="shared" si="50"/>
        <v>0</v>
      </c>
      <c r="T183" s="121">
        <f t="shared" si="51"/>
        <v>0</v>
      </c>
      <c r="U183" s="169"/>
      <c r="V183" s="305"/>
      <c r="W183" s="305"/>
      <c r="X183" s="306">
        <f t="shared" si="52"/>
        <v>0</v>
      </c>
      <c r="Y183" s="121">
        <f t="shared" si="53"/>
        <v>0</v>
      </c>
      <c r="Z183" s="134"/>
    </row>
    <row r="184" spans="1:26" s="110" customFormat="1" x14ac:dyDescent="0.25">
      <c r="A184" s="105"/>
      <c r="B184" s="106" t="s">
        <v>117</v>
      </c>
      <c r="C184" s="107" t="s">
        <v>295</v>
      </c>
      <c r="D184" s="105"/>
      <c r="E184" s="109"/>
      <c r="F184" s="305"/>
      <c r="G184" s="305"/>
      <c r="H184" s="306">
        <f t="shared" si="40"/>
        <v>0</v>
      </c>
      <c r="I184" s="121">
        <f t="shared" si="41"/>
        <v>0</v>
      </c>
      <c r="J184" s="169"/>
      <c r="K184" s="305"/>
      <c r="L184" s="305"/>
      <c r="M184" s="306">
        <f t="shared" si="48"/>
        <v>0</v>
      </c>
      <c r="N184" s="121">
        <f t="shared" si="49"/>
        <v>0</v>
      </c>
      <c r="O184" s="250"/>
      <c r="P184" s="169"/>
      <c r="Q184" s="305"/>
      <c r="R184" s="305"/>
      <c r="S184" s="306">
        <f t="shared" si="50"/>
        <v>0</v>
      </c>
      <c r="T184" s="121">
        <f t="shared" si="51"/>
        <v>0</v>
      </c>
      <c r="U184" s="169"/>
      <c r="V184" s="305"/>
      <c r="W184" s="305"/>
      <c r="X184" s="306">
        <f t="shared" si="52"/>
        <v>0</v>
      </c>
      <c r="Y184" s="121">
        <f t="shared" si="53"/>
        <v>0</v>
      </c>
      <c r="Z184" s="134"/>
    </row>
    <row r="185" spans="1:26" x14ac:dyDescent="0.25">
      <c r="A185" s="40" t="s">
        <v>621</v>
      </c>
      <c r="B185" s="85" t="s">
        <v>119</v>
      </c>
      <c r="C185" s="90" t="s">
        <v>416</v>
      </c>
      <c r="D185" s="40"/>
      <c r="E185" s="50"/>
      <c r="F185" s="102">
        <v>0</v>
      </c>
      <c r="G185" s="102">
        <v>0</v>
      </c>
      <c r="H185" s="100">
        <f t="shared" si="40"/>
        <v>0</v>
      </c>
      <c r="I185" s="119">
        <f t="shared" si="41"/>
        <v>0</v>
      </c>
      <c r="J185" s="162"/>
      <c r="K185" s="102">
        <v>0</v>
      </c>
      <c r="L185" s="102">
        <v>0</v>
      </c>
      <c r="M185" s="100">
        <f t="shared" si="48"/>
        <v>0</v>
      </c>
      <c r="N185" s="119">
        <f t="shared" si="49"/>
        <v>0</v>
      </c>
      <c r="O185" s="249"/>
      <c r="P185" s="162"/>
      <c r="Q185" s="102">
        <v>0</v>
      </c>
      <c r="R185" s="102">
        <v>0</v>
      </c>
      <c r="S185" s="100">
        <f t="shared" si="50"/>
        <v>0</v>
      </c>
      <c r="T185" s="119">
        <f t="shared" si="51"/>
        <v>0</v>
      </c>
      <c r="U185" s="162"/>
      <c r="V185" s="102">
        <v>0</v>
      </c>
      <c r="W185" s="102">
        <v>0</v>
      </c>
      <c r="X185" s="100">
        <f t="shared" si="52"/>
        <v>0</v>
      </c>
      <c r="Y185" s="119">
        <f t="shared" si="53"/>
        <v>0</v>
      </c>
    </row>
    <row r="186" spans="1:26" x14ac:dyDescent="0.25">
      <c r="A186" s="40" t="s">
        <v>622</v>
      </c>
      <c r="B186" s="85" t="s">
        <v>121</v>
      </c>
      <c r="C186" s="90" t="s">
        <v>415</v>
      </c>
      <c r="D186" s="40"/>
      <c r="E186" s="50"/>
      <c r="F186" s="102">
        <v>0</v>
      </c>
      <c r="G186" s="102">
        <v>0</v>
      </c>
      <c r="H186" s="100">
        <f t="shared" si="40"/>
        <v>0</v>
      </c>
      <c r="I186" s="119">
        <f t="shared" si="41"/>
        <v>0</v>
      </c>
      <c r="J186" s="162"/>
      <c r="K186" s="102">
        <v>0</v>
      </c>
      <c r="L186" s="102">
        <v>0</v>
      </c>
      <c r="M186" s="100">
        <f t="shared" si="48"/>
        <v>0</v>
      </c>
      <c r="N186" s="119">
        <f t="shared" si="49"/>
        <v>0</v>
      </c>
      <c r="O186" s="249"/>
      <c r="P186" s="162"/>
      <c r="Q186" s="102">
        <v>0</v>
      </c>
      <c r="R186" s="102">
        <v>0</v>
      </c>
      <c r="S186" s="100">
        <f t="shared" si="50"/>
        <v>0</v>
      </c>
      <c r="T186" s="119">
        <f t="shared" si="51"/>
        <v>0</v>
      </c>
      <c r="U186" s="162"/>
      <c r="V186" s="102">
        <v>0</v>
      </c>
      <c r="W186" s="102">
        <v>0</v>
      </c>
      <c r="X186" s="100">
        <f t="shared" si="52"/>
        <v>0</v>
      </c>
      <c r="Y186" s="119">
        <f t="shared" si="53"/>
        <v>0</v>
      </c>
    </row>
    <row r="187" spans="1:26" x14ac:dyDescent="0.25">
      <c r="A187" s="40" t="s">
        <v>623</v>
      </c>
      <c r="B187" s="85" t="s">
        <v>123</v>
      </c>
      <c r="C187" s="90" t="s">
        <v>414</v>
      </c>
      <c r="D187" s="40"/>
      <c r="E187" s="50"/>
      <c r="F187" s="102">
        <v>0</v>
      </c>
      <c r="G187" s="102">
        <v>0</v>
      </c>
      <c r="H187" s="100">
        <f t="shared" si="40"/>
        <v>0</v>
      </c>
      <c r="I187" s="119">
        <f t="shared" si="41"/>
        <v>0</v>
      </c>
      <c r="J187" s="162"/>
      <c r="K187" s="102">
        <v>0</v>
      </c>
      <c r="L187" s="102">
        <v>0</v>
      </c>
      <c r="M187" s="100">
        <f t="shared" si="48"/>
        <v>0</v>
      </c>
      <c r="N187" s="119">
        <f t="shared" si="49"/>
        <v>0</v>
      </c>
      <c r="O187" s="249"/>
      <c r="P187" s="162"/>
      <c r="Q187" s="102">
        <v>0</v>
      </c>
      <c r="R187" s="102">
        <v>0</v>
      </c>
      <c r="S187" s="100">
        <f t="shared" si="50"/>
        <v>0</v>
      </c>
      <c r="T187" s="119">
        <f t="shared" si="51"/>
        <v>0</v>
      </c>
      <c r="U187" s="162"/>
      <c r="V187" s="102">
        <v>0</v>
      </c>
      <c r="W187" s="102">
        <v>0</v>
      </c>
      <c r="X187" s="100">
        <f t="shared" si="52"/>
        <v>0</v>
      </c>
      <c r="Y187" s="119">
        <f t="shared" si="53"/>
        <v>0</v>
      </c>
    </row>
    <row r="188" spans="1:26" x14ac:dyDescent="0.25">
      <c r="A188" s="40" t="s">
        <v>624</v>
      </c>
      <c r="B188" s="85" t="s">
        <v>125</v>
      </c>
      <c r="C188" s="90" t="s">
        <v>413</v>
      </c>
      <c r="D188" s="40"/>
      <c r="E188" s="50"/>
      <c r="F188" s="102">
        <v>0</v>
      </c>
      <c r="G188" s="102">
        <v>0</v>
      </c>
      <c r="H188" s="100">
        <f t="shared" si="40"/>
        <v>0</v>
      </c>
      <c r="I188" s="119">
        <f t="shared" si="41"/>
        <v>0</v>
      </c>
      <c r="J188" s="162"/>
      <c r="K188" s="102">
        <v>0</v>
      </c>
      <c r="L188" s="102">
        <v>0</v>
      </c>
      <c r="M188" s="100">
        <f t="shared" si="48"/>
        <v>0</v>
      </c>
      <c r="N188" s="119">
        <f t="shared" si="49"/>
        <v>0</v>
      </c>
      <c r="O188" s="249"/>
      <c r="P188" s="162"/>
      <c r="Q188" s="102">
        <v>0</v>
      </c>
      <c r="R188" s="102">
        <v>0</v>
      </c>
      <c r="S188" s="100">
        <f t="shared" si="50"/>
        <v>0</v>
      </c>
      <c r="T188" s="119">
        <f t="shared" si="51"/>
        <v>0</v>
      </c>
      <c r="U188" s="162"/>
      <c r="V188" s="102">
        <v>0</v>
      </c>
      <c r="W188" s="102">
        <v>0</v>
      </c>
      <c r="X188" s="100">
        <f t="shared" si="52"/>
        <v>0</v>
      </c>
      <c r="Y188" s="119">
        <f t="shared" si="53"/>
        <v>0</v>
      </c>
    </row>
    <row r="189" spans="1:26" x14ac:dyDescent="0.25">
      <c r="A189" s="43" t="s">
        <v>625</v>
      </c>
      <c r="B189" s="86" t="s">
        <v>127</v>
      </c>
      <c r="C189" s="90" t="s">
        <v>412</v>
      </c>
      <c r="D189" s="43"/>
      <c r="E189" s="50"/>
      <c r="F189" s="102">
        <v>0</v>
      </c>
      <c r="G189" s="102">
        <v>0</v>
      </c>
      <c r="H189" s="100">
        <f t="shared" si="40"/>
        <v>0</v>
      </c>
      <c r="I189" s="119">
        <f t="shared" si="41"/>
        <v>0</v>
      </c>
      <c r="J189" s="162"/>
      <c r="K189" s="102">
        <v>0</v>
      </c>
      <c r="L189" s="102">
        <v>0</v>
      </c>
      <c r="M189" s="100">
        <f t="shared" si="48"/>
        <v>0</v>
      </c>
      <c r="N189" s="119">
        <f t="shared" si="49"/>
        <v>0</v>
      </c>
      <c r="O189" s="249"/>
      <c r="P189" s="162"/>
      <c r="Q189" s="102">
        <v>0</v>
      </c>
      <c r="R189" s="102">
        <v>0</v>
      </c>
      <c r="S189" s="100">
        <f t="shared" si="50"/>
        <v>0</v>
      </c>
      <c r="T189" s="119">
        <f t="shared" si="51"/>
        <v>0</v>
      </c>
      <c r="U189" s="162"/>
      <c r="V189" s="102">
        <v>0</v>
      </c>
      <c r="W189" s="102">
        <v>0</v>
      </c>
      <c r="X189" s="100">
        <f t="shared" si="52"/>
        <v>0</v>
      </c>
      <c r="Y189" s="119">
        <f t="shared" si="53"/>
        <v>0</v>
      </c>
    </row>
    <row r="190" spans="1:26" ht="12.75" customHeight="1" x14ac:dyDescent="0.25">
      <c r="A190" s="43" t="s">
        <v>626</v>
      </c>
      <c r="B190" s="86" t="s">
        <v>129</v>
      </c>
      <c r="C190" s="90" t="s">
        <v>411</v>
      </c>
      <c r="D190" s="43"/>
      <c r="E190" s="50"/>
      <c r="F190" s="102">
        <v>0</v>
      </c>
      <c r="G190" s="102">
        <v>0</v>
      </c>
      <c r="H190" s="100">
        <f t="shared" si="40"/>
        <v>0</v>
      </c>
      <c r="I190" s="119">
        <f t="shared" si="41"/>
        <v>0</v>
      </c>
      <c r="J190" s="162"/>
      <c r="K190" s="102">
        <v>0</v>
      </c>
      <c r="L190" s="102">
        <v>0</v>
      </c>
      <c r="M190" s="100">
        <f t="shared" si="48"/>
        <v>0</v>
      </c>
      <c r="N190" s="119">
        <f t="shared" si="49"/>
        <v>0</v>
      </c>
      <c r="O190" s="249"/>
      <c r="P190" s="162"/>
      <c r="Q190" s="102">
        <v>0</v>
      </c>
      <c r="R190" s="102">
        <v>0</v>
      </c>
      <c r="S190" s="100">
        <f t="shared" si="50"/>
        <v>0</v>
      </c>
      <c r="T190" s="119">
        <f t="shared" si="51"/>
        <v>0</v>
      </c>
      <c r="U190" s="162"/>
      <c r="V190" s="102">
        <v>0</v>
      </c>
      <c r="W190" s="102">
        <v>0</v>
      </c>
      <c r="X190" s="100">
        <f t="shared" si="52"/>
        <v>0</v>
      </c>
      <c r="Y190" s="119">
        <f t="shared" si="53"/>
        <v>0</v>
      </c>
    </row>
    <row r="191" spans="1:26" ht="12.75" customHeight="1" x14ac:dyDescent="0.25">
      <c r="A191" s="40" t="s">
        <v>627</v>
      </c>
      <c r="B191" s="85" t="s">
        <v>131</v>
      </c>
      <c r="C191" s="322" t="s">
        <v>410</v>
      </c>
      <c r="D191" s="84" t="s">
        <v>276</v>
      </c>
      <c r="E191" s="50"/>
      <c r="F191" s="102">
        <v>0</v>
      </c>
      <c r="G191" s="102">
        <v>0</v>
      </c>
      <c r="H191" s="100">
        <f t="shared" si="40"/>
        <v>0</v>
      </c>
      <c r="I191" s="119">
        <f t="shared" si="41"/>
        <v>0</v>
      </c>
      <c r="J191" s="162"/>
      <c r="K191" s="102">
        <v>0</v>
      </c>
      <c r="L191" s="102">
        <v>0</v>
      </c>
      <c r="M191" s="100">
        <f t="shared" si="48"/>
        <v>0</v>
      </c>
      <c r="N191" s="119">
        <f t="shared" si="49"/>
        <v>0</v>
      </c>
      <c r="O191" s="249"/>
      <c r="P191" s="162"/>
      <c r="Q191" s="102">
        <v>0</v>
      </c>
      <c r="R191" s="102">
        <v>0</v>
      </c>
      <c r="S191" s="100">
        <f t="shared" si="50"/>
        <v>0</v>
      </c>
      <c r="T191" s="119">
        <f t="shared" si="51"/>
        <v>0</v>
      </c>
      <c r="U191" s="162"/>
      <c r="V191" s="102">
        <v>0</v>
      </c>
      <c r="W191" s="102">
        <v>0</v>
      </c>
      <c r="X191" s="100">
        <f t="shared" si="52"/>
        <v>0</v>
      </c>
      <c r="Y191" s="119">
        <f t="shared" si="53"/>
        <v>0</v>
      </c>
    </row>
    <row r="192" spans="1:26" s="110" customFormat="1" ht="12.75" customHeight="1" x14ac:dyDescent="0.25">
      <c r="A192" s="105"/>
      <c r="B192" s="106" t="s">
        <v>132</v>
      </c>
      <c r="C192" s="107" t="s">
        <v>409</v>
      </c>
      <c r="D192" s="112"/>
      <c r="E192" s="109"/>
      <c r="F192" s="305"/>
      <c r="G192" s="305"/>
      <c r="H192" s="306">
        <f t="shared" si="40"/>
        <v>0</v>
      </c>
      <c r="I192" s="121">
        <f t="shared" si="41"/>
        <v>0</v>
      </c>
      <c r="J192" s="169"/>
      <c r="K192" s="305"/>
      <c r="L192" s="305"/>
      <c r="M192" s="306">
        <f t="shared" si="48"/>
        <v>0</v>
      </c>
      <c r="N192" s="121">
        <f t="shared" si="49"/>
        <v>0</v>
      </c>
      <c r="O192" s="250"/>
      <c r="P192" s="169"/>
      <c r="Q192" s="305"/>
      <c r="R192" s="305"/>
      <c r="S192" s="306">
        <f t="shared" si="50"/>
        <v>0</v>
      </c>
      <c r="T192" s="121">
        <f t="shared" si="51"/>
        <v>0</v>
      </c>
      <c r="U192" s="169"/>
      <c r="V192" s="305"/>
      <c r="W192" s="305"/>
      <c r="X192" s="306">
        <f t="shared" si="52"/>
        <v>0</v>
      </c>
      <c r="Y192" s="121">
        <f t="shared" si="53"/>
        <v>0</v>
      </c>
      <c r="Z192" s="134"/>
    </row>
    <row r="193" spans="1:26" s="110" customFormat="1" x14ac:dyDescent="0.25">
      <c r="A193" s="105"/>
      <c r="B193" s="106" t="s">
        <v>133</v>
      </c>
      <c r="C193" s="107" t="s">
        <v>281</v>
      </c>
      <c r="D193" s="105"/>
      <c r="E193" s="111" t="s">
        <v>19</v>
      </c>
      <c r="F193" s="305"/>
      <c r="G193" s="305"/>
      <c r="H193" s="306">
        <f t="shared" si="40"/>
        <v>0</v>
      </c>
      <c r="I193" s="121">
        <f t="shared" si="41"/>
        <v>0</v>
      </c>
      <c r="J193" s="169"/>
      <c r="K193" s="305"/>
      <c r="L193" s="305"/>
      <c r="M193" s="306">
        <f t="shared" si="48"/>
        <v>0</v>
      </c>
      <c r="N193" s="121">
        <f t="shared" si="49"/>
        <v>0</v>
      </c>
      <c r="O193" s="250"/>
      <c r="P193" s="169"/>
      <c r="Q193" s="305"/>
      <c r="R193" s="305"/>
      <c r="S193" s="306">
        <f t="shared" si="50"/>
        <v>0</v>
      </c>
      <c r="T193" s="121">
        <f t="shared" si="51"/>
        <v>0</v>
      </c>
      <c r="U193" s="169"/>
      <c r="V193" s="305"/>
      <c r="W193" s="305"/>
      <c r="X193" s="306">
        <f t="shared" si="52"/>
        <v>0</v>
      </c>
      <c r="Y193" s="121">
        <f t="shared" si="53"/>
        <v>0</v>
      </c>
      <c r="Z193" s="134"/>
    </row>
    <row r="194" spans="1:26" x14ac:dyDescent="0.25">
      <c r="A194" s="40" t="s">
        <v>628</v>
      </c>
      <c r="B194" s="85" t="s">
        <v>136</v>
      </c>
      <c r="C194" s="90" t="s">
        <v>408</v>
      </c>
      <c r="D194" s="40"/>
      <c r="E194" s="50"/>
      <c r="F194" s="102">
        <v>0</v>
      </c>
      <c r="G194" s="102">
        <v>0</v>
      </c>
      <c r="H194" s="100">
        <f t="shared" si="40"/>
        <v>0</v>
      </c>
      <c r="I194" s="119">
        <f t="shared" si="41"/>
        <v>0</v>
      </c>
      <c r="J194" s="162"/>
      <c r="K194" s="102">
        <v>0</v>
      </c>
      <c r="L194" s="102">
        <v>0</v>
      </c>
      <c r="M194" s="100">
        <f t="shared" si="48"/>
        <v>0</v>
      </c>
      <c r="N194" s="119">
        <f t="shared" si="49"/>
        <v>0</v>
      </c>
      <c r="O194" s="249"/>
      <c r="P194" s="162"/>
      <c r="Q194" s="102">
        <v>0</v>
      </c>
      <c r="R194" s="102">
        <v>0</v>
      </c>
      <c r="S194" s="100">
        <f t="shared" si="50"/>
        <v>0</v>
      </c>
      <c r="T194" s="119">
        <f t="shared" si="51"/>
        <v>0</v>
      </c>
      <c r="U194" s="162"/>
      <c r="V194" s="102">
        <v>0</v>
      </c>
      <c r="W194" s="102">
        <v>0</v>
      </c>
      <c r="X194" s="100">
        <f t="shared" si="52"/>
        <v>0</v>
      </c>
      <c r="Y194" s="119">
        <f t="shared" si="53"/>
        <v>0</v>
      </c>
    </row>
    <row r="195" spans="1:26" x14ac:dyDescent="0.25">
      <c r="A195" s="40" t="s">
        <v>629</v>
      </c>
      <c r="B195" s="85" t="s">
        <v>138</v>
      </c>
      <c r="C195" s="90" t="s">
        <v>407</v>
      </c>
      <c r="D195" s="40"/>
      <c r="E195" s="50"/>
      <c r="F195" s="102">
        <v>0</v>
      </c>
      <c r="G195" s="102">
        <v>0</v>
      </c>
      <c r="H195" s="100">
        <f t="shared" si="40"/>
        <v>0</v>
      </c>
      <c r="I195" s="119">
        <f t="shared" si="41"/>
        <v>0</v>
      </c>
      <c r="J195" s="162"/>
      <c r="K195" s="102">
        <v>0</v>
      </c>
      <c r="L195" s="102">
        <v>0</v>
      </c>
      <c r="M195" s="100">
        <f t="shared" si="48"/>
        <v>0</v>
      </c>
      <c r="N195" s="119">
        <f t="shared" si="49"/>
        <v>0</v>
      </c>
      <c r="O195" s="249"/>
      <c r="P195" s="162"/>
      <c r="Q195" s="102">
        <v>0</v>
      </c>
      <c r="R195" s="102">
        <v>0</v>
      </c>
      <c r="S195" s="100">
        <f t="shared" si="50"/>
        <v>0</v>
      </c>
      <c r="T195" s="119">
        <f t="shared" si="51"/>
        <v>0</v>
      </c>
      <c r="U195" s="162"/>
      <c r="V195" s="102">
        <v>0</v>
      </c>
      <c r="W195" s="102">
        <v>0</v>
      </c>
      <c r="X195" s="100">
        <f t="shared" si="52"/>
        <v>0</v>
      </c>
      <c r="Y195" s="119">
        <f t="shared" si="53"/>
        <v>0</v>
      </c>
    </row>
    <row r="196" spans="1:26" x14ac:dyDescent="0.25">
      <c r="A196" s="40" t="s">
        <v>630</v>
      </c>
      <c r="B196" s="85" t="s">
        <v>140</v>
      </c>
      <c r="C196" s="90" t="s">
        <v>406</v>
      </c>
      <c r="D196" s="40"/>
      <c r="E196" s="50"/>
      <c r="F196" s="102">
        <v>0</v>
      </c>
      <c r="G196" s="102">
        <v>0</v>
      </c>
      <c r="H196" s="100">
        <f t="shared" si="40"/>
        <v>0</v>
      </c>
      <c r="I196" s="119">
        <f t="shared" si="41"/>
        <v>0</v>
      </c>
      <c r="J196" s="162"/>
      <c r="K196" s="102">
        <v>0</v>
      </c>
      <c r="L196" s="102">
        <v>0</v>
      </c>
      <c r="M196" s="100">
        <f t="shared" si="48"/>
        <v>0</v>
      </c>
      <c r="N196" s="119">
        <f t="shared" si="49"/>
        <v>0</v>
      </c>
      <c r="O196" s="249"/>
      <c r="P196" s="162"/>
      <c r="Q196" s="102">
        <v>0</v>
      </c>
      <c r="R196" s="102">
        <v>0</v>
      </c>
      <c r="S196" s="100">
        <f t="shared" si="50"/>
        <v>0</v>
      </c>
      <c r="T196" s="119">
        <f t="shared" si="51"/>
        <v>0</v>
      </c>
      <c r="U196" s="162"/>
      <c r="V196" s="102">
        <v>0</v>
      </c>
      <c r="W196" s="102">
        <v>0</v>
      </c>
      <c r="X196" s="100">
        <f t="shared" si="52"/>
        <v>0</v>
      </c>
      <c r="Y196" s="119">
        <f t="shared" si="53"/>
        <v>0</v>
      </c>
    </row>
    <row r="197" spans="1:26" x14ac:dyDescent="0.25">
      <c r="A197" s="40" t="s">
        <v>631</v>
      </c>
      <c r="B197" s="85" t="s">
        <v>142</v>
      </c>
      <c r="C197" s="90" t="s">
        <v>405</v>
      </c>
      <c r="D197" s="40"/>
      <c r="E197" s="50"/>
      <c r="F197" s="102">
        <v>0</v>
      </c>
      <c r="G197" s="102">
        <v>0</v>
      </c>
      <c r="H197" s="100">
        <f t="shared" si="40"/>
        <v>0</v>
      </c>
      <c r="I197" s="119">
        <f t="shared" si="41"/>
        <v>0</v>
      </c>
      <c r="J197" s="162"/>
      <c r="K197" s="102">
        <v>0</v>
      </c>
      <c r="L197" s="102">
        <v>0</v>
      </c>
      <c r="M197" s="100">
        <f t="shared" si="48"/>
        <v>0</v>
      </c>
      <c r="N197" s="119">
        <f t="shared" si="49"/>
        <v>0</v>
      </c>
      <c r="O197" s="249"/>
      <c r="P197" s="162"/>
      <c r="Q197" s="102">
        <v>0</v>
      </c>
      <c r="R197" s="102">
        <v>0</v>
      </c>
      <c r="S197" s="100">
        <f t="shared" si="50"/>
        <v>0</v>
      </c>
      <c r="T197" s="119">
        <f t="shared" si="51"/>
        <v>0</v>
      </c>
      <c r="U197" s="162"/>
      <c r="V197" s="102">
        <v>0</v>
      </c>
      <c r="W197" s="102">
        <v>0</v>
      </c>
      <c r="X197" s="100">
        <f t="shared" si="52"/>
        <v>0</v>
      </c>
      <c r="Y197" s="119">
        <f t="shared" si="53"/>
        <v>0</v>
      </c>
    </row>
    <row r="198" spans="1:26" x14ac:dyDescent="0.25">
      <c r="A198" s="40" t="s">
        <v>1039</v>
      </c>
      <c r="B198" s="85" t="s">
        <v>936</v>
      </c>
      <c r="C198" s="90" t="s">
        <v>933</v>
      </c>
      <c r="D198" s="43" t="s">
        <v>275</v>
      </c>
      <c r="E198" s="50"/>
      <c r="F198" s="102">
        <v>0</v>
      </c>
      <c r="G198" s="102">
        <v>0</v>
      </c>
      <c r="H198" s="100">
        <f t="shared" si="40"/>
        <v>0</v>
      </c>
      <c r="I198" s="119">
        <f t="shared" si="41"/>
        <v>0</v>
      </c>
      <c r="J198" s="162"/>
      <c r="K198" s="102">
        <v>0</v>
      </c>
      <c r="L198" s="102">
        <v>0</v>
      </c>
      <c r="M198" s="100"/>
      <c r="N198" s="119"/>
      <c r="O198" s="249"/>
      <c r="P198" s="162"/>
      <c r="Q198" s="102">
        <v>0</v>
      </c>
      <c r="R198" s="102">
        <v>0</v>
      </c>
      <c r="S198" s="100"/>
      <c r="T198" s="119"/>
      <c r="U198" s="162"/>
      <c r="V198" s="102">
        <v>0</v>
      </c>
      <c r="W198" s="102">
        <v>0</v>
      </c>
      <c r="X198" s="100"/>
      <c r="Y198" s="119"/>
    </row>
    <row r="199" spans="1:26" x14ac:dyDescent="0.25">
      <c r="A199" s="40" t="s">
        <v>1040</v>
      </c>
      <c r="B199" s="85" t="s">
        <v>937</v>
      </c>
      <c r="C199" s="90" t="s">
        <v>934</v>
      </c>
      <c r="D199" s="43" t="s">
        <v>275</v>
      </c>
      <c r="E199" s="50"/>
      <c r="F199" s="102">
        <v>0</v>
      </c>
      <c r="G199" s="102">
        <v>0</v>
      </c>
      <c r="H199" s="100">
        <f t="shared" si="40"/>
        <v>0</v>
      </c>
      <c r="I199" s="119">
        <f t="shared" si="41"/>
        <v>0</v>
      </c>
      <c r="J199" s="162"/>
      <c r="K199" s="102">
        <v>0</v>
      </c>
      <c r="L199" s="102">
        <v>0</v>
      </c>
      <c r="M199" s="100"/>
      <c r="N199" s="119"/>
      <c r="O199" s="249"/>
      <c r="P199" s="162"/>
      <c r="Q199" s="102">
        <v>0</v>
      </c>
      <c r="R199" s="102">
        <v>0</v>
      </c>
      <c r="S199" s="100"/>
      <c r="T199" s="119"/>
      <c r="U199" s="162"/>
      <c r="V199" s="102">
        <v>0</v>
      </c>
      <c r="W199" s="102">
        <v>0</v>
      </c>
      <c r="X199" s="100"/>
      <c r="Y199" s="119"/>
    </row>
    <row r="200" spans="1:26" x14ac:dyDescent="0.25">
      <c r="A200" s="40" t="s">
        <v>1041</v>
      </c>
      <c r="B200" s="85" t="s">
        <v>938</v>
      </c>
      <c r="C200" s="90" t="s">
        <v>935</v>
      </c>
      <c r="D200" s="43" t="s">
        <v>275</v>
      </c>
      <c r="E200" s="50"/>
      <c r="F200" s="102">
        <v>0</v>
      </c>
      <c r="G200" s="102">
        <v>0</v>
      </c>
      <c r="H200" s="100">
        <f t="shared" si="40"/>
        <v>0</v>
      </c>
      <c r="I200" s="119">
        <f t="shared" si="41"/>
        <v>0</v>
      </c>
      <c r="J200" s="162"/>
      <c r="K200" s="102">
        <v>0</v>
      </c>
      <c r="L200" s="102">
        <v>0</v>
      </c>
      <c r="M200" s="100"/>
      <c r="N200" s="119"/>
      <c r="O200" s="249"/>
      <c r="P200" s="162"/>
      <c r="Q200" s="102">
        <v>0</v>
      </c>
      <c r="R200" s="102">
        <v>0</v>
      </c>
      <c r="S200" s="100"/>
      <c r="T200" s="119"/>
      <c r="U200" s="162"/>
      <c r="V200" s="102">
        <v>0</v>
      </c>
      <c r="W200" s="102">
        <v>0</v>
      </c>
      <c r="X200" s="100"/>
      <c r="Y200" s="119"/>
    </row>
    <row r="201" spans="1:26" ht="12.75" customHeight="1" x14ac:dyDescent="0.25">
      <c r="A201" s="40" t="s">
        <v>632</v>
      </c>
      <c r="B201" s="85" t="s">
        <v>144</v>
      </c>
      <c r="C201" s="90" t="s">
        <v>404</v>
      </c>
      <c r="D201" s="40"/>
      <c r="E201" s="50"/>
      <c r="F201" s="102">
        <v>0</v>
      </c>
      <c r="G201" s="102">
        <v>0</v>
      </c>
      <c r="H201" s="100">
        <f t="shared" si="40"/>
        <v>0</v>
      </c>
      <c r="I201" s="119">
        <f t="shared" si="41"/>
        <v>0</v>
      </c>
      <c r="J201" s="162"/>
      <c r="K201" s="102">
        <v>0</v>
      </c>
      <c r="L201" s="102">
        <v>0</v>
      </c>
      <c r="M201" s="100">
        <f t="shared" ref="M201:M219" si="54">+K201-L201</f>
        <v>0</v>
      </c>
      <c r="N201" s="119">
        <f t="shared" ref="N201:N219" si="55">IF(L201&lt;0,IF(M201=0,0,IF(OR(L201=0,K201=0),"N.M.",IF(ABS(M201/L201)&gt;=10,"N.M.",M201/(-L201)))),IF(M201=0,0,IF(OR(L201=0,K201=0),"N.M.",IF(ABS(M201/L201)&gt;=10,"N.M.",M201/L201))))</f>
        <v>0</v>
      </c>
      <c r="O201" s="249"/>
      <c r="P201" s="162"/>
      <c r="Q201" s="102">
        <v>0</v>
      </c>
      <c r="R201" s="102">
        <v>0</v>
      </c>
      <c r="S201" s="100">
        <f t="shared" ref="S201:S219" si="56">+Q201-R201</f>
        <v>0</v>
      </c>
      <c r="T201" s="119">
        <f t="shared" ref="T201:T219" si="57">IF(R201&lt;0,IF(S201=0,0,IF(OR(R201=0,Q201=0),"N.M.",IF(ABS(S201/R201)&gt;=10,"N.M.",S201/(-R201)))),IF(S201=0,0,IF(OR(R201=0,Q201=0),"N.M.",IF(ABS(S201/R201)&gt;=10,"N.M.",S201/R201))))</f>
        <v>0</v>
      </c>
      <c r="U201" s="162"/>
      <c r="V201" s="102">
        <v>0</v>
      </c>
      <c r="W201" s="102">
        <v>0</v>
      </c>
      <c r="X201" s="100">
        <f t="shared" ref="X201:X219" si="58">+V201-W201</f>
        <v>0</v>
      </c>
      <c r="Y201" s="119">
        <f t="shared" ref="Y201:Y219" si="59">IF(W201&lt;0,IF(X201=0,0,IF(OR(W201=0,V201=0),"N.M.",IF(ABS(X201/W201)&gt;=10,"N.M.",X201/(-W201)))),IF(X201=0,0,IF(OR(W201=0,V201=0),"N.M.",IF(ABS(X201/W201)&gt;=10,"N.M.",X201/W201))))</f>
        <v>0</v>
      </c>
    </row>
    <row r="202" spans="1:26" s="47" customFormat="1" ht="12.75" customHeight="1" x14ac:dyDescent="0.25">
      <c r="A202" s="43" t="s">
        <v>633</v>
      </c>
      <c r="B202" s="86" t="s">
        <v>146</v>
      </c>
      <c r="C202" s="321" t="s">
        <v>1160</v>
      </c>
      <c r="D202" s="43" t="s">
        <v>275</v>
      </c>
      <c r="E202" s="50"/>
      <c r="F202" s="102">
        <v>0</v>
      </c>
      <c r="G202" s="102">
        <v>0</v>
      </c>
      <c r="H202" s="100">
        <f t="shared" si="40"/>
        <v>0</v>
      </c>
      <c r="I202" s="119">
        <f t="shared" si="41"/>
        <v>0</v>
      </c>
      <c r="J202" s="162"/>
      <c r="K202" s="102">
        <v>0</v>
      </c>
      <c r="L202" s="102">
        <v>0</v>
      </c>
      <c r="M202" s="100">
        <f t="shared" si="54"/>
        <v>0</v>
      </c>
      <c r="N202" s="119">
        <f t="shared" si="55"/>
        <v>0</v>
      </c>
      <c r="O202" s="249"/>
      <c r="P202" s="162"/>
      <c r="Q202" s="102">
        <v>0</v>
      </c>
      <c r="R202" s="102">
        <v>0</v>
      </c>
      <c r="S202" s="100">
        <f t="shared" si="56"/>
        <v>0</v>
      </c>
      <c r="T202" s="119">
        <f t="shared" si="57"/>
        <v>0</v>
      </c>
      <c r="U202" s="162"/>
      <c r="V202" s="102">
        <v>0</v>
      </c>
      <c r="W202" s="102">
        <v>0</v>
      </c>
      <c r="X202" s="100">
        <f t="shared" si="58"/>
        <v>0</v>
      </c>
      <c r="Y202" s="119">
        <f t="shared" si="59"/>
        <v>0</v>
      </c>
      <c r="Z202" s="134"/>
    </row>
    <row r="203" spans="1:26" s="47" customFormat="1" x14ac:dyDescent="0.25">
      <c r="A203" s="43" t="s">
        <v>634</v>
      </c>
      <c r="B203" s="86" t="s">
        <v>148</v>
      </c>
      <c r="C203" s="79" t="s">
        <v>403</v>
      </c>
      <c r="D203" s="43"/>
      <c r="E203" s="50"/>
      <c r="F203" s="102">
        <v>0</v>
      </c>
      <c r="G203" s="102">
        <v>0</v>
      </c>
      <c r="H203" s="100">
        <f t="shared" si="40"/>
        <v>0</v>
      </c>
      <c r="I203" s="119">
        <f t="shared" si="41"/>
        <v>0</v>
      </c>
      <c r="J203" s="162"/>
      <c r="K203" s="102">
        <v>0</v>
      </c>
      <c r="L203" s="102">
        <v>0</v>
      </c>
      <c r="M203" s="100">
        <f t="shared" si="54"/>
        <v>0</v>
      </c>
      <c r="N203" s="119">
        <f t="shared" si="55"/>
        <v>0</v>
      </c>
      <c r="O203" s="249"/>
      <c r="P203" s="162"/>
      <c r="Q203" s="102">
        <v>0</v>
      </c>
      <c r="R203" s="102">
        <v>0</v>
      </c>
      <c r="S203" s="100">
        <f t="shared" si="56"/>
        <v>0</v>
      </c>
      <c r="T203" s="119">
        <f t="shared" si="57"/>
        <v>0</v>
      </c>
      <c r="U203" s="162"/>
      <c r="V203" s="102">
        <v>0</v>
      </c>
      <c r="W203" s="102">
        <v>0</v>
      </c>
      <c r="X203" s="100">
        <f t="shared" si="58"/>
        <v>0</v>
      </c>
      <c r="Y203" s="119">
        <f t="shared" si="59"/>
        <v>0</v>
      </c>
      <c r="Z203" s="134"/>
    </row>
    <row r="204" spans="1:26" s="110" customFormat="1" x14ac:dyDescent="0.25">
      <c r="A204" s="105"/>
      <c r="B204" s="106" t="s">
        <v>149</v>
      </c>
      <c r="C204" s="107" t="s">
        <v>402</v>
      </c>
      <c r="D204" s="105"/>
      <c r="E204" s="113"/>
      <c r="F204" s="305"/>
      <c r="G204" s="305"/>
      <c r="H204" s="306">
        <f t="shared" si="40"/>
        <v>0</v>
      </c>
      <c r="I204" s="121">
        <f t="shared" si="41"/>
        <v>0</v>
      </c>
      <c r="J204" s="169"/>
      <c r="K204" s="305"/>
      <c r="L204" s="305"/>
      <c r="M204" s="306">
        <f t="shared" si="54"/>
        <v>0</v>
      </c>
      <c r="N204" s="121">
        <f t="shared" si="55"/>
        <v>0</v>
      </c>
      <c r="O204" s="250"/>
      <c r="P204" s="169"/>
      <c r="Q204" s="305"/>
      <c r="R204" s="305"/>
      <c r="S204" s="306">
        <f t="shared" si="56"/>
        <v>0</v>
      </c>
      <c r="T204" s="121">
        <f t="shared" si="57"/>
        <v>0</v>
      </c>
      <c r="U204" s="169"/>
      <c r="V204" s="305"/>
      <c r="W204" s="305"/>
      <c r="X204" s="306">
        <f t="shared" si="58"/>
        <v>0</v>
      </c>
      <c r="Y204" s="121">
        <f t="shared" si="59"/>
        <v>0</v>
      </c>
      <c r="Z204" s="134"/>
    </row>
    <row r="205" spans="1:26" s="110" customFormat="1" x14ac:dyDescent="0.25">
      <c r="A205" s="105"/>
      <c r="B205" s="106" t="s">
        <v>150</v>
      </c>
      <c r="C205" s="107" t="s">
        <v>295</v>
      </c>
      <c r="D205" s="105"/>
      <c r="E205" s="113"/>
      <c r="F205" s="305"/>
      <c r="G205" s="305"/>
      <c r="H205" s="306">
        <f t="shared" si="40"/>
        <v>0</v>
      </c>
      <c r="I205" s="121">
        <f t="shared" si="41"/>
        <v>0</v>
      </c>
      <c r="J205" s="169"/>
      <c r="K205" s="305"/>
      <c r="L205" s="305"/>
      <c r="M205" s="306">
        <f t="shared" si="54"/>
        <v>0</v>
      </c>
      <c r="N205" s="121">
        <f t="shared" si="55"/>
        <v>0</v>
      </c>
      <c r="O205" s="250"/>
      <c r="P205" s="169"/>
      <c r="Q205" s="305"/>
      <c r="R205" s="305"/>
      <c r="S205" s="306">
        <f t="shared" si="56"/>
        <v>0</v>
      </c>
      <c r="T205" s="121">
        <f t="shared" si="57"/>
        <v>0</v>
      </c>
      <c r="U205" s="169"/>
      <c r="V205" s="305"/>
      <c r="W205" s="305"/>
      <c r="X205" s="306">
        <f t="shared" si="58"/>
        <v>0</v>
      </c>
      <c r="Y205" s="121">
        <f t="shared" si="59"/>
        <v>0</v>
      </c>
      <c r="Z205" s="134"/>
    </row>
    <row r="206" spans="1:26" s="47" customFormat="1" x14ac:dyDescent="0.25">
      <c r="A206" s="43" t="s">
        <v>635</v>
      </c>
      <c r="B206" s="86" t="s">
        <v>151</v>
      </c>
      <c r="C206" s="90" t="s">
        <v>401</v>
      </c>
      <c r="D206" s="43"/>
      <c r="E206" s="50"/>
      <c r="F206" s="102">
        <v>0</v>
      </c>
      <c r="G206" s="102">
        <v>0</v>
      </c>
      <c r="H206" s="100">
        <f t="shared" si="40"/>
        <v>0</v>
      </c>
      <c r="I206" s="119">
        <f t="shared" si="41"/>
        <v>0</v>
      </c>
      <c r="J206" s="162"/>
      <c r="K206" s="102">
        <v>0</v>
      </c>
      <c r="L206" s="102">
        <v>0</v>
      </c>
      <c r="M206" s="100">
        <f t="shared" si="54"/>
        <v>0</v>
      </c>
      <c r="N206" s="119">
        <f t="shared" si="55"/>
        <v>0</v>
      </c>
      <c r="O206" s="249"/>
      <c r="P206" s="162"/>
      <c r="Q206" s="102">
        <v>0</v>
      </c>
      <c r="R206" s="102">
        <v>0</v>
      </c>
      <c r="S206" s="100">
        <f t="shared" si="56"/>
        <v>0</v>
      </c>
      <c r="T206" s="119">
        <f t="shared" si="57"/>
        <v>0</v>
      </c>
      <c r="U206" s="162"/>
      <c r="V206" s="102">
        <v>0</v>
      </c>
      <c r="W206" s="102">
        <v>0</v>
      </c>
      <c r="X206" s="100">
        <f t="shared" si="58"/>
        <v>0</v>
      </c>
      <c r="Y206" s="119">
        <f t="shared" si="59"/>
        <v>0</v>
      </c>
      <c r="Z206" s="134"/>
    </row>
    <row r="207" spans="1:26" s="47" customFormat="1" x14ac:dyDescent="0.25">
      <c r="A207" s="43" t="s">
        <v>636</v>
      </c>
      <c r="B207" s="86" t="s">
        <v>153</v>
      </c>
      <c r="C207" s="90" t="s">
        <v>400</v>
      </c>
      <c r="D207" s="43"/>
      <c r="E207" s="50"/>
      <c r="F207" s="102">
        <v>0</v>
      </c>
      <c r="G207" s="102">
        <v>0</v>
      </c>
      <c r="H207" s="100">
        <f t="shared" si="40"/>
        <v>0</v>
      </c>
      <c r="I207" s="119">
        <f t="shared" si="41"/>
        <v>0</v>
      </c>
      <c r="J207" s="162"/>
      <c r="K207" s="102">
        <v>0</v>
      </c>
      <c r="L207" s="102">
        <v>0</v>
      </c>
      <c r="M207" s="100">
        <f t="shared" si="54"/>
        <v>0</v>
      </c>
      <c r="N207" s="119">
        <f t="shared" si="55"/>
        <v>0</v>
      </c>
      <c r="O207" s="249"/>
      <c r="P207" s="162"/>
      <c r="Q207" s="102">
        <v>0</v>
      </c>
      <c r="R207" s="102">
        <v>0</v>
      </c>
      <c r="S207" s="100">
        <f t="shared" si="56"/>
        <v>0</v>
      </c>
      <c r="T207" s="119">
        <f t="shared" si="57"/>
        <v>0</v>
      </c>
      <c r="U207" s="162"/>
      <c r="V207" s="102">
        <v>0</v>
      </c>
      <c r="W207" s="102">
        <v>0</v>
      </c>
      <c r="X207" s="100">
        <f t="shared" si="58"/>
        <v>0</v>
      </c>
      <c r="Y207" s="119">
        <f t="shared" si="59"/>
        <v>0</v>
      </c>
      <c r="Z207" s="134"/>
    </row>
    <row r="208" spans="1:26" s="47" customFormat="1" x14ac:dyDescent="0.25">
      <c r="A208" s="43" t="s">
        <v>637</v>
      </c>
      <c r="B208" s="86" t="s">
        <v>155</v>
      </c>
      <c r="C208" s="90" t="s">
        <v>399</v>
      </c>
      <c r="D208" s="43"/>
      <c r="E208" s="50"/>
      <c r="F208" s="102">
        <v>0</v>
      </c>
      <c r="G208" s="102">
        <v>0</v>
      </c>
      <c r="H208" s="100">
        <f t="shared" si="40"/>
        <v>0</v>
      </c>
      <c r="I208" s="119">
        <f t="shared" si="41"/>
        <v>0</v>
      </c>
      <c r="J208" s="162"/>
      <c r="K208" s="102">
        <v>0</v>
      </c>
      <c r="L208" s="102">
        <v>0</v>
      </c>
      <c r="M208" s="100">
        <f t="shared" si="54"/>
        <v>0</v>
      </c>
      <c r="N208" s="119">
        <f t="shared" si="55"/>
        <v>0</v>
      </c>
      <c r="O208" s="249"/>
      <c r="P208" s="162"/>
      <c r="Q208" s="102">
        <v>0</v>
      </c>
      <c r="R208" s="102">
        <v>0</v>
      </c>
      <c r="S208" s="100">
        <f t="shared" si="56"/>
        <v>0</v>
      </c>
      <c r="T208" s="119">
        <f t="shared" si="57"/>
        <v>0</v>
      </c>
      <c r="U208" s="162"/>
      <c r="V208" s="102">
        <v>0</v>
      </c>
      <c r="W208" s="102">
        <v>0</v>
      </c>
      <c r="X208" s="100">
        <f t="shared" si="58"/>
        <v>0</v>
      </c>
      <c r="Y208" s="119">
        <f t="shared" si="59"/>
        <v>0</v>
      </c>
      <c r="Z208" s="134"/>
    </row>
    <row r="209" spans="1:26" s="70" customFormat="1" hidden="1" outlineLevel="1" x14ac:dyDescent="0.25">
      <c r="A209" s="65" t="s">
        <v>1351</v>
      </c>
      <c r="B209" s="66" t="s">
        <v>1812</v>
      </c>
      <c r="C209" s="67" t="s">
        <v>2272</v>
      </c>
      <c r="D209" s="68"/>
      <c r="E209" s="69"/>
      <c r="F209" s="310">
        <v>0</v>
      </c>
      <c r="G209" s="310">
        <v>0</v>
      </c>
      <c r="H209" s="144">
        <f t="shared" si="40"/>
        <v>0</v>
      </c>
      <c r="I209" s="93">
        <f t="shared" si="41"/>
        <v>0</v>
      </c>
      <c r="J209" s="160"/>
      <c r="K209" s="310">
        <v>0</v>
      </c>
      <c r="L209" s="310">
        <v>0</v>
      </c>
      <c r="M209" s="144">
        <f t="shared" si="54"/>
        <v>0</v>
      </c>
      <c r="N209" s="93">
        <f t="shared" si="55"/>
        <v>0</v>
      </c>
      <c r="O209" s="261"/>
      <c r="P209" s="160"/>
      <c r="Q209" s="310">
        <v>0</v>
      </c>
      <c r="R209" s="310">
        <v>0</v>
      </c>
      <c r="S209" s="144">
        <f t="shared" si="56"/>
        <v>0</v>
      </c>
      <c r="T209" s="93">
        <f t="shared" si="57"/>
        <v>0</v>
      </c>
      <c r="U209" s="160"/>
      <c r="V209" s="310">
        <v>0</v>
      </c>
      <c r="W209" s="310">
        <v>-420846.12</v>
      </c>
      <c r="X209" s="144">
        <f t="shared" si="58"/>
        <v>420846.12</v>
      </c>
      <c r="Y209" s="93" t="str">
        <f t="shared" si="59"/>
        <v>N.M.</v>
      </c>
      <c r="Z209" s="134"/>
    </row>
    <row r="210" spans="1:26" s="70" customFormat="1" hidden="1" outlineLevel="1" x14ac:dyDescent="0.25">
      <c r="A210" s="65" t="s">
        <v>1352</v>
      </c>
      <c r="B210" s="66" t="s">
        <v>1813</v>
      </c>
      <c r="C210" s="67" t="s">
        <v>2273</v>
      </c>
      <c r="D210" s="68"/>
      <c r="E210" s="69"/>
      <c r="F210" s="310">
        <v>0</v>
      </c>
      <c r="G210" s="310">
        <v>0</v>
      </c>
      <c r="H210" s="144">
        <f t="shared" si="40"/>
        <v>0</v>
      </c>
      <c r="I210" s="93">
        <f t="shared" si="41"/>
        <v>0</v>
      </c>
      <c r="J210" s="160"/>
      <c r="K210" s="310">
        <v>0</v>
      </c>
      <c r="L210" s="310">
        <v>0</v>
      </c>
      <c r="M210" s="144">
        <f t="shared" si="54"/>
        <v>0</v>
      </c>
      <c r="N210" s="93">
        <f t="shared" si="55"/>
        <v>0</v>
      </c>
      <c r="O210" s="261"/>
      <c r="P210" s="160"/>
      <c r="Q210" s="310">
        <v>0</v>
      </c>
      <c r="R210" s="310">
        <v>0</v>
      </c>
      <c r="S210" s="144">
        <f t="shared" si="56"/>
        <v>0</v>
      </c>
      <c r="T210" s="93">
        <f t="shared" si="57"/>
        <v>0</v>
      </c>
      <c r="U210" s="160"/>
      <c r="V210" s="310">
        <v>0</v>
      </c>
      <c r="W210" s="310">
        <v>0</v>
      </c>
      <c r="X210" s="144">
        <f t="shared" si="58"/>
        <v>0</v>
      </c>
      <c r="Y210" s="93">
        <f t="shared" si="59"/>
        <v>0</v>
      </c>
      <c r="Z210" s="134"/>
    </row>
    <row r="211" spans="1:26" s="47" customFormat="1" collapsed="1" x14ac:dyDescent="0.25">
      <c r="A211" s="43" t="s">
        <v>638</v>
      </c>
      <c r="B211" s="86" t="s">
        <v>157</v>
      </c>
      <c r="C211" s="90" t="s">
        <v>398</v>
      </c>
      <c r="D211" s="43"/>
      <c r="E211" s="50"/>
      <c r="F211" s="102">
        <v>0</v>
      </c>
      <c r="G211" s="102">
        <v>0</v>
      </c>
      <c r="H211" s="100">
        <f t="shared" si="40"/>
        <v>0</v>
      </c>
      <c r="I211" s="119">
        <f t="shared" si="41"/>
        <v>0</v>
      </c>
      <c r="J211" s="162"/>
      <c r="K211" s="102">
        <v>0</v>
      </c>
      <c r="L211" s="102">
        <v>0</v>
      </c>
      <c r="M211" s="100">
        <f t="shared" si="54"/>
        <v>0</v>
      </c>
      <c r="N211" s="119">
        <f t="shared" si="55"/>
        <v>0</v>
      </c>
      <c r="O211" s="249"/>
      <c r="P211" s="162"/>
      <c r="Q211" s="102">
        <v>0</v>
      </c>
      <c r="R211" s="102">
        <v>0</v>
      </c>
      <c r="S211" s="100">
        <f t="shared" si="56"/>
        <v>0</v>
      </c>
      <c r="T211" s="119">
        <f t="shared" si="57"/>
        <v>0</v>
      </c>
      <c r="U211" s="162"/>
      <c r="V211" s="102">
        <v>0</v>
      </c>
      <c r="W211" s="102">
        <v>-420846.12</v>
      </c>
      <c r="X211" s="100">
        <f t="shared" si="58"/>
        <v>420846.12</v>
      </c>
      <c r="Y211" s="119" t="str">
        <f t="shared" si="59"/>
        <v>N.M.</v>
      </c>
      <c r="Z211" s="134"/>
    </row>
    <row r="212" spans="1:26" s="47" customFormat="1" x14ac:dyDescent="0.25">
      <c r="A212" s="43" t="s">
        <v>639</v>
      </c>
      <c r="B212" s="86" t="s">
        <v>159</v>
      </c>
      <c r="C212" s="90" t="s">
        <v>397</v>
      </c>
      <c r="D212" s="43"/>
      <c r="E212" s="50"/>
      <c r="F212" s="102">
        <v>0</v>
      </c>
      <c r="G212" s="102">
        <v>0</v>
      </c>
      <c r="H212" s="100">
        <f t="shared" ref="H212:H275" si="60">+F212-G212</f>
        <v>0</v>
      </c>
      <c r="I212" s="119">
        <f t="shared" ref="I212:I275" si="61">IF(G212&lt;0,IF(H212=0,0,IF(OR(G212=0,F212=0),"N.M.",IF(ABS(H212/G212)&gt;=10,"N.M.",H212/(-G212)))),IF(H212=0,0,IF(OR(G212=0,F212=0),"N.M.",IF(ABS(H212/G212)&gt;=10,"N.M.",H212/G212))))</f>
        <v>0</v>
      </c>
      <c r="J212" s="162"/>
      <c r="K212" s="102">
        <v>0</v>
      </c>
      <c r="L212" s="102">
        <v>0</v>
      </c>
      <c r="M212" s="100">
        <f t="shared" si="54"/>
        <v>0</v>
      </c>
      <c r="N212" s="119">
        <f t="shared" si="55"/>
        <v>0</v>
      </c>
      <c r="O212" s="249"/>
      <c r="P212" s="162"/>
      <c r="Q212" s="102">
        <v>0</v>
      </c>
      <c r="R212" s="102">
        <v>0</v>
      </c>
      <c r="S212" s="100">
        <f t="shared" si="56"/>
        <v>0</v>
      </c>
      <c r="T212" s="119">
        <f t="shared" si="57"/>
        <v>0</v>
      </c>
      <c r="U212" s="162"/>
      <c r="V212" s="102">
        <v>0</v>
      </c>
      <c r="W212" s="102">
        <v>0</v>
      </c>
      <c r="X212" s="100">
        <f t="shared" si="58"/>
        <v>0</v>
      </c>
      <c r="Y212" s="119">
        <f t="shared" si="59"/>
        <v>0</v>
      </c>
      <c r="Z212" s="134"/>
    </row>
    <row r="213" spans="1:26" s="70" customFormat="1" hidden="1" outlineLevel="1" x14ac:dyDescent="0.25">
      <c r="A213" s="65" t="s">
        <v>1351</v>
      </c>
      <c r="B213" s="66" t="s">
        <v>1812</v>
      </c>
      <c r="C213" s="67" t="s">
        <v>2272</v>
      </c>
      <c r="D213" s="68"/>
      <c r="E213" s="69"/>
      <c r="F213" s="310">
        <v>0</v>
      </c>
      <c r="G213" s="310">
        <v>0</v>
      </c>
      <c r="H213" s="144">
        <f t="shared" si="60"/>
        <v>0</v>
      </c>
      <c r="I213" s="93">
        <f t="shared" si="61"/>
        <v>0</v>
      </c>
      <c r="J213" s="160"/>
      <c r="K213" s="310">
        <v>0</v>
      </c>
      <c r="L213" s="310">
        <v>0</v>
      </c>
      <c r="M213" s="144">
        <f t="shared" si="54"/>
        <v>0</v>
      </c>
      <c r="N213" s="93">
        <f t="shared" si="55"/>
        <v>0</v>
      </c>
      <c r="O213" s="261"/>
      <c r="P213" s="160"/>
      <c r="Q213" s="310">
        <v>0</v>
      </c>
      <c r="R213" s="310">
        <v>0</v>
      </c>
      <c r="S213" s="144">
        <f t="shared" si="56"/>
        <v>0</v>
      </c>
      <c r="T213" s="93">
        <f t="shared" si="57"/>
        <v>0</v>
      </c>
      <c r="U213" s="160"/>
      <c r="V213" s="310">
        <v>0</v>
      </c>
      <c r="W213" s="310">
        <v>-420846.12</v>
      </c>
      <c r="X213" s="144">
        <f t="shared" si="58"/>
        <v>420846.12</v>
      </c>
      <c r="Y213" s="93" t="str">
        <f t="shared" si="59"/>
        <v>N.M.</v>
      </c>
      <c r="Z213" s="134"/>
    </row>
    <row r="214" spans="1:26" s="70" customFormat="1" hidden="1" outlineLevel="1" x14ac:dyDescent="0.25">
      <c r="A214" s="65" t="s">
        <v>1352</v>
      </c>
      <c r="B214" s="66" t="s">
        <v>1813</v>
      </c>
      <c r="C214" s="67" t="s">
        <v>2273</v>
      </c>
      <c r="D214" s="68"/>
      <c r="E214" s="69"/>
      <c r="F214" s="310">
        <v>0</v>
      </c>
      <c r="G214" s="310">
        <v>0</v>
      </c>
      <c r="H214" s="144">
        <f t="shared" si="60"/>
        <v>0</v>
      </c>
      <c r="I214" s="93">
        <f t="shared" si="61"/>
        <v>0</v>
      </c>
      <c r="J214" s="160"/>
      <c r="K214" s="310">
        <v>0</v>
      </c>
      <c r="L214" s="310">
        <v>0</v>
      </c>
      <c r="M214" s="144">
        <f t="shared" si="54"/>
        <v>0</v>
      </c>
      <c r="N214" s="93">
        <f t="shared" si="55"/>
        <v>0</v>
      </c>
      <c r="O214" s="261"/>
      <c r="P214" s="160"/>
      <c r="Q214" s="310">
        <v>0</v>
      </c>
      <c r="R214" s="310">
        <v>0</v>
      </c>
      <c r="S214" s="144">
        <f t="shared" si="56"/>
        <v>0</v>
      </c>
      <c r="T214" s="93">
        <f t="shared" si="57"/>
        <v>0</v>
      </c>
      <c r="U214" s="160"/>
      <c r="V214" s="310">
        <v>0</v>
      </c>
      <c r="W214" s="310">
        <v>0</v>
      </c>
      <c r="X214" s="144">
        <f t="shared" si="58"/>
        <v>0</v>
      </c>
      <c r="Y214" s="93">
        <f t="shared" si="59"/>
        <v>0</v>
      </c>
      <c r="Z214" s="134"/>
    </row>
    <row r="215" spans="1:26" s="77" customFormat="1" ht="13" collapsed="1" x14ac:dyDescent="0.3">
      <c r="A215" s="43" t="s">
        <v>640</v>
      </c>
      <c r="B215" s="86" t="s">
        <v>161</v>
      </c>
      <c r="C215" s="89" t="s">
        <v>396</v>
      </c>
      <c r="D215" s="43" t="s">
        <v>276</v>
      </c>
      <c r="E215" s="50"/>
      <c r="F215" s="102">
        <v>0</v>
      </c>
      <c r="G215" s="102">
        <v>0</v>
      </c>
      <c r="H215" s="100">
        <f t="shared" si="60"/>
        <v>0</v>
      </c>
      <c r="I215" s="119">
        <f t="shared" si="61"/>
        <v>0</v>
      </c>
      <c r="J215" s="162"/>
      <c r="K215" s="102">
        <v>0</v>
      </c>
      <c r="L215" s="102">
        <v>0</v>
      </c>
      <c r="M215" s="100">
        <f t="shared" si="54"/>
        <v>0</v>
      </c>
      <c r="N215" s="119">
        <f t="shared" si="55"/>
        <v>0</v>
      </c>
      <c r="O215" s="249"/>
      <c r="P215" s="162"/>
      <c r="Q215" s="102">
        <v>0</v>
      </c>
      <c r="R215" s="102">
        <v>0</v>
      </c>
      <c r="S215" s="100">
        <f t="shared" si="56"/>
        <v>0</v>
      </c>
      <c r="T215" s="119">
        <f t="shared" si="57"/>
        <v>0</v>
      </c>
      <c r="U215" s="162"/>
      <c r="V215" s="102">
        <v>0</v>
      </c>
      <c r="W215" s="102">
        <v>-420846.12</v>
      </c>
      <c r="X215" s="100">
        <f t="shared" si="58"/>
        <v>420846.12</v>
      </c>
      <c r="Y215" s="119" t="str">
        <f t="shared" si="59"/>
        <v>N.M.</v>
      </c>
      <c r="Z215" s="134"/>
    </row>
    <row r="216" spans="1:26" s="110" customFormat="1" x14ac:dyDescent="0.25">
      <c r="A216" s="105"/>
      <c r="B216" s="106" t="s">
        <v>163</v>
      </c>
      <c r="C216" s="107" t="s">
        <v>281</v>
      </c>
      <c r="D216" s="105"/>
      <c r="E216" s="113"/>
      <c r="F216" s="305"/>
      <c r="G216" s="305"/>
      <c r="H216" s="306">
        <f t="shared" si="60"/>
        <v>0</v>
      </c>
      <c r="I216" s="121">
        <f t="shared" si="61"/>
        <v>0</v>
      </c>
      <c r="J216" s="169"/>
      <c r="K216" s="305"/>
      <c r="L216" s="305"/>
      <c r="M216" s="306">
        <f t="shared" si="54"/>
        <v>0</v>
      </c>
      <c r="N216" s="121">
        <f t="shared" si="55"/>
        <v>0</v>
      </c>
      <c r="O216" s="250"/>
      <c r="P216" s="169"/>
      <c r="Q216" s="305"/>
      <c r="R216" s="305"/>
      <c r="S216" s="306">
        <f t="shared" si="56"/>
        <v>0</v>
      </c>
      <c r="T216" s="121">
        <f t="shared" si="57"/>
        <v>0</v>
      </c>
      <c r="U216" s="169"/>
      <c r="V216" s="305"/>
      <c r="W216" s="305"/>
      <c r="X216" s="306">
        <f t="shared" si="58"/>
        <v>0</v>
      </c>
      <c r="Y216" s="121">
        <f t="shared" si="59"/>
        <v>0</v>
      </c>
      <c r="Z216" s="134"/>
    </row>
    <row r="217" spans="1:26" s="47" customFormat="1" x14ac:dyDescent="0.25">
      <c r="A217" s="43" t="s">
        <v>641</v>
      </c>
      <c r="B217" s="86" t="s">
        <v>165</v>
      </c>
      <c r="C217" s="90" t="s">
        <v>395</v>
      </c>
      <c r="D217" s="43"/>
      <c r="E217" s="50"/>
      <c r="F217" s="102">
        <v>0</v>
      </c>
      <c r="G217" s="102">
        <v>0</v>
      </c>
      <c r="H217" s="100">
        <f t="shared" si="60"/>
        <v>0</v>
      </c>
      <c r="I217" s="119">
        <f t="shared" si="61"/>
        <v>0</v>
      </c>
      <c r="J217" s="162"/>
      <c r="K217" s="102">
        <v>0</v>
      </c>
      <c r="L217" s="102">
        <v>0</v>
      </c>
      <c r="M217" s="100">
        <f t="shared" si="54"/>
        <v>0</v>
      </c>
      <c r="N217" s="119">
        <f t="shared" si="55"/>
        <v>0</v>
      </c>
      <c r="O217" s="249"/>
      <c r="P217" s="162"/>
      <c r="Q217" s="102">
        <v>0</v>
      </c>
      <c r="R217" s="102">
        <v>0</v>
      </c>
      <c r="S217" s="100">
        <f t="shared" si="56"/>
        <v>0</v>
      </c>
      <c r="T217" s="119">
        <f t="shared" si="57"/>
        <v>0</v>
      </c>
      <c r="U217" s="162"/>
      <c r="V217" s="102">
        <v>0</v>
      </c>
      <c r="W217" s="102">
        <v>0</v>
      </c>
      <c r="X217" s="100">
        <f t="shared" si="58"/>
        <v>0</v>
      </c>
      <c r="Y217" s="119">
        <f t="shared" si="59"/>
        <v>0</v>
      </c>
      <c r="Z217" s="134"/>
    </row>
    <row r="218" spans="1:26" s="47" customFormat="1" x14ac:dyDescent="0.25">
      <c r="A218" s="43" t="s">
        <v>642</v>
      </c>
      <c r="B218" s="86" t="s">
        <v>166</v>
      </c>
      <c r="C218" s="90" t="s">
        <v>394</v>
      </c>
      <c r="D218" s="43"/>
      <c r="E218" s="50"/>
      <c r="F218" s="102">
        <v>0</v>
      </c>
      <c r="G218" s="102">
        <v>0</v>
      </c>
      <c r="H218" s="100">
        <f t="shared" si="60"/>
        <v>0</v>
      </c>
      <c r="I218" s="119">
        <f t="shared" si="61"/>
        <v>0</v>
      </c>
      <c r="J218" s="162"/>
      <c r="K218" s="102">
        <v>0</v>
      </c>
      <c r="L218" s="102">
        <v>0</v>
      </c>
      <c r="M218" s="100">
        <f t="shared" si="54"/>
        <v>0</v>
      </c>
      <c r="N218" s="119">
        <f t="shared" si="55"/>
        <v>0</v>
      </c>
      <c r="O218" s="249"/>
      <c r="P218" s="162"/>
      <c r="Q218" s="102">
        <v>0</v>
      </c>
      <c r="R218" s="102">
        <v>0</v>
      </c>
      <c r="S218" s="100">
        <f t="shared" si="56"/>
        <v>0</v>
      </c>
      <c r="T218" s="119">
        <f t="shared" si="57"/>
        <v>0</v>
      </c>
      <c r="U218" s="162"/>
      <c r="V218" s="102">
        <v>0</v>
      </c>
      <c r="W218" s="102">
        <v>0</v>
      </c>
      <c r="X218" s="100">
        <f t="shared" si="58"/>
        <v>0</v>
      </c>
      <c r="Y218" s="119">
        <f t="shared" si="59"/>
        <v>0</v>
      </c>
      <c r="Z218" s="134"/>
    </row>
    <row r="219" spans="1:26" s="47" customFormat="1" x14ac:dyDescent="0.25">
      <c r="A219" s="43" t="s">
        <v>643</v>
      </c>
      <c r="B219" s="86" t="s">
        <v>167</v>
      </c>
      <c r="C219" s="90" t="s">
        <v>393</v>
      </c>
      <c r="D219" s="43"/>
      <c r="E219" s="50"/>
      <c r="F219" s="102">
        <v>0</v>
      </c>
      <c r="G219" s="102">
        <v>0</v>
      </c>
      <c r="H219" s="100">
        <f t="shared" si="60"/>
        <v>0</v>
      </c>
      <c r="I219" s="119">
        <f t="shared" si="61"/>
        <v>0</v>
      </c>
      <c r="J219" s="162"/>
      <c r="K219" s="102">
        <v>0</v>
      </c>
      <c r="L219" s="102">
        <v>0</v>
      </c>
      <c r="M219" s="100">
        <f t="shared" si="54"/>
        <v>0</v>
      </c>
      <c r="N219" s="119">
        <f t="shared" si="55"/>
        <v>0</v>
      </c>
      <c r="O219" s="249"/>
      <c r="P219" s="162"/>
      <c r="Q219" s="102">
        <v>0</v>
      </c>
      <c r="R219" s="102">
        <v>0</v>
      </c>
      <c r="S219" s="100">
        <f t="shared" si="56"/>
        <v>0</v>
      </c>
      <c r="T219" s="119">
        <f t="shared" si="57"/>
        <v>0</v>
      </c>
      <c r="U219" s="162"/>
      <c r="V219" s="102">
        <v>0</v>
      </c>
      <c r="W219" s="102">
        <v>0</v>
      </c>
      <c r="X219" s="100">
        <f t="shared" si="58"/>
        <v>0</v>
      </c>
      <c r="Y219" s="119">
        <f t="shared" si="59"/>
        <v>0</v>
      </c>
      <c r="Z219" s="134"/>
    </row>
    <row r="220" spans="1:26" s="47" customFormat="1" x14ac:dyDescent="0.25">
      <c r="A220" s="43" t="s">
        <v>1042</v>
      </c>
      <c r="B220" s="86" t="s">
        <v>942</v>
      </c>
      <c r="C220" s="90" t="s">
        <v>939</v>
      </c>
      <c r="D220" s="43" t="s">
        <v>275</v>
      </c>
      <c r="E220" s="50"/>
      <c r="F220" s="102">
        <v>0</v>
      </c>
      <c r="G220" s="102">
        <v>0</v>
      </c>
      <c r="H220" s="100">
        <f t="shared" si="60"/>
        <v>0</v>
      </c>
      <c r="I220" s="119">
        <f t="shared" si="61"/>
        <v>0</v>
      </c>
      <c r="J220" s="162"/>
      <c r="K220" s="102">
        <v>0</v>
      </c>
      <c r="L220" s="102">
        <v>0</v>
      </c>
      <c r="M220" s="100"/>
      <c r="N220" s="119"/>
      <c r="O220" s="249"/>
      <c r="P220" s="162"/>
      <c r="Q220" s="102">
        <v>0</v>
      </c>
      <c r="R220" s="102">
        <v>0</v>
      </c>
      <c r="S220" s="100"/>
      <c r="T220" s="119"/>
      <c r="U220" s="162"/>
      <c r="V220" s="102">
        <v>0</v>
      </c>
      <c r="W220" s="102">
        <v>0</v>
      </c>
      <c r="X220" s="100"/>
      <c r="Y220" s="119"/>
      <c r="Z220" s="134"/>
    </row>
    <row r="221" spans="1:26" s="47" customFormat="1" x14ac:dyDescent="0.25">
      <c r="A221" s="43" t="s">
        <v>1043</v>
      </c>
      <c r="B221" s="86" t="s">
        <v>943</v>
      </c>
      <c r="C221" s="90" t="s">
        <v>940</v>
      </c>
      <c r="D221" s="43" t="s">
        <v>275</v>
      </c>
      <c r="E221" s="50"/>
      <c r="F221" s="102">
        <v>0</v>
      </c>
      <c r="G221" s="102">
        <v>0</v>
      </c>
      <c r="H221" s="100">
        <f t="shared" si="60"/>
        <v>0</v>
      </c>
      <c r="I221" s="119">
        <f t="shared" si="61"/>
        <v>0</v>
      </c>
      <c r="J221" s="162"/>
      <c r="K221" s="102">
        <v>0</v>
      </c>
      <c r="L221" s="102">
        <v>0</v>
      </c>
      <c r="M221" s="100"/>
      <c r="N221" s="119"/>
      <c r="O221" s="249"/>
      <c r="P221" s="162"/>
      <c r="Q221" s="102">
        <v>0</v>
      </c>
      <c r="R221" s="102">
        <v>0</v>
      </c>
      <c r="S221" s="100"/>
      <c r="T221" s="119"/>
      <c r="U221" s="162"/>
      <c r="V221" s="102">
        <v>0</v>
      </c>
      <c r="W221" s="102">
        <v>0</v>
      </c>
      <c r="X221" s="100"/>
      <c r="Y221" s="119"/>
      <c r="Z221" s="134"/>
    </row>
    <row r="222" spans="1:26" s="47" customFormat="1" x14ac:dyDescent="0.25">
      <c r="A222" s="43" t="s">
        <v>1044</v>
      </c>
      <c r="B222" s="86" t="s">
        <v>944</v>
      </c>
      <c r="C222" s="90" t="s">
        <v>941</v>
      </c>
      <c r="D222" s="43" t="s">
        <v>275</v>
      </c>
      <c r="E222" s="50"/>
      <c r="F222" s="102">
        <v>0</v>
      </c>
      <c r="G222" s="102">
        <v>0</v>
      </c>
      <c r="H222" s="100">
        <f t="shared" si="60"/>
        <v>0</v>
      </c>
      <c r="I222" s="119">
        <f t="shared" si="61"/>
        <v>0</v>
      </c>
      <c r="J222" s="162"/>
      <c r="K222" s="102">
        <v>0</v>
      </c>
      <c r="L222" s="102">
        <v>0</v>
      </c>
      <c r="M222" s="100"/>
      <c r="N222" s="119"/>
      <c r="O222" s="249"/>
      <c r="P222" s="162"/>
      <c r="Q222" s="102">
        <v>0</v>
      </c>
      <c r="R222" s="102">
        <v>0</v>
      </c>
      <c r="S222" s="100"/>
      <c r="T222" s="119"/>
      <c r="U222" s="162"/>
      <c r="V222" s="102">
        <v>0</v>
      </c>
      <c r="W222" s="102">
        <v>0</v>
      </c>
      <c r="X222" s="100"/>
      <c r="Y222" s="119"/>
      <c r="Z222" s="134"/>
    </row>
    <row r="223" spans="1:26" s="47" customFormat="1" x14ac:dyDescent="0.25">
      <c r="A223" s="43" t="s">
        <v>644</v>
      </c>
      <c r="B223" s="86" t="s">
        <v>168</v>
      </c>
      <c r="C223" s="90" t="s">
        <v>392</v>
      </c>
      <c r="D223" s="43"/>
      <c r="E223" s="50"/>
      <c r="F223" s="102">
        <v>0</v>
      </c>
      <c r="G223" s="102">
        <v>0</v>
      </c>
      <c r="H223" s="100">
        <f t="shared" si="60"/>
        <v>0</v>
      </c>
      <c r="I223" s="119">
        <f t="shared" si="61"/>
        <v>0</v>
      </c>
      <c r="J223" s="162"/>
      <c r="K223" s="102">
        <v>0</v>
      </c>
      <c r="L223" s="102">
        <v>0</v>
      </c>
      <c r="M223" s="100">
        <f t="shared" ref="M223:M253" si="62">+K223-L223</f>
        <v>0</v>
      </c>
      <c r="N223" s="119">
        <f t="shared" ref="N223:N253" si="63">IF(L223&lt;0,IF(M223=0,0,IF(OR(L223=0,K223=0),"N.M.",IF(ABS(M223/L223)&gt;=10,"N.M.",M223/(-L223)))),IF(M223=0,0,IF(OR(L223=0,K223=0),"N.M.",IF(ABS(M223/L223)&gt;=10,"N.M.",M223/L223))))</f>
        <v>0</v>
      </c>
      <c r="O223" s="249"/>
      <c r="P223" s="162"/>
      <c r="Q223" s="102">
        <v>0</v>
      </c>
      <c r="R223" s="102">
        <v>0</v>
      </c>
      <c r="S223" s="100">
        <f t="shared" ref="S223:S253" si="64">+Q223-R223</f>
        <v>0</v>
      </c>
      <c r="T223" s="119">
        <f t="shared" ref="T223:T253" si="65">IF(R223&lt;0,IF(S223=0,0,IF(OR(R223=0,Q223=0),"N.M.",IF(ABS(S223/R223)&gt;=10,"N.M.",S223/(-R223)))),IF(S223=0,0,IF(OR(R223=0,Q223=0),"N.M.",IF(ABS(S223/R223)&gt;=10,"N.M.",S223/R223))))</f>
        <v>0</v>
      </c>
      <c r="U223" s="162"/>
      <c r="V223" s="102">
        <v>0</v>
      </c>
      <c r="W223" s="102">
        <v>0</v>
      </c>
      <c r="X223" s="100">
        <f t="shared" ref="X223:X253" si="66">+V223-W223</f>
        <v>0</v>
      </c>
      <c r="Y223" s="119">
        <f t="shared" ref="Y223:Y253" si="67">IF(W223&lt;0,IF(X223=0,0,IF(OR(W223=0,V223=0),"N.M.",IF(ABS(X223/W223)&gt;=10,"N.M.",X223/(-W223)))),IF(X223=0,0,IF(OR(W223=0,V223=0),"N.M.",IF(ABS(X223/W223)&gt;=10,"N.M.",X223/W223))))</f>
        <v>0</v>
      </c>
      <c r="Z223" s="134"/>
    </row>
    <row r="224" spans="1:26" s="77" customFormat="1" ht="13" x14ac:dyDescent="0.3">
      <c r="A224" s="43" t="s">
        <v>1045</v>
      </c>
      <c r="B224" s="86" t="s">
        <v>169</v>
      </c>
      <c r="C224" s="89" t="s">
        <v>391</v>
      </c>
      <c r="D224" s="43" t="s">
        <v>275</v>
      </c>
      <c r="E224" s="50"/>
      <c r="F224" s="102">
        <v>0</v>
      </c>
      <c r="G224" s="102">
        <v>0</v>
      </c>
      <c r="H224" s="100">
        <f t="shared" si="60"/>
        <v>0</v>
      </c>
      <c r="I224" s="119">
        <f t="shared" si="61"/>
        <v>0</v>
      </c>
      <c r="J224" s="162"/>
      <c r="K224" s="102">
        <v>0</v>
      </c>
      <c r="L224" s="102">
        <v>0</v>
      </c>
      <c r="M224" s="100">
        <f t="shared" si="62"/>
        <v>0</v>
      </c>
      <c r="N224" s="119">
        <f t="shared" si="63"/>
        <v>0</v>
      </c>
      <c r="O224" s="249"/>
      <c r="P224" s="162"/>
      <c r="Q224" s="102">
        <v>0</v>
      </c>
      <c r="R224" s="102">
        <v>0</v>
      </c>
      <c r="S224" s="100">
        <f t="shared" si="64"/>
        <v>0</v>
      </c>
      <c r="T224" s="119">
        <f t="shared" si="65"/>
        <v>0</v>
      </c>
      <c r="U224" s="162"/>
      <c r="V224" s="102">
        <v>0</v>
      </c>
      <c r="W224" s="102">
        <v>0</v>
      </c>
      <c r="X224" s="100">
        <f t="shared" si="66"/>
        <v>0</v>
      </c>
      <c r="Y224" s="119">
        <f t="shared" si="67"/>
        <v>0</v>
      </c>
      <c r="Z224" s="134"/>
    </row>
    <row r="225" spans="1:26" s="70" customFormat="1" hidden="1" outlineLevel="1" x14ac:dyDescent="0.25">
      <c r="A225" s="65" t="s">
        <v>1351</v>
      </c>
      <c r="B225" s="66" t="s">
        <v>1812</v>
      </c>
      <c r="C225" s="67" t="s">
        <v>2272</v>
      </c>
      <c r="D225" s="68"/>
      <c r="E225" s="69"/>
      <c r="F225" s="310">
        <v>0</v>
      </c>
      <c r="G225" s="310">
        <v>0</v>
      </c>
      <c r="H225" s="144">
        <f t="shared" si="60"/>
        <v>0</v>
      </c>
      <c r="I225" s="93">
        <f t="shared" si="61"/>
        <v>0</v>
      </c>
      <c r="J225" s="160"/>
      <c r="K225" s="310">
        <v>0</v>
      </c>
      <c r="L225" s="310">
        <v>0</v>
      </c>
      <c r="M225" s="144">
        <f t="shared" si="62"/>
        <v>0</v>
      </c>
      <c r="N225" s="93">
        <f t="shared" si="63"/>
        <v>0</v>
      </c>
      <c r="O225" s="261"/>
      <c r="P225" s="160"/>
      <c r="Q225" s="310">
        <v>0</v>
      </c>
      <c r="R225" s="310">
        <v>0</v>
      </c>
      <c r="S225" s="144">
        <f t="shared" si="64"/>
        <v>0</v>
      </c>
      <c r="T225" s="93">
        <f t="shared" si="65"/>
        <v>0</v>
      </c>
      <c r="U225" s="160"/>
      <c r="V225" s="310">
        <v>0</v>
      </c>
      <c r="W225" s="310">
        <v>-420846.12</v>
      </c>
      <c r="X225" s="144">
        <f t="shared" si="66"/>
        <v>420846.12</v>
      </c>
      <c r="Y225" s="93" t="str">
        <f t="shared" si="67"/>
        <v>N.M.</v>
      </c>
      <c r="Z225" s="134"/>
    </row>
    <row r="226" spans="1:26" s="70" customFormat="1" hidden="1" outlineLevel="1" x14ac:dyDescent="0.25">
      <c r="A226" s="65" t="s">
        <v>1352</v>
      </c>
      <c r="B226" s="66" t="s">
        <v>1813</v>
      </c>
      <c r="C226" s="67" t="s">
        <v>2273</v>
      </c>
      <c r="D226" s="68"/>
      <c r="E226" s="69"/>
      <c r="F226" s="310">
        <v>0</v>
      </c>
      <c r="G226" s="310">
        <v>0</v>
      </c>
      <c r="H226" s="144">
        <f t="shared" si="60"/>
        <v>0</v>
      </c>
      <c r="I226" s="93">
        <f t="shared" si="61"/>
        <v>0</v>
      </c>
      <c r="J226" s="160"/>
      <c r="K226" s="310">
        <v>0</v>
      </c>
      <c r="L226" s="310">
        <v>0</v>
      </c>
      <c r="M226" s="144">
        <f t="shared" si="62"/>
        <v>0</v>
      </c>
      <c r="N226" s="93">
        <f t="shared" si="63"/>
        <v>0</v>
      </c>
      <c r="O226" s="261"/>
      <c r="P226" s="160"/>
      <c r="Q226" s="310">
        <v>0</v>
      </c>
      <c r="R226" s="310">
        <v>0</v>
      </c>
      <c r="S226" s="144">
        <f t="shared" si="64"/>
        <v>0</v>
      </c>
      <c r="T226" s="93">
        <f t="shared" si="65"/>
        <v>0</v>
      </c>
      <c r="U226" s="160"/>
      <c r="V226" s="310">
        <v>0</v>
      </c>
      <c r="W226" s="310">
        <v>0</v>
      </c>
      <c r="X226" s="144">
        <f t="shared" si="66"/>
        <v>0</v>
      </c>
      <c r="Y226" s="93">
        <f t="shared" si="67"/>
        <v>0</v>
      </c>
      <c r="Z226" s="134"/>
    </row>
    <row r="227" spans="1:26" s="81" customFormat="1" collapsed="1" x14ac:dyDescent="0.25">
      <c r="A227" s="184" t="s">
        <v>1046</v>
      </c>
      <c r="B227" s="85" t="s">
        <v>171</v>
      </c>
      <c r="C227" s="80" t="s">
        <v>390</v>
      </c>
      <c r="D227" s="82"/>
      <c r="E227" s="83"/>
      <c r="F227" s="102">
        <v>0</v>
      </c>
      <c r="G227" s="102">
        <v>0</v>
      </c>
      <c r="H227" s="100">
        <f t="shared" si="60"/>
        <v>0</v>
      </c>
      <c r="I227" s="119">
        <f t="shared" si="61"/>
        <v>0</v>
      </c>
      <c r="J227" s="162"/>
      <c r="K227" s="102">
        <v>0</v>
      </c>
      <c r="L227" s="102">
        <v>0</v>
      </c>
      <c r="M227" s="100">
        <f t="shared" si="62"/>
        <v>0</v>
      </c>
      <c r="N227" s="119">
        <f t="shared" si="63"/>
        <v>0</v>
      </c>
      <c r="O227" s="249"/>
      <c r="P227" s="162"/>
      <c r="Q227" s="102">
        <v>0</v>
      </c>
      <c r="R227" s="102">
        <v>0</v>
      </c>
      <c r="S227" s="100">
        <f t="shared" si="64"/>
        <v>0</v>
      </c>
      <c r="T227" s="119">
        <f t="shared" si="65"/>
        <v>0</v>
      </c>
      <c r="U227" s="162"/>
      <c r="V227" s="102">
        <v>0</v>
      </c>
      <c r="W227" s="102">
        <v>-420846.12</v>
      </c>
      <c r="X227" s="100">
        <f t="shared" si="66"/>
        <v>420846.12</v>
      </c>
      <c r="Y227" s="119" t="str">
        <f t="shared" si="67"/>
        <v>N.M.</v>
      </c>
      <c r="Z227" s="134"/>
    </row>
    <row r="228" spans="1:26" s="110" customFormat="1" x14ac:dyDescent="0.25">
      <c r="A228" s="105"/>
      <c r="B228" s="106" t="s">
        <v>173</v>
      </c>
      <c r="C228" s="107" t="s">
        <v>389</v>
      </c>
      <c r="D228" s="105"/>
      <c r="E228" s="109"/>
      <c r="F228" s="305"/>
      <c r="G228" s="305"/>
      <c r="H228" s="306">
        <f t="shared" si="60"/>
        <v>0</v>
      </c>
      <c r="I228" s="121">
        <f t="shared" si="61"/>
        <v>0</v>
      </c>
      <c r="J228" s="169"/>
      <c r="K228" s="305"/>
      <c r="L228" s="305"/>
      <c r="M228" s="306">
        <f t="shared" si="62"/>
        <v>0</v>
      </c>
      <c r="N228" s="121">
        <f t="shared" si="63"/>
        <v>0</v>
      </c>
      <c r="O228" s="250"/>
      <c r="P228" s="169"/>
      <c r="Q228" s="305"/>
      <c r="R228" s="305"/>
      <c r="S228" s="306">
        <f t="shared" si="64"/>
        <v>0</v>
      </c>
      <c r="T228" s="121">
        <f t="shared" si="65"/>
        <v>0</v>
      </c>
      <c r="U228" s="169"/>
      <c r="V228" s="305"/>
      <c r="W228" s="305"/>
      <c r="X228" s="306">
        <f t="shared" si="66"/>
        <v>0</v>
      </c>
      <c r="Y228" s="121">
        <f t="shared" si="67"/>
        <v>0</v>
      </c>
      <c r="Z228" s="134"/>
    </row>
    <row r="229" spans="1:26" s="70" customFormat="1" hidden="1" outlineLevel="1" x14ac:dyDescent="0.25">
      <c r="A229" s="65" t="s">
        <v>1353</v>
      </c>
      <c r="B229" s="66" t="s">
        <v>1814</v>
      </c>
      <c r="C229" s="67" t="s">
        <v>2274</v>
      </c>
      <c r="D229" s="68"/>
      <c r="E229" s="69"/>
      <c r="F229" s="310">
        <v>6715935.2800000003</v>
      </c>
      <c r="G229" s="310">
        <v>3209524.98</v>
      </c>
      <c r="H229" s="144">
        <f t="shared" si="60"/>
        <v>3506410.3000000003</v>
      </c>
      <c r="I229" s="93">
        <f t="shared" si="61"/>
        <v>1.0925013270966972</v>
      </c>
      <c r="J229" s="160"/>
      <c r="K229" s="310">
        <v>68678373.620000005</v>
      </c>
      <c r="L229" s="310">
        <v>45340286.780000001</v>
      </c>
      <c r="M229" s="144">
        <f t="shared" si="62"/>
        <v>23338086.840000004</v>
      </c>
      <c r="N229" s="93">
        <f t="shared" si="63"/>
        <v>0.51473178705818501</v>
      </c>
      <c r="O229" s="261"/>
      <c r="P229" s="160"/>
      <c r="Q229" s="310">
        <v>24662942.850000001</v>
      </c>
      <c r="R229" s="310">
        <v>18582571.640000001</v>
      </c>
      <c r="S229" s="144">
        <f t="shared" si="64"/>
        <v>6080371.2100000009</v>
      </c>
      <c r="T229" s="93">
        <f t="shared" si="65"/>
        <v>0.32720827492528914</v>
      </c>
      <c r="U229" s="160"/>
      <c r="V229" s="310">
        <v>112345802.7</v>
      </c>
      <c r="W229" s="310">
        <v>90125032.319999993</v>
      </c>
      <c r="X229" s="144">
        <f t="shared" si="66"/>
        <v>22220770.38000001</v>
      </c>
      <c r="Y229" s="93">
        <f t="shared" si="67"/>
        <v>0.24655492273336932</v>
      </c>
      <c r="Z229" s="134"/>
    </row>
    <row r="230" spans="1:26" s="70" customFormat="1" hidden="1" outlineLevel="1" x14ac:dyDescent="0.25">
      <c r="A230" s="65" t="s">
        <v>1354</v>
      </c>
      <c r="B230" s="66" t="s">
        <v>1815</v>
      </c>
      <c r="C230" s="67" t="s">
        <v>2275</v>
      </c>
      <c r="D230" s="68"/>
      <c r="E230" s="69"/>
      <c r="F230" s="310">
        <v>0</v>
      </c>
      <c r="G230" s="310">
        <v>0</v>
      </c>
      <c r="H230" s="144">
        <f t="shared" si="60"/>
        <v>0</v>
      </c>
      <c r="I230" s="93">
        <f t="shared" si="61"/>
        <v>0</v>
      </c>
      <c r="J230" s="160"/>
      <c r="K230" s="310">
        <v>0</v>
      </c>
      <c r="L230" s="310">
        <v>373078.23</v>
      </c>
      <c r="M230" s="144">
        <f t="shared" si="62"/>
        <v>-373078.23</v>
      </c>
      <c r="N230" s="93" t="str">
        <f t="shared" si="63"/>
        <v>N.M.</v>
      </c>
      <c r="O230" s="261"/>
      <c r="P230" s="160"/>
      <c r="Q230" s="310">
        <v>0</v>
      </c>
      <c r="R230" s="310">
        <v>149722.20000000001</v>
      </c>
      <c r="S230" s="144">
        <f t="shared" si="64"/>
        <v>-149722.20000000001</v>
      </c>
      <c r="T230" s="93" t="str">
        <f t="shared" si="65"/>
        <v>N.M.</v>
      </c>
      <c r="U230" s="160"/>
      <c r="V230" s="310">
        <v>0</v>
      </c>
      <c r="W230" s="310">
        <v>824699.23</v>
      </c>
      <c r="X230" s="144">
        <f t="shared" si="66"/>
        <v>-824699.23</v>
      </c>
      <c r="Y230" s="93" t="str">
        <f t="shared" si="67"/>
        <v>N.M.</v>
      </c>
      <c r="Z230" s="134"/>
    </row>
    <row r="231" spans="1:26" s="70" customFormat="1" hidden="1" outlineLevel="1" x14ac:dyDescent="0.25">
      <c r="A231" s="65" t="s">
        <v>1355</v>
      </c>
      <c r="B231" s="66" t="s">
        <v>1816</v>
      </c>
      <c r="C231" s="67" t="s">
        <v>2276</v>
      </c>
      <c r="D231" s="68"/>
      <c r="E231" s="69"/>
      <c r="F231" s="310">
        <v>483018.55</v>
      </c>
      <c r="G231" s="310">
        <v>220058.25</v>
      </c>
      <c r="H231" s="144">
        <f t="shared" si="60"/>
        <v>262960.3</v>
      </c>
      <c r="I231" s="93">
        <f t="shared" si="61"/>
        <v>1.1949576987002304</v>
      </c>
      <c r="J231" s="160"/>
      <c r="K231" s="310">
        <v>2332542</v>
      </c>
      <c r="L231" s="310">
        <v>220058.25</v>
      </c>
      <c r="M231" s="144">
        <f t="shared" si="62"/>
        <v>2112483.75</v>
      </c>
      <c r="N231" s="93">
        <f t="shared" si="63"/>
        <v>9.5996571362355194</v>
      </c>
      <c r="O231" s="261"/>
      <c r="P231" s="160"/>
      <c r="Q231" s="310">
        <v>1727896.6800000002</v>
      </c>
      <c r="R231" s="310">
        <v>220058.25</v>
      </c>
      <c r="S231" s="144">
        <f t="shared" si="64"/>
        <v>1507838.4300000002</v>
      </c>
      <c r="T231" s="93">
        <f t="shared" si="65"/>
        <v>6.8519968235683058</v>
      </c>
      <c r="U231" s="160"/>
      <c r="V231" s="310">
        <v>3531740.64</v>
      </c>
      <c r="W231" s="310">
        <v>220058.25</v>
      </c>
      <c r="X231" s="144">
        <f t="shared" si="66"/>
        <v>3311682.39</v>
      </c>
      <c r="Y231" s="93" t="str">
        <f t="shared" si="67"/>
        <v>N.M.</v>
      </c>
      <c r="Z231" s="134"/>
    </row>
    <row r="232" spans="1:26" s="70" customFormat="1" hidden="1" outlineLevel="1" x14ac:dyDescent="0.25">
      <c r="A232" s="65" t="s">
        <v>1356</v>
      </c>
      <c r="B232" s="66" t="s">
        <v>1817</v>
      </c>
      <c r="C232" s="67" t="s">
        <v>2277</v>
      </c>
      <c r="D232" s="68"/>
      <c r="E232" s="69"/>
      <c r="F232" s="310">
        <v>0</v>
      </c>
      <c r="G232" s="310">
        <v>0</v>
      </c>
      <c r="H232" s="144">
        <f t="shared" si="60"/>
        <v>0</v>
      </c>
      <c r="I232" s="93">
        <f t="shared" si="61"/>
        <v>0</v>
      </c>
      <c r="J232" s="160"/>
      <c r="K232" s="310">
        <v>0</v>
      </c>
      <c r="L232" s="310">
        <v>0</v>
      </c>
      <c r="M232" s="144">
        <f t="shared" si="62"/>
        <v>0</v>
      </c>
      <c r="N232" s="93">
        <f t="shared" si="63"/>
        <v>0</v>
      </c>
      <c r="O232" s="261"/>
      <c r="P232" s="160"/>
      <c r="Q232" s="310">
        <v>0</v>
      </c>
      <c r="R232" s="310">
        <v>0</v>
      </c>
      <c r="S232" s="144">
        <f t="shared" si="64"/>
        <v>0</v>
      </c>
      <c r="T232" s="93">
        <f t="shared" si="65"/>
        <v>0</v>
      </c>
      <c r="U232" s="160"/>
      <c r="V232" s="310">
        <v>0</v>
      </c>
      <c r="W232" s="310">
        <v>0</v>
      </c>
      <c r="X232" s="144">
        <f t="shared" si="66"/>
        <v>0</v>
      </c>
      <c r="Y232" s="93">
        <f t="shared" si="67"/>
        <v>0</v>
      </c>
      <c r="Z232" s="134"/>
    </row>
    <row r="233" spans="1:26" s="70" customFormat="1" hidden="1" outlineLevel="1" x14ac:dyDescent="0.25">
      <c r="A233" s="65" t="s">
        <v>1357</v>
      </c>
      <c r="B233" s="66" t="s">
        <v>1818</v>
      </c>
      <c r="C233" s="67" t="s">
        <v>2278</v>
      </c>
      <c r="D233" s="68"/>
      <c r="E233" s="69"/>
      <c r="F233" s="310">
        <v>891.5</v>
      </c>
      <c r="G233" s="310">
        <v>1324.51</v>
      </c>
      <c r="H233" s="144">
        <f t="shared" si="60"/>
        <v>-433.01</v>
      </c>
      <c r="I233" s="93">
        <f t="shared" si="61"/>
        <v>-0.32692089904945981</v>
      </c>
      <c r="J233" s="160"/>
      <c r="K233" s="310">
        <v>-1531.24</v>
      </c>
      <c r="L233" s="310">
        <v>1537.56</v>
      </c>
      <c r="M233" s="144">
        <f t="shared" si="62"/>
        <v>-3068.8</v>
      </c>
      <c r="N233" s="93">
        <f t="shared" si="63"/>
        <v>-1.9958895913005024</v>
      </c>
      <c r="O233" s="261"/>
      <c r="P233" s="160"/>
      <c r="Q233" s="310">
        <v>-391.77</v>
      </c>
      <c r="R233" s="310">
        <v>1693.79</v>
      </c>
      <c r="S233" s="144">
        <f t="shared" si="64"/>
        <v>-2085.56</v>
      </c>
      <c r="T233" s="93">
        <f t="shared" si="65"/>
        <v>-1.2312978586483567</v>
      </c>
      <c r="U233" s="160"/>
      <c r="V233" s="310">
        <v>1843.49</v>
      </c>
      <c r="W233" s="310">
        <v>4375.74</v>
      </c>
      <c r="X233" s="144">
        <f t="shared" si="66"/>
        <v>-2532.25</v>
      </c>
      <c r="Y233" s="93">
        <f t="shared" si="67"/>
        <v>-0.57870211667055171</v>
      </c>
      <c r="Z233" s="134"/>
    </row>
    <row r="234" spans="1:26" s="70" customFormat="1" hidden="1" outlineLevel="1" x14ac:dyDescent="0.25">
      <c r="A234" s="65" t="s">
        <v>1358</v>
      </c>
      <c r="B234" s="66" t="s">
        <v>1819</v>
      </c>
      <c r="C234" s="67" t="s">
        <v>2279</v>
      </c>
      <c r="D234" s="68"/>
      <c r="E234" s="69"/>
      <c r="F234" s="310">
        <v>-4019.14</v>
      </c>
      <c r="G234" s="310">
        <v>8576.02</v>
      </c>
      <c r="H234" s="144">
        <f t="shared" si="60"/>
        <v>-12595.16</v>
      </c>
      <c r="I234" s="93">
        <f t="shared" si="61"/>
        <v>-1.4686486272186865</v>
      </c>
      <c r="J234" s="160"/>
      <c r="K234" s="310">
        <v>-38270.129999999997</v>
      </c>
      <c r="L234" s="310">
        <v>22786.100000000002</v>
      </c>
      <c r="M234" s="144">
        <f t="shared" si="62"/>
        <v>-61056.229999999996</v>
      </c>
      <c r="N234" s="93">
        <f t="shared" si="63"/>
        <v>-2.6795384027981966</v>
      </c>
      <c r="O234" s="261"/>
      <c r="P234" s="160"/>
      <c r="Q234" s="310">
        <v>-21728.22</v>
      </c>
      <c r="R234" s="310">
        <v>17615.7</v>
      </c>
      <c r="S234" s="144">
        <f t="shared" si="64"/>
        <v>-39343.919999999998</v>
      </c>
      <c r="T234" s="93">
        <f t="shared" si="65"/>
        <v>-2.2334576542516049</v>
      </c>
      <c r="U234" s="160"/>
      <c r="V234" s="310">
        <v>-4990.2299999999959</v>
      </c>
      <c r="W234" s="310">
        <v>50226.33</v>
      </c>
      <c r="X234" s="144">
        <f t="shared" si="66"/>
        <v>-55216.56</v>
      </c>
      <c r="Y234" s="93">
        <f t="shared" si="67"/>
        <v>-1.0993548602894139</v>
      </c>
      <c r="Z234" s="134"/>
    </row>
    <row r="235" spans="1:26" s="70" customFormat="1" hidden="1" outlineLevel="1" x14ac:dyDescent="0.25">
      <c r="A235" s="65" t="s">
        <v>1359</v>
      </c>
      <c r="B235" s="66" t="s">
        <v>1820</v>
      </c>
      <c r="C235" s="67" t="s">
        <v>2280</v>
      </c>
      <c r="D235" s="68"/>
      <c r="E235" s="69"/>
      <c r="F235" s="310">
        <v>271549.28999999998</v>
      </c>
      <c r="G235" s="310">
        <v>301057.2</v>
      </c>
      <c r="H235" s="144">
        <f t="shared" si="60"/>
        <v>-29507.910000000033</v>
      </c>
      <c r="I235" s="93">
        <f t="shared" si="61"/>
        <v>-9.8014297615204124E-2</v>
      </c>
      <c r="J235" s="160"/>
      <c r="K235" s="310">
        <v>1649750.9500000002</v>
      </c>
      <c r="L235" s="310">
        <v>1847368.6600000001</v>
      </c>
      <c r="M235" s="144">
        <f t="shared" si="62"/>
        <v>-197617.70999999996</v>
      </c>
      <c r="N235" s="93">
        <f t="shared" si="63"/>
        <v>-0.10697253573631586</v>
      </c>
      <c r="O235" s="261"/>
      <c r="P235" s="160"/>
      <c r="Q235" s="310">
        <v>818938.66</v>
      </c>
      <c r="R235" s="310">
        <v>910650.49</v>
      </c>
      <c r="S235" s="144">
        <f t="shared" si="64"/>
        <v>-91711.829999999958</v>
      </c>
      <c r="T235" s="93">
        <f t="shared" si="65"/>
        <v>-0.10071024065445784</v>
      </c>
      <c r="U235" s="160"/>
      <c r="V235" s="310">
        <v>3389853.7700000005</v>
      </c>
      <c r="W235" s="310">
        <v>3180729.83</v>
      </c>
      <c r="X235" s="144">
        <f t="shared" si="66"/>
        <v>209123.94000000041</v>
      </c>
      <c r="Y235" s="93">
        <f t="shared" si="67"/>
        <v>6.5747155897236453E-2</v>
      </c>
      <c r="Z235" s="134"/>
    </row>
    <row r="236" spans="1:26" s="70" customFormat="1" hidden="1" outlineLevel="1" x14ac:dyDescent="0.25">
      <c r="A236" s="65" t="s">
        <v>1360</v>
      </c>
      <c r="B236" s="66" t="s">
        <v>1821</v>
      </c>
      <c r="C236" s="67" t="s">
        <v>2281</v>
      </c>
      <c r="D236" s="68"/>
      <c r="E236" s="69"/>
      <c r="F236" s="310">
        <v>-119573</v>
      </c>
      <c r="G236" s="310">
        <v>-119573</v>
      </c>
      <c r="H236" s="144">
        <f t="shared" si="60"/>
        <v>0</v>
      </c>
      <c r="I236" s="93">
        <f t="shared" si="61"/>
        <v>0</v>
      </c>
      <c r="J236" s="160"/>
      <c r="K236" s="310">
        <v>-717438</v>
      </c>
      <c r="L236" s="310">
        <v>-717438</v>
      </c>
      <c r="M236" s="144">
        <f t="shared" si="62"/>
        <v>0</v>
      </c>
      <c r="N236" s="93">
        <f t="shared" si="63"/>
        <v>0</v>
      </c>
      <c r="O236" s="261"/>
      <c r="P236" s="160"/>
      <c r="Q236" s="310">
        <v>-358719</v>
      </c>
      <c r="R236" s="310">
        <v>-358719</v>
      </c>
      <c r="S236" s="144">
        <f t="shared" si="64"/>
        <v>0</v>
      </c>
      <c r="T236" s="93">
        <f t="shared" si="65"/>
        <v>0</v>
      </c>
      <c r="U236" s="160"/>
      <c r="V236" s="310">
        <v>-1434876</v>
      </c>
      <c r="W236" s="310">
        <v>-1434876</v>
      </c>
      <c r="X236" s="144">
        <f t="shared" si="66"/>
        <v>0</v>
      </c>
      <c r="Y236" s="93">
        <f t="shared" si="67"/>
        <v>0</v>
      </c>
      <c r="Z236" s="134"/>
    </row>
    <row r="237" spans="1:26" s="70" customFormat="1" hidden="1" outlineLevel="1" x14ac:dyDescent="0.25">
      <c r="A237" s="65" t="s">
        <v>1361</v>
      </c>
      <c r="B237" s="66" t="s">
        <v>1822</v>
      </c>
      <c r="C237" s="67" t="s">
        <v>2282</v>
      </c>
      <c r="D237" s="68"/>
      <c r="E237" s="69"/>
      <c r="F237" s="310">
        <v>26888.600000000002</v>
      </c>
      <c r="G237" s="310">
        <v>95135.13</v>
      </c>
      <c r="H237" s="144">
        <f t="shared" si="60"/>
        <v>-68246.53</v>
      </c>
      <c r="I237" s="93">
        <f t="shared" si="61"/>
        <v>-0.71736413247135933</v>
      </c>
      <c r="J237" s="160"/>
      <c r="K237" s="310">
        <v>208661.02000000002</v>
      </c>
      <c r="L237" s="310">
        <v>525283.94999999995</v>
      </c>
      <c r="M237" s="144">
        <f t="shared" si="62"/>
        <v>-316622.92999999993</v>
      </c>
      <c r="N237" s="93">
        <f t="shared" si="63"/>
        <v>-0.60276528532805917</v>
      </c>
      <c r="O237" s="261"/>
      <c r="P237" s="160"/>
      <c r="Q237" s="310">
        <v>111222.19</v>
      </c>
      <c r="R237" s="310">
        <v>269511.63</v>
      </c>
      <c r="S237" s="144">
        <f t="shared" si="64"/>
        <v>-158289.44</v>
      </c>
      <c r="T237" s="93">
        <f t="shared" si="65"/>
        <v>-0.58731951567359075</v>
      </c>
      <c r="U237" s="160"/>
      <c r="V237" s="310">
        <v>782192.34000000008</v>
      </c>
      <c r="W237" s="310">
        <v>957307.12999999989</v>
      </c>
      <c r="X237" s="144">
        <f t="shared" si="66"/>
        <v>-175114.7899999998</v>
      </c>
      <c r="Y237" s="93">
        <f t="shared" si="67"/>
        <v>-0.18292435573941648</v>
      </c>
      <c r="Z237" s="134"/>
    </row>
    <row r="238" spans="1:26" s="70" customFormat="1" hidden="1" outlineLevel="1" x14ac:dyDescent="0.25">
      <c r="A238" s="65" t="s">
        <v>1362</v>
      </c>
      <c r="B238" s="66" t="s">
        <v>1823</v>
      </c>
      <c r="C238" s="67" t="s">
        <v>2283</v>
      </c>
      <c r="D238" s="68"/>
      <c r="E238" s="69"/>
      <c r="F238" s="310">
        <v>108302.07</v>
      </c>
      <c r="G238" s="310">
        <v>36486.33</v>
      </c>
      <c r="H238" s="144">
        <f t="shared" si="60"/>
        <v>71815.740000000005</v>
      </c>
      <c r="I238" s="93">
        <f t="shared" si="61"/>
        <v>1.9682916862287876</v>
      </c>
      <c r="J238" s="160"/>
      <c r="K238" s="310">
        <v>505567.03</v>
      </c>
      <c r="L238" s="310">
        <v>304407.47000000003</v>
      </c>
      <c r="M238" s="144">
        <f t="shared" si="62"/>
        <v>201159.56</v>
      </c>
      <c r="N238" s="93">
        <f t="shared" si="63"/>
        <v>0.66082333656266712</v>
      </c>
      <c r="O238" s="261"/>
      <c r="P238" s="160"/>
      <c r="Q238" s="310">
        <v>228433.39</v>
      </c>
      <c r="R238" s="310">
        <v>149308.74</v>
      </c>
      <c r="S238" s="144">
        <f t="shared" si="64"/>
        <v>79124.650000000023</v>
      </c>
      <c r="T238" s="93">
        <f t="shared" si="65"/>
        <v>0.52993984143192174</v>
      </c>
      <c r="U238" s="160"/>
      <c r="V238" s="310">
        <v>799682.65</v>
      </c>
      <c r="W238" s="310">
        <v>619034.97</v>
      </c>
      <c r="X238" s="144">
        <f t="shared" si="66"/>
        <v>180647.68000000005</v>
      </c>
      <c r="Y238" s="93">
        <f t="shared" si="67"/>
        <v>0.29182144588697478</v>
      </c>
      <c r="Z238" s="134"/>
    </row>
    <row r="239" spans="1:26" s="70" customFormat="1" hidden="1" outlineLevel="1" x14ac:dyDescent="0.25">
      <c r="A239" s="65" t="s">
        <v>1363</v>
      </c>
      <c r="B239" s="66" t="s">
        <v>1824</v>
      </c>
      <c r="C239" s="67" t="s">
        <v>2284</v>
      </c>
      <c r="D239" s="68"/>
      <c r="E239" s="69"/>
      <c r="F239" s="310">
        <v>-961.09</v>
      </c>
      <c r="G239" s="310">
        <v>-368.62</v>
      </c>
      <c r="H239" s="144">
        <f t="shared" si="60"/>
        <v>-592.47</v>
      </c>
      <c r="I239" s="93">
        <f t="shared" si="61"/>
        <v>-1.6072649340784548</v>
      </c>
      <c r="J239" s="160"/>
      <c r="K239" s="310">
        <v>211096.54</v>
      </c>
      <c r="L239" s="310">
        <v>-9415.0400000000009</v>
      </c>
      <c r="M239" s="144">
        <f t="shared" si="62"/>
        <v>220511.58000000002</v>
      </c>
      <c r="N239" s="93" t="str">
        <f t="shared" si="63"/>
        <v>N.M.</v>
      </c>
      <c r="O239" s="261"/>
      <c r="P239" s="160"/>
      <c r="Q239" s="310">
        <v>-1821.42</v>
      </c>
      <c r="R239" s="310">
        <v>-2789.86</v>
      </c>
      <c r="S239" s="144">
        <f t="shared" si="64"/>
        <v>968.44</v>
      </c>
      <c r="T239" s="93">
        <f t="shared" si="65"/>
        <v>0.34712852974701242</v>
      </c>
      <c r="U239" s="160"/>
      <c r="V239" s="310">
        <v>-19127.419999999984</v>
      </c>
      <c r="W239" s="310">
        <v>7220.3499999999985</v>
      </c>
      <c r="X239" s="144">
        <f t="shared" si="66"/>
        <v>-26347.769999999982</v>
      </c>
      <c r="Y239" s="93">
        <f t="shared" si="67"/>
        <v>-3.6490987279010003</v>
      </c>
      <c r="Z239" s="134"/>
    </row>
    <row r="240" spans="1:26" s="70" customFormat="1" hidden="1" outlineLevel="1" x14ac:dyDescent="0.25">
      <c r="A240" s="65" t="s">
        <v>1364</v>
      </c>
      <c r="B240" s="66" t="s">
        <v>1825</v>
      </c>
      <c r="C240" s="67" t="s">
        <v>2285</v>
      </c>
      <c r="D240" s="68"/>
      <c r="E240" s="69"/>
      <c r="F240" s="310">
        <v>3619595.0300000003</v>
      </c>
      <c r="G240" s="310">
        <v>1941715.06</v>
      </c>
      <c r="H240" s="144">
        <f t="shared" si="60"/>
        <v>1677879.9700000002</v>
      </c>
      <c r="I240" s="93">
        <f t="shared" si="61"/>
        <v>0.86412265350612261</v>
      </c>
      <c r="J240" s="160"/>
      <c r="K240" s="310">
        <v>6498538.9900000002</v>
      </c>
      <c r="L240" s="310">
        <v>2554476.13</v>
      </c>
      <c r="M240" s="144">
        <f t="shared" si="62"/>
        <v>3944062.8600000003</v>
      </c>
      <c r="N240" s="93">
        <f t="shared" si="63"/>
        <v>1.543981097995228</v>
      </c>
      <c r="O240" s="261"/>
      <c r="P240" s="160"/>
      <c r="Q240" s="310">
        <v>5159257.5599999996</v>
      </c>
      <c r="R240" s="310">
        <v>2182148.9500000002</v>
      </c>
      <c r="S240" s="144">
        <f t="shared" si="64"/>
        <v>2977108.6099999994</v>
      </c>
      <c r="T240" s="93">
        <f t="shared" si="65"/>
        <v>1.3643012820000207</v>
      </c>
      <c r="U240" s="160"/>
      <c r="V240" s="310">
        <v>12556509.93</v>
      </c>
      <c r="W240" s="310">
        <v>7829587.4799999995</v>
      </c>
      <c r="X240" s="144">
        <f t="shared" si="66"/>
        <v>4726922.45</v>
      </c>
      <c r="Y240" s="93">
        <f t="shared" si="67"/>
        <v>0.60372560649900298</v>
      </c>
      <c r="Z240" s="134"/>
    </row>
    <row r="241" spans="1:26" s="70" customFormat="1" hidden="1" outlineLevel="1" x14ac:dyDescent="0.25">
      <c r="A241" s="65" t="s">
        <v>1365</v>
      </c>
      <c r="B241" s="66" t="s">
        <v>1826</v>
      </c>
      <c r="C241" s="67" t="s">
        <v>2286</v>
      </c>
      <c r="D241" s="68"/>
      <c r="E241" s="69"/>
      <c r="F241" s="310">
        <v>95618.73</v>
      </c>
      <c r="G241" s="310">
        <v>53689.01</v>
      </c>
      <c r="H241" s="144">
        <f t="shared" si="60"/>
        <v>41929.719999999994</v>
      </c>
      <c r="I241" s="93">
        <f t="shared" si="61"/>
        <v>0.78097398331613843</v>
      </c>
      <c r="J241" s="160"/>
      <c r="K241" s="310">
        <v>544778.74</v>
      </c>
      <c r="L241" s="310">
        <v>219149.98</v>
      </c>
      <c r="M241" s="144">
        <f t="shared" si="62"/>
        <v>325628.76</v>
      </c>
      <c r="N241" s="93">
        <f t="shared" si="63"/>
        <v>1.485871730401253</v>
      </c>
      <c r="O241" s="261"/>
      <c r="P241" s="160"/>
      <c r="Q241" s="310">
        <v>270474.18</v>
      </c>
      <c r="R241" s="310">
        <v>160450.26999999999</v>
      </c>
      <c r="S241" s="144">
        <f t="shared" si="64"/>
        <v>110023.91</v>
      </c>
      <c r="T241" s="93">
        <f t="shared" si="65"/>
        <v>0.68571969370945907</v>
      </c>
      <c r="U241" s="160"/>
      <c r="V241" s="310">
        <v>795604.79</v>
      </c>
      <c r="W241" s="310">
        <v>555891.03</v>
      </c>
      <c r="X241" s="144">
        <f t="shared" si="66"/>
        <v>239713.76</v>
      </c>
      <c r="Y241" s="93">
        <f t="shared" si="67"/>
        <v>0.43122437143840942</v>
      </c>
      <c r="Z241" s="134"/>
    </row>
    <row r="242" spans="1:26" s="70" customFormat="1" hidden="1" outlineLevel="1" x14ac:dyDescent="0.25">
      <c r="A242" s="65" t="s">
        <v>1366</v>
      </c>
      <c r="B242" s="66" t="s">
        <v>1827</v>
      </c>
      <c r="C242" s="67" t="s">
        <v>2287</v>
      </c>
      <c r="D242" s="68"/>
      <c r="E242" s="69"/>
      <c r="F242" s="310">
        <v>-5237.4400000000005</v>
      </c>
      <c r="G242" s="310">
        <v>-25283.119999999999</v>
      </c>
      <c r="H242" s="144">
        <f t="shared" si="60"/>
        <v>20045.68</v>
      </c>
      <c r="I242" s="93">
        <f t="shared" si="61"/>
        <v>0.79284835099465578</v>
      </c>
      <c r="J242" s="160"/>
      <c r="K242" s="310">
        <v>-98626.83</v>
      </c>
      <c r="L242" s="310">
        <v>-13997.58</v>
      </c>
      <c r="M242" s="144">
        <f t="shared" si="62"/>
        <v>-84629.25</v>
      </c>
      <c r="N242" s="93">
        <f t="shared" si="63"/>
        <v>-6.0459915213915547</v>
      </c>
      <c r="O242" s="261"/>
      <c r="P242" s="160"/>
      <c r="Q242" s="310">
        <v>-55687.700000000004</v>
      </c>
      <c r="R242" s="310">
        <v>-22033.62</v>
      </c>
      <c r="S242" s="144">
        <f t="shared" si="64"/>
        <v>-33654.080000000002</v>
      </c>
      <c r="T242" s="93">
        <f t="shared" si="65"/>
        <v>-1.5273967691191916</v>
      </c>
      <c r="U242" s="160"/>
      <c r="V242" s="310">
        <v>-120514.41</v>
      </c>
      <c r="W242" s="310">
        <v>-10593.61</v>
      </c>
      <c r="X242" s="144">
        <f t="shared" si="66"/>
        <v>-109920.8</v>
      </c>
      <c r="Y242" s="93" t="str">
        <f t="shared" si="67"/>
        <v>N.M.</v>
      </c>
      <c r="Z242" s="134"/>
    </row>
    <row r="243" spans="1:26" s="70" customFormat="1" hidden="1" outlineLevel="1" x14ac:dyDescent="0.25">
      <c r="A243" s="65" t="s">
        <v>1367</v>
      </c>
      <c r="B243" s="66" t="s">
        <v>1828</v>
      </c>
      <c r="C243" s="67" t="s">
        <v>2288</v>
      </c>
      <c r="D243" s="68"/>
      <c r="E243" s="69"/>
      <c r="F243" s="310">
        <v>0</v>
      </c>
      <c r="G243" s="310">
        <v>0</v>
      </c>
      <c r="H243" s="144">
        <f t="shared" si="60"/>
        <v>0</v>
      </c>
      <c r="I243" s="93">
        <f t="shared" si="61"/>
        <v>0</v>
      </c>
      <c r="J243" s="160"/>
      <c r="K243" s="310">
        <v>0</v>
      </c>
      <c r="L243" s="310">
        <v>0</v>
      </c>
      <c r="M243" s="144">
        <f t="shared" si="62"/>
        <v>0</v>
      </c>
      <c r="N243" s="93">
        <f t="shared" si="63"/>
        <v>0</v>
      </c>
      <c r="O243" s="261"/>
      <c r="P243" s="160"/>
      <c r="Q243" s="310">
        <v>0</v>
      </c>
      <c r="R243" s="310">
        <v>0</v>
      </c>
      <c r="S243" s="144">
        <f t="shared" si="64"/>
        <v>0</v>
      </c>
      <c r="T243" s="93">
        <f t="shared" si="65"/>
        <v>0</v>
      </c>
      <c r="U243" s="160"/>
      <c r="V243" s="310">
        <v>0</v>
      </c>
      <c r="W243" s="310">
        <v>0</v>
      </c>
      <c r="X243" s="144">
        <f t="shared" si="66"/>
        <v>0</v>
      </c>
      <c r="Y243" s="93">
        <f t="shared" si="67"/>
        <v>0</v>
      </c>
      <c r="Z243" s="134"/>
    </row>
    <row r="244" spans="1:26" s="70" customFormat="1" hidden="1" outlineLevel="1" x14ac:dyDescent="0.25">
      <c r="A244" s="65" t="s">
        <v>1368</v>
      </c>
      <c r="B244" s="66" t="s">
        <v>1829</v>
      </c>
      <c r="C244" s="67" t="s">
        <v>2289</v>
      </c>
      <c r="D244" s="68"/>
      <c r="E244" s="69"/>
      <c r="F244" s="310">
        <v>115041.68000000001</v>
      </c>
      <c r="G244" s="310">
        <v>165939.33000000002</v>
      </c>
      <c r="H244" s="144">
        <f t="shared" si="60"/>
        <v>-50897.650000000009</v>
      </c>
      <c r="I244" s="93">
        <f t="shared" si="61"/>
        <v>-0.30672445164145234</v>
      </c>
      <c r="J244" s="160"/>
      <c r="K244" s="310">
        <v>3754534.42</v>
      </c>
      <c r="L244" s="310">
        <v>821691.29</v>
      </c>
      <c r="M244" s="144">
        <f t="shared" si="62"/>
        <v>2932843.13</v>
      </c>
      <c r="N244" s="93">
        <f t="shared" si="63"/>
        <v>3.5692761572293161</v>
      </c>
      <c r="O244" s="261"/>
      <c r="P244" s="160"/>
      <c r="Q244" s="310">
        <v>441454</v>
      </c>
      <c r="R244" s="310">
        <v>403044.42</v>
      </c>
      <c r="S244" s="144">
        <f t="shared" si="64"/>
        <v>38409.580000000016</v>
      </c>
      <c r="T244" s="93">
        <f t="shared" si="65"/>
        <v>9.5298627382063794E-2</v>
      </c>
      <c r="U244" s="160"/>
      <c r="V244" s="310">
        <v>4223240.5199999996</v>
      </c>
      <c r="W244" s="310">
        <v>1210377.1600000001</v>
      </c>
      <c r="X244" s="144">
        <f t="shared" si="66"/>
        <v>3012863.3599999994</v>
      </c>
      <c r="Y244" s="93">
        <f t="shared" si="67"/>
        <v>2.4891938311195489</v>
      </c>
      <c r="Z244" s="134"/>
    </row>
    <row r="245" spans="1:26" s="70" customFormat="1" hidden="1" outlineLevel="1" x14ac:dyDescent="0.25">
      <c r="A245" s="65" t="s">
        <v>1369</v>
      </c>
      <c r="B245" s="66" t="s">
        <v>1830</v>
      </c>
      <c r="C245" s="67" t="s">
        <v>2290</v>
      </c>
      <c r="D245" s="68"/>
      <c r="E245" s="69"/>
      <c r="F245" s="310">
        <v>652934.32000000007</v>
      </c>
      <c r="G245" s="310">
        <v>814272.95000000007</v>
      </c>
      <c r="H245" s="144">
        <f t="shared" si="60"/>
        <v>-161338.63</v>
      </c>
      <c r="I245" s="93">
        <f t="shared" si="61"/>
        <v>-0.19813826555333811</v>
      </c>
      <c r="J245" s="160"/>
      <c r="K245" s="310">
        <v>3399859.13</v>
      </c>
      <c r="L245" s="310">
        <v>2475132.7400000002</v>
      </c>
      <c r="M245" s="144">
        <f t="shared" si="62"/>
        <v>924726.38999999966</v>
      </c>
      <c r="N245" s="93">
        <f t="shared" si="63"/>
        <v>0.37360678684247034</v>
      </c>
      <c r="O245" s="261"/>
      <c r="P245" s="160"/>
      <c r="Q245" s="310">
        <v>934624.70000000007</v>
      </c>
      <c r="R245" s="310">
        <v>1617481.5899999999</v>
      </c>
      <c r="S245" s="144">
        <f t="shared" si="64"/>
        <v>-682856.88999999978</v>
      </c>
      <c r="T245" s="93">
        <f t="shared" si="65"/>
        <v>-0.42217289780713968</v>
      </c>
      <c r="U245" s="160"/>
      <c r="V245" s="310">
        <v>7868469.75</v>
      </c>
      <c r="W245" s="310">
        <v>6254477.6200000001</v>
      </c>
      <c r="X245" s="144">
        <f t="shared" si="66"/>
        <v>1613992.13</v>
      </c>
      <c r="Y245" s="93">
        <f t="shared" si="67"/>
        <v>0.25805386605572345</v>
      </c>
      <c r="Z245" s="134"/>
    </row>
    <row r="246" spans="1:26" s="70" customFormat="1" hidden="1" outlineLevel="1" x14ac:dyDescent="0.25">
      <c r="A246" s="65" t="s">
        <v>1370</v>
      </c>
      <c r="B246" s="66" t="s">
        <v>1831</v>
      </c>
      <c r="C246" s="67" t="s">
        <v>2291</v>
      </c>
      <c r="D246" s="68"/>
      <c r="E246" s="69"/>
      <c r="F246" s="310">
        <v>-77097.56</v>
      </c>
      <c r="G246" s="310">
        <v>-356099.49</v>
      </c>
      <c r="H246" s="144">
        <f t="shared" si="60"/>
        <v>279001.93</v>
      </c>
      <c r="I246" s="93">
        <f t="shared" si="61"/>
        <v>0.78349432626258464</v>
      </c>
      <c r="J246" s="160"/>
      <c r="K246" s="310">
        <v>-6119712.6799999997</v>
      </c>
      <c r="L246" s="310">
        <v>-3770708.2199999997</v>
      </c>
      <c r="M246" s="144">
        <f t="shared" si="62"/>
        <v>-2349004.46</v>
      </c>
      <c r="N246" s="93">
        <f t="shared" si="63"/>
        <v>-0.62296107864850925</v>
      </c>
      <c r="O246" s="261"/>
      <c r="P246" s="160"/>
      <c r="Q246" s="310">
        <v>-1341557.79</v>
      </c>
      <c r="R246" s="310">
        <v>-1926556.9100000001</v>
      </c>
      <c r="S246" s="144">
        <f t="shared" si="64"/>
        <v>584999.12000000011</v>
      </c>
      <c r="T246" s="93">
        <f t="shared" si="65"/>
        <v>0.30365005931747951</v>
      </c>
      <c r="U246" s="160"/>
      <c r="V246" s="310">
        <v>-9904130.7799999993</v>
      </c>
      <c r="W246" s="310">
        <v>-4905986.16</v>
      </c>
      <c r="X246" s="144">
        <f t="shared" si="66"/>
        <v>-4998144.6199999992</v>
      </c>
      <c r="Y246" s="93">
        <f t="shared" si="67"/>
        <v>-1.0187849001188374</v>
      </c>
      <c r="Z246" s="134"/>
    </row>
    <row r="247" spans="1:26" s="70" customFormat="1" hidden="1" outlineLevel="1" x14ac:dyDescent="0.25">
      <c r="A247" s="65" t="s">
        <v>1371</v>
      </c>
      <c r="B247" s="66" t="s">
        <v>1832</v>
      </c>
      <c r="C247" s="67" t="s">
        <v>2292</v>
      </c>
      <c r="D247" s="68"/>
      <c r="E247" s="69"/>
      <c r="F247" s="310">
        <v>-356.27</v>
      </c>
      <c r="G247" s="310">
        <v>-8086.54</v>
      </c>
      <c r="H247" s="144">
        <f t="shared" si="60"/>
        <v>7730.27</v>
      </c>
      <c r="I247" s="93">
        <f t="shared" si="61"/>
        <v>0.95594283834619009</v>
      </c>
      <c r="J247" s="160"/>
      <c r="K247" s="310">
        <v>-37127.01</v>
      </c>
      <c r="L247" s="310">
        <v>-36063.64</v>
      </c>
      <c r="M247" s="144">
        <f t="shared" si="62"/>
        <v>-1063.3700000000026</v>
      </c>
      <c r="N247" s="93">
        <f t="shared" si="63"/>
        <v>-2.9485930982008544E-2</v>
      </c>
      <c r="O247" s="261"/>
      <c r="P247" s="160"/>
      <c r="Q247" s="310">
        <v>-21039.74</v>
      </c>
      <c r="R247" s="310">
        <v>-23775.82</v>
      </c>
      <c r="S247" s="144">
        <f t="shared" si="64"/>
        <v>2736.0799999999981</v>
      </c>
      <c r="T247" s="93">
        <f t="shared" si="65"/>
        <v>0.11507826018198312</v>
      </c>
      <c r="U247" s="160"/>
      <c r="V247" s="310">
        <v>-65337.69</v>
      </c>
      <c r="W247" s="310">
        <v>-68245.290000000008</v>
      </c>
      <c r="X247" s="144">
        <f t="shared" si="66"/>
        <v>2907.6000000000058</v>
      </c>
      <c r="Y247" s="93">
        <f t="shared" si="67"/>
        <v>4.2605138024909929E-2</v>
      </c>
      <c r="Z247" s="134"/>
    </row>
    <row r="248" spans="1:26" s="70" customFormat="1" hidden="1" outlineLevel="1" x14ac:dyDescent="0.25">
      <c r="A248" s="65" t="s">
        <v>1372</v>
      </c>
      <c r="B248" s="66" t="s">
        <v>1833</v>
      </c>
      <c r="C248" s="67" t="s">
        <v>2293</v>
      </c>
      <c r="D248" s="68"/>
      <c r="E248" s="69"/>
      <c r="F248" s="310">
        <v>0</v>
      </c>
      <c r="G248" s="310">
        <v>0</v>
      </c>
      <c r="H248" s="144">
        <f t="shared" si="60"/>
        <v>0</v>
      </c>
      <c r="I248" s="93">
        <f t="shared" si="61"/>
        <v>0</v>
      </c>
      <c r="J248" s="160"/>
      <c r="K248" s="310">
        <v>0</v>
      </c>
      <c r="L248" s="310">
        <v>0</v>
      </c>
      <c r="M248" s="144">
        <f t="shared" si="62"/>
        <v>0</v>
      </c>
      <c r="N248" s="93">
        <f t="shared" si="63"/>
        <v>0</v>
      </c>
      <c r="O248" s="261"/>
      <c r="P248" s="160"/>
      <c r="Q248" s="310">
        <v>0</v>
      </c>
      <c r="R248" s="310">
        <v>0</v>
      </c>
      <c r="S248" s="144">
        <f t="shared" si="64"/>
        <v>0</v>
      </c>
      <c r="T248" s="93">
        <f t="shared" si="65"/>
        <v>0</v>
      </c>
      <c r="U248" s="160"/>
      <c r="V248" s="310">
        <v>0</v>
      </c>
      <c r="W248" s="310">
        <v>0</v>
      </c>
      <c r="X248" s="144">
        <f t="shared" si="66"/>
        <v>0</v>
      </c>
      <c r="Y248" s="93">
        <f t="shared" si="67"/>
        <v>0</v>
      </c>
      <c r="Z248" s="134"/>
    </row>
    <row r="249" spans="1:26" s="70" customFormat="1" hidden="1" outlineLevel="1" x14ac:dyDescent="0.25">
      <c r="A249" s="65" t="s">
        <v>1373</v>
      </c>
      <c r="B249" s="66" t="s">
        <v>1834</v>
      </c>
      <c r="C249" s="67" t="s">
        <v>2294</v>
      </c>
      <c r="D249" s="68"/>
      <c r="E249" s="69"/>
      <c r="F249" s="310">
        <v>0</v>
      </c>
      <c r="G249" s="310">
        <v>0</v>
      </c>
      <c r="H249" s="144">
        <f t="shared" si="60"/>
        <v>0</v>
      </c>
      <c r="I249" s="93">
        <f t="shared" si="61"/>
        <v>0</v>
      </c>
      <c r="J249" s="160"/>
      <c r="K249" s="310">
        <v>0</v>
      </c>
      <c r="L249" s="310">
        <v>152679.92000000001</v>
      </c>
      <c r="M249" s="144">
        <f t="shared" si="62"/>
        <v>-152679.92000000001</v>
      </c>
      <c r="N249" s="93" t="str">
        <f t="shared" si="63"/>
        <v>N.M.</v>
      </c>
      <c r="O249" s="261"/>
      <c r="P249" s="160"/>
      <c r="Q249" s="310">
        <v>0</v>
      </c>
      <c r="R249" s="310">
        <v>0</v>
      </c>
      <c r="S249" s="144">
        <f t="shared" si="64"/>
        <v>0</v>
      </c>
      <c r="T249" s="93">
        <f t="shared" si="65"/>
        <v>0</v>
      </c>
      <c r="U249" s="160"/>
      <c r="V249" s="310">
        <v>0</v>
      </c>
      <c r="W249" s="310">
        <v>4543476.29</v>
      </c>
      <c r="X249" s="144">
        <f t="shared" si="66"/>
        <v>-4543476.29</v>
      </c>
      <c r="Y249" s="93" t="str">
        <f t="shared" si="67"/>
        <v>N.M.</v>
      </c>
      <c r="Z249" s="134"/>
    </row>
    <row r="250" spans="1:26" s="70" customFormat="1" hidden="1" outlineLevel="1" x14ac:dyDescent="0.25">
      <c r="A250" s="65" t="s">
        <v>1374</v>
      </c>
      <c r="B250" s="66" t="s">
        <v>1835</v>
      </c>
      <c r="C250" s="67" t="s">
        <v>2295</v>
      </c>
      <c r="D250" s="68"/>
      <c r="E250" s="69"/>
      <c r="F250" s="310">
        <v>547423.21</v>
      </c>
      <c r="G250" s="310">
        <v>514991.33</v>
      </c>
      <c r="H250" s="144">
        <f t="shared" si="60"/>
        <v>32431.879999999946</v>
      </c>
      <c r="I250" s="93">
        <f t="shared" si="61"/>
        <v>6.2975584462751921E-2</v>
      </c>
      <c r="J250" s="160"/>
      <c r="K250" s="310">
        <v>3523439.49</v>
      </c>
      <c r="L250" s="310">
        <v>2764769.8</v>
      </c>
      <c r="M250" s="144">
        <f t="shared" si="62"/>
        <v>758669.69000000041</v>
      </c>
      <c r="N250" s="93">
        <f t="shared" si="63"/>
        <v>0.27440609702840374</v>
      </c>
      <c r="O250" s="261"/>
      <c r="P250" s="160"/>
      <c r="Q250" s="310">
        <v>1178978.75</v>
      </c>
      <c r="R250" s="310">
        <v>1029394.84</v>
      </c>
      <c r="S250" s="144">
        <f t="shared" si="64"/>
        <v>149583.91000000003</v>
      </c>
      <c r="T250" s="93">
        <f t="shared" si="65"/>
        <v>0.14531247310312925</v>
      </c>
      <c r="U250" s="160"/>
      <c r="V250" s="310">
        <v>6410111.3399999999</v>
      </c>
      <c r="W250" s="310">
        <v>5906588.9100000001</v>
      </c>
      <c r="X250" s="144">
        <f t="shared" si="66"/>
        <v>503522.4299999997</v>
      </c>
      <c r="Y250" s="93">
        <f t="shared" si="67"/>
        <v>8.5247583278992692E-2</v>
      </c>
      <c r="Z250" s="134"/>
    </row>
    <row r="251" spans="1:26" s="70" customFormat="1" hidden="1" outlineLevel="1" x14ac:dyDescent="0.25">
      <c r="A251" s="65" t="s">
        <v>1375</v>
      </c>
      <c r="B251" s="66" t="s">
        <v>1836</v>
      </c>
      <c r="C251" s="67" t="s">
        <v>2296</v>
      </c>
      <c r="D251" s="68"/>
      <c r="E251" s="69"/>
      <c r="F251" s="310">
        <v>-279161.09000000003</v>
      </c>
      <c r="G251" s="310">
        <v>-184463.02</v>
      </c>
      <c r="H251" s="144">
        <f t="shared" si="60"/>
        <v>-94698.070000000036</v>
      </c>
      <c r="I251" s="93">
        <f t="shared" si="61"/>
        <v>-0.5133715690006595</v>
      </c>
      <c r="J251" s="160"/>
      <c r="K251" s="310">
        <v>-1889123.8</v>
      </c>
      <c r="L251" s="310">
        <v>-1044887</v>
      </c>
      <c r="M251" s="144">
        <f t="shared" si="62"/>
        <v>-844236.80000000005</v>
      </c>
      <c r="N251" s="93">
        <f t="shared" si="63"/>
        <v>-0.807969474211087</v>
      </c>
      <c r="O251" s="261"/>
      <c r="P251" s="160"/>
      <c r="Q251" s="310">
        <v>-670774.89</v>
      </c>
      <c r="R251" s="310">
        <v>-477481.94</v>
      </c>
      <c r="S251" s="144">
        <f t="shared" si="64"/>
        <v>-193292.95</v>
      </c>
      <c r="T251" s="93">
        <f t="shared" si="65"/>
        <v>-0.40481730052449733</v>
      </c>
      <c r="U251" s="160"/>
      <c r="V251" s="310">
        <v>-3178811.56</v>
      </c>
      <c r="W251" s="310">
        <v>-2093751.23</v>
      </c>
      <c r="X251" s="144">
        <f t="shared" si="66"/>
        <v>-1085060.33</v>
      </c>
      <c r="Y251" s="93">
        <f t="shared" si="67"/>
        <v>-0.51823746510706536</v>
      </c>
      <c r="Z251" s="134"/>
    </row>
    <row r="252" spans="1:26" s="70" customFormat="1" hidden="1" outlineLevel="1" x14ac:dyDescent="0.25">
      <c r="A252" s="65" t="s">
        <v>1376</v>
      </c>
      <c r="B252" s="66" t="s">
        <v>1837</v>
      </c>
      <c r="C252" s="67" t="s">
        <v>2297</v>
      </c>
      <c r="D252" s="68"/>
      <c r="E252" s="69"/>
      <c r="F252" s="310">
        <v>-288.03000000000003</v>
      </c>
      <c r="G252" s="310">
        <v>75.58</v>
      </c>
      <c r="H252" s="144">
        <f t="shared" si="60"/>
        <v>-363.61</v>
      </c>
      <c r="I252" s="93">
        <f t="shared" si="61"/>
        <v>-4.8109288171473938</v>
      </c>
      <c r="J252" s="160"/>
      <c r="K252" s="310">
        <v>-2256.9500000000003</v>
      </c>
      <c r="L252" s="310">
        <v>-2395.36</v>
      </c>
      <c r="M252" s="144">
        <f t="shared" si="62"/>
        <v>138.40999999999985</v>
      </c>
      <c r="N252" s="93">
        <f t="shared" si="63"/>
        <v>5.7782546256095052E-2</v>
      </c>
      <c r="O252" s="261"/>
      <c r="P252" s="160"/>
      <c r="Q252" s="310">
        <v>-659.80000000000007</v>
      </c>
      <c r="R252" s="310">
        <v>-872.48</v>
      </c>
      <c r="S252" s="144">
        <f t="shared" si="64"/>
        <v>212.67999999999995</v>
      </c>
      <c r="T252" s="93">
        <f t="shared" si="65"/>
        <v>0.24376490005501553</v>
      </c>
      <c r="U252" s="160"/>
      <c r="V252" s="310">
        <v>-2779.3700000000003</v>
      </c>
      <c r="W252" s="310">
        <v>-3203.9</v>
      </c>
      <c r="X252" s="144">
        <f t="shared" si="66"/>
        <v>424.52999999999975</v>
      </c>
      <c r="Y252" s="93">
        <f t="shared" si="67"/>
        <v>0.13250413558475599</v>
      </c>
      <c r="Z252" s="134"/>
    </row>
    <row r="253" spans="1:26" collapsed="1" x14ac:dyDescent="0.25">
      <c r="A253" s="40" t="s">
        <v>645</v>
      </c>
      <c r="B253" s="85" t="s">
        <v>174</v>
      </c>
      <c r="C253" s="90" t="s">
        <v>388</v>
      </c>
      <c r="D253" s="40"/>
      <c r="E253" s="50"/>
      <c r="F253" s="102">
        <v>12150504.640000002</v>
      </c>
      <c r="G253" s="102">
        <v>6668971.8899999997</v>
      </c>
      <c r="H253" s="100">
        <f t="shared" si="60"/>
        <v>5481532.7500000028</v>
      </c>
      <c r="I253" s="119">
        <f t="shared" si="61"/>
        <v>0.82194569723999888</v>
      </c>
      <c r="J253" s="162"/>
      <c r="K253" s="102">
        <v>82403055.289999992</v>
      </c>
      <c r="L253" s="102">
        <v>52027802.020000003</v>
      </c>
      <c r="M253" s="100">
        <f t="shared" si="62"/>
        <v>30375253.269999988</v>
      </c>
      <c r="N253" s="119">
        <f t="shared" si="63"/>
        <v>0.58382734020405935</v>
      </c>
      <c r="O253" s="249"/>
      <c r="P253" s="162"/>
      <c r="Q253" s="102">
        <v>33061842.630000006</v>
      </c>
      <c r="R253" s="102">
        <v>22881422.879999992</v>
      </c>
      <c r="S253" s="100">
        <f t="shared" si="64"/>
        <v>10180419.750000015</v>
      </c>
      <c r="T253" s="119">
        <f t="shared" si="65"/>
        <v>0.44492074655455249</v>
      </c>
      <c r="U253" s="162"/>
      <c r="V253" s="102">
        <v>137974484.46000001</v>
      </c>
      <c r="W253" s="102">
        <v>113772426.45</v>
      </c>
      <c r="X253" s="100">
        <f t="shared" si="66"/>
        <v>24202058.010000005</v>
      </c>
      <c r="Y253" s="119">
        <f t="shared" si="67"/>
        <v>0.21272340553127059</v>
      </c>
    </row>
    <row r="254" spans="1:26" s="47" customFormat="1" x14ac:dyDescent="0.25">
      <c r="A254" s="318"/>
      <c r="B254" s="86" t="s">
        <v>948</v>
      </c>
      <c r="C254" s="90" t="s">
        <v>945</v>
      </c>
      <c r="D254" s="43"/>
      <c r="E254" s="50"/>
      <c r="F254" s="286"/>
      <c r="G254" s="286"/>
      <c r="H254" s="100">
        <f t="shared" si="60"/>
        <v>0</v>
      </c>
      <c r="I254" s="119">
        <f t="shared" si="61"/>
        <v>0</v>
      </c>
      <c r="J254" s="162"/>
      <c r="K254" s="286"/>
      <c r="L254" s="286"/>
      <c r="M254" s="100"/>
      <c r="N254" s="119"/>
      <c r="O254" s="249"/>
      <c r="P254" s="162"/>
      <c r="Q254" s="286"/>
      <c r="R254" s="286"/>
      <c r="S254" s="100"/>
      <c r="T254" s="119"/>
      <c r="U254" s="162"/>
      <c r="V254" s="286"/>
      <c r="W254" s="286"/>
      <c r="X254" s="100"/>
      <c r="Y254" s="119"/>
      <c r="Z254" s="134"/>
    </row>
    <row r="255" spans="1:26" x14ac:dyDescent="0.25">
      <c r="A255" s="43" t="s">
        <v>1047</v>
      </c>
      <c r="B255" s="85" t="s">
        <v>949</v>
      </c>
      <c r="C255" s="90" t="s">
        <v>946</v>
      </c>
      <c r="D255" s="40"/>
      <c r="E255" s="50"/>
      <c r="F255" s="102">
        <v>0</v>
      </c>
      <c r="G255" s="102">
        <v>0</v>
      </c>
      <c r="H255" s="100">
        <f t="shared" si="60"/>
        <v>0</v>
      </c>
      <c r="I255" s="119">
        <f t="shared" si="61"/>
        <v>0</v>
      </c>
      <c r="J255" s="162"/>
      <c r="K255" s="102">
        <v>0</v>
      </c>
      <c r="L255" s="102">
        <v>0</v>
      </c>
      <c r="M255" s="100"/>
      <c r="N255" s="119"/>
      <c r="O255" s="249"/>
      <c r="P255" s="162"/>
      <c r="Q255" s="102">
        <v>0</v>
      </c>
      <c r="R255" s="102">
        <v>0</v>
      </c>
      <c r="S255" s="100"/>
      <c r="T255" s="119"/>
      <c r="U255" s="162"/>
      <c r="V255" s="102">
        <v>0</v>
      </c>
      <c r="W255" s="102">
        <v>0</v>
      </c>
      <c r="X255" s="100"/>
      <c r="Y255" s="119"/>
    </row>
    <row r="256" spans="1:26" x14ac:dyDescent="0.25">
      <c r="A256" s="43" t="s">
        <v>1048</v>
      </c>
      <c r="B256" s="85" t="s">
        <v>950</v>
      </c>
      <c r="C256" s="90" t="s">
        <v>947</v>
      </c>
      <c r="D256" s="40"/>
      <c r="E256" s="50"/>
      <c r="F256" s="102">
        <v>0</v>
      </c>
      <c r="G256" s="102">
        <v>0</v>
      </c>
      <c r="H256" s="100">
        <f t="shared" si="60"/>
        <v>0</v>
      </c>
      <c r="I256" s="119">
        <f t="shared" si="61"/>
        <v>0</v>
      </c>
      <c r="J256" s="162"/>
      <c r="K256" s="102">
        <v>0</v>
      </c>
      <c r="L256" s="102">
        <v>0</v>
      </c>
      <c r="M256" s="100"/>
      <c r="N256" s="119"/>
      <c r="O256" s="249"/>
      <c r="P256" s="162"/>
      <c r="Q256" s="102">
        <v>0</v>
      </c>
      <c r="R256" s="102">
        <v>0</v>
      </c>
      <c r="S256" s="100"/>
      <c r="T256" s="119"/>
      <c r="U256" s="162"/>
      <c r="V256" s="102">
        <v>0</v>
      </c>
      <c r="W256" s="102">
        <v>0</v>
      </c>
      <c r="X256" s="100"/>
      <c r="Y256" s="119"/>
    </row>
    <row r="257" spans="1:26" s="70" customFormat="1" hidden="1" outlineLevel="1" x14ac:dyDescent="0.25">
      <c r="A257" s="65" t="s">
        <v>1377</v>
      </c>
      <c r="B257" s="66" t="s">
        <v>1838</v>
      </c>
      <c r="C257" s="67" t="s">
        <v>2298</v>
      </c>
      <c r="D257" s="68"/>
      <c r="E257" s="69"/>
      <c r="F257" s="310">
        <v>3584.03</v>
      </c>
      <c r="G257" s="310">
        <v>4278.08</v>
      </c>
      <c r="H257" s="144">
        <f t="shared" si="60"/>
        <v>-694.04999999999973</v>
      </c>
      <c r="I257" s="93">
        <f t="shared" si="61"/>
        <v>-0.16223399281920856</v>
      </c>
      <c r="J257" s="160"/>
      <c r="K257" s="310">
        <v>23562.55</v>
      </c>
      <c r="L257" s="310">
        <v>30870.77</v>
      </c>
      <c r="M257" s="144">
        <f t="shared" ref="M257:M295" si="68">+K257-L257</f>
        <v>-7308.2200000000012</v>
      </c>
      <c r="N257" s="93">
        <f t="shared" ref="N257:N295" si="69">IF(L257&lt;0,IF(M257=0,0,IF(OR(L257=0,K257=0),"N.M.",IF(ABS(M257/L257)&gt;=10,"N.M.",M257/(-L257)))),IF(M257=0,0,IF(OR(L257=0,K257=0),"N.M.",IF(ABS(M257/L257)&gt;=10,"N.M.",M257/L257))))</f>
        <v>-0.23673591556025331</v>
      </c>
      <c r="O257" s="261"/>
      <c r="P257" s="160"/>
      <c r="Q257" s="310">
        <v>10333.35</v>
      </c>
      <c r="R257" s="310">
        <v>14345.39</v>
      </c>
      <c r="S257" s="144">
        <f t="shared" ref="S257:S295" si="70">+Q257-R257</f>
        <v>-4012.0399999999991</v>
      </c>
      <c r="T257" s="93">
        <f t="shared" ref="T257:T295" si="71">IF(R257&lt;0,IF(S257=0,0,IF(OR(R257=0,Q257=0),"N.M.",IF(ABS(S257/R257)&gt;=10,"N.M.",S257/(-R257)))),IF(S257=0,0,IF(OR(R257=0,Q257=0),"N.M.",IF(ABS(S257/R257)&gt;=10,"N.M.",S257/R257))))</f>
        <v>-0.27967451564579277</v>
      </c>
      <c r="U257" s="160"/>
      <c r="V257" s="310">
        <v>62567.05</v>
      </c>
      <c r="W257" s="310">
        <v>70070.02</v>
      </c>
      <c r="X257" s="144">
        <f t="shared" ref="X257:X295" si="72">+V257-W257</f>
        <v>-7502.9700000000012</v>
      </c>
      <c r="Y257" s="93">
        <f t="shared" ref="Y257:Y295" si="73">IF(W257&lt;0,IF(X257=0,0,IF(OR(W257=0,V257=0),"N.M.",IF(ABS(X257/W257)&gt;=10,"N.M.",X257/(-W257)))),IF(X257=0,0,IF(OR(W257=0,V257=0),"N.M.",IF(ABS(X257/W257)&gt;=10,"N.M.",X257/W257))))</f>
        <v>-0.10707817694357731</v>
      </c>
      <c r="Z257" s="134"/>
    </row>
    <row r="258" spans="1:26" collapsed="1" x14ac:dyDescent="0.25">
      <c r="A258" s="40" t="s">
        <v>646</v>
      </c>
      <c r="B258" s="85" t="s">
        <v>176</v>
      </c>
      <c r="C258" s="90" t="s">
        <v>387</v>
      </c>
      <c r="D258" s="40"/>
      <c r="E258" s="50"/>
      <c r="F258" s="102">
        <v>3584.03</v>
      </c>
      <c r="G258" s="102">
        <v>4278.08</v>
      </c>
      <c r="H258" s="100">
        <f t="shared" si="60"/>
        <v>-694.04999999999973</v>
      </c>
      <c r="I258" s="119">
        <f t="shared" si="61"/>
        <v>-0.16223399281920856</v>
      </c>
      <c r="J258" s="162"/>
      <c r="K258" s="102">
        <v>23562.55</v>
      </c>
      <c r="L258" s="102">
        <v>30870.77</v>
      </c>
      <c r="M258" s="100">
        <f t="shared" si="68"/>
        <v>-7308.2200000000012</v>
      </c>
      <c r="N258" s="119">
        <f t="shared" si="69"/>
        <v>-0.23673591556025331</v>
      </c>
      <c r="O258" s="249"/>
      <c r="P258" s="162"/>
      <c r="Q258" s="102">
        <v>10333.35</v>
      </c>
      <c r="R258" s="102">
        <v>14345.39</v>
      </c>
      <c r="S258" s="100">
        <f t="shared" si="70"/>
        <v>-4012.0399999999991</v>
      </c>
      <c r="T258" s="119">
        <f t="shared" si="71"/>
        <v>-0.27967451564579277</v>
      </c>
      <c r="U258" s="162"/>
      <c r="V258" s="102">
        <v>62567.05</v>
      </c>
      <c r="W258" s="102">
        <v>70070.02</v>
      </c>
      <c r="X258" s="100">
        <f t="shared" si="72"/>
        <v>-7502.9700000000012</v>
      </c>
      <c r="Y258" s="119">
        <f t="shared" si="73"/>
        <v>-0.10707817694357731</v>
      </c>
    </row>
    <row r="259" spans="1:26" s="70" customFormat="1" hidden="1" outlineLevel="1" x14ac:dyDescent="0.25">
      <c r="A259" s="65" t="s">
        <v>1378</v>
      </c>
      <c r="B259" s="66" t="s">
        <v>1839</v>
      </c>
      <c r="C259" s="67" t="s">
        <v>2299</v>
      </c>
      <c r="D259" s="68"/>
      <c r="E259" s="69"/>
      <c r="F259" s="310">
        <v>61090.1</v>
      </c>
      <c r="G259" s="310">
        <v>137783.09</v>
      </c>
      <c r="H259" s="144">
        <f t="shared" si="60"/>
        <v>-76692.989999999991</v>
      </c>
      <c r="I259" s="93">
        <f t="shared" si="61"/>
        <v>-0.5566212080161651</v>
      </c>
      <c r="J259" s="160"/>
      <c r="K259" s="310">
        <v>376416.24</v>
      </c>
      <c r="L259" s="310">
        <v>458058.68</v>
      </c>
      <c r="M259" s="144">
        <f t="shared" si="68"/>
        <v>-81642.44</v>
      </c>
      <c r="N259" s="93">
        <f t="shared" si="69"/>
        <v>-0.17823576664893678</v>
      </c>
      <c r="O259" s="261"/>
      <c r="P259" s="160"/>
      <c r="Q259" s="310">
        <v>183964.11000000002</v>
      </c>
      <c r="R259" s="310">
        <v>266582.09000000003</v>
      </c>
      <c r="S259" s="144">
        <f t="shared" si="70"/>
        <v>-82617.98000000001</v>
      </c>
      <c r="T259" s="93">
        <f t="shared" si="71"/>
        <v>-0.30991571864411449</v>
      </c>
      <c r="U259" s="160"/>
      <c r="V259" s="310">
        <v>716667.11</v>
      </c>
      <c r="W259" s="310">
        <v>817158.32000000007</v>
      </c>
      <c r="X259" s="144">
        <f t="shared" si="72"/>
        <v>-100491.21000000008</v>
      </c>
      <c r="Y259" s="93">
        <f t="shared" si="73"/>
        <v>-0.12297642640412701</v>
      </c>
      <c r="Z259" s="134"/>
    </row>
    <row r="260" spans="1:26" s="70" customFormat="1" hidden="1" outlineLevel="1" x14ac:dyDescent="0.25">
      <c r="A260" s="65" t="s">
        <v>1379</v>
      </c>
      <c r="B260" s="66" t="s">
        <v>1840</v>
      </c>
      <c r="C260" s="67" t="s">
        <v>2300</v>
      </c>
      <c r="D260" s="68"/>
      <c r="E260" s="69"/>
      <c r="F260" s="310">
        <v>0</v>
      </c>
      <c r="G260" s="310">
        <v>0</v>
      </c>
      <c r="H260" s="144">
        <f t="shared" si="60"/>
        <v>0</v>
      </c>
      <c r="I260" s="93">
        <f t="shared" si="61"/>
        <v>0</v>
      </c>
      <c r="J260" s="160"/>
      <c r="K260" s="310">
        <v>243.15</v>
      </c>
      <c r="L260" s="310">
        <v>245.05</v>
      </c>
      <c r="M260" s="144">
        <f t="shared" si="68"/>
        <v>-1.9000000000000057</v>
      </c>
      <c r="N260" s="93">
        <f t="shared" si="69"/>
        <v>-7.7535196898592352E-3</v>
      </c>
      <c r="O260" s="261"/>
      <c r="P260" s="160"/>
      <c r="Q260" s="310">
        <v>0</v>
      </c>
      <c r="R260" s="310">
        <v>0</v>
      </c>
      <c r="S260" s="144">
        <f t="shared" si="70"/>
        <v>0</v>
      </c>
      <c r="T260" s="93">
        <f t="shared" si="71"/>
        <v>0</v>
      </c>
      <c r="U260" s="160"/>
      <c r="V260" s="310">
        <v>243.15</v>
      </c>
      <c r="W260" s="310">
        <v>245.05</v>
      </c>
      <c r="X260" s="144">
        <f t="shared" si="72"/>
        <v>-1.9000000000000057</v>
      </c>
      <c r="Y260" s="93">
        <f t="shared" si="73"/>
        <v>-7.7535196898592352E-3</v>
      </c>
      <c r="Z260" s="134"/>
    </row>
    <row r="261" spans="1:26" s="70" customFormat="1" hidden="1" outlineLevel="1" x14ac:dyDescent="0.25">
      <c r="A261" s="65" t="s">
        <v>1380</v>
      </c>
      <c r="B261" s="66" t="s">
        <v>1841</v>
      </c>
      <c r="C261" s="67" t="s">
        <v>2301</v>
      </c>
      <c r="D261" s="68"/>
      <c r="E261" s="69"/>
      <c r="F261" s="310">
        <v>0</v>
      </c>
      <c r="G261" s="310">
        <v>0</v>
      </c>
      <c r="H261" s="144">
        <f t="shared" si="60"/>
        <v>0</v>
      </c>
      <c r="I261" s="93">
        <f t="shared" si="61"/>
        <v>0</v>
      </c>
      <c r="J261" s="160"/>
      <c r="K261" s="310">
        <v>0</v>
      </c>
      <c r="L261" s="310">
        <v>446.40000000000003</v>
      </c>
      <c r="M261" s="144">
        <f t="shared" si="68"/>
        <v>-446.40000000000003</v>
      </c>
      <c r="N261" s="93" t="str">
        <f t="shared" si="69"/>
        <v>N.M.</v>
      </c>
      <c r="O261" s="261"/>
      <c r="P261" s="160"/>
      <c r="Q261" s="310">
        <v>0</v>
      </c>
      <c r="R261" s="310">
        <v>446.40000000000003</v>
      </c>
      <c r="S261" s="144">
        <f t="shared" si="70"/>
        <v>-446.40000000000003</v>
      </c>
      <c r="T261" s="93" t="str">
        <f t="shared" si="71"/>
        <v>N.M.</v>
      </c>
      <c r="U261" s="160"/>
      <c r="V261" s="310">
        <v>0</v>
      </c>
      <c r="W261" s="310">
        <v>446.40000000000003</v>
      </c>
      <c r="X261" s="144">
        <f t="shared" si="72"/>
        <v>-446.40000000000003</v>
      </c>
      <c r="Y261" s="93" t="str">
        <f t="shared" si="73"/>
        <v>N.M.</v>
      </c>
      <c r="Z261" s="134"/>
    </row>
    <row r="262" spans="1:26" s="70" customFormat="1" hidden="1" outlineLevel="1" x14ac:dyDescent="0.25">
      <c r="A262" s="65" t="s">
        <v>1381</v>
      </c>
      <c r="B262" s="66" t="s">
        <v>1842</v>
      </c>
      <c r="C262" s="67" t="s">
        <v>2302</v>
      </c>
      <c r="D262" s="68"/>
      <c r="E262" s="69"/>
      <c r="F262" s="310">
        <v>0</v>
      </c>
      <c r="G262" s="310">
        <v>5.68</v>
      </c>
      <c r="H262" s="144">
        <f t="shared" si="60"/>
        <v>-5.68</v>
      </c>
      <c r="I262" s="93" t="str">
        <f t="shared" si="61"/>
        <v>N.M.</v>
      </c>
      <c r="J262" s="160"/>
      <c r="K262" s="310">
        <v>0</v>
      </c>
      <c r="L262" s="310">
        <v>5.79</v>
      </c>
      <c r="M262" s="144">
        <f t="shared" si="68"/>
        <v>-5.79</v>
      </c>
      <c r="N262" s="93" t="str">
        <f t="shared" si="69"/>
        <v>N.M.</v>
      </c>
      <c r="O262" s="261"/>
      <c r="P262" s="160"/>
      <c r="Q262" s="310">
        <v>0</v>
      </c>
      <c r="R262" s="310">
        <v>5.79</v>
      </c>
      <c r="S262" s="144">
        <f t="shared" si="70"/>
        <v>-5.79</v>
      </c>
      <c r="T262" s="93" t="str">
        <f t="shared" si="71"/>
        <v>N.M.</v>
      </c>
      <c r="U262" s="160"/>
      <c r="V262" s="310">
        <v>0</v>
      </c>
      <c r="W262" s="310">
        <v>5.94</v>
      </c>
      <c r="X262" s="144">
        <f t="shared" si="72"/>
        <v>-5.94</v>
      </c>
      <c r="Y262" s="93" t="str">
        <f t="shared" si="73"/>
        <v>N.M.</v>
      </c>
      <c r="Z262" s="134"/>
    </row>
    <row r="263" spans="1:26" s="70" customFormat="1" hidden="1" outlineLevel="1" x14ac:dyDescent="0.25">
      <c r="A263" s="65" t="s">
        <v>1382</v>
      </c>
      <c r="B263" s="66" t="s">
        <v>1843</v>
      </c>
      <c r="C263" s="67" t="s">
        <v>2303</v>
      </c>
      <c r="D263" s="68"/>
      <c r="E263" s="69"/>
      <c r="F263" s="310">
        <v>0</v>
      </c>
      <c r="G263" s="310">
        <v>0</v>
      </c>
      <c r="H263" s="144">
        <f t="shared" si="60"/>
        <v>0</v>
      </c>
      <c r="I263" s="93">
        <f t="shared" si="61"/>
        <v>0</v>
      </c>
      <c r="J263" s="160"/>
      <c r="K263" s="310">
        <v>0.93</v>
      </c>
      <c r="L263" s="310">
        <v>0</v>
      </c>
      <c r="M263" s="144">
        <f t="shared" si="68"/>
        <v>0.93</v>
      </c>
      <c r="N263" s="93" t="str">
        <f t="shared" si="69"/>
        <v>N.M.</v>
      </c>
      <c r="O263" s="261"/>
      <c r="P263" s="160"/>
      <c r="Q263" s="310">
        <v>0.93</v>
      </c>
      <c r="R263" s="310">
        <v>0</v>
      </c>
      <c r="S263" s="144">
        <f t="shared" si="70"/>
        <v>0.93</v>
      </c>
      <c r="T263" s="93" t="str">
        <f t="shared" si="71"/>
        <v>N.M.</v>
      </c>
      <c r="U263" s="160"/>
      <c r="V263" s="310">
        <v>0.93</v>
      </c>
      <c r="W263" s="310">
        <v>0</v>
      </c>
      <c r="X263" s="144">
        <f t="shared" si="72"/>
        <v>0.93</v>
      </c>
      <c r="Y263" s="93" t="str">
        <f t="shared" si="73"/>
        <v>N.M.</v>
      </c>
      <c r="Z263" s="134"/>
    </row>
    <row r="264" spans="1:26" collapsed="1" x14ac:dyDescent="0.25">
      <c r="A264" s="40" t="s">
        <v>647</v>
      </c>
      <c r="B264" s="85" t="s">
        <v>177</v>
      </c>
      <c r="C264" s="90" t="s">
        <v>386</v>
      </c>
      <c r="D264" s="40"/>
      <c r="E264" s="50"/>
      <c r="F264" s="102">
        <v>61090.1</v>
      </c>
      <c r="G264" s="102">
        <v>137788.76999999999</v>
      </c>
      <c r="H264" s="100">
        <f t="shared" si="60"/>
        <v>-76698.669999999984</v>
      </c>
      <c r="I264" s="119">
        <f t="shared" si="61"/>
        <v>-0.55663948520623263</v>
      </c>
      <c r="J264" s="162"/>
      <c r="K264" s="102">
        <v>376660.32</v>
      </c>
      <c r="L264" s="102">
        <v>458755.92</v>
      </c>
      <c r="M264" s="100">
        <f t="shared" si="68"/>
        <v>-82095.599999999977</v>
      </c>
      <c r="N264" s="119">
        <f t="shared" si="69"/>
        <v>-0.17895267705755161</v>
      </c>
      <c r="O264" s="249"/>
      <c r="P264" s="162"/>
      <c r="Q264" s="102">
        <v>183965.04</v>
      </c>
      <c r="R264" s="102">
        <v>267034.28000000003</v>
      </c>
      <c r="S264" s="100">
        <f t="shared" si="70"/>
        <v>-83069.24000000002</v>
      </c>
      <c r="T264" s="119">
        <f t="shared" si="71"/>
        <v>-0.3110808095499949</v>
      </c>
      <c r="U264" s="162"/>
      <c r="V264" s="102">
        <v>716911.19000000006</v>
      </c>
      <c r="W264" s="102">
        <v>817855.71000000008</v>
      </c>
      <c r="X264" s="100">
        <f t="shared" si="72"/>
        <v>-100944.52000000002</v>
      </c>
      <c r="Y264" s="119">
        <f t="shared" si="73"/>
        <v>-0.12342583021154185</v>
      </c>
    </row>
    <row r="265" spans="1:26" s="70" customFormat="1" hidden="1" outlineLevel="1" x14ac:dyDescent="0.25">
      <c r="A265" s="65" t="s">
        <v>1353</v>
      </c>
      <c r="B265" s="66" t="s">
        <v>1814</v>
      </c>
      <c r="C265" s="67" t="s">
        <v>2274</v>
      </c>
      <c r="D265" s="68"/>
      <c r="E265" s="69"/>
      <c r="F265" s="310">
        <v>6715935.2800000003</v>
      </c>
      <c r="G265" s="310">
        <v>3209524.98</v>
      </c>
      <c r="H265" s="144">
        <f t="shared" si="60"/>
        <v>3506410.3000000003</v>
      </c>
      <c r="I265" s="93">
        <f t="shared" si="61"/>
        <v>1.0925013270966972</v>
      </c>
      <c r="J265" s="160"/>
      <c r="K265" s="310">
        <v>68678373.620000005</v>
      </c>
      <c r="L265" s="310">
        <v>45340286.780000001</v>
      </c>
      <c r="M265" s="144">
        <f t="shared" si="68"/>
        <v>23338086.840000004</v>
      </c>
      <c r="N265" s="93">
        <f t="shared" si="69"/>
        <v>0.51473178705818501</v>
      </c>
      <c r="O265" s="261"/>
      <c r="P265" s="160"/>
      <c r="Q265" s="310">
        <v>24662942.850000001</v>
      </c>
      <c r="R265" s="310">
        <v>18582571.640000001</v>
      </c>
      <c r="S265" s="144">
        <f t="shared" si="70"/>
        <v>6080371.2100000009</v>
      </c>
      <c r="T265" s="93">
        <f t="shared" si="71"/>
        <v>0.32720827492528914</v>
      </c>
      <c r="U265" s="160"/>
      <c r="V265" s="310">
        <v>112345802.7</v>
      </c>
      <c r="W265" s="310">
        <v>90125032.319999993</v>
      </c>
      <c r="X265" s="144">
        <f t="shared" si="72"/>
        <v>22220770.38000001</v>
      </c>
      <c r="Y265" s="93">
        <f t="shared" si="73"/>
        <v>0.24655492273336932</v>
      </c>
      <c r="Z265" s="134"/>
    </row>
    <row r="266" spans="1:26" s="70" customFormat="1" hidden="1" outlineLevel="1" x14ac:dyDescent="0.25">
      <c r="A266" s="65" t="s">
        <v>1354</v>
      </c>
      <c r="B266" s="66" t="s">
        <v>1815</v>
      </c>
      <c r="C266" s="67" t="s">
        <v>2275</v>
      </c>
      <c r="D266" s="68"/>
      <c r="E266" s="69"/>
      <c r="F266" s="310">
        <v>0</v>
      </c>
      <c r="G266" s="310">
        <v>0</v>
      </c>
      <c r="H266" s="144">
        <f t="shared" si="60"/>
        <v>0</v>
      </c>
      <c r="I266" s="93">
        <f t="shared" si="61"/>
        <v>0</v>
      </c>
      <c r="J266" s="160"/>
      <c r="K266" s="310">
        <v>0</v>
      </c>
      <c r="L266" s="310">
        <v>373078.23</v>
      </c>
      <c r="M266" s="144">
        <f t="shared" si="68"/>
        <v>-373078.23</v>
      </c>
      <c r="N266" s="93" t="str">
        <f t="shared" si="69"/>
        <v>N.M.</v>
      </c>
      <c r="O266" s="261"/>
      <c r="P266" s="160"/>
      <c r="Q266" s="310">
        <v>0</v>
      </c>
      <c r="R266" s="310">
        <v>149722.20000000001</v>
      </c>
      <c r="S266" s="144">
        <f t="shared" si="70"/>
        <v>-149722.20000000001</v>
      </c>
      <c r="T266" s="93" t="str">
        <f t="shared" si="71"/>
        <v>N.M.</v>
      </c>
      <c r="U266" s="160"/>
      <c r="V266" s="310">
        <v>0</v>
      </c>
      <c r="W266" s="310">
        <v>824699.23</v>
      </c>
      <c r="X266" s="144">
        <f t="shared" si="72"/>
        <v>-824699.23</v>
      </c>
      <c r="Y266" s="93" t="str">
        <f t="shared" si="73"/>
        <v>N.M.</v>
      </c>
      <c r="Z266" s="134"/>
    </row>
    <row r="267" spans="1:26" s="70" customFormat="1" hidden="1" outlineLevel="1" x14ac:dyDescent="0.25">
      <c r="A267" s="65" t="s">
        <v>1355</v>
      </c>
      <c r="B267" s="66" t="s">
        <v>1816</v>
      </c>
      <c r="C267" s="67" t="s">
        <v>2276</v>
      </c>
      <c r="D267" s="68"/>
      <c r="E267" s="69"/>
      <c r="F267" s="310">
        <v>483018.55</v>
      </c>
      <c r="G267" s="310">
        <v>220058.25</v>
      </c>
      <c r="H267" s="144">
        <f t="shared" si="60"/>
        <v>262960.3</v>
      </c>
      <c r="I267" s="93">
        <f t="shared" si="61"/>
        <v>1.1949576987002304</v>
      </c>
      <c r="J267" s="160"/>
      <c r="K267" s="310">
        <v>2332542</v>
      </c>
      <c r="L267" s="310">
        <v>220058.25</v>
      </c>
      <c r="M267" s="144">
        <f t="shared" si="68"/>
        <v>2112483.75</v>
      </c>
      <c r="N267" s="93">
        <f t="shared" si="69"/>
        <v>9.5996571362355194</v>
      </c>
      <c r="O267" s="261"/>
      <c r="P267" s="160"/>
      <c r="Q267" s="310">
        <v>1727896.6800000002</v>
      </c>
      <c r="R267" s="310">
        <v>220058.25</v>
      </c>
      <c r="S267" s="144">
        <f t="shared" si="70"/>
        <v>1507838.4300000002</v>
      </c>
      <c r="T267" s="93">
        <f t="shared" si="71"/>
        <v>6.8519968235683058</v>
      </c>
      <c r="U267" s="160"/>
      <c r="V267" s="310">
        <v>3531740.64</v>
      </c>
      <c r="W267" s="310">
        <v>220058.25</v>
      </c>
      <c r="X267" s="144">
        <f t="shared" si="72"/>
        <v>3311682.39</v>
      </c>
      <c r="Y267" s="93" t="str">
        <f t="shared" si="73"/>
        <v>N.M.</v>
      </c>
      <c r="Z267" s="134"/>
    </row>
    <row r="268" spans="1:26" s="70" customFormat="1" hidden="1" outlineLevel="1" x14ac:dyDescent="0.25">
      <c r="A268" s="65" t="s">
        <v>1356</v>
      </c>
      <c r="B268" s="66" t="s">
        <v>1817</v>
      </c>
      <c r="C268" s="67" t="s">
        <v>2277</v>
      </c>
      <c r="D268" s="68"/>
      <c r="E268" s="69"/>
      <c r="F268" s="310">
        <v>0</v>
      </c>
      <c r="G268" s="310">
        <v>0</v>
      </c>
      <c r="H268" s="144">
        <f t="shared" si="60"/>
        <v>0</v>
      </c>
      <c r="I268" s="93">
        <f t="shared" si="61"/>
        <v>0</v>
      </c>
      <c r="J268" s="160"/>
      <c r="K268" s="310">
        <v>0</v>
      </c>
      <c r="L268" s="310">
        <v>0</v>
      </c>
      <c r="M268" s="144">
        <f t="shared" si="68"/>
        <v>0</v>
      </c>
      <c r="N268" s="93">
        <f t="shared" si="69"/>
        <v>0</v>
      </c>
      <c r="O268" s="261"/>
      <c r="P268" s="160"/>
      <c r="Q268" s="310">
        <v>0</v>
      </c>
      <c r="R268" s="310">
        <v>0</v>
      </c>
      <c r="S268" s="144">
        <f t="shared" si="70"/>
        <v>0</v>
      </c>
      <c r="T268" s="93">
        <f t="shared" si="71"/>
        <v>0</v>
      </c>
      <c r="U268" s="160"/>
      <c r="V268" s="310">
        <v>0</v>
      </c>
      <c r="W268" s="310">
        <v>0</v>
      </c>
      <c r="X268" s="144">
        <f t="shared" si="72"/>
        <v>0</v>
      </c>
      <c r="Y268" s="93">
        <f t="shared" si="73"/>
        <v>0</v>
      </c>
      <c r="Z268" s="134"/>
    </row>
    <row r="269" spans="1:26" s="70" customFormat="1" hidden="1" outlineLevel="1" x14ac:dyDescent="0.25">
      <c r="A269" s="65" t="s">
        <v>1357</v>
      </c>
      <c r="B269" s="66" t="s">
        <v>1818</v>
      </c>
      <c r="C269" s="67" t="s">
        <v>2278</v>
      </c>
      <c r="D269" s="68"/>
      <c r="E269" s="69"/>
      <c r="F269" s="310">
        <v>891.5</v>
      </c>
      <c r="G269" s="310">
        <v>1324.51</v>
      </c>
      <c r="H269" s="144">
        <f t="shared" si="60"/>
        <v>-433.01</v>
      </c>
      <c r="I269" s="93">
        <f t="shared" si="61"/>
        <v>-0.32692089904945981</v>
      </c>
      <c r="J269" s="160"/>
      <c r="K269" s="310">
        <v>-1531.24</v>
      </c>
      <c r="L269" s="310">
        <v>1537.56</v>
      </c>
      <c r="M269" s="144">
        <f t="shared" si="68"/>
        <v>-3068.8</v>
      </c>
      <c r="N269" s="93">
        <f t="shared" si="69"/>
        <v>-1.9958895913005024</v>
      </c>
      <c r="O269" s="261"/>
      <c r="P269" s="160"/>
      <c r="Q269" s="310">
        <v>-391.77</v>
      </c>
      <c r="R269" s="310">
        <v>1693.79</v>
      </c>
      <c r="S269" s="144">
        <f t="shared" si="70"/>
        <v>-2085.56</v>
      </c>
      <c r="T269" s="93">
        <f t="shared" si="71"/>
        <v>-1.2312978586483567</v>
      </c>
      <c r="U269" s="160"/>
      <c r="V269" s="310">
        <v>1843.49</v>
      </c>
      <c r="W269" s="310">
        <v>4375.74</v>
      </c>
      <c r="X269" s="144">
        <f t="shared" si="72"/>
        <v>-2532.25</v>
      </c>
      <c r="Y269" s="93">
        <f t="shared" si="73"/>
        <v>-0.57870211667055171</v>
      </c>
      <c r="Z269" s="134"/>
    </row>
    <row r="270" spans="1:26" s="70" customFormat="1" hidden="1" outlineLevel="1" x14ac:dyDescent="0.25">
      <c r="A270" s="65" t="s">
        <v>1358</v>
      </c>
      <c r="B270" s="66" t="s">
        <v>1819</v>
      </c>
      <c r="C270" s="67" t="s">
        <v>2279</v>
      </c>
      <c r="D270" s="68"/>
      <c r="E270" s="69"/>
      <c r="F270" s="310">
        <v>-4019.14</v>
      </c>
      <c r="G270" s="310">
        <v>8576.02</v>
      </c>
      <c r="H270" s="144">
        <f t="shared" si="60"/>
        <v>-12595.16</v>
      </c>
      <c r="I270" s="93">
        <f t="shared" si="61"/>
        <v>-1.4686486272186865</v>
      </c>
      <c r="J270" s="160"/>
      <c r="K270" s="310">
        <v>-38270.129999999997</v>
      </c>
      <c r="L270" s="310">
        <v>22786.100000000002</v>
      </c>
      <c r="M270" s="144">
        <f t="shared" si="68"/>
        <v>-61056.229999999996</v>
      </c>
      <c r="N270" s="93">
        <f t="shared" si="69"/>
        <v>-2.6795384027981966</v>
      </c>
      <c r="O270" s="261"/>
      <c r="P270" s="160"/>
      <c r="Q270" s="310">
        <v>-21728.22</v>
      </c>
      <c r="R270" s="310">
        <v>17615.7</v>
      </c>
      <c r="S270" s="144">
        <f t="shared" si="70"/>
        <v>-39343.919999999998</v>
      </c>
      <c r="T270" s="93">
        <f t="shared" si="71"/>
        <v>-2.2334576542516049</v>
      </c>
      <c r="U270" s="160"/>
      <c r="V270" s="310">
        <v>-4990.2299999999959</v>
      </c>
      <c r="W270" s="310">
        <v>50226.33</v>
      </c>
      <c r="X270" s="144">
        <f t="shared" si="72"/>
        <v>-55216.56</v>
      </c>
      <c r="Y270" s="93">
        <f t="shared" si="73"/>
        <v>-1.0993548602894139</v>
      </c>
      <c r="Z270" s="134"/>
    </row>
    <row r="271" spans="1:26" s="70" customFormat="1" hidden="1" outlineLevel="1" x14ac:dyDescent="0.25">
      <c r="A271" s="65" t="s">
        <v>1359</v>
      </c>
      <c r="B271" s="66" t="s">
        <v>1820</v>
      </c>
      <c r="C271" s="67" t="s">
        <v>2280</v>
      </c>
      <c r="D271" s="68"/>
      <c r="E271" s="69"/>
      <c r="F271" s="310">
        <v>271549.28999999998</v>
      </c>
      <c r="G271" s="310">
        <v>301057.2</v>
      </c>
      <c r="H271" s="144">
        <f t="shared" si="60"/>
        <v>-29507.910000000033</v>
      </c>
      <c r="I271" s="93">
        <f t="shared" si="61"/>
        <v>-9.8014297615204124E-2</v>
      </c>
      <c r="J271" s="160"/>
      <c r="K271" s="310">
        <v>1649750.9500000002</v>
      </c>
      <c r="L271" s="310">
        <v>1847368.6600000001</v>
      </c>
      <c r="M271" s="144">
        <f t="shared" si="68"/>
        <v>-197617.70999999996</v>
      </c>
      <c r="N271" s="93">
        <f t="shared" si="69"/>
        <v>-0.10697253573631586</v>
      </c>
      <c r="O271" s="261"/>
      <c r="P271" s="160"/>
      <c r="Q271" s="310">
        <v>818938.66</v>
      </c>
      <c r="R271" s="310">
        <v>910650.49</v>
      </c>
      <c r="S271" s="144">
        <f t="shared" si="70"/>
        <v>-91711.829999999958</v>
      </c>
      <c r="T271" s="93">
        <f t="shared" si="71"/>
        <v>-0.10071024065445784</v>
      </c>
      <c r="U271" s="160"/>
      <c r="V271" s="310">
        <v>3389853.7700000005</v>
      </c>
      <c r="W271" s="310">
        <v>3180729.83</v>
      </c>
      <c r="X271" s="144">
        <f t="shared" si="72"/>
        <v>209123.94000000041</v>
      </c>
      <c r="Y271" s="93">
        <f t="shared" si="73"/>
        <v>6.5747155897236453E-2</v>
      </c>
      <c r="Z271" s="134"/>
    </row>
    <row r="272" spans="1:26" s="70" customFormat="1" hidden="1" outlineLevel="1" x14ac:dyDescent="0.25">
      <c r="A272" s="65" t="s">
        <v>1360</v>
      </c>
      <c r="B272" s="66" t="s">
        <v>1821</v>
      </c>
      <c r="C272" s="67" t="s">
        <v>2281</v>
      </c>
      <c r="D272" s="68"/>
      <c r="E272" s="69"/>
      <c r="F272" s="310">
        <v>-119573</v>
      </c>
      <c r="G272" s="310">
        <v>-119573</v>
      </c>
      <c r="H272" s="144">
        <f t="shared" si="60"/>
        <v>0</v>
      </c>
      <c r="I272" s="93">
        <f t="shared" si="61"/>
        <v>0</v>
      </c>
      <c r="J272" s="160"/>
      <c r="K272" s="310">
        <v>-717438</v>
      </c>
      <c r="L272" s="310">
        <v>-717438</v>
      </c>
      <c r="M272" s="144">
        <f t="shared" si="68"/>
        <v>0</v>
      </c>
      <c r="N272" s="93">
        <f t="shared" si="69"/>
        <v>0</v>
      </c>
      <c r="O272" s="261"/>
      <c r="P272" s="160"/>
      <c r="Q272" s="310">
        <v>-358719</v>
      </c>
      <c r="R272" s="310">
        <v>-358719</v>
      </c>
      <c r="S272" s="144">
        <f t="shared" si="70"/>
        <v>0</v>
      </c>
      <c r="T272" s="93">
        <f t="shared" si="71"/>
        <v>0</v>
      </c>
      <c r="U272" s="160"/>
      <c r="V272" s="310">
        <v>-1434876</v>
      </c>
      <c r="W272" s="310">
        <v>-1434876</v>
      </c>
      <c r="X272" s="144">
        <f t="shared" si="72"/>
        <v>0</v>
      </c>
      <c r="Y272" s="93">
        <f t="shared" si="73"/>
        <v>0</v>
      </c>
      <c r="Z272" s="134"/>
    </row>
    <row r="273" spans="1:26" s="70" customFormat="1" hidden="1" outlineLevel="1" x14ac:dyDescent="0.25">
      <c r="A273" s="65" t="s">
        <v>1361</v>
      </c>
      <c r="B273" s="66" t="s">
        <v>1822</v>
      </c>
      <c r="C273" s="67" t="s">
        <v>2282</v>
      </c>
      <c r="D273" s="68"/>
      <c r="E273" s="69"/>
      <c r="F273" s="310">
        <v>26888.600000000002</v>
      </c>
      <c r="G273" s="310">
        <v>95135.13</v>
      </c>
      <c r="H273" s="144">
        <f t="shared" si="60"/>
        <v>-68246.53</v>
      </c>
      <c r="I273" s="93">
        <f t="shared" si="61"/>
        <v>-0.71736413247135933</v>
      </c>
      <c r="J273" s="160"/>
      <c r="K273" s="310">
        <v>208661.02000000002</v>
      </c>
      <c r="L273" s="310">
        <v>525283.94999999995</v>
      </c>
      <c r="M273" s="144">
        <f t="shared" si="68"/>
        <v>-316622.92999999993</v>
      </c>
      <c r="N273" s="93">
        <f t="shared" si="69"/>
        <v>-0.60276528532805917</v>
      </c>
      <c r="O273" s="261"/>
      <c r="P273" s="160"/>
      <c r="Q273" s="310">
        <v>111222.19</v>
      </c>
      <c r="R273" s="310">
        <v>269511.63</v>
      </c>
      <c r="S273" s="144">
        <f t="shared" si="70"/>
        <v>-158289.44</v>
      </c>
      <c r="T273" s="93">
        <f t="shared" si="71"/>
        <v>-0.58731951567359075</v>
      </c>
      <c r="U273" s="160"/>
      <c r="V273" s="310">
        <v>782192.34000000008</v>
      </c>
      <c r="W273" s="310">
        <v>957307.12999999989</v>
      </c>
      <c r="X273" s="144">
        <f t="shared" si="72"/>
        <v>-175114.7899999998</v>
      </c>
      <c r="Y273" s="93">
        <f t="shared" si="73"/>
        <v>-0.18292435573941648</v>
      </c>
      <c r="Z273" s="134"/>
    </row>
    <row r="274" spans="1:26" s="70" customFormat="1" hidden="1" outlineLevel="1" x14ac:dyDescent="0.25">
      <c r="A274" s="65" t="s">
        <v>1362</v>
      </c>
      <c r="B274" s="66" t="s">
        <v>1823</v>
      </c>
      <c r="C274" s="67" t="s">
        <v>2283</v>
      </c>
      <c r="D274" s="68"/>
      <c r="E274" s="69"/>
      <c r="F274" s="310">
        <v>108302.07</v>
      </c>
      <c r="G274" s="310">
        <v>36486.33</v>
      </c>
      <c r="H274" s="144">
        <f t="shared" si="60"/>
        <v>71815.740000000005</v>
      </c>
      <c r="I274" s="93">
        <f t="shared" si="61"/>
        <v>1.9682916862287876</v>
      </c>
      <c r="J274" s="160"/>
      <c r="K274" s="310">
        <v>505567.03</v>
      </c>
      <c r="L274" s="310">
        <v>304407.47000000003</v>
      </c>
      <c r="M274" s="144">
        <f t="shared" si="68"/>
        <v>201159.56</v>
      </c>
      <c r="N274" s="93">
        <f t="shared" si="69"/>
        <v>0.66082333656266712</v>
      </c>
      <c r="O274" s="261"/>
      <c r="P274" s="160"/>
      <c r="Q274" s="310">
        <v>228433.39</v>
      </c>
      <c r="R274" s="310">
        <v>149308.74</v>
      </c>
      <c r="S274" s="144">
        <f t="shared" si="70"/>
        <v>79124.650000000023</v>
      </c>
      <c r="T274" s="93">
        <f t="shared" si="71"/>
        <v>0.52993984143192174</v>
      </c>
      <c r="U274" s="160"/>
      <c r="V274" s="310">
        <v>799682.65</v>
      </c>
      <c r="W274" s="310">
        <v>619034.97</v>
      </c>
      <c r="X274" s="144">
        <f t="shared" si="72"/>
        <v>180647.68000000005</v>
      </c>
      <c r="Y274" s="93">
        <f t="shared" si="73"/>
        <v>0.29182144588697478</v>
      </c>
      <c r="Z274" s="134"/>
    </row>
    <row r="275" spans="1:26" s="70" customFormat="1" hidden="1" outlineLevel="1" x14ac:dyDescent="0.25">
      <c r="A275" s="65" t="s">
        <v>1363</v>
      </c>
      <c r="B275" s="66" t="s">
        <v>1824</v>
      </c>
      <c r="C275" s="67" t="s">
        <v>2284</v>
      </c>
      <c r="D275" s="68"/>
      <c r="E275" s="69"/>
      <c r="F275" s="310">
        <v>-961.09</v>
      </c>
      <c r="G275" s="310">
        <v>-368.62</v>
      </c>
      <c r="H275" s="144">
        <f t="shared" si="60"/>
        <v>-592.47</v>
      </c>
      <c r="I275" s="93">
        <f t="shared" si="61"/>
        <v>-1.6072649340784548</v>
      </c>
      <c r="J275" s="160"/>
      <c r="K275" s="310">
        <v>211096.54</v>
      </c>
      <c r="L275" s="310">
        <v>-9415.0400000000009</v>
      </c>
      <c r="M275" s="144">
        <f t="shared" si="68"/>
        <v>220511.58000000002</v>
      </c>
      <c r="N275" s="93" t="str">
        <f t="shared" si="69"/>
        <v>N.M.</v>
      </c>
      <c r="O275" s="261"/>
      <c r="P275" s="160"/>
      <c r="Q275" s="310">
        <v>-1821.42</v>
      </c>
      <c r="R275" s="310">
        <v>-2789.86</v>
      </c>
      <c r="S275" s="144">
        <f t="shared" si="70"/>
        <v>968.44</v>
      </c>
      <c r="T275" s="93">
        <f t="shared" si="71"/>
        <v>0.34712852974701242</v>
      </c>
      <c r="U275" s="160"/>
      <c r="V275" s="310">
        <v>-19127.419999999984</v>
      </c>
      <c r="W275" s="310">
        <v>7220.3499999999985</v>
      </c>
      <c r="X275" s="144">
        <f t="shared" si="72"/>
        <v>-26347.769999999982</v>
      </c>
      <c r="Y275" s="93">
        <f t="shared" si="73"/>
        <v>-3.6490987279010003</v>
      </c>
      <c r="Z275" s="134"/>
    </row>
    <row r="276" spans="1:26" s="70" customFormat="1" hidden="1" outlineLevel="1" x14ac:dyDescent="0.25">
      <c r="A276" s="65" t="s">
        <v>1364</v>
      </c>
      <c r="B276" s="66" t="s">
        <v>1825</v>
      </c>
      <c r="C276" s="67" t="s">
        <v>2285</v>
      </c>
      <c r="D276" s="68"/>
      <c r="E276" s="69"/>
      <c r="F276" s="310">
        <v>3619595.0300000003</v>
      </c>
      <c r="G276" s="310">
        <v>1941715.06</v>
      </c>
      <c r="H276" s="144">
        <f t="shared" ref="H276:H295" si="74">+F276-G276</f>
        <v>1677879.9700000002</v>
      </c>
      <c r="I276" s="93">
        <f t="shared" ref="I276:I295" si="75">IF(G276&lt;0,IF(H276=0,0,IF(OR(G276=0,F276=0),"N.M.",IF(ABS(H276/G276)&gt;=10,"N.M.",H276/(-G276)))),IF(H276=0,0,IF(OR(G276=0,F276=0),"N.M.",IF(ABS(H276/G276)&gt;=10,"N.M.",H276/G276))))</f>
        <v>0.86412265350612261</v>
      </c>
      <c r="J276" s="160"/>
      <c r="K276" s="310">
        <v>6498538.9900000002</v>
      </c>
      <c r="L276" s="310">
        <v>2554476.13</v>
      </c>
      <c r="M276" s="144">
        <f t="shared" si="68"/>
        <v>3944062.8600000003</v>
      </c>
      <c r="N276" s="93">
        <f t="shared" si="69"/>
        <v>1.543981097995228</v>
      </c>
      <c r="O276" s="261"/>
      <c r="P276" s="160"/>
      <c r="Q276" s="310">
        <v>5159257.5599999996</v>
      </c>
      <c r="R276" s="310">
        <v>2182148.9500000002</v>
      </c>
      <c r="S276" s="144">
        <f t="shared" si="70"/>
        <v>2977108.6099999994</v>
      </c>
      <c r="T276" s="93">
        <f t="shared" si="71"/>
        <v>1.3643012820000207</v>
      </c>
      <c r="U276" s="160"/>
      <c r="V276" s="310">
        <v>12556509.93</v>
      </c>
      <c r="W276" s="310">
        <v>7829587.4799999995</v>
      </c>
      <c r="X276" s="144">
        <f t="shared" si="72"/>
        <v>4726922.45</v>
      </c>
      <c r="Y276" s="93">
        <f t="shared" si="73"/>
        <v>0.60372560649900298</v>
      </c>
      <c r="Z276" s="134"/>
    </row>
    <row r="277" spans="1:26" s="70" customFormat="1" hidden="1" outlineLevel="1" x14ac:dyDescent="0.25">
      <c r="A277" s="65" t="s">
        <v>1365</v>
      </c>
      <c r="B277" s="66" t="s">
        <v>1826</v>
      </c>
      <c r="C277" s="67" t="s">
        <v>2286</v>
      </c>
      <c r="D277" s="68"/>
      <c r="E277" s="69"/>
      <c r="F277" s="310">
        <v>95618.73</v>
      </c>
      <c r="G277" s="310">
        <v>53689.01</v>
      </c>
      <c r="H277" s="144">
        <f t="shared" si="74"/>
        <v>41929.719999999994</v>
      </c>
      <c r="I277" s="93">
        <f t="shared" si="75"/>
        <v>0.78097398331613843</v>
      </c>
      <c r="J277" s="160"/>
      <c r="K277" s="310">
        <v>544778.74</v>
      </c>
      <c r="L277" s="310">
        <v>219149.98</v>
      </c>
      <c r="M277" s="144">
        <f t="shared" si="68"/>
        <v>325628.76</v>
      </c>
      <c r="N277" s="93">
        <f t="shared" si="69"/>
        <v>1.485871730401253</v>
      </c>
      <c r="O277" s="261"/>
      <c r="P277" s="160"/>
      <c r="Q277" s="310">
        <v>270474.18</v>
      </c>
      <c r="R277" s="310">
        <v>160450.26999999999</v>
      </c>
      <c r="S277" s="144">
        <f t="shared" si="70"/>
        <v>110023.91</v>
      </c>
      <c r="T277" s="93">
        <f t="shared" si="71"/>
        <v>0.68571969370945907</v>
      </c>
      <c r="U277" s="160"/>
      <c r="V277" s="310">
        <v>795604.79</v>
      </c>
      <c r="W277" s="310">
        <v>555891.03</v>
      </c>
      <c r="X277" s="144">
        <f t="shared" si="72"/>
        <v>239713.76</v>
      </c>
      <c r="Y277" s="93">
        <f t="shared" si="73"/>
        <v>0.43122437143840942</v>
      </c>
      <c r="Z277" s="134"/>
    </row>
    <row r="278" spans="1:26" s="70" customFormat="1" hidden="1" outlineLevel="1" x14ac:dyDescent="0.25">
      <c r="A278" s="65" t="s">
        <v>1366</v>
      </c>
      <c r="B278" s="66" t="s">
        <v>1827</v>
      </c>
      <c r="C278" s="67" t="s">
        <v>2287</v>
      </c>
      <c r="D278" s="68"/>
      <c r="E278" s="69"/>
      <c r="F278" s="310">
        <v>-5237.4400000000005</v>
      </c>
      <c r="G278" s="310">
        <v>-25283.119999999999</v>
      </c>
      <c r="H278" s="144">
        <f t="shared" si="74"/>
        <v>20045.68</v>
      </c>
      <c r="I278" s="93">
        <f t="shared" si="75"/>
        <v>0.79284835099465578</v>
      </c>
      <c r="J278" s="160"/>
      <c r="K278" s="310">
        <v>-98626.83</v>
      </c>
      <c r="L278" s="310">
        <v>-13997.58</v>
      </c>
      <c r="M278" s="144">
        <f t="shared" si="68"/>
        <v>-84629.25</v>
      </c>
      <c r="N278" s="93">
        <f t="shared" si="69"/>
        <v>-6.0459915213915547</v>
      </c>
      <c r="O278" s="261"/>
      <c r="P278" s="160"/>
      <c r="Q278" s="310">
        <v>-55687.700000000004</v>
      </c>
      <c r="R278" s="310">
        <v>-22033.62</v>
      </c>
      <c r="S278" s="144">
        <f t="shared" si="70"/>
        <v>-33654.080000000002</v>
      </c>
      <c r="T278" s="93">
        <f t="shared" si="71"/>
        <v>-1.5273967691191916</v>
      </c>
      <c r="U278" s="160"/>
      <c r="V278" s="310">
        <v>-120514.41</v>
      </c>
      <c r="W278" s="310">
        <v>-10593.61</v>
      </c>
      <c r="X278" s="144">
        <f t="shared" si="72"/>
        <v>-109920.8</v>
      </c>
      <c r="Y278" s="93" t="str">
        <f t="shared" si="73"/>
        <v>N.M.</v>
      </c>
      <c r="Z278" s="134"/>
    </row>
    <row r="279" spans="1:26" s="70" customFormat="1" hidden="1" outlineLevel="1" x14ac:dyDescent="0.25">
      <c r="A279" s="65" t="s">
        <v>1367</v>
      </c>
      <c r="B279" s="66" t="s">
        <v>1828</v>
      </c>
      <c r="C279" s="67" t="s">
        <v>2288</v>
      </c>
      <c r="D279" s="68"/>
      <c r="E279" s="69"/>
      <c r="F279" s="310">
        <v>0</v>
      </c>
      <c r="G279" s="310">
        <v>0</v>
      </c>
      <c r="H279" s="144">
        <f t="shared" si="74"/>
        <v>0</v>
      </c>
      <c r="I279" s="93">
        <f t="shared" si="75"/>
        <v>0</v>
      </c>
      <c r="J279" s="160"/>
      <c r="K279" s="310">
        <v>0</v>
      </c>
      <c r="L279" s="310">
        <v>0</v>
      </c>
      <c r="M279" s="144">
        <f t="shared" si="68"/>
        <v>0</v>
      </c>
      <c r="N279" s="93">
        <f t="shared" si="69"/>
        <v>0</v>
      </c>
      <c r="O279" s="261"/>
      <c r="P279" s="160"/>
      <c r="Q279" s="310">
        <v>0</v>
      </c>
      <c r="R279" s="310">
        <v>0</v>
      </c>
      <c r="S279" s="144">
        <f t="shared" si="70"/>
        <v>0</v>
      </c>
      <c r="T279" s="93">
        <f t="shared" si="71"/>
        <v>0</v>
      </c>
      <c r="U279" s="160"/>
      <c r="V279" s="310">
        <v>0</v>
      </c>
      <c r="W279" s="310">
        <v>0</v>
      </c>
      <c r="X279" s="144">
        <f t="shared" si="72"/>
        <v>0</v>
      </c>
      <c r="Y279" s="93">
        <f t="shared" si="73"/>
        <v>0</v>
      </c>
      <c r="Z279" s="134"/>
    </row>
    <row r="280" spans="1:26" s="70" customFormat="1" hidden="1" outlineLevel="1" x14ac:dyDescent="0.25">
      <c r="A280" s="65" t="s">
        <v>1368</v>
      </c>
      <c r="B280" s="66" t="s">
        <v>1829</v>
      </c>
      <c r="C280" s="67" t="s">
        <v>2289</v>
      </c>
      <c r="D280" s="68"/>
      <c r="E280" s="69"/>
      <c r="F280" s="310">
        <v>115041.68000000001</v>
      </c>
      <c r="G280" s="310">
        <v>165939.33000000002</v>
      </c>
      <c r="H280" s="144">
        <f t="shared" si="74"/>
        <v>-50897.650000000009</v>
      </c>
      <c r="I280" s="93">
        <f t="shared" si="75"/>
        <v>-0.30672445164145234</v>
      </c>
      <c r="J280" s="160"/>
      <c r="K280" s="310">
        <v>3754534.42</v>
      </c>
      <c r="L280" s="310">
        <v>821691.29</v>
      </c>
      <c r="M280" s="144">
        <f t="shared" si="68"/>
        <v>2932843.13</v>
      </c>
      <c r="N280" s="93">
        <f t="shared" si="69"/>
        <v>3.5692761572293161</v>
      </c>
      <c r="O280" s="261"/>
      <c r="P280" s="160"/>
      <c r="Q280" s="310">
        <v>441454</v>
      </c>
      <c r="R280" s="310">
        <v>403044.42</v>
      </c>
      <c r="S280" s="144">
        <f t="shared" si="70"/>
        <v>38409.580000000016</v>
      </c>
      <c r="T280" s="93">
        <f t="shared" si="71"/>
        <v>9.5298627382063794E-2</v>
      </c>
      <c r="U280" s="160"/>
      <c r="V280" s="310">
        <v>4223240.5199999996</v>
      </c>
      <c r="W280" s="310">
        <v>1210377.1600000001</v>
      </c>
      <c r="X280" s="144">
        <f t="shared" si="72"/>
        <v>3012863.3599999994</v>
      </c>
      <c r="Y280" s="93">
        <f t="shared" si="73"/>
        <v>2.4891938311195489</v>
      </c>
      <c r="Z280" s="134"/>
    </row>
    <row r="281" spans="1:26" s="70" customFormat="1" hidden="1" outlineLevel="1" x14ac:dyDescent="0.25">
      <c r="A281" s="65" t="s">
        <v>1369</v>
      </c>
      <c r="B281" s="66" t="s">
        <v>1830</v>
      </c>
      <c r="C281" s="67" t="s">
        <v>2290</v>
      </c>
      <c r="D281" s="68"/>
      <c r="E281" s="69"/>
      <c r="F281" s="310">
        <v>652934.32000000007</v>
      </c>
      <c r="G281" s="310">
        <v>814272.95000000007</v>
      </c>
      <c r="H281" s="144">
        <f t="shared" si="74"/>
        <v>-161338.63</v>
      </c>
      <c r="I281" s="93">
        <f t="shared" si="75"/>
        <v>-0.19813826555333811</v>
      </c>
      <c r="J281" s="160"/>
      <c r="K281" s="310">
        <v>3399859.13</v>
      </c>
      <c r="L281" s="310">
        <v>2475132.7400000002</v>
      </c>
      <c r="M281" s="144">
        <f t="shared" si="68"/>
        <v>924726.38999999966</v>
      </c>
      <c r="N281" s="93">
        <f t="shared" si="69"/>
        <v>0.37360678684247034</v>
      </c>
      <c r="O281" s="261"/>
      <c r="P281" s="160"/>
      <c r="Q281" s="310">
        <v>934624.70000000007</v>
      </c>
      <c r="R281" s="310">
        <v>1617481.5899999999</v>
      </c>
      <c r="S281" s="144">
        <f t="shared" si="70"/>
        <v>-682856.88999999978</v>
      </c>
      <c r="T281" s="93">
        <f t="shared" si="71"/>
        <v>-0.42217289780713968</v>
      </c>
      <c r="U281" s="160"/>
      <c r="V281" s="310">
        <v>7868469.75</v>
      </c>
      <c r="W281" s="310">
        <v>6254477.6200000001</v>
      </c>
      <c r="X281" s="144">
        <f t="shared" si="72"/>
        <v>1613992.13</v>
      </c>
      <c r="Y281" s="93">
        <f t="shared" si="73"/>
        <v>0.25805386605572345</v>
      </c>
      <c r="Z281" s="134"/>
    </row>
    <row r="282" spans="1:26" s="70" customFormat="1" hidden="1" outlineLevel="1" x14ac:dyDescent="0.25">
      <c r="A282" s="65" t="s">
        <v>1370</v>
      </c>
      <c r="B282" s="66" t="s">
        <v>1831</v>
      </c>
      <c r="C282" s="67" t="s">
        <v>2291</v>
      </c>
      <c r="D282" s="68"/>
      <c r="E282" s="69"/>
      <c r="F282" s="310">
        <v>-77097.56</v>
      </c>
      <c r="G282" s="310">
        <v>-356099.49</v>
      </c>
      <c r="H282" s="144">
        <f t="shared" si="74"/>
        <v>279001.93</v>
      </c>
      <c r="I282" s="93">
        <f t="shared" si="75"/>
        <v>0.78349432626258464</v>
      </c>
      <c r="J282" s="160"/>
      <c r="K282" s="310">
        <v>-6119712.6799999997</v>
      </c>
      <c r="L282" s="310">
        <v>-3770708.2199999997</v>
      </c>
      <c r="M282" s="144">
        <f t="shared" si="68"/>
        <v>-2349004.46</v>
      </c>
      <c r="N282" s="93">
        <f t="shared" si="69"/>
        <v>-0.62296107864850925</v>
      </c>
      <c r="O282" s="261"/>
      <c r="P282" s="160"/>
      <c r="Q282" s="310">
        <v>-1341557.79</v>
      </c>
      <c r="R282" s="310">
        <v>-1926556.9100000001</v>
      </c>
      <c r="S282" s="144">
        <f t="shared" si="70"/>
        <v>584999.12000000011</v>
      </c>
      <c r="T282" s="93">
        <f t="shared" si="71"/>
        <v>0.30365005931747951</v>
      </c>
      <c r="U282" s="160"/>
      <c r="V282" s="310">
        <v>-9904130.7799999993</v>
      </c>
      <c r="W282" s="310">
        <v>-4905986.16</v>
      </c>
      <c r="X282" s="144">
        <f t="shared" si="72"/>
        <v>-4998144.6199999992</v>
      </c>
      <c r="Y282" s="93">
        <f t="shared" si="73"/>
        <v>-1.0187849001188374</v>
      </c>
      <c r="Z282" s="134"/>
    </row>
    <row r="283" spans="1:26" s="70" customFormat="1" hidden="1" outlineLevel="1" x14ac:dyDescent="0.25">
      <c r="A283" s="65" t="s">
        <v>1371</v>
      </c>
      <c r="B283" s="66" t="s">
        <v>1832</v>
      </c>
      <c r="C283" s="67" t="s">
        <v>2292</v>
      </c>
      <c r="D283" s="68"/>
      <c r="E283" s="69"/>
      <c r="F283" s="310">
        <v>-356.27</v>
      </c>
      <c r="G283" s="310">
        <v>-8086.54</v>
      </c>
      <c r="H283" s="144">
        <f t="shared" si="74"/>
        <v>7730.27</v>
      </c>
      <c r="I283" s="93">
        <f t="shared" si="75"/>
        <v>0.95594283834619009</v>
      </c>
      <c r="J283" s="160"/>
      <c r="K283" s="310">
        <v>-37127.01</v>
      </c>
      <c r="L283" s="310">
        <v>-36063.64</v>
      </c>
      <c r="M283" s="144">
        <f t="shared" si="68"/>
        <v>-1063.3700000000026</v>
      </c>
      <c r="N283" s="93">
        <f t="shared" si="69"/>
        <v>-2.9485930982008544E-2</v>
      </c>
      <c r="O283" s="261"/>
      <c r="P283" s="160"/>
      <c r="Q283" s="310">
        <v>-21039.74</v>
      </c>
      <c r="R283" s="310">
        <v>-23775.82</v>
      </c>
      <c r="S283" s="144">
        <f t="shared" si="70"/>
        <v>2736.0799999999981</v>
      </c>
      <c r="T283" s="93">
        <f t="shared" si="71"/>
        <v>0.11507826018198312</v>
      </c>
      <c r="U283" s="160"/>
      <c r="V283" s="310">
        <v>-65337.69</v>
      </c>
      <c r="W283" s="310">
        <v>-68245.290000000008</v>
      </c>
      <c r="X283" s="144">
        <f t="shared" si="72"/>
        <v>2907.6000000000058</v>
      </c>
      <c r="Y283" s="93">
        <f t="shared" si="73"/>
        <v>4.2605138024909929E-2</v>
      </c>
      <c r="Z283" s="134"/>
    </row>
    <row r="284" spans="1:26" s="70" customFormat="1" hidden="1" outlineLevel="1" x14ac:dyDescent="0.25">
      <c r="A284" s="65" t="s">
        <v>1372</v>
      </c>
      <c r="B284" s="66" t="s">
        <v>1833</v>
      </c>
      <c r="C284" s="67" t="s">
        <v>2293</v>
      </c>
      <c r="D284" s="68"/>
      <c r="E284" s="69"/>
      <c r="F284" s="310">
        <v>0</v>
      </c>
      <c r="G284" s="310">
        <v>0</v>
      </c>
      <c r="H284" s="144">
        <f t="shared" si="74"/>
        <v>0</v>
      </c>
      <c r="I284" s="93">
        <f t="shared" si="75"/>
        <v>0</v>
      </c>
      <c r="J284" s="160"/>
      <c r="K284" s="310">
        <v>0</v>
      </c>
      <c r="L284" s="310">
        <v>0</v>
      </c>
      <c r="M284" s="144">
        <f t="shared" si="68"/>
        <v>0</v>
      </c>
      <c r="N284" s="93">
        <f t="shared" si="69"/>
        <v>0</v>
      </c>
      <c r="O284" s="261"/>
      <c r="P284" s="160"/>
      <c r="Q284" s="310">
        <v>0</v>
      </c>
      <c r="R284" s="310">
        <v>0</v>
      </c>
      <c r="S284" s="144">
        <f t="shared" si="70"/>
        <v>0</v>
      </c>
      <c r="T284" s="93">
        <f t="shared" si="71"/>
        <v>0</v>
      </c>
      <c r="U284" s="160"/>
      <c r="V284" s="310">
        <v>0</v>
      </c>
      <c r="W284" s="310">
        <v>0</v>
      </c>
      <c r="X284" s="144">
        <f t="shared" si="72"/>
        <v>0</v>
      </c>
      <c r="Y284" s="93">
        <f t="shared" si="73"/>
        <v>0</v>
      </c>
      <c r="Z284" s="134"/>
    </row>
    <row r="285" spans="1:26" s="70" customFormat="1" hidden="1" outlineLevel="1" x14ac:dyDescent="0.25">
      <c r="A285" s="65" t="s">
        <v>1373</v>
      </c>
      <c r="B285" s="66" t="s">
        <v>1834</v>
      </c>
      <c r="C285" s="67" t="s">
        <v>2294</v>
      </c>
      <c r="D285" s="68"/>
      <c r="E285" s="69"/>
      <c r="F285" s="310">
        <v>0</v>
      </c>
      <c r="G285" s="310">
        <v>0</v>
      </c>
      <c r="H285" s="144">
        <f t="shared" si="74"/>
        <v>0</v>
      </c>
      <c r="I285" s="93">
        <f t="shared" si="75"/>
        <v>0</v>
      </c>
      <c r="J285" s="160"/>
      <c r="K285" s="310">
        <v>0</v>
      </c>
      <c r="L285" s="310">
        <v>152679.92000000001</v>
      </c>
      <c r="M285" s="144">
        <f t="shared" si="68"/>
        <v>-152679.92000000001</v>
      </c>
      <c r="N285" s="93" t="str">
        <f t="shared" si="69"/>
        <v>N.M.</v>
      </c>
      <c r="O285" s="261"/>
      <c r="P285" s="160"/>
      <c r="Q285" s="310">
        <v>0</v>
      </c>
      <c r="R285" s="310">
        <v>0</v>
      </c>
      <c r="S285" s="144">
        <f t="shared" si="70"/>
        <v>0</v>
      </c>
      <c r="T285" s="93">
        <f t="shared" si="71"/>
        <v>0</v>
      </c>
      <c r="U285" s="160"/>
      <c r="V285" s="310">
        <v>0</v>
      </c>
      <c r="W285" s="310">
        <v>4543476.29</v>
      </c>
      <c r="X285" s="144">
        <f t="shared" si="72"/>
        <v>-4543476.29</v>
      </c>
      <c r="Y285" s="93" t="str">
        <f t="shared" si="73"/>
        <v>N.M.</v>
      </c>
      <c r="Z285" s="134"/>
    </row>
    <row r="286" spans="1:26" s="70" customFormat="1" hidden="1" outlineLevel="1" x14ac:dyDescent="0.25">
      <c r="A286" s="65" t="s">
        <v>1374</v>
      </c>
      <c r="B286" s="66" t="s">
        <v>1835</v>
      </c>
      <c r="C286" s="67" t="s">
        <v>2295</v>
      </c>
      <c r="D286" s="68"/>
      <c r="E286" s="69"/>
      <c r="F286" s="310">
        <v>547423.21</v>
      </c>
      <c r="G286" s="310">
        <v>514991.33</v>
      </c>
      <c r="H286" s="144">
        <f t="shared" si="74"/>
        <v>32431.879999999946</v>
      </c>
      <c r="I286" s="93">
        <f t="shared" si="75"/>
        <v>6.2975584462751921E-2</v>
      </c>
      <c r="J286" s="160"/>
      <c r="K286" s="310">
        <v>3523439.49</v>
      </c>
      <c r="L286" s="310">
        <v>2764769.8</v>
      </c>
      <c r="M286" s="144">
        <f t="shared" si="68"/>
        <v>758669.69000000041</v>
      </c>
      <c r="N286" s="93">
        <f t="shared" si="69"/>
        <v>0.27440609702840374</v>
      </c>
      <c r="O286" s="261"/>
      <c r="P286" s="160"/>
      <c r="Q286" s="310">
        <v>1178978.75</v>
      </c>
      <c r="R286" s="310">
        <v>1029394.84</v>
      </c>
      <c r="S286" s="144">
        <f t="shared" si="70"/>
        <v>149583.91000000003</v>
      </c>
      <c r="T286" s="93">
        <f t="shared" si="71"/>
        <v>0.14531247310312925</v>
      </c>
      <c r="U286" s="160"/>
      <c r="V286" s="310">
        <v>6410111.3399999999</v>
      </c>
      <c r="W286" s="310">
        <v>5906588.9100000001</v>
      </c>
      <c r="X286" s="144">
        <f t="shared" si="72"/>
        <v>503522.4299999997</v>
      </c>
      <c r="Y286" s="93">
        <f t="shared" si="73"/>
        <v>8.5247583278992692E-2</v>
      </c>
      <c r="Z286" s="134"/>
    </row>
    <row r="287" spans="1:26" s="70" customFormat="1" hidden="1" outlineLevel="1" x14ac:dyDescent="0.25">
      <c r="A287" s="65" t="s">
        <v>1375</v>
      </c>
      <c r="B287" s="66" t="s">
        <v>1836</v>
      </c>
      <c r="C287" s="67" t="s">
        <v>2296</v>
      </c>
      <c r="D287" s="68"/>
      <c r="E287" s="69"/>
      <c r="F287" s="310">
        <v>-279161.09000000003</v>
      </c>
      <c r="G287" s="310">
        <v>-184463.02</v>
      </c>
      <c r="H287" s="144">
        <f t="shared" si="74"/>
        <v>-94698.070000000036</v>
      </c>
      <c r="I287" s="93">
        <f t="shared" si="75"/>
        <v>-0.5133715690006595</v>
      </c>
      <c r="J287" s="160"/>
      <c r="K287" s="310">
        <v>-1889123.8</v>
      </c>
      <c r="L287" s="310">
        <v>-1044887</v>
      </c>
      <c r="M287" s="144">
        <f t="shared" si="68"/>
        <v>-844236.80000000005</v>
      </c>
      <c r="N287" s="93">
        <f t="shared" si="69"/>
        <v>-0.807969474211087</v>
      </c>
      <c r="O287" s="261"/>
      <c r="P287" s="160"/>
      <c r="Q287" s="310">
        <v>-670774.89</v>
      </c>
      <c r="R287" s="310">
        <v>-477481.94</v>
      </c>
      <c r="S287" s="144">
        <f t="shared" si="70"/>
        <v>-193292.95</v>
      </c>
      <c r="T287" s="93">
        <f t="shared" si="71"/>
        <v>-0.40481730052449733</v>
      </c>
      <c r="U287" s="160"/>
      <c r="V287" s="310">
        <v>-3178811.56</v>
      </c>
      <c r="W287" s="310">
        <v>-2093751.23</v>
      </c>
      <c r="X287" s="144">
        <f t="shared" si="72"/>
        <v>-1085060.33</v>
      </c>
      <c r="Y287" s="93">
        <f t="shared" si="73"/>
        <v>-0.51823746510706536</v>
      </c>
      <c r="Z287" s="134"/>
    </row>
    <row r="288" spans="1:26" s="70" customFormat="1" hidden="1" outlineLevel="1" x14ac:dyDescent="0.25">
      <c r="A288" s="65" t="s">
        <v>1376</v>
      </c>
      <c r="B288" s="66" t="s">
        <v>1837</v>
      </c>
      <c r="C288" s="67" t="s">
        <v>2297</v>
      </c>
      <c r="D288" s="68"/>
      <c r="E288" s="69"/>
      <c r="F288" s="310">
        <v>-288.03000000000003</v>
      </c>
      <c r="G288" s="310">
        <v>75.58</v>
      </c>
      <c r="H288" s="144">
        <f t="shared" si="74"/>
        <v>-363.61</v>
      </c>
      <c r="I288" s="93">
        <f t="shared" si="75"/>
        <v>-4.8109288171473938</v>
      </c>
      <c r="J288" s="160"/>
      <c r="K288" s="310">
        <v>-2256.9500000000003</v>
      </c>
      <c r="L288" s="310">
        <v>-2395.36</v>
      </c>
      <c r="M288" s="144">
        <f t="shared" si="68"/>
        <v>138.40999999999985</v>
      </c>
      <c r="N288" s="93">
        <f t="shared" si="69"/>
        <v>5.7782546256095052E-2</v>
      </c>
      <c r="O288" s="261"/>
      <c r="P288" s="160"/>
      <c r="Q288" s="310">
        <v>-659.80000000000007</v>
      </c>
      <c r="R288" s="310">
        <v>-872.48</v>
      </c>
      <c r="S288" s="144">
        <f t="shared" si="70"/>
        <v>212.67999999999995</v>
      </c>
      <c r="T288" s="93">
        <f t="shared" si="71"/>
        <v>0.24376490005501553</v>
      </c>
      <c r="U288" s="160"/>
      <c r="V288" s="310">
        <v>-2779.3700000000003</v>
      </c>
      <c r="W288" s="310">
        <v>-3203.9</v>
      </c>
      <c r="X288" s="144">
        <f t="shared" si="72"/>
        <v>424.52999999999975</v>
      </c>
      <c r="Y288" s="93">
        <f t="shared" si="73"/>
        <v>0.13250413558475599</v>
      </c>
      <c r="Z288" s="134"/>
    </row>
    <row r="289" spans="1:26" s="70" customFormat="1" hidden="1" outlineLevel="1" x14ac:dyDescent="0.25">
      <c r="A289" s="65" t="s">
        <v>1377</v>
      </c>
      <c r="B289" s="66" t="s">
        <v>1838</v>
      </c>
      <c r="C289" s="67" t="s">
        <v>2298</v>
      </c>
      <c r="D289" s="68"/>
      <c r="E289" s="69"/>
      <c r="F289" s="310">
        <v>3584.03</v>
      </c>
      <c r="G289" s="310">
        <v>4278.08</v>
      </c>
      <c r="H289" s="144">
        <f t="shared" si="74"/>
        <v>-694.04999999999973</v>
      </c>
      <c r="I289" s="93">
        <f t="shared" si="75"/>
        <v>-0.16223399281920856</v>
      </c>
      <c r="J289" s="160"/>
      <c r="K289" s="310">
        <v>23562.55</v>
      </c>
      <c r="L289" s="310">
        <v>30870.77</v>
      </c>
      <c r="M289" s="144">
        <f t="shared" si="68"/>
        <v>-7308.2200000000012</v>
      </c>
      <c r="N289" s="93">
        <f t="shared" si="69"/>
        <v>-0.23673591556025331</v>
      </c>
      <c r="O289" s="261"/>
      <c r="P289" s="160"/>
      <c r="Q289" s="310">
        <v>10333.35</v>
      </c>
      <c r="R289" s="310">
        <v>14345.39</v>
      </c>
      <c r="S289" s="144">
        <f t="shared" si="70"/>
        <v>-4012.0399999999991</v>
      </c>
      <c r="T289" s="93">
        <f t="shared" si="71"/>
        <v>-0.27967451564579277</v>
      </c>
      <c r="U289" s="160"/>
      <c r="V289" s="310">
        <v>62567.05</v>
      </c>
      <c r="W289" s="310">
        <v>70070.02</v>
      </c>
      <c r="X289" s="144">
        <f t="shared" si="72"/>
        <v>-7502.9700000000012</v>
      </c>
      <c r="Y289" s="93">
        <f t="shared" si="73"/>
        <v>-0.10707817694357731</v>
      </c>
      <c r="Z289" s="134"/>
    </row>
    <row r="290" spans="1:26" s="70" customFormat="1" hidden="1" outlineLevel="1" x14ac:dyDescent="0.25">
      <c r="A290" s="65" t="s">
        <v>1378</v>
      </c>
      <c r="B290" s="66" t="s">
        <v>1839</v>
      </c>
      <c r="C290" s="67" t="s">
        <v>2299</v>
      </c>
      <c r="D290" s="68"/>
      <c r="E290" s="69"/>
      <c r="F290" s="310">
        <v>61090.1</v>
      </c>
      <c r="G290" s="310">
        <v>137783.09</v>
      </c>
      <c r="H290" s="144">
        <f t="shared" si="74"/>
        <v>-76692.989999999991</v>
      </c>
      <c r="I290" s="93">
        <f t="shared" si="75"/>
        <v>-0.5566212080161651</v>
      </c>
      <c r="J290" s="160"/>
      <c r="K290" s="310">
        <v>376416.24</v>
      </c>
      <c r="L290" s="310">
        <v>458058.68</v>
      </c>
      <c r="M290" s="144">
        <f t="shared" si="68"/>
        <v>-81642.44</v>
      </c>
      <c r="N290" s="93">
        <f t="shared" si="69"/>
        <v>-0.17823576664893678</v>
      </c>
      <c r="O290" s="261"/>
      <c r="P290" s="160"/>
      <c r="Q290" s="310">
        <v>183964.11000000002</v>
      </c>
      <c r="R290" s="310">
        <v>266582.09000000003</v>
      </c>
      <c r="S290" s="144">
        <f t="shared" si="70"/>
        <v>-82617.98000000001</v>
      </c>
      <c r="T290" s="93">
        <f t="shared" si="71"/>
        <v>-0.30991571864411449</v>
      </c>
      <c r="U290" s="160"/>
      <c r="V290" s="310">
        <v>716667.11</v>
      </c>
      <c r="W290" s="310">
        <v>817158.32000000007</v>
      </c>
      <c r="X290" s="144">
        <f t="shared" si="72"/>
        <v>-100491.21000000008</v>
      </c>
      <c r="Y290" s="93">
        <f t="shared" si="73"/>
        <v>-0.12297642640412701</v>
      </c>
      <c r="Z290" s="134"/>
    </row>
    <row r="291" spans="1:26" s="70" customFormat="1" hidden="1" outlineLevel="1" x14ac:dyDescent="0.25">
      <c r="A291" s="65" t="s">
        <v>1379</v>
      </c>
      <c r="B291" s="66" t="s">
        <v>1840</v>
      </c>
      <c r="C291" s="67" t="s">
        <v>2300</v>
      </c>
      <c r="D291" s="68"/>
      <c r="E291" s="69"/>
      <c r="F291" s="310">
        <v>0</v>
      </c>
      <c r="G291" s="310">
        <v>0</v>
      </c>
      <c r="H291" s="144">
        <f t="shared" si="74"/>
        <v>0</v>
      </c>
      <c r="I291" s="93">
        <f t="shared" si="75"/>
        <v>0</v>
      </c>
      <c r="J291" s="160"/>
      <c r="K291" s="310">
        <v>243.15</v>
      </c>
      <c r="L291" s="310">
        <v>245.05</v>
      </c>
      <c r="M291" s="144">
        <f t="shared" si="68"/>
        <v>-1.9000000000000057</v>
      </c>
      <c r="N291" s="93">
        <f t="shared" si="69"/>
        <v>-7.7535196898592352E-3</v>
      </c>
      <c r="O291" s="261"/>
      <c r="P291" s="160"/>
      <c r="Q291" s="310">
        <v>0</v>
      </c>
      <c r="R291" s="310">
        <v>0</v>
      </c>
      <c r="S291" s="144">
        <f t="shared" si="70"/>
        <v>0</v>
      </c>
      <c r="T291" s="93">
        <f t="shared" si="71"/>
        <v>0</v>
      </c>
      <c r="U291" s="160"/>
      <c r="V291" s="310">
        <v>243.15</v>
      </c>
      <c r="W291" s="310">
        <v>245.05</v>
      </c>
      <c r="X291" s="144">
        <f t="shared" si="72"/>
        <v>-1.9000000000000057</v>
      </c>
      <c r="Y291" s="93">
        <f t="shared" si="73"/>
        <v>-7.7535196898592352E-3</v>
      </c>
      <c r="Z291" s="134"/>
    </row>
    <row r="292" spans="1:26" s="70" customFormat="1" hidden="1" outlineLevel="1" x14ac:dyDescent="0.25">
      <c r="A292" s="65" t="s">
        <v>1380</v>
      </c>
      <c r="B292" s="66" t="s">
        <v>1841</v>
      </c>
      <c r="C292" s="67" t="s">
        <v>2301</v>
      </c>
      <c r="D292" s="68"/>
      <c r="E292" s="69"/>
      <c r="F292" s="310">
        <v>0</v>
      </c>
      <c r="G292" s="310">
        <v>0</v>
      </c>
      <c r="H292" s="144">
        <f t="shared" si="74"/>
        <v>0</v>
      </c>
      <c r="I292" s="93">
        <f t="shared" si="75"/>
        <v>0</v>
      </c>
      <c r="J292" s="160"/>
      <c r="K292" s="310">
        <v>0</v>
      </c>
      <c r="L292" s="310">
        <v>446.40000000000003</v>
      </c>
      <c r="M292" s="144">
        <f t="shared" si="68"/>
        <v>-446.40000000000003</v>
      </c>
      <c r="N292" s="93" t="str">
        <f t="shared" si="69"/>
        <v>N.M.</v>
      </c>
      <c r="O292" s="261"/>
      <c r="P292" s="160"/>
      <c r="Q292" s="310">
        <v>0</v>
      </c>
      <c r="R292" s="310">
        <v>446.40000000000003</v>
      </c>
      <c r="S292" s="144">
        <f t="shared" si="70"/>
        <v>-446.40000000000003</v>
      </c>
      <c r="T292" s="93" t="str">
        <f t="shared" si="71"/>
        <v>N.M.</v>
      </c>
      <c r="U292" s="160"/>
      <c r="V292" s="310">
        <v>0</v>
      </c>
      <c r="W292" s="310">
        <v>446.40000000000003</v>
      </c>
      <c r="X292" s="144">
        <f t="shared" si="72"/>
        <v>-446.40000000000003</v>
      </c>
      <c r="Y292" s="93" t="str">
        <f t="shared" si="73"/>
        <v>N.M.</v>
      </c>
      <c r="Z292" s="134"/>
    </row>
    <row r="293" spans="1:26" s="70" customFormat="1" hidden="1" outlineLevel="1" x14ac:dyDescent="0.25">
      <c r="A293" s="65" t="s">
        <v>1381</v>
      </c>
      <c r="B293" s="66" t="s">
        <v>1842</v>
      </c>
      <c r="C293" s="67" t="s">
        <v>2302</v>
      </c>
      <c r="D293" s="68"/>
      <c r="E293" s="69"/>
      <c r="F293" s="310">
        <v>0</v>
      </c>
      <c r="G293" s="310">
        <v>5.68</v>
      </c>
      <c r="H293" s="144">
        <f t="shared" si="74"/>
        <v>-5.68</v>
      </c>
      <c r="I293" s="93" t="str">
        <f t="shared" si="75"/>
        <v>N.M.</v>
      </c>
      <c r="J293" s="160"/>
      <c r="K293" s="310">
        <v>0</v>
      </c>
      <c r="L293" s="310">
        <v>5.79</v>
      </c>
      <c r="M293" s="144">
        <f t="shared" si="68"/>
        <v>-5.79</v>
      </c>
      <c r="N293" s="93" t="str">
        <f t="shared" si="69"/>
        <v>N.M.</v>
      </c>
      <c r="O293" s="261"/>
      <c r="P293" s="160"/>
      <c r="Q293" s="310">
        <v>0</v>
      </c>
      <c r="R293" s="310">
        <v>5.79</v>
      </c>
      <c r="S293" s="144">
        <f t="shared" si="70"/>
        <v>-5.79</v>
      </c>
      <c r="T293" s="93" t="str">
        <f t="shared" si="71"/>
        <v>N.M.</v>
      </c>
      <c r="U293" s="160"/>
      <c r="V293" s="310">
        <v>0</v>
      </c>
      <c r="W293" s="310">
        <v>5.94</v>
      </c>
      <c r="X293" s="144">
        <f t="shared" si="72"/>
        <v>-5.94</v>
      </c>
      <c r="Y293" s="93" t="str">
        <f t="shared" si="73"/>
        <v>N.M.</v>
      </c>
      <c r="Z293" s="134"/>
    </row>
    <row r="294" spans="1:26" s="70" customFormat="1" hidden="1" outlineLevel="1" x14ac:dyDescent="0.25">
      <c r="A294" s="65" t="s">
        <v>1382</v>
      </c>
      <c r="B294" s="66" t="s">
        <v>1843</v>
      </c>
      <c r="C294" s="67" t="s">
        <v>2303</v>
      </c>
      <c r="D294" s="68"/>
      <c r="E294" s="69"/>
      <c r="F294" s="310">
        <v>0</v>
      </c>
      <c r="G294" s="310">
        <v>0</v>
      </c>
      <c r="H294" s="144">
        <f t="shared" si="74"/>
        <v>0</v>
      </c>
      <c r="I294" s="93">
        <f t="shared" si="75"/>
        <v>0</v>
      </c>
      <c r="J294" s="160"/>
      <c r="K294" s="310">
        <v>0.93</v>
      </c>
      <c r="L294" s="310">
        <v>0</v>
      </c>
      <c r="M294" s="144">
        <f t="shared" si="68"/>
        <v>0.93</v>
      </c>
      <c r="N294" s="93" t="str">
        <f t="shared" si="69"/>
        <v>N.M.</v>
      </c>
      <c r="O294" s="261"/>
      <c r="P294" s="160"/>
      <c r="Q294" s="310">
        <v>0.93</v>
      </c>
      <c r="R294" s="310">
        <v>0</v>
      </c>
      <c r="S294" s="144">
        <f t="shared" si="70"/>
        <v>0.93</v>
      </c>
      <c r="T294" s="93" t="str">
        <f t="shared" si="71"/>
        <v>N.M.</v>
      </c>
      <c r="U294" s="160"/>
      <c r="V294" s="310">
        <v>0.93</v>
      </c>
      <c r="W294" s="310">
        <v>0</v>
      </c>
      <c r="X294" s="144">
        <f t="shared" si="72"/>
        <v>0.93</v>
      </c>
      <c r="Y294" s="93" t="str">
        <f t="shared" si="73"/>
        <v>N.M.</v>
      </c>
      <c r="Z294" s="134"/>
    </row>
    <row r="295" spans="1:26" collapsed="1" x14ac:dyDescent="0.25">
      <c r="A295" s="40" t="s">
        <v>648</v>
      </c>
      <c r="B295" s="85" t="s">
        <v>266</v>
      </c>
      <c r="C295" s="89" t="s">
        <v>385</v>
      </c>
      <c r="D295" s="40" t="s">
        <v>276</v>
      </c>
      <c r="E295" s="50"/>
      <c r="F295" s="102">
        <v>12215178.770000001</v>
      </c>
      <c r="G295" s="102">
        <v>6811038.7399999993</v>
      </c>
      <c r="H295" s="100">
        <f t="shared" si="74"/>
        <v>5404140.0300000021</v>
      </c>
      <c r="I295" s="119">
        <f t="shared" si="75"/>
        <v>0.79343845135727453</v>
      </c>
      <c r="J295" s="162"/>
      <c r="K295" s="102">
        <v>82803278.159999996</v>
      </c>
      <c r="L295" s="102">
        <v>52517428.710000001</v>
      </c>
      <c r="M295" s="100">
        <f t="shared" si="68"/>
        <v>30285849.449999996</v>
      </c>
      <c r="N295" s="119">
        <f t="shared" si="69"/>
        <v>0.57668187864333076</v>
      </c>
      <c r="O295" s="249"/>
      <c r="P295" s="162"/>
      <c r="Q295" s="102">
        <v>33256141.020000007</v>
      </c>
      <c r="R295" s="102">
        <v>23162802.54999999</v>
      </c>
      <c r="S295" s="100">
        <f t="shared" si="70"/>
        <v>10093338.470000017</v>
      </c>
      <c r="T295" s="119">
        <f t="shared" si="71"/>
        <v>0.43575635755700132</v>
      </c>
      <c r="U295" s="162"/>
      <c r="V295" s="102">
        <v>138753962.70000005</v>
      </c>
      <c r="W295" s="102">
        <v>114660352.18000001</v>
      </c>
      <c r="X295" s="100">
        <f t="shared" si="72"/>
        <v>24093610.520000041</v>
      </c>
      <c r="Y295" s="119">
        <f t="shared" si="73"/>
        <v>0.21013026789047876</v>
      </c>
    </row>
    <row r="296" spans="1:26" s="110" customFormat="1" x14ac:dyDescent="0.25">
      <c r="A296" s="105"/>
      <c r="B296" s="106" t="s">
        <v>961</v>
      </c>
      <c r="C296" s="107" t="s">
        <v>951</v>
      </c>
      <c r="D296" s="105"/>
      <c r="E296" s="109"/>
      <c r="F296" s="305"/>
      <c r="G296" s="305"/>
      <c r="H296" s="306"/>
      <c r="I296" s="121"/>
      <c r="J296" s="169"/>
      <c r="K296" s="305"/>
      <c r="L296" s="305"/>
      <c r="M296" s="306"/>
      <c r="N296" s="121"/>
      <c r="O296" s="250"/>
      <c r="P296" s="169"/>
      <c r="Q296" s="305"/>
      <c r="R296" s="305"/>
      <c r="S296" s="306"/>
      <c r="T296" s="121"/>
      <c r="U296" s="169"/>
      <c r="V296" s="305"/>
      <c r="W296" s="305"/>
      <c r="X296" s="306"/>
      <c r="Y296" s="121"/>
      <c r="Z296" s="134"/>
    </row>
    <row r="297" spans="1:26" s="110" customFormat="1" x14ac:dyDescent="0.25">
      <c r="A297" s="105"/>
      <c r="B297" s="106" t="s">
        <v>1144</v>
      </c>
      <c r="C297" s="107" t="s">
        <v>295</v>
      </c>
      <c r="D297" s="105"/>
      <c r="E297" s="109"/>
      <c r="F297" s="305"/>
      <c r="G297" s="305"/>
      <c r="H297" s="306"/>
      <c r="I297" s="121"/>
      <c r="J297" s="169"/>
      <c r="K297" s="305"/>
      <c r="L297" s="305"/>
      <c r="M297" s="306"/>
      <c r="N297" s="121"/>
      <c r="O297" s="250"/>
      <c r="P297" s="169"/>
      <c r="Q297" s="305"/>
      <c r="R297" s="305"/>
      <c r="S297" s="306"/>
      <c r="T297" s="121"/>
      <c r="U297" s="169"/>
      <c r="V297" s="305"/>
      <c r="W297" s="305"/>
      <c r="X297" s="306"/>
      <c r="Y297" s="121"/>
      <c r="Z297" s="134"/>
    </row>
    <row r="298" spans="1:26" s="70" customFormat="1" hidden="1" outlineLevel="1" x14ac:dyDescent="0.25">
      <c r="A298" s="65" t="s">
        <v>1383</v>
      </c>
      <c r="B298" s="66" t="s">
        <v>1844</v>
      </c>
      <c r="C298" s="67" t="s">
        <v>2255</v>
      </c>
      <c r="D298" s="68"/>
      <c r="E298" s="69"/>
      <c r="F298" s="310">
        <v>78.59</v>
      </c>
      <c r="G298" s="310">
        <v>0</v>
      </c>
      <c r="H298" s="144">
        <f t="shared" ref="H298:H305" si="76">+F298-G298</f>
        <v>78.59</v>
      </c>
      <c r="I298" s="93" t="str">
        <f t="shared" ref="I298:I305" si="77">IF(G298&lt;0,IF(H298=0,0,IF(OR(G298=0,F298=0),"N.M.",IF(ABS(H298/G298)&gt;=10,"N.M.",H298/(-G298)))),IF(H298=0,0,IF(OR(G298=0,F298=0),"N.M.",IF(ABS(H298/G298)&gt;=10,"N.M.",H298/G298))))</f>
        <v>N.M.</v>
      </c>
      <c r="J298" s="160"/>
      <c r="K298" s="310">
        <v>224.88</v>
      </c>
      <c r="L298" s="310">
        <v>0</v>
      </c>
      <c r="M298" s="144"/>
      <c r="N298" s="93"/>
      <c r="O298" s="261"/>
      <c r="P298" s="160"/>
      <c r="Q298" s="310">
        <v>224.88</v>
      </c>
      <c r="R298" s="310">
        <v>0</v>
      </c>
      <c r="S298" s="144"/>
      <c r="T298" s="93"/>
      <c r="U298" s="160"/>
      <c r="V298" s="310">
        <v>224.88</v>
      </c>
      <c r="W298" s="310">
        <v>0</v>
      </c>
      <c r="X298" s="144"/>
      <c r="Y298" s="93"/>
      <c r="Z298" s="134"/>
    </row>
    <row r="299" spans="1:26" collapsed="1" x14ac:dyDescent="0.25">
      <c r="A299" s="40" t="s">
        <v>1052</v>
      </c>
      <c r="B299" s="85" t="s">
        <v>1145</v>
      </c>
      <c r="C299" s="90" t="s">
        <v>952</v>
      </c>
      <c r="D299" s="314"/>
      <c r="E299" s="315"/>
      <c r="F299" s="286">
        <v>78.59</v>
      </c>
      <c r="G299" s="102">
        <v>0</v>
      </c>
      <c r="H299" s="100">
        <f t="shared" si="76"/>
        <v>78.59</v>
      </c>
      <c r="I299" s="119" t="str">
        <f t="shared" si="77"/>
        <v>N.M.</v>
      </c>
      <c r="J299" s="162"/>
      <c r="K299" s="102">
        <v>224.88</v>
      </c>
      <c r="L299" s="102">
        <v>0</v>
      </c>
      <c r="M299" s="100"/>
      <c r="N299" s="119"/>
      <c r="O299" s="249"/>
      <c r="P299" s="162"/>
      <c r="Q299" s="102">
        <v>224.88</v>
      </c>
      <c r="R299" s="102">
        <v>0</v>
      </c>
      <c r="S299" s="100"/>
      <c r="T299" s="119"/>
      <c r="U299" s="162"/>
      <c r="V299" s="102">
        <v>224.88</v>
      </c>
      <c r="W299" s="102">
        <v>0</v>
      </c>
      <c r="X299" s="100"/>
      <c r="Y299" s="119"/>
    </row>
    <row r="300" spans="1:26" s="70" customFormat="1" hidden="1" outlineLevel="1" x14ac:dyDescent="0.25">
      <c r="A300" s="65" t="s">
        <v>1387</v>
      </c>
      <c r="B300" s="66" t="s">
        <v>1848</v>
      </c>
      <c r="C300" s="67" t="s">
        <v>2306</v>
      </c>
      <c r="D300" s="68"/>
      <c r="E300" s="69"/>
      <c r="F300" s="310">
        <v>0</v>
      </c>
      <c r="G300" s="310">
        <v>0</v>
      </c>
      <c r="H300" s="144">
        <f t="shared" si="76"/>
        <v>0</v>
      </c>
      <c r="I300" s="93">
        <f t="shared" si="77"/>
        <v>0</v>
      </c>
      <c r="J300" s="160"/>
      <c r="K300" s="310">
        <v>2.0699999999999998</v>
      </c>
      <c r="L300" s="310">
        <v>0</v>
      </c>
      <c r="M300" s="144"/>
      <c r="N300" s="93"/>
      <c r="O300" s="261"/>
      <c r="P300" s="160"/>
      <c r="Q300" s="310">
        <v>-8.32</v>
      </c>
      <c r="R300" s="310">
        <v>0</v>
      </c>
      <c r="S300" s="144"/>
      <c r="T300" s="93"/>
      <c r="U300" s="160"/>
      <c r="V300" s="310">
        <v>2.0699999999999998</v>
      </c>
      <c r="W300" s="310">
        <v>0</v>
      </c>
      <c r="X300" s="144"/>
      <c r="Y300" s="93"/>
      <c r="Z300" s="134"/>
    </row>
    <row r="301" spans="1:26" collapsed="1" x14ac:dyDescent="0.25">
      <c r="A301" s="40" t="s">
        <v>1061</v>
      </c>
      <c r="B301" s="85" t="s">
        <v>1146</v>
      </c>
      <c r="C301" s="90" t="s">
        <v>953</v>
      </c>
      <c r="D301" s="314"/>
      <c r="E301" s="315"/>
      <c r="F301" s="286">
        <v>0</v>
      </c>
      <c r="G301" s="102">
        <v>0</v>
      </c>
      <c r="H301" s="100">
        <f t="shared" si="76"/>
        <v>0</v>
      </c>
      <c r="I301" s="119">
        <f t="shared" si="77"/>
        <v>0</v>
      </c>
      <c r="J301" s="162"/>
      <c r="K301" s="102">
        <v>2.0699999999999998</v>
      </c>
      <c r="L301" s="102">
        <v>0</v>
      </c>
      <c r="M301" s="100"/>
      <c r="N301" s="119"/>
      <c r="O301" s="249"/>
      <c r="P301" s="162"/>
      <c r="Q301" s="102">
        <v>-8.32</v>
      </c>
      <c r="R301" s="102">
        <v>0</v>
      </c>
      <c r="S301" s="100"/>
      <c r="T301" s="119"/>
      <c r="U301" s="162"/>
      <c r="V301" s="102">
        <v>2.0699999999999998</v>
      </c>
      <c r="W301" s="102">
        <v>0</v>
      </c>
      <c r="X301" s="100"/>
      <c r="Y301" s="119"/>
    </row>
    <row r="302" spans="1:26" x14ac:dyDescent="0.25">
      <c r="A302" s="40" t="s">
        <v>1049</v>
      </c>
      <c r="B302" s="85" t="s">
        <v>1147</v>
      </c>
      <c r="C302" s="90" t="s">
        <v>954</v>
      </c>
      <c r="D302" s="314"/>
      <c r="E302" s="315"/>
      <c r="F302" s="286">
        <v>0</v>
      </c>
      <c r="G302" s="102">
        <v>0</v>
      </c>
      <c r="H302" s="100">
        <f t="shared" si="76"/>
        <v>0</v>
      </c>
      <c r="I302" s="119">
        <f t="shared" si="77"/>
        <v>0</v>
      </c>
      <c r="J302" s="162"/>
      <c r="K302" s="102">
        <v>0</v>
      </c>
      <c r="L302" s="102">
        <v>0</v>
      </c>
      <c r="M302" s="100"/>
      <c r="N302" s="119"/>
      <c r="O302" s="249"/>
      <c r="P302" s="162"/>
      <c r="Q302" s="102">
        <v>0</v>
      </c>
      <c r="R302" s="102">
        <v>0</v>
      </c>
      <c r="S302" s="100"/>
      <c r="T302" s="119"/>
      <c r="U302" s="162"/>
      <c r="V302" s="102">
        <v>0</v>
      </c>
      <c r="W302" s="102">
        <v>0</v>
      </c>
      <c r="X302" s="100"/>
      <c r="Y302" s="119"/>
    </row>
    <row r="303" spans="1:26" s="70" customFormat="1" hidden="1" outlineLevel="1" x14ac:dyDescent="0.25">
      <c r="A303" s="65" t="s">
        <v>1383</v>
      </c>
      <c r="B303" s="66" t="s">
        <v>1844</v>
      </c>
      <c r="C303" s="67" t="s">
        <v>2255</v>
      </c>
      <c r="D303" s="68"/>
      <c r="E303" s="69"/>
      <c r="F303" s="310">
        <v>78.59</v>
      </c>
      <c r="G303" s="310">
        <v>0</v>
      </c>
      <c r="H303" s="144">
        <f t="shared" si="76"/>
        <v>78.59</v>
      </c>
      <c r="I303" s="93" t="str">
        <f t="shared" si="77"/>
        <v>N.M.</v>
      </c>
      <c r="J303" s="160"/>
      <c r="K303" s="310">
        <v>224.88</v>
      </c>
      <c r="L303" s="310">
        <v>0</v>
      </c>
      <c r="M303" s="144"/>
      <c r="N303" s="93"/>
      <c r="O303" s="261"/>
      <c r="P303" s="160"/>
      <c r="Q303" s="310">
        <v>224.88</v>
      </c>
      <c r="R303" s="310">
        <v>0</v>
      </c>
      <c r="S303" s="144"/>
      <c r="T303" s="93"/>
      <c r="U303" s="160"/>
      <c r="V303" s="310">
        <v>224.88</v>
      </c>
      <c r="W303" s="310">
        <v>0</v>
      </c>
      <c r="X303" s="144"/>
      <c r="Y303" s="93"/>
      <c r="Z303" s="134"/>
    </row>
    <row r="304" spans="1:26" s="70" customFormat="1" hidden="1" outlineLevel="1" x14ac:dyDescent="0.25">
      <c r="A304" s="65" t="s">
        <v>1387</v>
      </c>
      <c r="B304" s="66" t="s">
        <v>1848</v>
      </c>
      <c r="C304" s="67" t="s">
        <v>2306</v>
      </c>
      <c r="D304" s="68"/>
      <c r="E304" s="69"/>
      <c r="F304" s="310">
        <v>0</v>
      </c>
      <c r="G304" s="310">
        <v>0</v>
      </c>
      <c r="H304" s="144">
        <f t="shared" si="76"/>
        <v>0</v>
      </c>
      <c r="I304" s="93">
        <f t="shared" si="77"/>
        <v>0</v>
      </c>
      <c r="J304" s="160"/>
      <c r="K304" s="310">
        <v>2.0699999999999998</v>
      </c>
      <c r="L304" s="310">
        <v>0</v>
      </c>
      <c r="M304" s="144"/>
      <c r="N304" s="93"/>
      <c r="O304" s="261"/>
      <c r="P304" s="160"/>
      <c r="Q304" s="310">
        <v>-8.32</v>
      </c>
      <c r="R304" s="310">
        <v>0</v>
      </c>
      <c r="S304" s="144"/>
      <c r="T304" s="93"/>
      <c r="U304" s="160"/>
      <c r="V304" s="310">
        <v>2.0699999999999998</v>
      </c>
      <c r="W304" s="310">
        <v>0</v>
      </c>
      <c r="X304" s="144"/>
      <c r="Y304" s="93"/>
      <c r="Z304" s="134"/>
    </row>
    <row r="305" spans="1:26" collapsed="1" x14ac:dyDescent="0.25">
      <c r="A305" s="40" t="s">
        <v>1071</v>
      </c>
      <c r="B305" s="85" t="s">
        <v>1148</v>
      </c>
      <c r="C305" s="89" t="s">
        <v>1149</v>
      </c>
      <c r="D305" s="40"/>
      <c r="E305" s="50"/>
      <c r="F305" s="102">
        <v>78.59</v>
      </c>
      <c r="G305" s="102">
        <v>0</v>
      </c>
      <c r="H305" s="100">
        <f t="shared" si="76"/>
        <v>78.59</v>
      </c>
      <c r="I305" s="119" t="str">
        <f t="shared" si="77"/>
        <v>N.M.</v>
      </c>
      <c r="J305" s="162"/>
      <c r="K305" s="102">
        <v>226.95</v>
      </c>
      <c r="L305" s="102">
        <v>0</v>
      </c>
      <c r="M305" s="100"/>
      <c r="N305" s="119"/>
      <c r="O305" s="249"/>
      <c r="P305" s="162"/>
      <c r="Q305" s="102">
        <v>216.56</v>
      </c>
      <c r="R305" s="102">
        <v>0</v>
      </c>
      <c r="S305" s="100"/>
      <c r="T305" s="119"/>
      <c r="U305" s="162"/>
      <c r="V305" s="102">
        <v>226.95</v>
      </c>
      <c r="W305" s="102">
        <v>0</v>
      </c>
      <c r="X305" s="100"/>
      <c r="Y305" s="119"/>
    </row>
    <row r="306" spans="1:26" s="110" customFormat="1" x14ac:dyDescent="0.25">
      <c r="A306" s="105"/>
      <c r="B306" s="319" t="s">
        <v>1141</v>
      </c>
      <c r="C306" s="107" t="s">
        <v>281</v>
      </c>
      <c r="D306" s="105"/>
      <c r="E306" s="109"/>
      <c r="F306" s="305"/>
      <c r="G306" s="305"/>
      <c r="H306" s="306"/>
      <c r="I306" s="121"/>
      <c r="J306" s="169"/>
      <c r="K306" s="305"/>
      <c r="L306" s="305"/>
      <c r="M306" s="306"/>
      <c r="N306" s="121"/>
      <c r="O306" s="250"/>
      <c r="P306" s="169"/>
      <c r="Q306" s="305"/>
      <c r="R306" s="305"/>
      <c r="S306" s="306"/>
      <c r="T306" s="121"/>
      <c r="U306" s="169"/>
      <c r="V306" s="305"/>
      <c r="W306" s="305"/>
      <c r="X306" s="306"/>
      <c r="Y306" s="121"/>
      <c r="Z306" s="134"/>
    </row>
    <row r="307" spans="1:26" hidden="1" x14ac:dyDescent="0.25">
      <c r="A307" s="40" t="s">
        <v>1056</v>
      </c>
      <c r="B307" s="313"/>
      <c r="C307" s="90" t="s">
        <v>1166</v>
      </c>
      <c r="D307" s="314"/>
      <c r="E307" s="315"/>
      <c r="F307" s="316">
        <v>0</v>
      </c>
      <c r="G307" s="102">
        <v>0</v>
      </c>
      <c r="H307" s="100">
        <f t="shared" ref="H307:H321" si="78">+F307-G307</f>
        <v>0</v>
      </c>
      <c r="I307" s="119">
        <f t="shared" ref="I307:I321" si="79">IF(G307&lt;0,IF(H307=0,0,IF(OR(G307=0,F307=0),"N.M.",IF(ABS(H307/G307)&gt;=10,"N.M.",H307/(-G307)))),IF(H307=0,0,IF(OR(G307=0,F307=0),"N.M.",IF(ABS(H307/G307)&gt;=10,"N.M.",H307/G307))))</f>
        <v>0</v>
      </c>
      <c r="J307" s="162"/>
      <c r="K307" s="102">
        <v>0</v>
      </c>
      <c r="L307" s="102">
        <v>0</v>
      </c>
      <c r="M307" s="100"/>
      <c r="N307" s="119"/>
      <c r="O307" s="249"/>
      <c r="P307" s="162"/>
      <c r="Q307" s="102">
        <v>0</v>
      </c>
      <c r="R307" s="102">
        <v>0</v>
      </c>
      <c r="S307" s="100"/>
      <c r="T307" s="119"/>
      <c r="U307" s="162"/>
      <c r="V307" s="102">
        <v>0</v>
      </c>
      <c r="W307" s="102">
        <v>0</v>
      </c>
      <c r="X307" s="100"/>
      <c r="Y307" s="119"/>
    </row>
    <row r="308" spans="1:26" x14ac:dyDescent="0.25">
      <c r="A308" s="40" t="s">
        <v>1050</v>
      </c>
      <c r="B308" s="85" t="s">
        <v>1150</v>
      </c>
      <c r="C308" s="90" t="s">
        <v>955</v>
      </c>
      <c r="D308" s="314"/>
      <c r="E308" s="315"/>
      <c r="F308" s="286">
        <v>0</v>
      </c>
      <c r="G308" s="102">
        <v>0</v>
      </c>
      <c r="H308" s="100">
        <f t="shared" si="78"/>
        <v>0</v>
      </c>
      <c r="I308" s="119">
        <f t="shared" si="79"/>
        <v>0</v>
      </c>
      <c r="J308" s="162"/>
      <c r="K308" s="102">
        <v>0</v>
      </c>
      <c r="L308" s="102">
        <v>0</v>
      </c>
      <c r="M308" s="100"/>
      <c r="N308" s="119"/>
      <c r="O308" s="249"/>
      <c r="P308" s="162"/>
      <c r="Q308" s="102">
        <v>0</v>
      </c>
      <c r="R308" s="102">
        <v>0</v>
      </c>
      <c r="S308" s="100"/>
      <c r="T308" s="119"/>
      <c r="U308" s="162"/>
      <c r="V308" s="102">
        <v>0</v>
      </c>
      <c r="W308" s="102">
        <v>0</v>
      </c>
      <c r="X308" s="100"/>
      <c r="Y308" s="119"/>
    </row>
    <row r="309" spans="1:26" s="70" customFormat="1" hidden="1" outlineLevel="1" x14ac:dyDescent="0.25">
      <c r="A309" s="65" t="s">
        <v>1569</v>
      </c>
      <c r="B309" s="66" t="s">
        <v>2030</v>
      </c>
      <c r="C309" s="67" t="s">
        <v>2477</v>
      </c>
      <c r="D309" s="68"/>
      <c r="E309" s="69"/>
      <c r="F309" s="310">
        <v>-3.5100000000000002</v>
      </c>
      <c r="G309" s="310">
        <v>0</v>
      </c>
      <c r="H309" s="144">
        <f t="shared" si="78"/>
        <v>-3.5100000000000002</v>
      </c>
      <c r="I309" s="93" t="str">
        <f t="shared" si="79"/>
        <v>N.M.</v>
      </c>
      <c r="J309" s="160"/>
      <c r="K309" s="310">
        <v>0</v>
      </c>
      <c r="L309" s="310">
        <v>0</v>
      </c>
      <c r="M309" s="144"/>
      <c r="N309" s="93"/>
      <c r="O309" s="261"/>
      <c r="P309" s="160"/>
      <c r="Q309" s="310">
        <v>-41.21</v>
      </c>
      <c r="R309" s="310">
        <v>0</v>
      </c>
      <c r="S309" s="144"/>
      <c r="T309" s="93"/>
      <c r="U309" s="160"/>
      <c r="V309" s="310">
        <v>0</v>
      </c>
      <c r="W309" s="310">
        <v>0</v>
      </c>
      <c r="X309" s="144"/>
      <c r="Y309" s="93"/>
      <c r="Z309" s="134"/>
    </row>
    <row r="310" spans="1:26" collapsed="1" x14ac:dyDescent="0.25">
      <c r="A310" s="40" t="s">
        <v>1057</v>
      </c>
      <c r="B310" s="85" t="s">
        <v>1151</v>
      </c>
      <c r="C310" s="90" t="s">
        <v>956</v>
      </c>
      <c r="D310" s="314"/>
      <c r="E310" s="315"/>
      <c r="F310" s="286">
        <v>-3.5100000000000002</v>
      </c>
      <c r="G310" s="102">
        <v>0</v>
      </c>
      <c r="H310" s="100">
        <f t="shared" si="78"/>
        <v>-3.5100000000000002</v>
      </c>
      <c r="I310" s="119" t="str">
        <f t="shared" si="79"/>
        <v>N.M.</v>
      </c>
      <c r="J310" s="162"/>
      <c r="K310" s="102">
        <v>0</v>
      </c>
      <c r="L310" s="102">
        <v>0</v>
      </c>
      <c r="M310" s="100"/>
      <c r="N310" s="119"/>
      <c r="O310" s="249"/>
      <c r="P310" s="162"/>
      <c r="Q310" s="102">
        <v>-41.21</v>
      </c>
      <c r="R310" s="102">
        <v>0</v>
      </c>
      <c r="S310" s="100"/>
      <c r="T310" s="119"/>
      <c r="U310" s="162"/>
      <c r="V310" s="102">
        <v>0</v>
      </c>
      <c r="W310" s="102">
        <v>0</v>
      </c>
      <c r="X310" s="100"/>
      <c r="Y310" s="119"/>
    </row>
    <row r="311" spans="1:26" x14ac:dyDescent="0.25">
      <c r="A311" s="40" t="s">
        <v>1059</v>
      </c>
      <c r="B311" s="85" t="s">
        <v>1152</v>
      </c>
      <c r="C311" s="90" t="s">
        <v>957</v>
      </c>
      <c r="D311" s="314"/>
      <c r="E311" s="315"/>
      <c r="F311" s="286">
        <v>0</v>
      </c>
      <c r="G311" s="102">
        <v>0</v>
      </c>
      <c r="H311" s="100">
        <f t="shared" si="78"/>
        <v>0</v>
      </c>
      <c r="I311" s="119">
        <f t="shared" si="79"/>
        <v>0</v>
      </c>
      <c r="J311" s="162"/>
      <c r="K311" s="102">
        <v>0</v>
      </c>
      <c r="L311" s="102">
        <v>0</v>
      </c>
      <c r="M311" s="100"/>
      <c r="N311" s="119"/>
      <c r="O311" s="249"/>
      <c r="P311" s="162"/>
      <c r="Q311" s="102">
        <v>0</v>
      </c>
      <c r="R311" s="102">
        <v>0</v>
      </c>
      <c r="S311" s="100"/>
      <c r="T311" s="119"/>
      <c r="U311" s="162"/>
      <c r="V311" s="102">
        <v>0</v>
      </c>
      <c r="W311" s="102">
        <v>0</v>
      </c>
      <c r="X311" s="100"/>
      <c r="Y311" s="119"/>
    </row>
    <row r="312" spans="1:26" x14ac:dyDescent="0.25">
      <c r="A312" s="40" t="s">
        <v>1051</v>
      </c>
      <c r="B312" s="85" t="s">
        <v>1153</v>
      </c>
      <c r="C312" s="90" t="s">
        <v>958</v>
      </c>
      <c r="D312" s="314"/>
      <c r="E312" s="315"/>
      <c r="F312" s="286">
        <v>0</v>
      </c>
      <c r="G312" s="102">
        <v>0</v>
      </c>
      <c r="H312" s="100">
        <f t="shared" si="78"/>
        <v>0</v>
      </c>
      <c r="I312" s="119">
        <f t="shared" si="79"/>
        <v>0</v>
      </c>
      <c r="J312" s="162"/>
      <c r="K312" s="102">
        <v>0</v>
      </c>
      <c r="L312" s="102">
        <v>0</v>
      </c>
      <c r="M312" s="100"/>
      <c r="N312" s="119"/>
      <c r="O312" s="249"/>
      <c r="P312" s="162"/>
      <c r="Q312" s="102">
        <v>0</v>
      </c>
      <c r="R312" s="102">
        <v>0</v>
      </c>
      <c r="S312" s="100"/>
      <c r="T312" s="119"/>
      <c r="U312" s="162"/>
      <c r="V312" s="102">
        <v>0</v>
      </c>
      <c r="W312" s="102">
        <v>0</v>
      </c>
      <c r="X312" s="100"/>
      <c r="Y312" s="119"/>
    </row>
    <row r="313" spans="1:26" x14ac:dyDescent="0.25">
      <c r="A313" s="40" t="s">
        <v>1058</v>
      </c>
      <c r="B313" s="85" t="s">
        <v>1154</v>
      </c>
      <c r="C313" s="90" t="s">
        <v>959</v>
      </c>
      <c r="D313" s="314"/>
      <c r="E313" s="315"/>
      <c r="F313" s="286">
        <v>0</v>
      </c>
      <c r="G313" s="102">
        <v>0</v>
      </c>
      <c r="H313" s="100">
        <f t="shared" si="78"/>
        <v>0</v>
      </c>
      <c r="I313" s="119">
        <f t="shared" si="79"/>
        <v>0</v>
      </c>
      <c r="J313" s="162"/>
      <c r="K313" s="102">
        <v>0</v>
      </c>
      <c r="L313" s="102">
        <v>0</v>
      </c>
      <c r="M313" s="100"/>
      <c r="N313" s="119"/>
      <c r="O313" s="249"/>
      <c r="P313" s="162"/>
      <c r="Q313" s="102">
        <v>0</v>
      </c>
      <c r="R313" s="102">
        <v>0</v>
      </c>
      <c r="S313" s="100"/>
      <c r="T313" s="119"/>
      <c r="U313" s="162"/>
      <c r="V313" s="102">
        <v>0</v>
      </c>
      <c r="W313" s="102">
        <v>0</v>
      </c>
      <c r="X313" s="100"/>
      <c r="Y313" s="119"/>
    </row>
    <row r="314" spans="1:26" x14ac:dyDescent="0.25">
      <c r="A314" s="40" t="s">
        <v>1053</v>
      </c>
      <c r="B314" s="85" t="s">
        <v>1155</v>
      </c>
      <c r="C314" s="90" t="s">
        <v>960</v>
      </c>
      <c r="D314" s="314"/>
      <c r="E314" s="315"/>
      <c r="F314" s="286">
        <v>0</v>
      </c>
      <c r="G314" s="102">
        <v>0</v>
      </c>
      <c r="H314" s="100">
        <f t="shared" si="78"/>
        <v>0</v>
      </c>
      <c r="I314" s="119">
        <f t="shared" si="79"/>
        <v>0</v>
      </c>
      <c r="J314" s="162"/>
      <c r="K314" s="102">
        <v>0</v>
      </c>
      <c r="L314" s="102">
        <v>0</v>
      </c>
      <c r="M314" s="100"/>
      <c r="N314" s="119"/>
      <c r="O314" s="249"/>
      <c r="P314" s="162"/>
      <c r="Q314" s="102">
        <v>0</v>
      </c>
      <c r="R314" s="102">
        <v>0</v>
      </c>
      <c r="S314" s="100"/>
      <c r="T314" s="119"/>
      <c r="U314" s="162"/>
      <c r="V314" s="102">
        <v>0</v>
      </c>
      <c r="W314" s="102">
        <v>0</v>
      </c>
      <c r="X314" s="100"/>
      <c r="Y314" s="119"/>
    </row>
    <row r="315" spans="1:26" hidden="1" x14ac:dyDescent="0.25">
      <c r="A315" s="40" t="s">
        <v>1054</v>
      </c>
      <c r="B315" s="313"/>
      <c r="C315" s="90" t="s">
        <v>1060</v>
      </c>
      <c r="D315" s="314"/>
      <c r="E315" s="315"/>
      <c r="F315" s="316">
        <v>0</v>
      </c>
      <c r="G315" s="102">
        <v>0</v>
      </c>
      <c r="H315" s="100">
        <f t="shared" si="78"/>
        <v>0</v>
      </c>
      <c r="I315" s="119">
        <f t="shared" si="79"/>
        <v>0</v>
      </c>
      <c r="J315" s="162"/>
      <c r="K315" s="102">
        <v>0</v>
      </c>
      <c r="L315" s="102">
        <v>0</v>
      </c>
      <c r="M315" s="100"/>
      <c r="N315" s="119"/>
      <c r="O315" s="249"/>
      <c r="P315" s="162"/>
      <c r="Q315" s="102">
        <v>0</v>
      </c>
      <c r="R315" s="102">
        <v>0</v>
      </c>
      <c r="S315" s="100"/>
      <c r="T315" s="119"/>
      <c r="U315" s="162"/>
      <c r="V315" s="102">
        <v>0</v>
      </c>
      <c r="W315" s="102">
        <v>0</v>
      </c>
      <c r="X315" s="100"/>
      <c r="Y315" s="119"/>
    </row>
    <row r="316" spans="1:26" s="70" customFormat="1" hidden="1" outlineLevel="1" x14ac:dyDescent="0.25">
      <c r="A316" s="65" t="s">
        <v>1569</v>
      </c>
      <c r="B316" s="66" t="s">
        <v>2030</v>
      </c>
      <c r="C316" s="67" t="s">
        <v>2477</v>
      </c>
      <c r="D316" s="68"/>
      <c r="E316" s="69"/>
      <c r="F316" s="310">
        <v>-3.5100000000000002</v>
      </c>
      <c r="G316" s="310">
        <v>0</v>
      </c>
      <c r="H316" s="144">
        <f t="shared" si="78"/>
        <v>-3.5100000000000002</v>
      </c>
      <c r="I316" s="93" t="str">
        <f t="shared" si="79"/>
        <v>N.M.</v>
      </c>
      <c r="J316" s="160"/>
      <c r="K316" s="310">
        <v>0</v>
      </c>
      <c r="L316" s="310">
        <v>0</v>
      </c>
      <c r="M316" s="144"/>
      <c r="N316" s="93"/>
      <c r="O316" s="261"/>
      <c r="P316" s="160"/>
      <c r="Q316" s="310">
        <v>-41.21</v>
      </c>
      <c r="R316" s="310">
        <v>0</v>
      </c>
      <c r="S316" s="144"/>
      <c r="T316" s="93"/>
      <c r="U316" s="160"/>
      <c r="V316" s="310">
        <v>0</v>
      </c>
      <c r="W316" s="310">
        <v>0</v>
      </c>
      <c r="X316" s="144"/>
      <c r="Y316" s="93"/>
      <c r="Z316" s="134"/>
    </row>
    <row r="317" spans="1:26" collapsed="1" x14ac:dyDescent="0.25">
      <c r="A317" s="40" t="s">
        <v>1070</v>
      </c>
      <c r="B317" s="85" t="s">
        <v>1156</v>
      </c>
      <c r="C317" s="89" t="s">
        <v>1158</v>
      </c>
      <c r="D317" s="40"/>
      <c r="E317" s="50"/>
      <c r="F317" s="102">
        <v>-3.5100000000000002</v>
      </c>
      <c r="G317" s="102">
        <v>0</v>
      </c>
      <c r="H317" s="100">
        <f t="shared" si="78"/>
        <v>-3.5100000000000002</v>
      </c>
      <c r="I317" s="119" t="str">
        <f t="shared" si="79"/>
        <v>N.M.</v>
      </c>
      <c r="J317" s="162"/>
      <c r="K317" s="102">
        <v>0</v>
      </c>
      <c r="L317" s="102">
        <v>0</v>
      </c>
      <c r="M317" s="100"/>
      <c r="N317" s="119"/>
      <c r="O317" s="249"/>
      <c r="P317" s="162"/>
      <c r="Q317" s="102">
        <v>-41.21</v>
      </c>
      <c r="R317" s="102">
        <v>0</v>
      </c>
      <c r="S317" s="100"/>
      <c r="T317" s="119"/>
      <c r="U317" s="162"/>
      <c r="V317" s="102">
        <v>0</v>
      </c>
      <c r="W317" s="102">
        <v>0</v>
      </c>
      <c r="X317" s="100"/>
      <c r="Y317" s="119"/>
    </row>
    <row r="318" spans="1:26" s="70" customFormat="1" hidden="1" outlineLevel="1" x14ac:dyDescent="0.25">
      <c r="A318" s="65" t="s">
        <v>1383</v>
      </c>
      <c r="B318" s="66" t="s">
        <v>1844</v>
      </c>
      <c r="C318" s="67" t="s">
        <v>2255</v>
      </c>
      <c r="D318" s="68"/>
      <c r="E318" s="69"/>
      <c r="F318" s="310">
        <v>78.59</v>
      </c>
      <c r="G318" s="310">
        <v>0</v>
      </c>
      <c r="H318" s="144">
        <f t="shared" si="78"/>
        <v>78.59</v>
      </c>
      <c r="I318" s="93" t="str">
        <f t="shared" si="79"/>
        <v>N.M.</v>
      </c>
      <c r="J318" s="160"/>
      <c r="K318" s="310">
        <v>224.88</v>
      </c>
      <c r="L318" s="310">
        <v>0</v>
      </c>
      <c r="M318" s="144"/>
      <c r="N318" s="93"/>
      <c r="O318" s="261"/>
      <c r="P318" s="160"/>
      <c r="Q318" s="310">
        <v>224.88</v>
      </c>
      <c r="R318" s="310">
        <v>0</v>
      </c>
      <c r="S318" s="144"/>
      <c r="T318" s="93"/>
      <c r="U318" s="160"/>
      <c r="V318" s="310">
        <v>224.88</v>
      </c>
      <c r="W318" s="310">
        <v>0</v>
      </c>
      <c r="X318" s="144"/>
      <c r="Y318" s="93"/>
      <c r="Z318" s="134"/>
    </row>
    <row r="319" spans="1:26" s="70" customFormat="1" hidden="1" outlineLevel="1" x14ac:dyDescent="0.25">
      <c r="A319" s="65" t="s">
        <v>1387</v>
      </c>
      <c r="B319" s="66" t="s">
        <v>1848</v>
      </c>
      <c r="C319" s="67" t="s">
        <v>2306</v>
      </c>
      <c r="D319" s="68"/>
      <c r="E319" s="69"/>
      <c r="F319" s="310">
        <v>0</v>
      </c>
      <c r="G319" s="310">
        <v>0</v>
      </c>
      <c r="H319" s="144">
        <f t="shared" si="78"/>
        <v>0</v>
      </c>
      <c r="I319" s="93">
        <f t="shared" si="79"/>
        <v>0</v>
      </c>
      <c r="J319" s="160"/>
      <c r="K319" s="310">
        <v>2.0699999999999998</v>
      </c>
      <c r="L319" s="310">
        <v>0</v>
      </c>
      <c r="M319" s="144"/>
      <c r="N319" s="93"/>
      <c r="O319" s="261"/>
      <c r="P319" s="160"/>
      <c r="Q319" s="310">
        <v>-8.32</v>
      </c>
      <c r="R319" s="310">
        <v>0</v>
      </c>
      <c r="S319" s="144"/>
      <c r="T319" s="93"/>
      <c r="U319" s="160"/>
      <c r="V319" s="310">
        <v>2.0699999999999998</v>
      </c>
      <c r="W319" s="310">
        <v>0</v>
      </c>
      <c r="X319" s="144"/>
      <c r="Y319" s="93"/>
      <c r="Z319" s="134"/>
    </row>
    <row r="320" spans="1:26" s="70" customFormat="1" hidden="1" outlineLevel="1" x14ac:dyDescent="0.25">
      <c r="A320" s="65" t="s">
        <v>1569</v>
      </c>
      <c r="B320" s="66" t="s">
        <v>2030</v>
      </c>
      <c r="C320" s="67" t="s">
        <v>2477</v>
      </c>
      <c r="D320" s="68"/>
      <c r="E320" s="69"/>
      <c r="F320" s="310">
        <v>-3.5100000000000002</v>
      </c>
      <c r="G320" s="310">
        <v>0</v>
      </c>
      <c r="H320" s="144">
        <f t="shared" si="78"/>
        <v>-3.5100000000000002</v>
      </c>
      <c r="I320" s="93" t="str">
        <f t="shared" si="79"/>
        <v>N.M.</v>
      </c>
      <c r="J320" s="160"/>
      <c r="K320" s="310">
        <v>0</v>
      </c>
      <c r="L320" s="310">
        <v>0</v>
      </c>
      <c r="M320" s="144"/>
      <c r="N320" s="93"/>
      <c r="O320" s="261"/>
      <c r="P320" s="160"/>
      <c r="Q320" s="310">
        <v>-41.21</v>
      </c>
      <c r="R320" s="310">
        <v>0</v>
      </c>
      <c r="S320" s="144"/>
      <c r="T320" s="93"/>
      <c r="U320" s="160"/>
      <c r="V320" s="310">
        <v>0</v>
      </c>
      <c r="W320" s="310">
        <v>0</v>
      </c>
      <c r="X320" s="144"/>
      <c r="Y320" s="93"/>
      <c r="Z320" s="134"/>
    </row>
    <row r="321" spans="1:26" collapsed="1" x14ac:dyDescent="0.25">
      <c r="A321" s="40" t="s">
        <v>1110</v>
      </c>
      <c r="B321" s="85" t="s">
        <v>1157</v>
      </c>
      <c r="C321" s="80" t="s">
        <v>1159</v>
      </c>
      <c r="D321" s="40"/>
      <c r="E321" s="50"/>
      <c r="F321" s="102">
        <v>75.08</v>
      </c>
      <c r="G321" s="102">
        <v>0</v>
      </c>
      <c r="H321" s="100">
        <f t="shared" si="78"/>
        <v>75.08</v>
      </c>
      <c r="I321" s="119" t="str">
        <f t="shared" si="79"/>
        <v>N.M.</v>
      </c>
      <c r="J321" s="162"/>
      <c r="K321" s="102">
        <v>226.95</v>
      </c>
      <c r="L321" s="102">
        <v>0</v>
      </c>
      <c r="M321" s="100"/>
      <c r="N321" s="119"/>
      <c r="O321" s="249"/>
      <c r="P321" s="162"/>
      <c r="Q321" s="102">
        <v>175.35</v>
      </c>
      <c r="R321" s="102">
        <v>0</v>
      </c>
      <c r="S321" s="100"/>
      <c r="T321" s="119"/>
      <c r="U321" s="162"/>
      <c r="V321" s="102">
        <v>226.95</v>
      </c>
      <c r="W321" s="102">
        <v>0</v>
      </c>
      <c r="X321" s="100"/>
      <c r="Y321" s="119"/>
    </row>
    <row r="322" spans="1:26" s="110" customFormat="1" x14ac:dyDescent="0.25">
      <c r="A322" s="105"/>
      <c r="B322" s="320" t="s">
        <v>1142</v>
      </c>
      <c r="C322" s="107" t="s">
        <v>962</v>
      </c>
      <c r="D322" s="105"/>
      <c r="E322" s="109"/>
      <c r="F322" s="305"/>
      <c r="G322" s="305"/>
      <c r="H322" s="306"/>
      <c r="I322" s="121"/>
      <c r="J322" s="169"/>
      <c r="K322" s="305"/>
      <c r="L322" s="305"/>
      <c r="M322" s="306"/>
      <c r="N322" s="121"/>
      <c r="O322" s="250"/>
      <c r="P322" s="169"/>
      <c r="Q322" s="305"/>
      <c r="R322" s="305"/>
      <c r="S322" s="306"/>
      <c r="T322" s="121"/>
      <c r="U322" s="169"/>
      <c r="V322" s="305"/>
      <c r="W322" s="305"/>
      <c r="X322" s="306"/>
      <c r="Y322" s="121"/>
      <c r="Z322" s="134"/>
    </row>
    <row r="323" spans="1:26" s="110" customFormat="1" x14ac:dyDescent="0.25">
      <c r="A323" s="105"/>
      <c r="B323" s="320" t="s">
        <v>1143</v>
      </c>
      <c r="C323" s="114" t="s">
        <v>295</v>
      </c>
      <c r="D323" s="105"/>
      <c r="E323" s="111"/>
      <c r="F323" s="305"/>
      <c r="G323" s="305"/>
      <c r="H323" s="306"/>
      <c r="I323" s="121"/>
      <c r="J323" s="169"/>
      <c r="K323" s="305"/>
      <c r="L323" s="305"/>
      <c r="M323" s="306"/>
      <c r="N323" s="121"/>
      <c r="O323" s="250"/>
      <c r="P323" s="169"/>
      <c r="Q323" s="305"/>
      <c r="R323" s="305"/>
      <c r="S323" s="306"/>
      <c r="T323" s="121"/>
      <c r="U323" s="169"/>
      <c r="V323" s="305"/>
      <c r="W323" s="305"/>
      <c r="X323" s="306"/>
      <c r="Y323" s="121"/>
      <c r="Z323" s="134"/>
    </row>
    <row r="324" spans="1:26" s="70" customFormat="1" hidden="1" outlineLevel="1" x14ac:dyDescent="0.25">
      <c r="A324" s="65" t="s">
        <v>1384</v>
      </c>
      <c r="B324" s="66" t="s">
        <v>1845</v>
      </c>
      <c r="C324" s="67" t="s">
        <v>2255</v>
      </c>
      <c r="D324" s="68"/>
      <c r="E324" s="69"/>
      <c r="F324" s="310">
        <v>1636.25</v>
      </c>
      <c r="G324" s="310">
        <v>0</v>
      </c>
      <c r="H324" s="144">
        <f t="shared" ref="H324:H333" si="80">+F324-G324</f>
        <v>1636.25</v>
      </c>
      <c r="I324" s="93" t="str">
        <f t="shared" ref="I324:I333" si="81">IF(G324&lt;0,IF(H324=0,0,IF(OR(G324=0,F324=0),"N.M.",IF(ABS(H324/G324)&gt;=10,"N.M.",H324/(-G324)))),IF(H324=0,0,IF(OR(G324=0,F324=0),"N.M.",IF(ABS(H324/G324)&gt;=10,"N.M.",H324/G324))))</f>
        <v>N.M.</v>
      </c>
      <c r="J324" s="160"/>
      <c r="K324" s="310">
        <v>3971.3</v>
      </c>
      <c r="L324" s="310">
        <v>0</v>
      </c>
      <c r="M324" s="144"/>
      <c r="N324" s="93"/>
      <c r="O324" s="261"/>
      <c r="P324" s="160"/>
      <c r="Q324" s="310">
        <v>3599.56</v>
      </c>
      <c r="R324" s="310">
        <v>0</v>
      </c>
      <c r="S324" s="144"/>
      <c r="T324" s="93"/>
      <c r="U324" s="160"/>
      <c r="V324" s="310">
        <v>3971.3</v>
      </c>
      <c r="W324" s="310">
        <v>0</v>
      </c>
      <c r="X324" s="144"/>
      <c r="Y324" s="93"/>
      <c r="Z324" s="134"/>
    </row>
    <row r="325" spans="1:26" collapsed="1" x14ac:dyDescent="0.25">
      <c r="A325" s="40" t="s">
        <v>1062</v>
      </c>
      <c r="B325" s="85" t="s">
        <v>1161</v>
      </c>
      <c r="C325" s="90" t="s">
        <v>963</v>
      </c>
      <c r="D325" s="314"/>
      <c r="E325" s="315"/>
      <c r="F325" s="286">
        <v>1636.25</v>
      </c>
      <c r="G325" s="286">
        <v>0</v>
      </c>
      <c r="H325" s="100">
        <f t="shared" si="80"/>
        <v>1636.25</v>
      </c>
      <c r="I325" s="119" t="str">
        <f t="shared" si="81"/>
        <v>N.M.</v>
      </c>
      <c r="J325" s="162"/>
      <c r="K325" s="102">
        <v>3971.3</v>
      </c>
      <c r="L325" s="102">
        <v>0</v>
      </c>
      <c r="M325" s="100"/>
      <c r="N325" s="119"/>
      <c r="O325" s="249"/>
      <c r="P325" s="162"/>
      <c r="Q325" s="102">
        <v>3599.56</v>
      </c>
      <c r="R325" s="102">
        <v>0</v>
      </c>
      <c r="S325" s="100"/>
      <c r="T325" s="119"/>
      <c r="U325" s="162"/>
      <c r="V325" s="102">
        <v>3971.3</v>
      </c>
      <c r="W325" s="102">
        <v>0</v>
      </c>
      <c r="X325" s="100"/>
      <c r="Y325" s="119"/>
    </row>
    <row r="326" spans="1:26" s="70" customFormat="1" hidden="1" outlineLevel="1" x14ac:dyDescent="0.25">
      <c r="A326" s="65" t="s">
        <v>1385</v>
      </c>
      <c r="B326" s="66" t="s">
        <v>1846</v>
      </c>
      <c r="C326" s="67" t="s">
        <v>2304</v>
      </c>
      <c r="D326" s="68"/>
      <c r="E326" s="69"/>
      <c r="F326" s="310">
        <v>103.28</v>
      </c>
      <c r="G326" s="310">
        <v>0</v>
      </c>
      <c r="H326" s="144">
        <f t="shared" si="80"/>
        <v>103.28</v>
      </c>
      <c r="I326" s="93" t="str">
        <f t="shared" si="81"/>
        <v>N.M.</v>
      </c>
      <c r="J326" s="160"/>
      <c r="K326" s="310">
        <v>514.06000000000006</v>
      </c>
      <c r="L326" s="310">
        <v>0</v>
      </c>
      <c r="M326" s="144"/>
      <c r="N326" s="93"/>
      <c r="O326" s="261"/>
      <c r="P326" s="160"/>
      <c r="Q326" s="310">
        <v>-518.02</v>
      </c>
      <c r="R326" s="310">
        <v>0</v>
      </c>
      <c r="S326" s="144"/>
      <c r="T326" s="93"/>
      <c r="U326" s="160"/>
      <c r="V326" s="310">
        <v>514.06000000000006</v>
      </c>
      <c r="W326" s="310">
        <v>0</v>
      </c>
      <c r="X326" s="144"/>
      <c r="Y326" s="93"/>
      <c r="Z326" s="134"/>
    </row>
    <row r="327" spans="1:26" collapsed="1" x14ac:dyDescent="0.25">
      <c r="A327" s="40" t="s">
        <v>1055</v>
      </c>
      <c r="B327" s="85" t="s">
        <v>1162</v>
      </c>
      <c r="C327" s="90" t="s">
        <v>964</v>
      </c>
      <c r="D327" s="314"/>
      <c r="E327" s="315"/>
      <c r="F327" s="286">
        <v>103.28</v>
      </c>
      <c r="G327" s="286">
        <v>0</v>
      </c>
      <c r="H327" s="100">
        <f t="shared" si="80"/>
        <v>103.28</v>
      </c>
      <c r="I327" s="119" t="str">
        <f t="shared" si="81"/>
        <v>N.M.</v>
      </c>
      <c r="J327" s="162"/>
      <c r="K327" s="102">
        <v>514.06000000000006</v>
      </c>
      <c r="L327" s="102">
        <v>0</v>
      </c>
      <c r="M327" s="100"/>
      <c r="N327" s="119"/>
      <c r="O327" s="249"/>
      <c r="P327" s="162"/>
      <c r="Q327" s="102">
        <v>-518.02</v>
      </c>
      <c r="R327" s="102">
        <v>0</v>
      </c>
      <c r="S327" s="100"/>
      <c r="T327" s="119"/>
      <c r="U327" s="162"/>
      <c r="V327" s="102">
        <v>514.06000000000006</v>
      </c>
      <c r="W327" s="102">
        <v>0</v>
      </c>
      <c r="X327" s="100"/>
      <c r="Y327" s="119"/>
    </row>
    <row r="328" spans="1:26" s="70" customFormat="1" hidden="1" outlineLevel="1" x14ac:dyDescent="0.25">
      <c r="A328" s="65" t="s">
        <v>1386</v>
      </c>
      <c r="B328" s="66" t="s">
        <v>1847</v>
      </c>
      <c r="C328" s="67" t="s">
        <v>2305</v>
      </c>
      <c r="D328" s="68"/>
      <c r="E328" s="69"/>
      <c r="F328" s="310">
        <v>53.61</v>
      </c>
      <c r="G328" s="310">
        <v>0</v>
      </c>
      <c r="H328" s="144">
        <f t="shared" si="80"/>
        <v>53.61</v>
      </c>
      <c r="I328" s="93" t="str">
        <f t="shared" si="81"/>
        <v>N.M.</v>
      </c>
      <c r="J328" s="160"/>
      <c r="K328" s="310">
        <v>53.61</v>
      </c>
      <c r="L328" s="310">
        <v>0</v>
      </c>
      <c r="M328" s="144"/>
      <c r="N328" s="93"/>
      <c r="O328" s="261"/>
      <c r="P328" s="160"/>
      <c r="Q328" s="310">
        <v>53.61</v>
      </c>
      <c r="R328" s="310">
        <v>0</v>
      </c>
      <c r="S328" s="144"/>
      <c r="T328" s="93"/>
      <c r="U328" s="160"/>
      <c r="V328" s="310">
        <v>53.61</v>
      </c>
      <c r="W328" s="310">
        <v>0</v>
      </c>
      <c r="X328" s="144"/>
      <c r="Y328" s="93"/>
      <c r="Z328" s="134"/>
    </row>
    <row r="329" spans="1:26" collapsed="1" x14ac:dyDescent="0.25">
      <c r="A329" s="40" t="s">
        <v>1063</v>
      </c>
      <c r="B329" s="85" t="s">
        <v>1163</v>
      </c>
      <c r="C329" s="90" t="s">
        <v>965</v>
      </c>
      <c r="D329" s="314"/>
      <c r="E329" s="315"/>
      <c r="F329" s="286">
        <v>53.61</v>
      </c>
      <c r="G329" s="286">
        <v>0</v>
      </c>
      <c r="H329" s="100">
        <f t="shared" si="80"/>
        <v>53.61</v>
      </c>
      <c r="I329" s="119" t="str">
        <f t="shared" si="81"/>
        <v>N.M.</v>
      </c>
      <c r="J329" s="162"/>
      <c r="K329" s="102">
        <v>53.61</v>
      </c>
      <c r="L329" s="102">
        <v>0</v>
      </c>
      <c r="M329" s="100"/>
      <c r="N329" s="119"/>
      <c r="O329" s="249"/>
      <c r="P329" s="162"/>
      <c r="Q329" s="102">
        <v>53.61</v>
      </c>
      <c r="R329" s="102">
        <v>0</v>
      </c>
      <c r="S329" s="100"/>
      <c r="T329" s="119"/>
      <c r="U329" s="162"/>
      <c r="V329" s="102">
        <v>53.61</v>
      </c>
      <c r="W329" s="102">
        <v>0</v>
      </c>
      <c r="X329" s="100"/>
      <c r="Y329" s="119"/>
    </row>
    <row r="330" spans="1:26" s="70" customFormat="1" hidden="1" outlineLevel="1" x14ac:dyDescent="0.25">
      <c r="A330" s="65" t="s">
        <v>1384</v>
      </c>
      <c r="B330" s="66" t="s">
        <v>1845</v>
      </c>
      <c r="C330" s="67" t="s">
        <v>2255</v>
      </c>
      <c r="D330" s="68"/>
      <c r="E330" s="69"/>
      <c r="F330" s="310">
        <v>1636.25</v>
      </c>
      <c r="G330" s="310">
        <v>0</v>
      </c>
      <c r="H330" s="144">
        <f t="shared" si="80"/>
        <v>1636.25</v>
      </c>
      <c r="I330" s="93" t="str">
        <f t="shared" si="81"/>
        <v>N.M.</v>
      </c>
      <c r="J330" s="160"/>
      <c r="K330" s="310">
        <v>3971.3</v>
      </c>
      <c r="L330" s="310">
        <v>0</v>
      </c>
      <c r="M330" s="144"/>
      <c r="N330" s="93"/>
      <c r="O330" s="261"/>
      <c r="P330" s="160"/>
      <c r="Q330" s="310">
        <v>3599.56</v>
      </c>
      <c r="R330" s="310">
        <v>0</v>
      </c>
      <c r="S330" s="144"/>
      <c r="T330" s="93"/>
      <c r="U330" s="160"/>
      <c r="V330" s="310">
        <v>3971.3</v>
      </c>
      <c r="W330" s="310">
        <v>0</v>
      </c>
      <c r="X330" s="144"/>
      <c r="Y330" s="93"/>
      <c r="Z330" s="134"/>
    </row>
    <row r="331" spans="1:26" s="70" customFormat="1" hidden="1" outlineLevel="1" x14ac:dyDescent="0.25">
      <c r="A331" s="65" t="s">
        <v>1385</v>
      </c>
      <c r="B331" s="66" t="s">
        <v>1846</v>
      </c>
      <c r="C331" s="67" t="s">
        <v>2304</v>
      </c>
      <c r="D331" s="68"/>
      <c r="E331" s="69"/>
      <c r="F331" s="310">
        <v>103.28</v>
      </c>
      <c r="G331" s="310">
        <v>0</v>
      </c>
      <c r="H331" s="144">
        <f t="shared" si="80"/>
        <v>103.28</v>
      </c>
      <c r="I331" s="93" t="str">
        <f t="shared" si="81"/>
        <v>N.M.</v>
      </c>
      <c r="J331" s="160"/>
      <c r="K331" s="310">
        <v>514.06000000000006</v>
      </c>
      <c r="L331" s="310">
        <v>0</v>
      </c>
      <c r="M331" s="144"/>
      <c r="N331" s="93"/>
      <c r="O331" s="261"/>
      <c r="P331" s="160"/>
      <c r="Q331" s="310">
        <v>-518.02</v>
      </c>
      <c r="R331" s="310">
        <v>0</v>
      </c>
      <c r="S331" s="144"/>
      <c r="T331" s="93"/>
      <c r="U331" s="160"/>
      <c r="V331" s="310">
        <v>514.06000000000006</v>
      </c>
      <c r="W331" s="310">
        <v>0</v>
      </c>
      <c r="X331" s="144"/>
      <c r="Y331" s="93"/>
      <c r="Z331" s="134"/>
    </row>
    <row r="332" spans="1:26" s="70" customFormat="1" hidden="1" outlineLevel="1" x14ac:dyDescent="0.25">
      <c r="A332" s="65" t="s">
        <v>1386</v>
      </c>
      <c r="B332" s="66" t="s">
        <v>1847</v>
      </c>
      <c r="C332" s="67" t="s">
        <v>2305</v>
      </c>
      <c r="D332" s="68"/>
      <c r="E332" s="69"/>
      <c r="F332" s="310">
        <v>53.61</v>
      </c>
      <c r="G332" s="310">
        <v>0</v>
      </c>
      <c r="H332" s="144">
        <f t="shared" si="80"/>
        <v>53.61</v>
      </c>
      <c r="I332" s="93" t="str">
        <f t="shared" si="81"/>
        <v>N.M.</v>
      </c>
      <c r="J332" s="160"/>
      <c r="K332" s="310">
        <v>53.61</v>
      </c>
      <c r="L332" s="310">
        <v>0</v>
      </c>
      <c r="M332" s="144"/>
      <c r="N332" s="93"/>
      <c r="O332" s="261"/>
      <c r="P332" s="160"/>
      <c r="Q332" s="310">
        <v>53.61</v>
      </c>
      <c r="R332" s="310">
        <v>0</v>
      </c>
      <c r="S332" s="144"/>
      <c r="T332" s="93"/>
      <c r="U332" s="160"/>
      <c r="V332" s="310">
        <v>53.61</v>
      </c>
      <c r="W332" s="310">
        <v>0</v>
      </c>
      <c r="X332" s="144"/>
      <c r="Y332" s="93"/>
      <c r="Z332" s="134"/>
    </row>
    <row r="333" spans="1:26" collapsed="1" x14ac:dyDescent="0.25">
      <c r="A333" s="40" t="s">
        <v>1072</v>
      </c>
      <c r="B333" s="85" t="s">
        <v>1164</v>
      </c>
      <c r="C333" s="89" t="s">
        <v>1165</v>
      </c>
      <c r="D333" s="314"/>
      <c r="E333" s="315"/>
      <c r="F333" s="286">
        <v>1793.1399999999999</v>
      </c>
      <c r="G333" s="286">
        <v>0</v>
      </c>
      <c r="H333" s="100">
        <f t="shared" si="80"/>
        <v>1793.1399999999999</v>
      </c>
      <c r="I333" s="119" t="str">
        <f t="shared" si="81"/>
        <v>N.M.</v>
      </c>
      <c r="J333" s="162"/>
      <c r="K333" s="102">
        <v>4538.97</v>
      </c>
      <c r="L333" s="102">
        <v>0</v>
      </c>
      <c r="M333" s="100"/>
      <c r="N333" s="119"/>
      <c r="O333" s="249"/>
      <c r="P333" s="162"/>
      <c r="Q333" s="102">
        <v>3135.15</v>
      </c>
      <c r="R333" s="102">
        <v>0</v>
      </c>
      <c r="S333" s="100"/>
      <c r="T333" s="119"/>
      <c r="U333" s="162"/>
      <c r="V333" s="102">
        <v>4538.97</v>
      </c>
      <c r="W333" s="102">
        <v>0</v>
      </c>
      <c r="X333" s="100"/>
      <c r="Y333" s="119"/>
    </row>
    <row r="334" spans="1:26" s="110" customFormat="1" x14ac:dyDescent="0.25">
      <c r="A334" s="105"/>
      <c r="B334" s="320" t="s">
        <v>1167</v>
      </c>
      <c r="C334" s="114" t="s">
        <v>281</v>
      </c>
      <c r="D334" s="105"/>
      <c r="E334" s="111"/>
      <c r="F334" s="305"/>
      <c r="G334" s="305"/>
      <c r="H334" s="306"/>
      <c r="I334" s="121"/>
      <c r="J334" s="169"/>
      <c r="K334" s="305"/>
      <c r="L334" s="305"/>
      <c r="M334" s="306"/>
      <c r="N334" s="121"/>
      <c r="O334" s="250"/>
      <c r="P334" s="169"/>
      <c r="Q334" s="305"/>
      <c r="R334" s="305"/>
      <c r="S334" s="306"/>
      <c r="T334" s="121"/>
      <c r="U334" s="169"/>
      <c r="V334" s="305"/>
      <c r="W334" s="305"/>
      <c r="X334" s="306"/>
      <c r="Y334" s="121"/>
      <c r="Z334" s="134"/>
    </row>
    <row r="335" spans="1:26" hidden="1" x14ac:dyDescent="0.25">
      <c r="A335" s="40" t="s">
        <v>1073</v>
      </c>
      <c r="B335" s="313"/>
      <c r="C335" s="323" t="s">
        <v>1075</v>
      </c>
      <c r="D335" s="314"/>
      <c r="E335" s="315"/>
      <c r="F335" s="316">
        <v>0</v>
      </c>
      <c r="G335" s="286">
        <v>0</v>
      </c>
      <c r="H335" s="100">
        <f t="shared" ref="H335:H351" si="82">+F335-G335</f>
        <v>0</v>
      </c>
      <c r="I335" s="119">
        <f t="shared" ref="I335:I351" si="83">IF(G335&lt;0,IF(H335=0,0,IF(OR(G335=0,F335=0),"N.M.",IF(ABS(H335/G335)&gt;=10,"N.M.",H335/(-G335)))),IF(H335=0,0,IF(OR(G335=0,F335=0),"N.M.",IF(ABS(H335/G335)&gt;=10,"N.M.",H335/G335))))</f>
        <v>0</v>
      </c>
      <c r="J335" s="162"/>
      <c r="K335" s="102">
        <v>0</v>
      </c>
      <c r="L335" s="102">
        <v>0</v>
      </c>
      <c r="M335" s="100"/>
      <c r="N335" s="119"/>
      <c r="O335" s="249"/>
      <c r="P335" s="162"/>
      <c r="Q335" s="102">
        <v>0</v>
      </c>
      <c r="R335" s="102">
        <v>0</v>
      </c>
      <c r="S335" s="100"/>
      <c r="T335" s="119"/>
      <c r="U335" s="162"/>
      <c r="V335" s="102">
        <v>0</v>
      </c>
      <c r="W335" s="102">
        <v>0</v>
      </c>
      <c r="X335" s="100"/>
      <c r="Y335" s="119"/>
    </row>
    <row r="336" spans="1:26" x14ac:dyDescent="0.25">
      <c r="A336" s="40" t="s">
        <v>1064</v>
      </c>
      <c r="B336" s="85" t="s">
        <v>1168</v>
      </c>
      <c r="C336" s="90" t="s">
        <v>966</v>
      </c>
      <c r="D336" s="314"/>
      <c r="E336" s="315"/>
      <c r="F336" s="286">
        <v>0</v>
      </c>
      <c r="G336" s="286">
        <v>0</v>
      </c>
      <c r="H336" s="100">
        <f t="shared" si="82"/>
        <v>0</v>
      </c>
      <c r="I336" s="119">
        <f t="shared" si="83"/>
        <v>0</v>
      </c>
      <c r="J336" s="162"/>
      <c r="K336" s="102">
        <v>0</v>
      </c>
      <c r="L336" s="102">
        <v>0</v>
      </c>
      <c r="M336" s="100"/>
      <c r="N336" s="119"/>
      <c r="O336" s="249"/>
      <c r="P336" s="162"/>
      <c r="Q336" s="102">
        <v>0</v>
      </c>
      <c r="R336" s="102">
        <v>0</v>
      </c>
      <c r="S336" s="100"/>
      <c r="T336" s="119"/>
      <c r="U336" s="162"/>
      <c r="V336" s="102">
        <v>0</v>
      </c>
      <c r="W336" s="102">
        <v>0</v>
      </c>
      <c r="X336" s="100"/>
      <c r="Y336" s="119"/>
    </row>
    <row r="337" spans="1:26" s="70" customFormat="1" hidden="1" outlineLevel="1" x14ac:dyDescent="0.25">
      <c r="A337" s="65" t="s">
        <v>1568</v>
      </c>
      <c r="B337" s="66" t="s">
        <v>2029</v>
      </c>
      <c r="C337" s="67" t="s">
        <v>2476</v>
      </c>
      <c r="D337" s="68"/>
      <c r="E337" s="69"/>
      <c r="F337" s="310">
        <v>0</v>
      </c>
      <c r="G337" s="310">
        <v>0</v>
      </c>
      <c r="H337" s="144">
        <f t="shared" si="82"/>
        <v>0</v>
      </c>
      <c r="I337" s="93">
        <f t="shared" si="83"/>
        <v>0</v>
      </c>
      <c r="J337" s="160"/>
      <c r="K337" s="310">
        <v>0</v>
      </c>
      <c r="L337" s="310">
        <v>0</v>
      </c>
      <c r="M337" s="144"/>
      <c r="N337" s="93"/>
      <c r="O337" s="261"/>
      <c r="P337" s="160"/>
      <c r="Q337" s="310">
        <v>0</v>
      </c>
      <c r="R337" s="310">
        <v>0</v>
      </c>
      <c r="S337" s="144"/>
      <c r="T337" s="93"/>
      <c r="U337" s="160"/>
      <c r="V337" s="310">
        <v>0</v>
      </c>
      <c r="W337" s="310">
        <v>0</v>
      </c>
      <c r="X337" s="144"/>
      <c r="Y337" s="93"/>
      <c r="Z337" s="134"/>
    </row>
    <row r="338" spans="1:26" collapsed="1" x14ac:dyDescent="0.25">
      <c r="A338" s="40" t="s">
        <v>1065</v>
      </c>
      <c r="B338" s="85" t="s">
        <v>1169</v>
      </c>
      <c r="C338" s="90" t="s">
        <v>967</v>
      </c>
      <c r="D338" s="314"/>
      <c r="E338" s="315"/>
      <c r="F338" s="286">
        <v>0</v>
      </c>
      <c r="G338" s="286">
        <v>0</v>
      </c>
      <c r="H338" s="100">
        <f t="shared" si="82"/>
        <v>0</v>
      </c>
      <c r="I338" s="119">
        <f t="shared" si="83"/>
        <v>0</v>
      </c>
      <c r="J338" s="162"/>
      <c r="K338" s="102">
        <v>0</v>
      </c>
      <c r="L338" s="102">
        <v>0</v>
      </c>
      <c r="M338" s="100"/>
      <c r="N338" s="119"/>
      <c r="O338" s="249"/>
      <c r="P338" s="162"/>
      <c r="Q338" s="102">
        <v>0</v>
      </c>
      <c r="R338" s="102">
        <v>0</v>
      </c>
      <c r="S338" s="100"/>
      <c r="T338" s="119"/>
      <c r="U338" s="162"/>
      <c r="V338" s="102">
        <v>0</v>
      </c>
      <c r="W338" s="102">
        <v>0</v>
      </c>
      <c r="X338" s="100"/>
      <c r="Y338" s="119"/>
    </row>
    <row r="339" spans="1:26" x14ac:dyDescent="0.25">
      <c r="A339" s="40" t="s">
        <v>1066</v>
      </c>
      <c r="B339" s="85" t="s">
        <v>1170</v>
      </c>
      <c r="C339" s="90" t="s">
        <v>968</v>
      </c>
      <c r="D339" s="314"/>
      <c r="E339" s="315"/>
      <c r="F339" s="286">
        <v>0</v>
      </c>
      <c r="G339" s="286">
        <v>0</v>
      </c>
      <c r="H339" s="100">
        <f t="shared" si="82"/>
        <v>0</v>
      </c>
      <c r="I339" s="119">
        <f t="shared" si="83"/>
        <v>0</v>
      </c>
      <c r="J339" s="162"/>
      <c r="K339" s="102">
        <v>0</v>
      </c>
      <c r="L339" s="102">
        <v>0</v>
      </c>
      <c r="M339" s="100"/>
      <c r="N339" s="119"/>
      <c r="O339" s="249"/>
      <c r="P339" s="162"/>
      <c r="Q339" s="102">
        <v>0</v>
      </c>
      <c r="R339" s="102">
        <v>0</v>
      </c>
      <c r="S339" s="100"/>
      <c r="T339" s="119"/>
      <c r="U339" s="162"/>
      <c r="V339" s="102">
        <v>0</v>
      </c>
      <c r="W339" s="102">
        <v>0</v>
      </c>
      <c r="X339" s="100"/>
      <c r="Y339" s="119"/>
    </row>
    <row r="340" spans="1:26" x14ac:dyDescent="0.25">
      <c r="A340" s="40" t="s">
        <v>1067</v>
      </c>
      <c r="B340" s="85" t="s">
        <v>1171</v>
      </c>
      <c r="C340" s="90" t="s">
        <v>969</v>
      </c>
      <c r="D340" s="314"/>
      <c r="E340" s="315"/>
      <c r="F340" s="286">
        <v>0</v>
      </c>
      <c r="G340" s="286">
        <v>0</v>
      </c>
      <c r="H340" s="100">
        <f t="shared" si="82"/>
        <v>0</v>
      </c>
      <c r="I340" s="119">
        <f t="shared" si="83"/>
        <v>0</v>
      </c>
      <c r="J340" s="162"/>
      <c r="K340" s="102">
        <v>0</v>
      </c>
      <c r="L340" s="102">
        <v>0</v>
      </c>
      <c r="M340" s="100"/>
      <c r="N340" s="119"/>
      <c r="O340" s="249"/>
      <c r="P340" s="162"/>
      <c r="Q340" s="102">
        <v>0</v>
      </c>
      <c r="R340" s="102">
        <v>0</v>
      </c>
      <c r="S340" s="100"/>
      <c r="T340" s="119"/>
      <c r="U340" s="162"/>
      <c r="V340" s="102">
        <v>0</v>
      </c>
      <c r="W340" s="102">
        <v>0</v>
      </c>
      <c r="X340" s="100"/>
      <c r="Y340" s="119"/>
    </row>
    <row r="341" spans="1:26" x14ac:dyDescent="0.25">
      <c r="A341" s="40" t="s">
        <v>1068</v>
      </c>
      <c r="B341" s="85" t="s">
        <v>1172</v>
      </c>
      <c r="C341" s="90" t="s">
        <v>970</v>
      </c>
      <c r="D341" s="314"/>
      <c r="E341" s="315"/>
      <c r="F341" s="286">
        <v>0</v>
      </c>
      <c r="G341" s="286">
        <v>0</v>
      </c>
      <c r="H341" s="100">
        <f t="shared" si="82"/>
        <v>0</v>
      </c>
      <c r="I341" s="119">
        <f t="shared" si="83"/>
        <v>0</v>
      </c>
      <c r="J341" s="162"/>
      <c r="K341" s="102">
        <v>0</v>
      </c>
      <c r="L341" s="102">
        <v>0</v>
      </c>
      <c r="M341" s="100"/>
      <c r="N341" s="119"/>
      <c r="O341" s="249"/>
      <c r="P341" s="162"/>
      <c r="Q341" s="102">
        <v>0</v>
      </c>
      <c r="R341" s="102">
        <v>0</v>
      </c>
      <c r="S341" s="100"/>
      <c r="T341" s="119"/>
      <c r="U341" s="162"/>
      <c r="V341" s="102">
        <v>0</v>
      </c>
      <c r="W341" s="102">
        <v>0</v>
      </c>
      <c r="X341" s="100"/>
      <c r="Y341" s="119"/>
    </row>
    <row r="342" spans="1:26" x14ac:dyDescent="0.25">
      <c r="A342" s="40" t="s">
        <v>1069</v>
      </c>
      <c r="B342" s="85" t="s">
        <v>1173</v>
      </c>
      <c r="C342" s="90" t="s">
        <v>971</v>
      </c>
      <c r="D342" s="314"/>
      <c r="E342" s="315"/>
      <c r="F342" s="286">
        <v>0</v>
      </c>
      <c r="G342" s="286">
        <v>0</v>
      </c>
      <c r="H342" s="100">
        <f t="shared" si="82"/>
        <v>0</v>
      </c>
      <c r="I342" s="119">
        <f t="shared" si="83"/>
        <v>0</v>
      </c>
      <c r="J342" s="162"/>
      <c r="K342" s="102">
        <v>0</v>
      </c>
      <c r="L342" s="102">
        <v>0</v>
      </c>
      <c r="M342" s="100"/>
      <c r="N342" s="119"/>
      <c r="O342" s="249"/>
      <c r="P342" s="162"/>
      <c r="Q342" s="102">
        <v>0</v>
      </c>
      <c r="R342" s="102">
        <v>0</v>
      </c>
      <c r="S342" s="100"/>
      <c r="T342" s="119"/>
      <c r="U342" s="162"/>
      <c r="V342" s="102">
        <v>0</v>
      </c>
      <c r="W342" s="102">
        <v>0</v>
      </c>
      <c r="X342" s="100"/>
      <c r="Y342" s="119"/>
    </row>
    <row r="343" spans="1:26" hidden="1" x14ac:dyDescent="0.25">
      <c r="A343" s="40" t="s">
        <v>1074</v>
      </c>
      <c r="B343" s="313"/>
      <c r="C343" s="323" t="s">
        <v>1076</v>
      </c>
      <c r="D343" s="314"/>
      <c r="E343" s="315"/>
      <c r="F343" s="316">
        <v>0</v>
      </c>
      <c r="G343" s="286">
        <v>0</v>
      </c>
      <c r="H343" s="100">
        <f t="shared" si="82"/>
        <v>0</v>
      </c>
      <c r="I343" s="119">
        <f t="shared" si="83"/>
        <v>0</v>
      </c>
      <c r="J343" s="162"/>
      <c r="K343" s="102">
        <v>0</v>
      </c>
      <c r="L343" s="102">
        <v>0</v>
      </c>
      <c r="M343" s="100"/>
      <c r="N343" s="119"/>
      <c r="O343" s="249"/>
      <c r="P343" s="162"/>
      <c r="Q343" s="102">
        <v>0</v>
      </c>
      <c r="R343" s="102">
        <v>0</v>
      </c>
      <c r="S343" s="100"/>
      <c r="T343" s="119"/>
      <c r="U343" s="162"/>
      <c r="V343" s="102">
        <v>0</v>
      </c>
      <c r="W343" s="102">
        <v>0</v>
      </c>
      <c r="X343" s="100"/>
      <c r="Y343" s="119"/>
    </row>
    <row r="344" spans="1:26" s="70" customFormat="1" hidden="1" outlineLevel="1" x14ac:dyDescent="0.25">
      <c r="A344" s="65" t="s">
        <v>1568</v>
      </c>
      <c r="B344" s="66" t="s">
        <v>2029</v>
      </c>
      <c r="C344" s="67" t="s">
        <v>2476</v>
      </c>
      <c r="D344" s="68"/>
      <c r="E344" s="69"/>
      <c r="F344" s="310">
        <v>0</v>
      </c>
      <c r="G344" s="310">
        <v>0</v>
      </c>
      <c r="H344" s="144">
        <f t="shared" si="82"/>
        <v>0</v>
      </c>
      <c r="I344" s="93">
        <f t="shared" si="83"/>
        <v>0</v>
      </c>
      <c r="J344" s="160"/>
      <c r="K344" s="310">
        <v>0</v>
      </c>
      <c r="L344" s="310">
        <v>0</v>
      </c>
      <c r="M344" s="144"/>
      <c r="N344" s="93"/>
      <c r="O344" s="261"/>
      <c r="P344" s="160"/>
      <c r="Q344" s="310">
        <v>0</v>
      </c>
      <c r="R344" s="310">
        <v>0</v>
      </c>
      <c r="S344" s="144"/>
      <c r="T344" s="93"/>
      <c r="U344" s="160"/>
      <c r="V344" s="310">
        <v>0</v>
      </c>
      <c r="W344" s="310">
        <v>0</v>
      </c>
      <c r="X344" s="144"/>
      <c r="Y344" s="93"/>
      <c r="Z344" s="134"/>
    </row>
    <row r="345" spans="1:26" collapsed="1" x14ac:dyDescent="0.25">
      <c r="A345" s="40" t="s">
        <v>1111</v>
      </c>
      <c r="B345" s="85" t="s">
        <v>1176</v>
      </c>
      <c r="C345" s="89" t="s">
        <v>1174</v>
      </c>
      <c r="D345" s="314"/>
      <c r="E345" s="315"/>
      <c r="F345" s="286">
        <v>0</v>
      </c>
      <c r="G345" s="286">
        <v>0</v>
      </c>
      <c r="H345" s="100">
        <f t="shared" si="82"/>
        <v>0</v>
      </c>
      <c r="I345" s="119">
        <f t="shared" si="83"/>
        <v>0</v>
      </c>
      <c r="J345" s="162"/>
      <c r="K345" s="102">
        <v>0</v>
      </c>
      <c r="L345" s="102">
        <v>0</v>
      </c>
      <c r="M345" s="100"/>
      <c r="N345" s="119"/>
      <c r="O345" s="249"/>
      <c r="P345" s="162"/>
      <c r="Q345" s="102">
        <v>0</v>
      </c>
      <c r="R345" s="102">
        <v>0</v>
      </c>
      <c r="S345" s="100"/>
      <c r="T345" s="119"/>
      <c r="U345" s="162"/>
      <c r="V345" s="102">
        <v>0</v>
      </c>
      <c r="W345" s="102">
        <v>0</v>
      </c>
      <c r="X345" s="100"/>
      <c r="Y345" s="119"/>
    </row>
    <row r="346" spans="1:26" s="70" customFormat="1" hidden="1" outlineLevel="1" x14ac:dyDescent="0.25">
      <c r="A346" s="65" t="s">
        <v>1384</v>
      </c>
      <c r="B346" s="66" t="s">
        <v>1845</v>
      </c>
      <c r="C346" s="67" t="s">
        <v>2255</v>
      </c>
      <c r="D346" s="68"/>
      <c r="E346" s="69"/>
      <c r="F346" s="310">
        <v>1636.25</v>
      </c>
      <c r="G346" s="310">
        <v>0</v>
      </c>
      <c r="H346" s="144">
        <f t="shared" si="82"/>
        <v>1636.25</v>
      </c>
      <c r="I346" s="93" t="str">
        <f t="shared" si="83"/>
        <v>N.M.</v>
      </c>
      <c r="J346" s="160"/>
      <c r="K346" s="310">
        <v>3971.3</v>
      </c>
      <c r="L346" s="310">
        <v>0</v>
      </c>
      <c r="M346" s="144"/>
      <c r="N346" s="93"/>
      <c r="O346" s="261"/>
      <c r="P346" s="160"/>
      <c r="Q346" s="310">
        <v>3599.56</v>
      </c>
      <c r="R346" s="310">
        <v>0</v>
      </c>
      <c r="S346" s="144"/>
      <c r="T346" s="93"/>
      <c r="U346" s="160"/>
      <c r="V346" s="310">
        <v>3971.3</v>
      </c>
      <c r="W346" s="310">
        <v>0</v>
      </c>
      <c r="X346" s="144"/>
      <c r="Y346" s="93"/>
      <c r="Z346" s="134"/>
    </row>
    <row r="347" spans="1:26" s="70" customFormat="1" hidden="1" outlineLevel="1" x14ac:dyDescent="0.25">
      <c r="A347" s="65" t="s">
        <v>1385</v>
      </c>
      <c r="B347" s="66" t="s">
        <v>1846</v>
      </c>
      <c r="C347" s="67" t="s">
        <v>2304</v>
      </c>
      <c r="D347" s="68"/>
      <c r="E347" s="69"/>
      <c r="F347" s="310">
        <v>103.28</v>
      </c>
      <c r="G347" s="310">
        <v>0</v>
      </c>
      <c r="H347" s="144">
        <f t="shared" si="82"/>
        <v>103.28</v>
      </c>
      <c r="I347" s="93" t="str">
        <f t="shared" si="83"/>
        <v>N.M.</v>
      </c>
      <c r="J347" s="160"/>
      <c r="K347" s="310">
        <v>514.06000000000006</v>
      </c>
      <c r="L347" s="310">
        <v>0</v>
      </c>
      <c r="M347" s="144"/>
      <c r="N347" s="93"/>
      <c r="O347" s="261"/>
      <c r="P347" s="160"/>
      <c r="Q347" s="310">
        <v>-518.02</v>
      </c>
      <c r="R347" s="310">
        <v>0</v>
      </c>
      <c r="S347" s="144"/>
      <c r="T347" s="93"/>
      <c r="U347" s="160"/>
      <c r="V347" s="310">
        <v>514.06000000000006</v>
      </c>
      <c r="W347" s="310">
        <v>0</v>
      </c>
      <c r="X347" s="144"/>
      <c r="Y347" s="93"/>
      <c r="Z347" s="134"/>
    </row>
    <row r="348" spans="1:26" s="70" customFormat="1" hidden="1" outlineLevel="1" x14ac:dyDescent="0.25">
      <c r="A348" s="65" t="s">
        <v>1386</v>
      </c>
      <c r="B348" s="66" t="s">
        <v>1847</v>
      </c>
      <c r="C348" s="67" t="s">
        <v>2305</v>
      </c>
      <c r="D348" s="68"/>
      <c r="E348" s="69"/>
      <c r="F348" s="310">
        <v>53.61</v>
      </c>
      <c r="G348" s="310">
        <v>0</v>
      </c>
      <c r="H348" s="144">
        <f t="shared" si="82"/>
        <v>53.61</v>
      </c>
      <c r="I348" s="93" t="str">
        <f t="shared" si="83"/>
        <v>N.M.</v>
      </c>
      <c r="J348" s="160"/>
      <c r="K348" s="310">
        <v>53.61</v>
      </c>
      <c r="L348" s="310">
        <v>0</v>
      </c>
      <c r="M348" s="144"/>
      <c r="N348" s="93"/>
      <c r="O348" s="261"/>
      <c r="P348" s="160"/>
      <c r="Q348" s="310">
        <v>53.61</v>
      </c>
      <c r="R348" s="310">
        <v>0</v>
      </c>
      <c r="S348" s="144"/>
      <c r="T348" s="93"/>
      <c r="U348" s="160"/>
      <c r="V348" s="310">
        <v>53.61</v>
      </c>
      <c r="W348" s="310">
        <v>0</v>
      </c>
      <c r="X348" s="144"/>
      <c r="Y348" s="93"/>
      <c r="Z348" s="134"/>
    </row>
    <row r="349" spans="1:26" s="70" customFormat="1" hidden="1" outlineLevel="1" x14ac:dyDescent="0.25">
      <c r="A349" s="65" t="s">
        <v>1568</v>
      </c>
      <c r="B349" s="66" t="s">
        <v>2029</v>
      </c>
      <c r="C349" s="67" t="s">
        <v>2476</v>
      </c>
      <c r="D349" s="68"/>
      <c r="E349" s="69"/>
      <c r="F349" s="310">
        <v>0</v>
      </c>
      <c r="G349" s="310">
        <v>0</v>
      </c>
      <c r="H349" s="144">
        <f t="shared" si="82"/>
        <v>0</v>
      </c>
      <c r="I349" s="93">
        <f t="shared" si="83"/>
        <v>0</v>
      </c>
      <c r="J349" s="160"/>
      <c r="K349" s="310">
        <v>0</v>
      </c>
      <c r="L349" s="310">
        <v>0</v>
      </c>
      <c r="M349" s="144"/>
      <c r="N349" s="93"/>
      <c r="O349" s="261"/>
      <c r="P349" s="160"/>
      <c r="Q349" s="310">
        <v>0</v>
      </c>
      <c r="R349" s="310">
        <v>0</v>
      </c>
      <c r="S349" s="144"/>
      <c r="T349" s="93"/>
      <c r="U349" s="160"/>
      <c r="V349" s="310">
        <v>0</v>
      </c>
      <c r="W349" s="310">
        <v>0</v>
      </c>
      <c r="X349" s="144"/>
      <c r="Y349" s="93"/>
      <c r="Z349" s="134"/>
    </row>
    <row r="350" spans="1:26" collapsed="1" x14ac:dyDescent="0.25">
      <c r="A350" s="40" t="s">
        <v>1112</v>
      </c>
      <c r="B350" s="85" t="s">
        <v>1177</v>
      </c>
      <c r="C350" s="80" t="s">
        <v>1175</v>
      </c>
      <c r="D350" s="314"/>
      <c r="E350" s="315"/>
      <c r="F350" s="286">
        <v>1793.1399999999999</v>
      </c>
      <c r="G350" s="286">
        <v>0</v>
      </c>
      <c r="H350" s="100">
        <f t="shared" si="82"/>
        <v>1793.1399999999999</v>
      </c>
      <c r="I350" s="119" t="str">
        <f t="shared" si="83"/>
        <v>N.M.</v>
      </c>
      <c r="J350" s="162"/>
      <c r="K350" s="102">
        <v>4538.97</v>
      </c>
      <c r="L350" s="102">
        <v>0</v>
      </c>
      <c r="M350" s="100"/>
      <c r="N350" s="119"/>
      <c r="O350" s="249"/>
      <c r="P350" s="162"/>
      <c r="Q350" s="102">
        <v>3135.15</v>
      </c>
      <c r="R350" s="102">
        <v>0</v>
      </c>
      <c r="S350" s="100"/>
      <c r="T350" s="119"/>
      <c r="U350" s="162"/>
      <c r="V350" s="102">
        <v>4538.97</v>
      </c>
      <c r="W350" s="102">
        <v>0</v>
      </c>
      <c r="X350" s="100"/>
      <c r="Y350" s="119"/>
    </row>
    <row r="351" spans="1:26" s="110" customFormat="1" x14ac:dyDescent="0.25">
      <c r="A351" s="105"/>
      <c r="B351" s="320" t="s">
        <v>1178</v>
      </c>
      <c r="C351" s="107" t="s">
        <v>972</v>
      </c>
      <c r="D351" s="105"/>
      <c r="E351" s="109"/>
      <c r="F351" s="305"/>
      <c r="G351" s="305"/>
      <c r="H351" s="306">
        <f t="shared" si="82"/>
        <v>0</v>
      </c>
      <c r="I351" s="121">
        <f t="shared" si="83"/>
        <v>0</v>
      </c>
      <c r="J351" s="169"/>
      <c r="K351" s="305"/>
      <c r="L351" s="305"/>
      <c r="M351" s="306"/>
      <c r="N351" s="121"/>
      <c r="O351" s="250"/>
      <c r="P351" s="169"/>
      <c r="Q351" s="305"/>
      <c r="R351" s="305"/>
      <c r="S351" s="306"/>
      <c r="T351" s="121"/>
      <c r="U351" s="169"/>
      <c r="V351" s="305"/>
      <c r="W351" s="305"/>
      <c r="X351" s="306"/>
      <c r="Y351" s="121"/>
      <c r="Z351" s="134"/>
    </row>
    <row r="352" spans="1:26" s="110" customFormat="1" x14ac:dyDescent="0.25">
      <c r="A352" s="105"/>
      <c r="B352" s="320" t="s">
        <v>1179</v>
      </c>
      <c r="C352" s="114" t="s">
        <v>295</v>
      </c>
      <c r="D352" s="105"/>
      <c r="E352" s="111"/>
      <c r="F352" s="305"/>
      <c r="G352" s="305"/>
      <c r="H352" s="306"/>
      <c r="I352" s="121"/>
      <c r="J352" s="169"/>
      <c r="K352" s="305"/>
      <c r="L352" s="305"/>
      <c r="M352" s="306"/>
      <c r="N352" s="121"/>
      <c r="O352" s="250"/>
      <c r="P352" s="169"/>
      <c r="Q352" s="305"/>
      <c r="R352" s="305"/>
      <c r="S352" s="306"/>
      <c r="T352" s="121"/>
      <c r="U352" s="169"/>
      <c r="V352" s="305"/>
      <c r="W352" s="305"/>
      <c r="X352" s="306"/>
      <c r="Y352" s="121"/>
      <c r="Z352" s="134"/>
    </row>
    <row r="353" spans="1:26" x14ac:dyDescent="0.25">
      <c r="A353" s="40" t="s">
        <v>1077</v>
      </c>
      <c r="B353" s="85" t="s">
        <v>1180</v>
      </c>
      <c r="C353" s="90" t="s">
        <v>973</v>
      </c>
      <c r="D353" s="314"/>
      <c r="E353" s="315"/>
      <c r="F353" s="286">
        <v>0</v>
      </c>
      <c r="G353" s="286">
        <v>0</v>
      </c>
      <c r="H353" s="100">
        <f t="shared" ref="H353:H416" si="84">+F353-G353</f>
        <v>0</v>
      </c>
      <c r="I353" s="119">
        <f t="shared" ref="I353:I416" si="85">IF(G353&lt;0,IF(H353=0,0,IF(OR(G353=0,F353=0),"N.M.",IF(ABS(H353/G353)&gt;=10,"N.M.",H353/(-G353)))),IF(H353=0,0,IF(OR(G353=0,F353=0),"N.M.",IF(ABS(H353/G353)&gt;=10,"N.M.",H353/G353))))</f>
        <v>0</v>
      </c>
      <c r="J353" s="162"/>
      <c r="K353" s="102">
        <v>0</v>
      </c>
      <c r="L353" s="102">
        <v>0</v>
      </c>
      <c r="M353" s="100"/>
      <c r="N353" s="119"/>
      <c r="O353" s="249"/>
      <c r="P353" s="162"/>
      <c r="Q353" s="102">
        <v>0</v>
      </c>
      <c r="R353" s="102">
        <v>0</v>
      </c>
      <c r="S353" s="100"/>
      <c r="T353" s="119"/>
      <c r="U353" s="162"/>
      <c r="V353" s="102">
        <v>0</v>
      </c>
      <c r="W353" s="102">
        <v>0</v>
      </c>
      <c r="X353" s="100"/>
      <c r="Y353" s="119"/>
    </row>
    <row r="354" spans="1:26" x14ac:dyDescent="0.25">
      <c r="A354" s="40" t="s">
        <v>1078</v>
      </c>
      <c r="B354" s="85" t="s">
        <v>1181</v>
      </c>
      <c r="C354" s="90" t="s">
        <v>974</v>
      </c>
      <c r="D354" s="314"/>
      <c r="E354" s="315"/>
      <c r="F354" s="286">
        <v>0</v>
      </c>
      <c r="G354" s="286">
        <v>0</v>
      </c>
      <c r="H354" s="100">
        <f t="shared" si="84"/>
        <v>0</v>
      </c>
      <c r="I354" s="119">
        <f t="shared" si="85"/>
        <v>0</v>
      </c>
      <c r="J354" s="162"/>
      <c r="K354" s="102">
        <v>0</v>
      </c>
      <c r="L354" s="102">
        <v>0</v>
      </c>
      <c r="M354" s="100"/>
      <c r="N354" s="119"/>
      <c r="O354" s="249"/>
      <c r="P354" s="162"/>
      <c r="Q354" s="102">
        <v>0</v>
      </c>
      <c r="R354" s="102">
        <v>0</v>
      </c>
      <c r="S354" s="100"/>
      <c r="T354" s="119"/>
      <c r="U354" s="162"/>
      <c r="V354" s="102">
        <v>0</v>
      </c>
      <c r="W354" s="102">
        <v>0</v>
      </c>
      <c r="X354" s="100"/>
      <c r="Y354" s="119"/>
    </row>
    <row r="355" spans="1:26" x14ac:dyDescent="0.25">
      <c r="A355" s="40" t="s">
        <v>1087</v>
      </c>
      <c r="B355" s="85" t="s">
        <v>1182</v>
      </c>
      <c r="C355" s="90" t="s">
        <v>975</v>
      </c>
      <c r="D355" s="314"/>
      <c r="E355" s="315"/>
      <c r="F355" s="286">
        <v>0</v>
      </c>
      <c r="G355" s="286">
        <v>0</v>
      </c>
      <c r="H355" s="100">
        <f t="shared" si="84"/>
        <v>0</v>
      </c>
      <c r="I355" s="119">
        <f t="shared" si="85"/>
        <v>0</v>
      </c>
      <c r="J355" s="162"/>
      <c r="K355" s="102">
        <v>0</v>
      </c>
      <c r="L355" s="102">
        <v>0</v>
      </c>
      <c r="M355" s="100"/>
      <c r="N355" s="119"/>
      <c r="O355" s="249"/>
      <c r="P355" s="162"/>
      <c r="Q355" s="102">
        <v>0</v>
      </c>
      <c r="R355" s="102">
        <v>0</v>
      </c>
      <c r="S355" s="100"/>
      <c r="T355" s="119"/>
      <c r="U355" s="162"/>
      <c r="V355" s="102">
        <v>0</v>
      </c>
      <c r="W355" s="102">
        <v>0</v>
      </c>
      <c r="X355" s="100"/>
      <c r="Y355" s="119"/>
    </row>
    <row r="356" spans="1:26" x14ac:dyDescent="0.25">
      <c r="A356" s="40" t="s">
        <v>1088</v>
      </c>
      <c r="B356" s="85" t="s">
        <v>1183</v>
      </c>
      <c r="C356" s="90" t="s">
        <v>976</v>
      </c>
      <c r="D356" s="314"/>
      <c r="E356" s="315"/>
      <c r="F356" s="286">
        <v>0</v>
      </c>
      <c r="G356" s="286">
        <v>0</v>
      </c>
      <c r="H356" s="100">
        <f t="shared" si="84"/>
        <v>0</v>
      </c>
      <c r="I356" s="119">
        <f t="shared" si="85"/>
        <v>0</v>
      </c>
      <c r="J356" s="162"/>
      <c r="K356" s="102">
        <v>0</v>
      </c>
      <c r="L356" s="102">
        <v>0</v>
      </c>
      <c r="M356" s="100"/>
      <c r="N356" s="119"/>
      <c r="O356" s="249"/>
      <c r="P356" s="162"/>
      <c r="Q356" s="102">
        <v>0</v>
      </c>
      <c r="R356" s="102">
        <v>0</v>
      </c>
      <c r="S356" s="100"/>
      <c r="T356" s="119"/>
      <c r="U356" s="162"/>
      <c r="V356" s="102">
        <v>0</v>
      </c>
      <c r="W356" s="102">
        <v>0</v>
      </c>
      <c r="X356" s="100"/>
      <c r="Y356" s="119"/>
    </row>
    <row r="357" spans="1:26" hidden="1" x14ac:dyDescent="0.25">
      <c r="A357" s="40" t="s">
        <v>1089</v>
      </c>
      <c r="B357" s="313"/>
      <c r="C357" s="323" t="s">
        <v>1090</v>
      </c>
      <c r="D357" s="314"/>
      <c r="E357" s="315"/>
      <c r="F357" s="316">
        <v>0</v>
      </c>
      <c r="G357" s="286">
        <v>0</v>
      </c>
      <c r="H357" s="100">
        <f t="shared" si="84"/>
        <v>0</v>
      </c>
      <c r="I357" s="119">
        <f t="shared" si="85"/>
        <v>0</v>
      </c>
      <c r="J357" s="162"/>
      <c r="K357" s="102">
        <v>0</v>
      </c>
      <c r="L357" s="102">
        <v>0</v>
      </c>
      <c r="M357" s="100"/>
      <c r="N357" s="119"/>
      <c r="O357" s="249"/>
      <c r="P357" s="162"/>
      <c r="Q357" s="102">
        <v>0</v>
      </c>
      <c r="R357" s="102">
        <v>0</v>
      </c>
      <c r="S357" s="100"/>
      <c r="T357" s="119"/>
      <c r="U357" s="162"/>
      <c r="V357" s="102">
        <v>0</v>
      </c>
      <c r="W357" s="102">
        <v>0</v>
      </c>
      <c r="X357" s="100"/>
      <c r="Y357" s="119"/>
    </row>
    <row r="358" spans="1:26" x14ac:dyDescent="0.25">
      <c r="A358" s="40" t="s">
        <v>1113</v>
      </c>
      <c r="B358" s="85" t="s">
        <v>1196</v>
      </c>
      <c r="C358" s="89" t="s">
        <v>1195</v>
      </c>
      <c r="D358" s="314"/>
      <c r="E358" s="315"/>
      <c r="F358" s="286">
        <v>0</v>
      </c>
      <c r="G358" s="286">
        <v>0</v>
      </c>
      <c r="H358" s="100">
        <f t="shared" si="84"/>
        <v>0</v>
      </c>
      <c r="I358" s="119">
        <f t="shared" si="85"/>
        <v>0</v>
      </c>
      <c r="J358" s="162"/>
      <c r="K358" s="102">
        <v>0</v>
      </c>
      <c r="L358" s="102">
        <v>0</v>
      </c>
      <c r="M358" s="100"/>
      <c r="N358" s="119"/>
      <c r="O358" s="249"/>
      <c r="P358" s="162"/>
      <c r="Q358" s="102">
        <v>0</v>
      </c>
      <c r="R358" s="102">
        <v>0</v>
      </c>
      <c r="S358" s="100"/>
      <c r="T358" s="119"/>
      <c r="U358" s="162"/>
      <c r="V358" s="102">
        <v>0</v>
      </c>
      <c r="W358" s="102">
        <v>0</v>
      </c>
      <c r="X358" s="100"/>
      <c r="Y358" s="119"/>
    </row>
    <row r="359" spans="1:26" s="110" customFormat="1" x14ac:dyDescent="0.25">
      <c r="A359" s="105"/>
      <c r="B359" s="320" t="s">
        <v>1184</v>
      </c>
      <c r="C359" s="114" t="s">
        <v>281</v>
      </c>
      <c r="D359" s="105"/>
      <c r="E359" s="111"/>
      <c r="F359" s="305"/>
      <c r="G359" s="305"/>
      <c r="H359" s="306">
        <f t="shared" si="84"/>
        <v>0</v>
      </c>
      <c r="I359" s="121">
        <f t="shared" si="85"/>
        <v>0</v>
      </c>
      <c r="J359" s="169"/>
      <c r="K359" s="305"/>
      <c r="L359" s="305"/>
      <c r="M359" s="306"/>
      <c r="N359" s="121"/>
      <c r="O359" s="250"/>
      <c r="P359" s="169"/>
      <c r="Q359" s="305"/>
      <c r="R359" s="305"/>
      <c r="S359" s="306"/>
      <c r="T359" s="121"/>
      <c r="U359" s="169"/>
      <c r="V359" s="305"/>
      <c r="W359" s="305"/>
      <c r="X359" s="306"/>
      <c r="Y359" s="121"/>
      <c r="Z359" s="134"/>
    </row>
    <row r="360" spans="1:26" x14ac:dyDescent="0.25">
      <c r="A360" s="40" t="s">
        <v>1079</v>
      </c>
      <c r="B360" s="85" t="s">
        <v>1185</v>
      </c>
      <c r="C360" s="90" t="s">
        <v>977</v>
      </c>
      <c r="D360" s="314"/>
      <c r="E360" s="315"/>
      <c r="F360" s="286">
        <v>0</v>
      </c>
      <c r="G360" s="286">
        <v>0</v>
      </c>
      <c r="H360" s="100">
        <f t="shared" si="84"/>
        <v>0</v>
      </c>
      <c r="I360" s="119">
        <f t="shared" si="85"/>
        <v>0</v>
      </c>
      <c r="J360" s="162"/>
      <c r="K360" s="102">
        <v>0</v>
      </c>
      <c r="L360" s="102">
        <v>0</v>
      </c>
      <c r="M360" s="100"/>
      <c r="N360" s="119"/>
      <c r="O360" s="249"/>
      <c r="P360" s="162"/>
      <c r="Q360" s="102">
        <v>0</v>
      </c>
      <c r="R360" s="102">
        <v>0</v>
      </c>
      <c r="S360" s="100"/>
      <c r="T360" s="119"/>
      <c r="U360" s="162"/>
      <c r="V360" s="102">
        <v>0</v>
      </c>
      <c r="W360" s="102">
        <v>0</v>
      </c>
      <c r="X360" s="100"/>
      <c r="Y360" s="119"/>
    </row>
    <row r="361" spans="1:26" x14ac:dyDescent="0.25">
      <c r="A361" s="40" t="s">
        <v>1080</v>
      </c>
      <c r="B361" s="85" t="s">
        <v>1186</v>
      </c>
      <c r="C361" s="90" t="s">
        <v>978</v>
      </c>
      <c r="D361" s="314"/>
      <c r="E361" s="315"/>
      <c r="F361" s="286">
        <v>0</v>
      </c>
      <c r="G361" s="286">
        <v>0</v>
      </c>
      <c r="H361" s="100">
        <f t="shared" si="84"/>
        <v>0</v>
      </c>
      <c r="I361" s="119">
        <f t="shared" si="85"/>
        <v>0</v>
      </c>
      <c r="J361" s="162"/>
      <c r="K361" s="102">
        <v>0</v>
      </c>
      <c r="L361" s="102">
        <v>0</v>
      </c>
      <c r="M361" s="100"/>
      <c r="N361" s="119"/>
      <c r="O361" s="249"/>
      <c r="P361" s="162"/>
      <c r="Q361" s="102">
        <v>0</v>
      </c>
      <c r="R361" s="102">
        <v>0</v>
      </c>
      <c r="S361" s="100"/>
      <c r="T361" s="119"/>
      <c r="U361" s="162"/>
      <c r="V361" s="102">
        <v>0</v>
      </c>
      <c r="W361" s="102">
        <v>0</v>
      </c>
      <c r="X361" s="100"/>
      <c r="Y361" s="119"/>
    </row>
    <row r="362" spans="1:26" x14ac:dyDescent="0.25">
      <c r="A362" s="40" t="s">
        <v>1081</v>
      </c>
      <c r="B362" s="85" t="s">
        <v>1187</v>
      </c>
      <c r="C362" s="90" t="s">
        <v>979</v>
      </c>
      <c r="D362" s="314"/>
      <c r="E362" s="315"/>
      <c r="F362" s="286">
        <v>0</v>
      </c>
      <c r="G362" s="286">
        <v>0</v>
      </c>
      <c r="H362" s="100">
        <f t="shared" si="84"/>
        <v>0</v>
      </c>
      <c r="I362" s="119">
        <f t="shared" si="85"/>
        <v>0</v>
      </c>
      <c r="J362" s="162"/>
      <c r="K362" s="102">
        <v>0</v>
      </c>
      <c r="L362" s="102">
        <v>0</v>
      </c>
      <c r="M362" s="100"/>
      <c r="N362" s="119"/>
      <c r="O362" s="249"/>
      <c r="P362" s="162"/>
      <c r="Q362" s="102">
        <v>0</v>
      </c>
      <c r="R362" s="102">
        <v>0</v>
      </c>
      <c r="S362" s="100"/>
      <c r="T362" s="119"/>
      <c r="U362" s="162"/>
      <c r="V362" s="102">
        <v>0</v>
      </c>
      <c r="W362" s="102">
        <v>0</v>
      </c>
      <c r="X362" s="100"/>
      <c r="Y362" s="119"/>
    </row>
    <row r="363" spans="1:26" x14ac:dyDescent="0.25">
      <c r="A363" s="40" t="s">
        <v>1082</v>
      </c>
      <c r="B363" s="85" t="s">
        <v>1188</v>
      </c>
      <c r="C363" s="90" t="s">
        <v>980</v>
      </c>
      <c r="D363" s="314"/>
      <c r="E363" s="315"/>
      <c r="F363" s="286">
        <v>0</v>
      </c>
      <c r="G363" s="286">
        <v>0</v>
      </c>
      <c r="H363" s="100">
        <f t="shared" si="84"/>
        <v>0</v>
      </c>
      <c r="I363" s="119">
        <f t="shared" si="85"/>
        <v>0</v>
      </c>
      <c r="J363" s="162"/>
      <c r="K363" s="102">
        <v>0</v>
      </c>
      <c r="L363" s="102">
        <v>0</v>
      </c>
      <c r="M363" s="100"/>
      <c r="N363" s="119"/>
      <c r="O363" s="249"/>
      <c r="P363" s="162"/>
      <c r="Q363" s="102">
        <v>0</v>
      </c>
      <c r="R363" s="102">
        <v>0</v>
      </c>
      <c r="S363" s="100"/>
      <c r="T363" s="119"/>
      <c r="U363" s="162"/>
      <c r="V363" s="102">
        <v>0</v>
      </c>
      <c r="W363" s="102">
        <v>0</v>
      </c>
      <c r="X363" s="100"/>
      <c r="Y363" s="119"/>
    </row>
    <row r="364" spans="1:26" x14ac:dyDescent="0.25">
      <c r="A364" s="40" t="s">
        <v>1083</v>
      </c>
      <c r="B364" s="85" t="s">
        <v>1189</v>
      </c>
      <c r="C364" s="90" t="s">
        <v>981</v>
      </c>
      <c r="D364" s="314"/>
      <c r="E364" s="315"/>
      <c r="F364" s="286">
        <v>0</v>
      </c>
      <c r="G364" s="286">
        <v>0</v>
      </c>
      <c r="H364" s="100">
        <f t="shared" si="84"/>
        <v>0</v>
      </c>
      <c r="I364" s="119">
        <f t="shared" si="85"/>
        <v>0</v>
      </c>
      <c r="J364" s="162"/>
      <c r="K364" s="102">
        <v>0</v>
      </c>
      <c r="L364" s="102">
        <v>0</v>
      </c>
      <c r="M364" s="100"/>
      <c r="N364" s="119"/>
      <c r="O364" s="249"/>
      <c r="P364" s="162"/>
      <c r="Q364" s="102">
        <v>0</v>
      </c>
      <c r="R364" s="102">
        <v>0</v>
      </c>
      <c r="S364" s="100"/>
      <c r="T364" s="119"/>
      <c r="U364" s="162"/>
      <c r="V364" s="102">
        <v>0</v>
      </c>
      <c r="W364" s="102">
        <v>0</v>
      </c>
      <c r="X364" s="100"/>
      <c r="Y364" s="119"/>
    </row>
    <row r="365" spans="1:26" x14ac:dyDescent="0.25">
      <c r="A365" s="40" t="s">
        <v>1084</v>
      </c>
      <c r="B365" s="85" t="s">
        <v>1190</v>
      </c>
      <c r="C365" s="90" t="s">
        <v>982</v>
      </c>
      <c r="D365" s="314"/>
      <c r="E365" s="315"/>
      <c r="F365" s="286">
        <v>0</v>
      </c>
      <c r="G365" s="286">
        <v>0</v>
      </c>
      <c r="H365" s="100">
        <f t="shared" si="84"/>
        <v>0</v>
      </c>
      <c r="I365" s="119">
        <f t="shared" si="85"/>
        <v>0</v>
      </c>
      <c r="J365" s="162"/>
      <c r="K365" s="102">
        <v>0</v>
      </c>
      <c r="L365" s="102">
        <v>0</v>
      </c>
      <c r="M365" s="100"/>
      <c r="N365" s="119"/>
      <c r="O365" s="249"/>
      <c r="P365" s="162"/>
      <c r="Q365" s="102">
        <v>0</v>
      </c>
      <c r="R365" s="102">
        <v>0</v>
      </c>
      <c r="S365" s="100"/>
      <c r="T365" s="119"/>
      <c r="U365" s="162"/>
      <c r="V365" s="102">
        <v>0</v>
      </c>
      <c r="W365" s="102">
        <v>0</v>
      </c>
      <c r="X365" s="100"/>
      <c r="Y365" s="119"/>
    </row>
    <row r="366" spans="1:26" x14ac:dyDescent="0.25">
      <c r="A366" s="40" t="s">
        <v>1085</v>
      </c>
      <c r="B366" s="85" t="s">
        <v>1191</v>
      </c>
      <c r="C366" s="90" t="s">
        <v>983</v>
      </c>
      <c r="D366" s="314"/>
      <c r="E366" s="315"/>
      <c r="F366" s="286">
        <v>0</v>
      </c>
      <c r="G366" s="286">
        <v>0</v>
      </c>
      <c r="H366" s="100">
        <f t="shared" si="84"/>
        <v>0</v>
      </c>
      <c r="I366" s="119">
        <f t="shared" si="85"/>
        <v>0</v>
      </c>
      <c r="J366" s="162"/>
      <c r="K366" s="102">
        <v>0</v>
      </c>
      <c r="L366" s="102">
        <v>0</v>
      </c>
      <c r="M366" s="100"/>
      <c r="N366" s="119"/>
      <c r="O366" s="249"/>
      <c r="P366" s="162"/>
      <c r="Q366" s="102">
        <v>0</v>
      </c>
      <c r="R366" s="102">
        <v>0</v>
      </c>
      <c r="S366" s="100"/>
      <c r="T366" s="119"/>
      <c r="U366" s="162"/>
      <c r="V366" s="102">
        <v>0</v>
      </c>
      <c r="W366" s="102">
        <v>0</v>
      </c>
      <c r="X366" s="100"/>
      <c r="Y366" s="119"/>
    </row>
    <row r="367" spans="1:26" x14ac:dyDescent="0.25">
      <c r="A367" s="40" t="s">
        <v>1086</v>
      </c>
      <c r="B367" s="85" t="s">
        <v>1192</v>
      </c>
      <c r="C367" s="90" t="s">
        <v>984</v>
      </c>
      <c r="D367" s="314"/>
      <c r="E367" s="315"/>
      <c r="F367" s="286">
        <v>0</v>
      </c>
      <c r="G367" s="286">
        <v>0</v>
      </c>
      <c r="H367" s="100">
        <f t="shared" si="84"/>
        <v>0</v>
      </c>
      <c r="I367" s="119">
        <f t="shared" si="85"/>
        <v>0</v>
      </c>
      <c r="J367" s="162"/>
      <c r="K367" s="102">
        <v>0</v>
      </c>
      <c r="L367" s="102">
        <v>0</v>
      </c>
      <c r="M367" s="100"/>
      <c r="N367" s="119"/>
      <c r="O367" s="249"/>
      <c r="P367" s="162"/>
      <c r="Q367" s="102">
        <v>0</v>
      </c>
      <c r="R367" s="102">
        <v>0</v>
      </c>
      <c r="S367" s="100"/>
      <c r="T367" s="119"/>
      <c r="U367" s="162"/>
      <c r="V367" s="102">
        <v>0</v>
      </c>
      <c r="W367" s="102">
        <v>0</v>
      </c>
      <c r="X367" s="100"/>
      <c r="Y367" s="119"/>
    </row>
    <row r="368" spans="1:26" hidden="1" x14ac:dyDescent="0.25">
      <c r="A368" s="40" t="s">
        <v>1091</v>
      </c>
      <c r="B368" s="313"/>
      <c r="C368" s="323" t="s">
        <v>1092</v>
      </c>
      <c r="D368" s="314"/>
      <c r="E368" s="315"/>
      <c r="F368" s="316">
        <v>0</v>
      </c>
      <c r="G368" s="286">
        <v>0</v>
      </c>
      <c r="H368" s="100">
        <f t="shared" si="84"/>
        <v>0</v>
      </c>
      <c r="I368" s="119">
        <f t="shared" si="85"/>
        <v>0</v>
      </c>
      <c r="J368" s="162"/>
      <c r="K368" s="102">
        <v>0</v>
      </c>
      <c r="L368" s="102">
        <v>0</v>
      </c>
      <c r="M368" s="100"/>
      <c r="N368" s="119"/>
      <c r="O368" s="249"/>
      <c r="P368" s="162"/>
      <c r="Q368" s="102">
        <v>0</v>
      </c>
      <c r="R368" s="102">
        <v>0</v>
      </c>
      <c r="S368" s="100"/>
      <c r="T368" s="119"/>
      <c r="U368" s="162"/>
      <c r="V368" s="102">
        <v>0</v>
      </c>
      <c r="W368" s="102">
        <v>0</v>
      </c>
      <c r="X368" s="100"/>
      <c r="Y368" s="119"/>
    </row>
    <row r="369" spans="1:26" x14ac:dyDescent="0.25">
      <c r="A369" s="40" t="s">
        <v>1114</v>
      </c>
      <c r="B369" s="85" t="s">
        <v>1197</v>
      </c>
      <c r="C369" s="89" t="s">
        <v>1194</v>
      </c>
      <c r="D369" s="314"/>
      <c r="E369" s="315"/>
      <c r="F369" s="286">
        <v>0</v>
      </c>
      <c r="G369" s="286">
        <v>0</v>
      </c>
      <c r="H369" s="100">
        <f t="shared" si="84"/>
        <v>0</v>
      </c>
      <c r="I369" s="119">
        <f t="shared" si="85"/>
        <v>0</v>
      </c>
      <c r="J369" s="162"/>
      <c r="K369" s="102">
        <v>0</v>
      </c>
      <c r="L369" s="102">
        <v>0</v>
      </c>
      <c r="M369" s="100"/>
      <c r="N369" s="119"/>
      <c r="O369" s="249"/>
      <c r="P369" s="162"/>
      <c r="Q369" s="102">
        <v>0</v>
      </c>
      <c r="R369" s="102">
        <v>0</v>
      </c>
      <c r="S369" s="100"/>
      <c r="T369" s="119"/>
      <c r="U369" s="162"/>
      <c r="V369" s="102">
        <v>0</v>
      </c>
      <c r="W369" s="102">
        <v>0</v>
      </c>
      <c r="X369" s="100"/>
      <c r="Y369" s="119"/>
    </row>
    <row r="370" spans="1:26" x14ac:dyDescent="0.25">
      <c r="A370" s="40" t="s">
        <v>1115</v>
      </c>
      <c r="B370" s="85" t="s">
        <v>1198</v>
      </c>
      <c r="C370" s="80" t="s">
        <v>1199</v>
      </c>
      <c r="D370" s="314"/>
      <c r="E370" s="315"/>
      <c r="F370" s="286">
        <v>0</v>
      </c>
      <c r="G370" s="286">
        <v>0</v>
      </c>
      <c r="H370" s="100">
        <f t="shared" si="84"/>
        <v>0</v>
      </c>
      <c r="I370" s="119">
        <f t="shared" si="85"/>
        <v>0</v>
      </c>
      <c r="J370" s="162"/>
      <c r="K370" s="102">
        <v>0</v>
      </c>
      <c r="L370" s="102">
        <v>0</v>
      </c>
      <c r="M370" s="100"/>
      <c r="N370" s="119"/>
      <c r="O370" s="249"/>
      <c r="P370" s="162"/>
      <c r="Q370" s="102">
        <v>0</v>
      </c>
      <c r="R370" s="102">
        <v>0</v>
      </c>
      <c r="S370" s="100"/>
      <c r="T370" s="119"/>
      <c r="U370" s="162"/>
      <c r="V370" s="102">
        <v>0</v>
      </c>
      <c r="W370" s="102">
        <v>0</v>
      </c>
      <c r="X370" s="100"/>
      <c r="Y370" s="119"/>
    </row>
    <row r="371" spans="1:26" s="70" customFormat="1" hidden="1" outlineLevel="1" x14ac:dyDescent="0.25">
      <c r="A371" s="65" t="s">
        <v>1334</v>
      </c>
      <c r="B371" s="66" t="s">
        <v>1795</v>
      </c>
      <c r="C371" s="67" t="s">
        <v>2255</v>
      </c>
      <c r="D371" s="68"/>
      <c r="E371" s="69"/>
      <c r="F371" s="310">
        <v>340471.02</v>
      </c>
      <c r="G371" s="310">
        <v>374170.73</v>
      </c>
      <c r="H371" s="144">
        <f t="shared" si="84"/>
        <v>-33699.709999999963</v>
      </c>
      <c r="I371" s="93">
        <f t="shared" si="85"/>
        <v>-9.0065062010595984E-2</v>
      </c>
      <c r="J371" s="160"/>
      <c r="K371" s="310">
        <v>1951709.9100000001</v>
      </c>
      <c r="L371" s="310">
        <v>2337084.9300000002</v>
      </c>
      <c r="M371" s="144">
        <f t="shared" ref="M371:M434" si="86">+K371-L371</f>
        <v>-385375.02</v>
      </c>
      <c r="N371" s="93">
        <f t="shared" ref="N371:N434" si="87">IF(L371&lt;0,IF(M371=0,0,IF(OR(L371=0,K371=0),"N.M.",IF(ABS(M371/L371)&gt;=10,"N.M.",M371/(-L371)))),IF(M371=0,0,IF(OR(L371=0,K371=0),"N.M.",IF(ABS(M371/L371)&gt;=10,"N.M.",M371/L371))))</f>
        <v>-0.16489559923695199</v>
      </c>
      <c r="O371" s="261"/>
      <c r="P371" s="160"/>
      <c r="Q371" s="310">
        <v>964221.19000000006</v>
      </c>
      <c r="R371" s="310">
        <v>1147185.54</v>
      </c>
      <c r="S371" s="144">
        <f t="shared" ref="S371:S402" si="88">+Q371-R371</f>
        <v>-182964.34999999998</v>
      </c>
      <c r="T371" s="93">
        <f t="shared" ref="T371:T402" si="89">IF(R371&lt;0,IF(S371=0,0,IF(OR(R371=0,Q371=0),"N.M.",IF(ABS(S371/R371)&gt;=10,"N.M.",S371/(-R371)))),IF(S371=0,0,IF(OR(R371=0,Q371=0),"N.M.",IF(ABS(S371/R371)&gt;=10,"N.M.",S371/R371))))</f>
        <v>-0.15948976309446855</v>
      </c>
      <c r="U371" s="160"/>
      <c r="V371" s="310">
        <v>4041549.7</v>
      </c>
      <c r="W371" s="310">
        <v>5047251.7100000009</v>
      </c>
      <c r="X371" s="144">
        <f t="shared" ref="X371:X434" si="90">+V371-W371</f>
        <v>-1005702.0100000007</v>
      </c>
      <c r="Y371" s="93">
        <f t="shared" ref="Y371:Y434" si="91">IF(W371&lt;0,IF(X371=0,0,IF(OR(W371=0,V371=0),"N.M.",IF(ABS(X371/W371)&gt;=10,"N.M.",X371/(-W371)))),IF(X371=0,0,IF(OR(W371=0,V371=0),"N.M.",IF(ABS(X371/W371)&gt;=10,"N.M.",X371/W371))))</f>
        <v>-0.19925735187873175</v>
      </c>
      <c r="Z371" s="134"/>
    </row>
    <row r="372" spans="1:26" s="70" customFormat="1" hidden="1" outlineLevel="1" x14ac:dyDescent="0.25">
      <c r="A372" s="65" t="s">
        <v>1335</v>
      </c>
      <c r="B372" s="66" t="s">
        <v>1796</v>
      </c>
      <c r="C372" s="67" t="s">
        <v>2256</v>
      </c>
      <c r="D372" s="68"/>
      <c r="E372" s="69"/>
      <c r="F372" s="310">
        <v>0</v>
      </c>
      <c r="G372" s="310">
        <v>0</v>
      </c>
      <c r="H372" s="144">
        <f t="shared" si="84"/>
        <v>0</v>
      </c>
      <c r="I372" s="93">
        <f t="shared" si="85"/>
        <v>0</v>
      </c>
      <c r="J372" s="160"/>
      <c r="K372" s="310">
        <v>0</v>
      </c>
      <c r="L372" s="310">
        <v>0</v>
      </c>
      <c r="M372" s="144">
        <f t="shared" si="86"/>
        <v>0</v>
      </c>
      <c r="N372" s="93">
        <f t="shared" si="87"/>
        <v>0</v>
      </c>
      <c r="O372" s="261"/>
      <c r="P372" s="160"/>
      <c r="Q372" s="310">
        <v>0</v>
      </c>
      <c r="R372" s="310">
        <v>0</v>
      </c>
      <c r="S372" s="144">
        <f t="shared" si="88"/>
        <v>0</v>
      </c>
      <c r="T372" s="93">
        <f t="shared" si="89"/>
        <v>0</v>
      </c>
      <c r="U372" s="160"/>
      <c r="V372" s="310">
        <v>0</v>
      </c>
      <c r="W372" s="310">
        <v>0</v>
      </c>
      <c r="X372" s="144">
        <f t="shared" si="90"/>
        <v>0</v>
      </c>
      <c r="Y372" s="93">
        <f t="shared" si="91"/>
        <v>0</v>
      </c>
      <c r="Z372" s="134"/>
    </row>
    <row r="373" spans="1:26" s="70" customFormat="1" hidden="1" outlineLevel="1" x14ac:dyDescent="0.25">
      <c r="A373" s="65" t="s">
        <v>1321</v>
      </c>
      <c r="B373" s="66" t="s">
        <v>1782</v>
      </c>
      <c r="C373" s="67" t="s">
        <v>2242</v>
      </c>
      <c r="D373" s="68"/>
      <c r="E373" s="69"/>
      <c r="F373" s="310">
        <v>438840.56</v>
      </c>
      <c r="G373" s="310">
        <v>461656.61</v>
      </c>
      <c r="H373" s="144">
        <f t="shared" si="84"/>
        <v>-22816.049999999988</v>
      </c>
      <c r="I373" s="93">
        <f t="shared" si="85"/>
        <v>-4.9422123512972094E-2</v>
      </c>
      <c r="J373" s="160"/>
      <c r="K373" s="310">
        <v>4099683.87</v>
      </c>
      <c r="L373" s="310">
        <v>3075235.75</v>
      </c>
      <c r="M373" s="144">
        <f t="shared" si="86"/>
        <v>1024448.1200000001</v>
      </c>
      <c r="N373" s="93">
        <f t="shared" si="87"/>
        <v>0.33312832032471013</v>
      </c>
      <c r="O373" s="261"/>
      <c r="P373" s="160"/>
      <c r="Q373" s="310">
        <v>1397412.57</v>
      </c>
      <c r="R373" s="310">
        <v>1856157.81</v>
      </c>
      <c r="S373" s="144">
        <f t="shared" si="88"/>
        <v>-458745.24</v>
      </c>
      <c r="T373" s="93">
        <f t="shared" si="89"/>
        <v>-0.24714775733427535</v>
      </c>
      <c r="U373" s="160"/>
      <c r="V373" s="310">
        <v>7373288.1299999999</v>
      </c>
      <c r="W373" s="310">
        <v>7241766.8499999996</v>
      </c>
      <c r="X373" s="144">
        <f t="shared" si="90"/>
        <v>131521.28000000026</v>
      </c>
      <c r="Y373" s="93">
        <f t="shared" si="91"/>
        <v>1.8161490520783648E-2</v>
      </c>
      <c r="Z373" s="134"/>
    </row>
    <row r="374" spans="1:26" s="70" customFormat="1" hidden="1" outlineLevel="1" x14ac:dyDescent="0.25">
      <c r="A374" s="65" t="s">
        <v>1322</v>
      </c>
      <c r="B374" s="66" t="s">
        <v>1783</v>
      </c>
      <c r="C374" s="67" t="s">
        <v>2243</v>
      </c>
      <c r="D374" s="68"/>
      <c r="E374" s="69"/>
      <c r="F374" s="310">
        <v>5465171.1200000001</v>
      </c>
      <c r="G374" s="310">
        <v>10602993.08</v>
      </c>
      <c r="H374" s="144">
        <f t="shared" si="84"/>
        <v>-5137821.96</v>
      </c>
      <c r="I374" s="93">
        <f t="shared" si="85"/>
        <v>-0.48456336066947614</v>
      </c>
      <c r="J374" s="160"/>
      <c r="K374" s="310">
        <v>28988957.969999999</v>
      </c>
      <c r="L374" s="310">
        <v>38287180.909999996</v>
      </c>
      <c r="M374" s="144">
        <f t="shared" si="86"/>
        <v>-9298222.9399999976</v>
      </c>
      <c r="N374" s="93">
        <f t="shared" si="87"/>
        <v>-0.24285472889364521</v>
      </c>
      <c r="O374" s="261"/>
      <c r="P374" s="160"/>
      <c r="Q374" s="310">
        <v>11994024.050000001</v>
      </c>
      <c r="R374" s="310">
        <v>14849953.57</v>
      </c>
      <c r="S374" s="144">
        <f t="shared" si="88"/>
        <v>-2855929.5199999996</v>
      </c>
      <c r="T374" s="93">
        <f t="shared" si="89"/>
        <v>-0.19231908750001564</v>
      </c>
      <c r="U374" s="160"/>
      <c r="V374" s="310">
        <v>72898701.359999999</v>
      </c>
      <c r="W374" s="310">
        <v>71098528.289999992</v>
      </c>
      <c r="X374" s="144">
        <f t="shared" si="90"/>
        <v>1800173.0700000077</v>
      </c>
      <c r="Y374" s="93">
        <f t="shared" si="91"/>
        <v>2.5319413963920293E-2</v>
      </c>
      <c r="Z374" s="134"/>
    </row>
    <row r="375" spans="1:26" s="70" customFormat="1" hidden="1" outlineLevel="1" x14ac:dyDescent="0.25">
      <c r="A375" s="65" t="s">
        <v>1323</v>
      </c>
      <c r="B375" s="66" t="s">
        <v>1784</v>
      </c>
      <c r="C375" s="67" t="s">
        <v>2244</v>
      </c>
      <c r="D375" s="68"/>
      <c r="E375" s="69"/>
      <c r="F375" s="310">
        <v>500918.55</v>
      </c>
      <c r="G375" s="310">
        <v>468389.37</v>
      </c>
      <c r="H375" s="144">
        <f t="shared" si="84"/>
        <v>32529.179999999993</v>
      </c>
      <c r="I375" s="93">
        <f t="shared" si="85"/>
        <v>6.9449014182367111E-2</v>
      </c>
      <c r="J375" s="160"/>
      <c r="K375" s="310">
        <v>1749200.13</v>
      </c>
      <c r="L375" s="310">
        <v>1495327.75</v>
      </c>
      <c r="M375" s="144">
        <f t="shared" si="86"/>
        <v>253872.37999999989</v>
      </c>
      <c r="N375" s="93">
        <f t="shared" si="87"/>
        <v>0.1697770806433572</v>
      </c>
      <c r="O375" s="261"/>
      <c r="P375" s="160"/>
      <c r="Q375" s="310">
        <v>890622.49</v>
      </c>
      <c r="R375" s="310">
        <v>671504.8</v>
      </c>
      <c r="S375" s="144">
        <f t="shared" si="88"/>
        <v>219117.68999999994</v>
      </c>
      <c r="T375" s="93">
        <f t="shared" si="89"/>
        <v>0.32630844932158332</v>
      </c>
      <c r="U375" s="160"/>
      <c r="V375" s="310">
        <v>3804662.46</v>
      </c>
      <c r="W375" s="310">
        <v>2613745.94</v>
      </c>
      <c r="X375" s="144">
        <f t="shared" si="90"/>
        <v>1190916.52</v>
      </c>
      <c r="Y375" s="93">
        <f t="shared" si="91"/>
        <v>0.45563591387156782</v>
      </c>
      <c r="Z375" s="134"/>
    </row>
    <row r="376" spans="1:26" s="70" customFormat="1" hidden="1" outlineLevel="1" x14ac:dyDescent="0.25">
      <c r="A376" s="65" t="s">
        <v>1324</v>
      </c>
      <c r="B376" s="66" t="s">
        <v>1785</v>
      </c>
      <c r="C376" s="67" t="s">
        <v>2245</v>
      </c>
      <c r="D376" s="68"/>
      <c r="E376" s="69"/>
      <c r="F376" s="310">
        <v>-3340582.92</v>
      </c>
      <c r="G376" s="310">
        <v>-4139638.98</v>
      </c>
      <c r="H376" s="144">
        <f t="shared" si="84"/>
        <v>799056.06</v>
      </c>
      <c r="I376" s="93">
        <f t="shared" si="85"/>
        <v>0.19302554253173065</v>
      </c>
      <c r="J376" s="160"/>
      <c r="K376" s="310">
        <v>1555354.3</v>
      </c>
      <c r="L376" s="310">
        <v>3875937.33</v>
      </c>
      <c r="M376" s="144">
        <f t="shared" si="86"/>
        <v>-2320583.0300000003</v>
      </c>
      <c r="N376" s="93">
        <f t="shared" si="87"/>
        <v>-0.59871531256156818</v>
      </c>
      <c r="O376" s="261"/>
      <c r="P376" s="160"/>
      <c r="Q376" s="310">
        <v>2122048.909</v>
      </c>
      <c r="R376" s="310">
        <v>1199521.98</v>
      </c>
      <c r="S376" s="144">
        <f t="shared" si="88"/>
        <v>922526.929</v>
      </c>
      <c r="T376" s="93">
        <f t="shared" si="89"/>
        <v>0.76907880337465762</v>
      </c>
      <c r="U376" s="160"/>
      <c r="V376" s="310">
        <v>-267358.95999999996</v>
      </c>
      <c r="W376" s="310">
        <v>-2790464.34</v>
      </c>
      <c r="X376" s="144">
        <f t="shared" si="90"/>
        <v>2523105.38</v>
      </c>
      <c r="Y376" s="93">
        <f t="shared" si="91"/>
        <v>0.904188361711872</v>
      </c>
      <c r="Z376" s="134"/>
    </row>
    <row r="377" spans="1:26" s="70" customFormat="1" hidden="1" outlineLevel="1" x14ac:dyDescent="0.25">
      <c r="A377" s="65" t="s">
        <v>1325</v>
      </c>
      <c r="B377" s="66" t="s">
        <v>1786</v>
      </c>
      <c r="C377" s="67" t="s">
        <v>2246</v>
      </c>
      <c r="D377" s="68"/>
      <c r="E377" s="69"/>
      <c r="F377" s="310">
        <v>-1796.76</v>
      </c>
      <c r="G377" s="310">
        <v>2065.77</v>
      </c>
      <c r="H377" s="144">
        <f t="shared" si="84"/>
        <v>-3862.5299999999997</v>
      </c>
      <c r="I377" s="93">
        <f t="shared" si="85"/>
        <v>-1.8697773711497407</v>
      </c>
      <c r="J377" s="160"/>
      <c r="K377" s="310">
        <v>1958.46</v>
      </c>
      <c r="L377" s="310">
        <v>8543.94</v>
      </c>
      <c r="M377" s="144">
        <f t="shared" si="86"/>
        <v>-6585.4800000000005</v>
      </c>
      <c r="N377" s="93">
        <f t="shared" si="87"/>
        <v>-0.77077788467615649</v>
      </c>
      <c r="O377" s="261"/>
      <c r="P377" s="160"/>
      <c r="Q377" s="310">
        <v>-1376.5</v>
      </c>
      <c r="R377" s="310">
        <v>8543.94</v>
      </c>
      <c r="S377" s="144">
        <f t="shared" si="88"/>
        <v>-9920.44</v>
      </c>
      <c r="T377" s="93">
        <f t="shared" si="89"/>
        <v>-1.1611083411166276</v>
      </c>
      <c r="U377" s="160"/>
      <c r="V377" s="310">
        <v>12268.57</v>
      </c>
      <c r="W377" s="310">
        <v>8543.94</v>
      </c>
      <c r="X377" s="144">
        <f t="shared" si="90"/>
        <v>3724.6299999999992</v>
      </c>
      <c r="Y377" s="93">
        <f t="shared" si="91"/>
        <v>0.43593822053993814</v>
      </c>
      <c r="Z377" s="134"/>
    </row>
    <row r="378" spans="1:26" s="70" customFormat="1" hidden="1" outlineLevel="1" x14ac:dyDescent="0.25">
      <c r="A378" s="65" t="s">
        <v>1326</v>
      </c>
      <c r="B378" s="66" t="s">
        <v>1787</v>
      </c>
      <c r="C378" s="67" t="s">
        <v>2247</v>
      </c>
      <c r="D378" s="68"/>
      <c r="E378" s="69"/>
      <c r="F378" s="310">
        <v>4136038.43</v>
      </c>
      <c r="G378" s="310">
        <v>0</v>
      </c>
      <c r="H378" s="144">
        <f t="shared" si="84"/>
        <v>4136038.43</v>
      </c>
      <c r="I378" s="93" t="str">
        <f t="shared" si="85"/>
        <v>N.M.</v>
      </c>
      <c r="J378" s="160"/>
      <c r="K378" s="310">
        <v>4136038.43</v>
      </c>
      <c r="L378" s="310">
        <v>49281.130000000005</v>
      </c>
      <c r="M378" s="144">
        <f t="shared" si="86"/>
        <v>4086757.3000000003</v>
      </c>
      <c r="N378" s="93" t="str">
        <f t="shared" si="87"/>
        <v>N.M.</v>
      </c>
      <c r="O378" s="261"/>
      <c r="P378" s="160"/>
      <c r="Q378" s="310">
        <v>4136038.43</v>
      </c>
      <c r="R378" s="310">
        <v>49281.130000000005</v>
      </c>
      <c r="S378" s="144">
        <f t="shared" si="88"/>
        <v>4086757.3000000003</v>
      </c>
      <c r="T378" s="93" t="str">
        <f t="shared" si="89"/>
        <v>N.M.</v>
      </c>
      <c r="U378" s="160"/>
      <c r="V378" s="310">
        <v>4136038.43</v>
      </c>
      <c r="W378" s="310">
        <v>49281.130000000005</v>
      </c>
      <c r="X378" s="144">
        <f t="shared" si="90"/>
        <v>4086757.3000000003</v>
      </c>
      <c r="Y378" s="93" t="str">
        <f t="shared" si="91"/>
        <v>N.M.</v>
      </c>
      <c r="Z378" s="134"/>
    </row>
    <row r="379" spans="1:26" s="70" customFormat="1" hidden="1" outlineLevel="1" x14ac:dyDescent="0.25">
      <c r="A379" s="65" t="s">
        <v>1327</v>
      </c>
      <c r="B379" s="66" t="s">
        <v>1788</v>
      </c>
      <c r="C379" s="67" t="s">
        <v>2248</v>
      </c>
      <c r="D379" s="68"/>
      <c r="E379" s="69"/>
      <c r="F379" s="310">
        <v>1026257.44</v>
      </c>
      <c r="G379" s="310">
        <v>342039.11</v>
      </c>
      <c r="H379" s="144">
        <f t="shared" si="84"/>
        <v>684218.33</v>
      </c>
      <c r="I379" s="93">
        <f t="shared" si="85"/>
        <v>2.0004096315184543</v>
      </c>
      <c r="J379" s="160"/>
      <c r="K379" s="310">
        <v>2389555.58</v>
      </c>
      <c r="L379" s="310">
        <v>1812453.4</v>
      </c>
      <c r="M379" s="144">
        <f t="shared" si="86"/>
        <v>577102.18000000017</v>
      </c>
      <c r="N379" s="93">
        <f t="shared" si="87"/>
        <v>0.31840938917381278</v>
      </c>
      <c r="O379" s="261"/>
      <c r="P379" s="160"/>
      <c r="Q379" s="310">
        <v>1283557.56</v>
      </c>
      <c r="R379" s="310">
        <v>742682.24</v>
      </c>
      <c r="S379" s="144">
        <f t="shared" si="88"/>
        <v>540875.32000000007</v>
      </c>
      <c r="T379" s="93">
        <f t="shared" si="89"/>
        <v>0.72827286135184821</v>
      </c>
      <c r="U379" s="160"/>
      <c r="V379" s="310">
        <v>4306433.5</v>
      </c>
      <c r="W379" s="310">
        <v>3132865.7199999997</v>
      </c>
      <c r="X379" s="144">
        <f t="shared" si="90"/>
        <v>1173567.7800000003</v>
      </c>
      <c r="Y379" s="93">
        <f t="shared" si="91"/>
        <v>0.37459881299987552</v>
      </c>
      <c r="Z379" s="134"/>
    </row>
    <row r="380" spans="1:26" s="70" customFormat="1" hidden="1" outlineLevel="1" x14ac:dyDescent="0.25">
      <c r="A380" s="65" t="s">
        <v>1328</v>
      </c>
      <c r="B380" s="66" t="s">
        <v>1789</v>
      </c>
      <c r="C380" s="67" t="s">
        <v>2249</v>
      </c>
      <c r="D380" s="68"/>
      <c r="E380" s="69"/>
      <c r="F380" s="310">
        <v>3625585.34</v>
      </c>
      <c r="G380" s="310">
        <v>2607257.08</v>
      </c>
      <c r="H380" s="144">
        <f t="shared" si="84"/>
        <v>1018328.2599999998</v>
      </c>
      <c r="I380" s="93">
        <f t="shared" si="85"/>
        <v>0.39057454971030314</v>
      </c>
      <c r="J380" s="160"/>
      <c r="K380" s="310">
        <v>20948927.280000001</v>
      </c>
      <c r="L380" s="310">
        <v>17131280.59</v>
      </c>
      <c r="M380" s="144">
        <f t="shared" si="86"/>
        <v>3817646.6900000013</v>
      </c>
      <c r="N380" s="93">
        <f t="shared" si="87"/>
        <v>0.22284654494705239</v>
      </c>
      <c r="O380" s="261"/>
      <c r="P380" s="160"/>
      <c r="Q380" s="310">
        <v>8035922.8200000003</v>
      </c>
      <c r="R380" s="310">
        <v>7636643.9299999997</v>
      </c>
      <c r="S380" s="144">
        <f t="shared" si="88"/>
        <v>399278.8900000006</v>
      </c>
      <c r="T380" s="93">
        <f t="shared" si="89"/>
        <v>5.2284602196975893E-2</v>
      </c>
      <c r="U380" s="160"/>
      <c r="V380" s="310">
        <v>31582773.460000001</v>
      </c>
      <c r="W380" s="310">
        <v>28678447.439999998</v>
      </c>
      <c r="X380" s="144">
        <f t="shared" si="90"/>
        <v>2904326.0200000033</v>
      </c>
      <c r="Y380" s="93">
        <f t="shared" si="91"/>
        <v>0.1012720798807651</v>
      </c>
      <c r="Z380" s="134"/>
    </row>
    <row r="381" spans="1:26" s="70" customFormat="1" hidden="1" outlineLevel="1" x14ac:dyDescent="0.25">
      <c r="A381" s="65" t="s">
        <v>1329</v>
      </c>
      <c r="B381" s="66" t="s">
        <v>1790</v>
      </c>
      <c r="C381" s="67" t="s">
        <v>2250</v>
      </c>
      <c r="D381" s="68"/>
      <c r="E381" s="69"/>
      <c r="F381" s="310">
        <v>86157.96</v>
      </c>
      <c r="G381" s="310">
        <v>20964.580000000002</v>
      </c>
      <c r="H381" s="144">
        <f t="shared" si="84"/>
        <v>65193.380000000005</v>
      </c>
      <c r="I381" s="93">
        <f t="shared" si="85"/>
        <v>3.1096916799668772</v>
      </c>
      <c r="J381" s="160"/>
      <c r="K381" s="310">
        <v>280191.31</v>
      </c>
      <c r="L381" s="310">
        <v>517264.55</v>
      </c>
      <c r="M381" s="144">
        <f t="shared" si="86"/>
        <v>-237073.24</v>
      </c>
      <c r="N381" s="93">
        <f t="shared" si="87"/>
        <v>-0.45832106607730994</v>
      </c>
      <c r="O381" s="261"/>
      <c r="P381" s="160"/>
      <c r="Q381" s="310">
        <v>171145.92</v>
      </c>
      <c r="R381" s="310">
        <v>57488.68</v>
      </c>
      <c r="S381" s="144">
        <f t="shared" si="88"/>
        <v>113657.24000000002</v>
      </c>
      <c r="T381" s="93">
        <f t="shared" si="89"/>
        <v>1.9770368705630399</v>
      </c>
      <c r="U381" s="160"/>
      <c r="V381" s="310">
        <v>387422.67</v>
      </c>
      <c r="W381" s="310">
        <v>626827.91999999993</v>
      </c>
      <c r="X381" s="144">
        <f t="shared" si="90"/>
        <v>-239405.24999999994</v>
      </c>
      <c r="Y381" s="93">
        <f t="shared" si="91"/>
        <v>-0.38193137599869509</v>
      </c>
      <c r="Z381" s="134"/>
    </row>
    <row r="382" spans="1:26" s="70" customFormat="1" hidden="1" outlineLevel="1" x14ac:dyDescent="0.25">
      <c r="A382" s="65" t="s">
        <v>1330</v>
      </c>
      <c r="B382" s="66" t="s">
        <v>1791</v>
      </c>
      <c r="C382" s="67" t="s">
        <v>2251</v>
      </c>
      <c r="D382" s="68"/>
      <c r="E382" s="69"/>
      <c r="F382" s="310">
        <v>119621.95</v>
      </c>
      <c r="G382" s="310">
        <v>210826.82</v>
      </c>
      <c r="H382" s="144">
        <f t="shared" si="84"/>
        <v>-91204.87000000001</v>
      </c>
      <c r="I382" s="93">
        <f t="shared" si="85"/>
        <v>-0.4326056333819388</v>
      </c>
      <c r="J382" s="160"/>
      <c r="K382" s="310">
        <v>645973.99</v>
      </c>
      <c r="L382" s="310">
        <v>681066.17</v>
      </c>
      <c r="M382" s="144">
        <f t="shared" si="86"/>
        <v>-35092.180000000051</v>
      </c>
      <c r="N382" s="93">
        <f t="shared" si="87"/>
        <v>-5.1525360597487975E-2</v>
      </c>
      <c r="O382" s="261"/>
      <c r="P382" s="160"/>
      <c r="Q382" s="310">
        <v>278311.02</v>
      </c>
      <c r="R382" s="310">
        <v>454101.22000000003</v>
      </c>
      <c r="S382" s="144">
        <f t="shared" si="88"/>
        <v>-175790.2</v>
      </c>
      <c r="T382" s="93">
        <f t="shared" si="89"/>
        <v>-0.38711677541848488</v>
      </c>
      <c r="U382" s="160"/>
      <c r="V382" s="310">
        <v>1355179.5</v>
      </c>
      <c r="W382" s="310">
        <v>1314324.0900000001</v>
      </c>
      <c r="X382" s="144">
        <f t="shared" si="90"/>
        <v>40855.409999999916</v>
      </c>
      <c r="Y382" s="93">
        <f t="shared" si="91"/>
        <v>3.1084730403138174E-2</v>
      </c>
      <c r="Z382" s="134"/>
    </row>
    <row r="383" spans="1:26" s="70" customFormat="1" hidden="1" outlineLevel="1" x14ac:dyDescent="0.25">
      <c r="A383" s="65" t="s">
        <v>1331</v>
      </c>
      <c r="B383" s="66" t="s">
        <v>1792</v>
      </c>
      <c r="C383" s="67" t="s">
        <v>2252</v>
      </c>
      <c r="D383" s="68"/>
      <c r="E383" s="69"/>
      <c r="F383" s="310">
        <v>-57542.76</v>
      </c>
      <c r="G383" s="310">
        <v>-71261.650000000009</v>
      </c>
      <c r="H383" s="144">
        <f t="shared" si="84"/>
        <v>13718.890000000007</v>
      </c>
      <c r="I383" s="93">
        <f t="shared" si="85"/>
        <v>0.1925143467769832</v>
      </c>
      <c r="J383" s="160"/>
      <c r="K383" s="310">
        <v>-609206.72</v>
      </c>
      <c r="L383" s="310">
        <v>-669523.28</v>
      </c>
      <c r="M383" s="144">
        <f t="shared" si="86"/>
        <v>60316.560000000056</v>
      </c>
      <c r="N383" s="93">
        <f t="shared" si="87"/>
        <v>9.0088816627855048E-2</v>
      </c>
      <c r="O383" s="261"/>
      <c r="P383" s="160"/>
      <c r="Q383" s="310">
        <v>-209761.13</v>
      </c>
      <c r="R383" s="310">
        <v>-226105.59</v>
      </c>
      <c r="S383" s="144">
        <f t="shared" si="88"/>
        <v>16344.459999999992</v>
      </c>
      <c r="T383" s="93">
        <f t="shared" si="89"/>
        <v>7.228684615891183E-2</v>
      </c>
      <c r="U383" s="160"/>
      <c r="V383" s="310">
        <v>-1225360.95</v>
      </c>
      <c r="W383" s="310">
        <v>-1258513.8</v>
      </c>
      <c r="X383" s="144">
        <f t="shared" si="90"/>
        <v>33152.850000000093</v>
      </c>
      <c r="Y383" s="93">
        <f t="shared" si="91"/>
        <v>2.6342857742203615E-2</v>
      </c>
      <c r="Z383" s="134"/>
    </row>
    <row r="384" spans="1:26" s="70" customFormat="1" hidden="1" outlineLevel="1" x14ac:dyDescent="0.25">
      <c r="A384" s="65" t="s">
        <v>1332</v>
      </c>
      <c r="B384" s="66" t="s">
        <v>1793</v>
      </c>
      <c r="C384" s="67" t="s">
        <v>2253</v>
      </c>
      <c r="D384" s="68"/>
      <c r="E384" s="69"/>
      <c r="F384" s="310">
        <v>487940.4</v>
      </c>
      <c r="G384" s="310">
        <v>538272</v>
      </c>
      <c r="H384" s="144">
        <f t="shared" si="84"/>
        <v>-50331.599999999977</v>
      </c>
      <c r="I384" s="93">
        <f t="shared" si="85"/>
        <v>-9.3505885500267477E-2</v>
      </c>
      <c r="J384" s="160"/>
      <c r="K384" s="310">
        <v>3097248.48</v>
      </c>
      <c r="L384" s="310">
        <v>3149567.28</v>
      </c>
      <c r="M384" s="144">
        <f t="shared" si="86"/>
        <v>-52318.799999999814</v>
      </c>
      <c r="N384" s="93">
        <f t="shared" si="87"/>
        <v>-1.6611424792297123E-2</v>
      </c>
      <c r="O384" s="261"/>
      <c r="P384" s="160"/>
      <c r="Q384" s="310">
        <v>1481684.4</v>
      </c>
      <c r="R384" s="310">
        <v>1629216</v>
      </c>
      <c r="S384" s="144">
        <f t="shared" si="88"/>
        <v>-147531.60000000009</v>
      </c>
      <c r="T384" s="93">
        <f t="shared" si="89"/>
        <v>-9.0553738730776087E-2</v>
      </c>
      <c r="U384" s="160"/>
      <c r="V384" s="310">
        <v>6185840.5999999996</v>
      </c>
      <c r="W384" s="310">
        <v>6225970.3200000003</v>
      </c>
      <c r="X384" s="144">
        <f t="shared" si="90"/>
        <v>-40129.720000000671</v>
      </c>
      <c r="Y384" s="93">
        <f t="shared" si="91"/>
        <v>-6.4455366693750423E-3</v>
      </c>
      <c r="Z384" s="134"/>
    </row>
    <row r="385" spans="1:26" s="70" customFormat="1" hidden="1" outlineLevel="1" x14ac:dyDescent="0.25">
      <c r="A385" s="65" t="s">
        <v>1333</v>
      </c>
      <c r="B385" s="66" t="s">
        <v>1794</v>
      </c>
      <c r="C385" s="67" t="s">
        <v>2254</v>
      </c>
      <c r="D385" s="68"/>
      <c r="E385" s="69"/>
      <c r="F385" s="310">
        <v>-4.5000000000000005E-2</v>
      </c>
      <c r="G385" s="310">
        <v>75987</v>
      </c>
      <c r="H385" s="144">
        <f t="shared" si="84"/>
        <v>-75987.044999999998</v>
      </c>
      <c r="I385" s="93">
        <f t="shared" si="85"/>
        <v>-1.0000005922065616</v>
      </c>
      <c r="J385" s="160"/>
      <c r="K385" s="310">
        <v>237983.67499999999</v>
      </c>
      <c r="L385" s="310">
        <v>1140697.08</v>
      </c>
      <c r="M385" s="144">
        <f t="shared" si="86"/>
        <v>-902713.40500000003</v>
      </c>
      <c r="N385" s="93">
        <f t="shared" si="87"/>
        <v>-0.79136996212877131</v>
      </c>
      <c r="O385" s="261"/>
      <c r="P385" s="160"/>
      <c r="Q385" s="310">
        <v>-215304.51500000001</v>
      </c>
      <c r="R385" s="310">
        <v>81209.58</v>
      </c>
      <c r="S385" s="144">
        <f t="shared" si="88"/>
        <v>-296514.09500000003</v>
      </c>
      <c r="T385" s="93">
        <f t="shared" si="89"/>
        <v>-3.6512206441653809</v>
      </c>
      <c r="U385" s="160"/>
      <c r="V385" s="310">
        <v>1796089.2950000002</v>
      </c>
      <c r="W385" s="310">
        <v>1226591.71</v>
      </c>
      <c r="X385" s="144">
        <f t="shared" si="90"/>
        <v>569497.5850000002</v>
      </c>
      <c r="Y385" s="93">
        <f t="shared" si="91"/>
        <v>0.46429270665786598</v>
      </c>
      <c r="Z385" s="134"/>
    </row>
    <row r="386" spans="1:26" s="70" customFormat="1" hidden="1" outlineLevel="1" x14ac:dyDescent="0.25">
      <c r="A386" s="65" t="s">
        <v>1336</v>
      </c>
      <c r="B386" s="66" t="s">
        <v>1797</v>
      </c>
      <c r="C386" s="67" t="s">
        <v>2257</v>
      </c>
      <c r="D386" s="68"/>
      <c r="E386" s="69"/>
      <c r="F386" s="310">
        <v>161081.79</v>
      </c>
      <c r="G386" s="310">
        <v>125604.92</v>
      </c>
      <c r="H386" s="144">
        <f t="shared" si="84"/>
        <v>35476.87000000001</v>
      </c>
      <c r="I386" s="93">
        <f t="shared" si="85"/>
        <v>0.28244809200149174</v>
      </c>
      <c r="J386" s="160"/>
      <c r="K386" s="310">
        <v>987585.79</v>
      </c>
      <c r="L386" s="310">
        <v>790187.8</v>
      </c>
      <c r="M386" s="144">
        <f t="shared" si="86"/>
        <v>197397.99</v>
      </c>
      <c r="N386" s="93">
        <f t="shared" si="87"/>
        <v>0.24981148785136897</v>
      </c>
      <c r="O386" s="261"/>
      <c r="P386" s="160"/>
      <c r="Q386" s="310">
        <v>492009.93</v>
      </c>
      <c r="R386" s="310">
        <v>431354.27</v>
      </c>
      <c r="S386" s="144">
        <f t="shared" si="88"/>
        <v>60655.659999999974</v>
      </c>
      <c r="T386" s="93">
        <f t="shared" si="89"/>
        <v>0.14061680669116819</v>
      </c>
      <c r="U386" s="160"/>
      <c r="V386" s="310">
        <v>1697129.6400000001</v>
      </c>
      <c r="W386" s="310">
        <v>1597779.7200000002</v>
      </c>
      <c r="X386" s="144">
        <f t="shared" si="90"/>
        <v>99349.919999999925</v>
      </c>
      <c r="Y386" s="93">
        <f t="shared" si="91"/>
        <v>6.2179985611533428E-2</v>
      </c>
      <c r="Z386" s="134"/>
    </row>
    <row r="387" spans="1:26" s="70" customFormat="1" hidden="1" outlineLevel="1" x14ac:dyDescent="0.25">
      <c r="A387" s="65" t="s">
        <v>1337</v>
      </c>
      <c r="B387" s="66" t="s">
        <v>1798</v>
      </c>
      <c r="C387" s="67" t="s">
        <v>2258</v>
      </c>
      <c r="D387" s="68"/>
      <c r="E387" s="69"/>
      <c r="F387" s="310">
        <v>82902.210000000006</v>
      </c>
      <c r="G387" s="310">
        <v>160407.34</v>
      </c>
      <c r="H387" s="144">
        <f t="shared" si="84"/>
        <v>-77505.12999999999</v>
      </c>
      <c r="I387" s="93">
        <f t="shared" si="85"/>
        <v>-0.48317695437128994</v>
      </c>
      <c r="J387" s="160"/>
      <c r="K387" s="310">
        <v>390980.68</v>
      </c>
      <c r="L387" s="310">
        <v>666007</v>
      </c>
      <c r="M387" s="144">
        <f t="shared" si="86"/>
        <v>-275026.32</v>
      </c>
      <c r="N387" s="93">
        <f t="shared" si="87"/>
        <v>-0.41294809213716976</v>
      </c>
      <c r="O387" s="261"/>
      <c r="P387" s="160"/>
      <c r="Q387" s="310">
        <v>157744.72</v>
      </c>
      <c r="R387" s="310">
        <v>265668.84000000003</v>
      </c>
      <c r="S387" s="144">
        <f t="shared" si="88"/>
        <v>-107924.12000000002</v>
      </c>
      <c r="T387" s="93">
        <f t="shared" si="89"/>
        <v>-0.40623552238945304</v>
      </c>
      <c r="U387" s="160"/>
      <c r="V387" s="310">
        <v>1002768.23</v>
      </c>
      <c r="W387" s="310">
        <v>1457592.1800000002</v>
      </c>
      <c r="X387" s="144">
        <f t="shared" si="90"/>
        <v>-454823.95000000019</v>
      </c>
      <c r="Y387" s="93">
        <f t="shared" si="91"/>
        <v>-0.31203786370478481</v>
      </c>
      <c r="Z387" s="134"/>
    </row>
    <row r="388" spans="1:26" s="70" customFormat="1" hidden="1" outlineLevel="1" x14ac:dyDescent="0.25">
      <c r="A388" s="65" t="s">
        <v>1338</v>
      </c>
      <c r="B388" s="66" t="s">
        <v>1799</v>
      </c>
      <c r="C388" s="67" t="s">
        <v>2259</v>
      </c>
      <c r="D388" s="68"/>
      <c r="E388" s="69"/>
      <c r="F388" s="310">
        <v>0</v>
      </c>
      <c r="G388" s="310">
        <v>0</v>
      </c>
      <c r="H388" s="144">
        <f t="shared" si="84"/>
        <v>0</v>
      </c>
      <c r="I388" s="93">
        <f t="shared" si="85"/>
        <v>0</v>
      </c>
      <c r="J388" s="160"/>
      <c r="K388" s="310">
        <v>0</v>
      </c>
      <c r="L388" s="310">
        <v>0</v>
      </c>
      <c r="M388" s="144">
        <f t="shared" si="86"/>
        <v>0</v>
      </c>
      <c r="N388" s="93">
        <f t="shared" si="87"/>
        <v>0</v>
      </c>
      <c r="O388" s="261"/>
      <c r="P388" s="160"/>
      <c r="Q388" s="310">
        <v>0</v>
      </c>
      <c r="R388" s="310">
        <v>0</v>
      </c>
      <c r="S388" s="144">
        <f t="shared" si="88"/>
        <v>0</v>
      </c>
      <c r="T388" s="93">
        <f t="shared" si="89"/>
        <v>0</v>
      </c>
      <c r="U388" s="160"/>
      <c r="V388" s="310">
        <v>0</v>
      </c>
      <c r="W388" s="310">
        <v>881.52</v>
      </c>
      <c r="X388" s="144">
        <f t="shared" si="90"/>
        <v>-881.52</v>
      </c>
      <c r="Y388" s="93" t="str">
        <f t="shared" si="91"/>
        <v>N.M.</v>
      </c>
      <c r="Z388" s="134"/>
    </row>
    <row r="389" spans="1:26" s="70" customFormat="1" hidden="1" outlineLevel="1" x14ac:dyDescent="0.25">
      <c r="A389" s="65" t="s">
        <v>1339</v>
      </c>
      <c r="B389" s="66" t="s">
        <v>1800</v>
      </c>
      <c r="C389" s="67" t="s">
        <v>2260</v>
      </c>
      <c r="D389" s="68"/>
      <c r="E389" s="69"/>
      <c r="F389" s="310">
        <v>92368.08</v>
      </c>
      <c r="G389" s="310">
        <v>297633.69</v>
      </c>
      <c r="H389" s="144">
        <f t="shared" si="84"/>
        <v>-205265.61</v>
      </c>
      <c r="I389" s="93">
        <f t="shared" si="85"/>
        <v>-0.68965851950429402</v>
      </c>
      <c r="J389" s="160"/>
      <c r="K389" s="310">
        <v>780669.01</v>
      </c>
      <c r="L389" s="310">
        <v>875452.47</v>
      </c>
      <c r="M389" s="144">
        <f t="shared" si="86"/>
        <v>-94783.459999999963</v>
      </c>
      <c r="N389" s="93">
        <f t="shared" si="87"/>
        <v>-0.10826796799145472</v>
      </c>
      <c r="O389" s="261"/>
      <c r="P389" s="160"/>
      <c r="Q389" s="310">
        <v>350614.95</v>
      </c>
      <c r="R389" s="310">
        <v>397180.02</v>
      </c>
      <c r="S389" s="144">
        <f t="shared" si="88"/>
        <v>-46565.070000000007</v>
      </c>
      <c r="T389" s="93">
        <f t="shared" si="89"/>
        <v>-0.11723920553707612</v>
      </c>
      <c r="U389" s="160"/>
      <c r="V389" s="310">
        <v>2180933.4299999997</v>
      </c>
      <c r="W389" s="310">
        <v>1985413.8499999999</v>
      </c>
      <c r="X389" s="144">
        <f t="shared" si="90"/>
        <v>195519.57999999984</v>
      </c>
      <c r="Y389" s="93">
        <f t="shared" si="91"/>
        <v>9.8477997421041394E-2</v>
      </c>
      <c r="Z389" s="134"/>
    </row>
    <row r="390" spans="1:26" s="70" customFormat="1" hidden="1" outlineLevel="1" x14ac:dyDescent="0.25">
      <c r="A390" s="65" t="s">
        <v>1340</v>
      </c>
      <c r="B390" s="66" t="s">
        <v>1801</v>
      </c>
      <c r="C390" s="67" t="s">
        <v>2261</v>
      </c>
      <c r="D390" s="68"/>
      <c r="E390" s="69"/>
      <c r="F390" s="310">
        <v>0</v>
      </c>
      <c r="G390" s="310">
        <v>0</v>
      </c>
      <c r="H390" s="144">
        <f t="shared" si="84"/>
        <v>0</v>
      </c>
      <c r="I390" s="93">
        <f t="shared" si="85"/>
        <v>0</v>
      </c>
      <c r="J390" s="160"/>
      <c r="K390" s="310">
        <v>0</v>
      </c>
      <c r="L390" s="310">
        <v>0</v>
      </c>
      <c r="M390" s="144">
        <f t="shared" si="86"/>
        <v>0</v>
      </c>
      <c r="N390" s="93">
        <f t="shared" si="87"/>
        <v>0</v>
      </c>
      <c r="O390" s="261"/>
      <c r="P390" s="160"/>
      <c r="Q390" s="310">
        <v>0</v>
      </c>
      <c r="R390" s="310">
        <v>0</v>
      </c>
      <c r="S390" s="144">
        <f t="shared" si="88"/>
        <v>0</v>
      </c>
      <c r="T390" s="93">
        <f t="shared" si="89"/>
        <v>0</v>
      </c>
      <c r="U390" s="160"/>
      <c r="V390" s="310">
        <v>0</v>
      </c>
      <c r="W390" s="310">
        <v>69654.8</v>
      </c>
      <c r="X390" s="144">
        <f t="shared" si="90"/>
        <v>-69654.8</v>
      </c>
      <c r="Y390" s="93" t="str">
        <f t="shared" si="91"/>
        <v>N.M.</v>
      </c>
      <c r="Z390" s="134"/>
    </row>
    <row r="391" spans="1:26" s="70" customFormat="1" hidden="1" outlineLevel="1" x14ac:dyDescent="0.25">
      <c r="A391" s="65" t="s">
        <v>1341</v>
      </c>
      <c r="B391" s="66" t="s">
        <v>1802</v>
      </c>
      <c r="C391" s="67" t="s">
        <v>2262</v>
      </c>
      <c r="D391" s="68"/>
      <c r="E391" s="69"/>
      <c r="F391" s="310">
        <v>13658.29</v>
      </c>
      <c r="G391" s="310">
        <v>6030.3</v>
      </c>
      <c r="H391" s="144">
        <f t="shared" si="84"/>
        <v>7627.9900000000007</v>
      </c>
      <c r="I391" s="93">
        <f t="shared" si="85"/>
        <v>1.2649437009767341</v>
      </c>
      <c r="J391" s="160"/>
      <c r="K391" s="310">
        <v>39587.040000000001</v>
      </c>
      <c r="L391" s="310">
        <v>18281.04</v>
      </c>
      <c r="M391" s="144">
        <f t="shared" si="86"/>
        <v>21306</v>
      </c>
      <c r="N391" s="93">
        <f t="shared" si="87"/>
        <v>1.1654697982171691</v>
      </c>
      <c r="O391" s="261"/>
      <c r="P391" s="160"/>
      <c r="Q391" s="310">
        <v>36774.959999999999</v>
      </c>
      <c r="R391" s="310">
        <v>6903.5</v>
      </c>
      <c r="S391" s="144">
        <f t="shared" si="88"/>
        <v>29871.46</v>
      </c>
      <c r="T391" s="93">
        <f t="shared" si="89"/>
        <v>4.3270022452379227</v>
      </c>
      <c r="U391" s="160"/>
      <c r="V391" s="310">
        <v>65726.210000000006</v>
      </c>
      <c r="W391" s="310">
        <v>34854.720000000001</v>
      </c>
      <c r="X391" s="144">
        <f t="shared" si="90"/>
        <v>30871.490000000005</v>
      </c>
      <c r="Y391" s="93">
        <f t="shared" si="91"/>
        <v>0.88571906473499151</v>
      </c>
      <c r="Z391" s="134"/>
    </row>
    <row r="392" spans="1:26" s="70" customFormat="1" hidden="1" outlineLevel="1" x14ac:dyDescent="0.25">
      <c r="A392" s="65" t="s">
        <v>1342</v>
      </c>
      <c r="B392" s="66" t="s">
        <v>1803</v>
      </c>
      <c r="C392" s="67" t="s">
        <v>2263</v>
      </c>
      <c r="D392" s="68"/>
      <c r="E392" s="69"/>
      <c r="F392" s="310">
        <v>412492.9</v>
      </c>
      <c r="G392" s="310">
        <v>1478949.49</v>
      </c>
      <c r="H392" s="144">
        <f t="shared" si="84"/>
        <v>-1066456.5899999999</v>
      </c>
      <c r="I392" s="93">
        <f t="shared" si="85"/>
        <v>-0.72109061006539166</v>
      </c>
      <c r="J392" s="160"/>
      <c r="K392" s="310">
        <v>2393523.5959999999</v>
      </c>
      <c r="L392" s="310">
        <v>3638705.67</v>
      </c>
      <c r="M392" s="144">
        <f t="shared" si="86"/>
        <v>-1245182.074</v>
      </c>
      <c r="N392" s="93">
        <f t="shared" si="87"/>
        <v>-0.34220467026672152</v>
      </c>
      <c r="O392" s="261"/>
      <c r="P392" s="160"/>
      <c r="Q392" s="310">
        <v>1241600.27</v>
      </c>
      <c r="R392" s="310">
        <v>2207736.16</v>
      </c>
      <c r="S392" s="144">
        <f t="shared" si="88"/>
        <v>-966135.89000000013</v>
      </c>
      <c r="T392" s="93">
        <f t="shared" si="89"/>
        <v>-0.43761383606635318</v>
      </c>
      <c r="U392" s="160"/>
      <c r="V392" s="310">
        <v>4958181.7560000001</v>
      </c>
      <c r="W392" s="310">
        <v>6858165.6200000001</v>
      </c>
      <c r="X392" s="144">
        <f t="shared" si="90"/>
        <v>-1899983.8640000001</v>
      </c>
      <c r="Y392" s="93">
        <f t="shared" si="91"/>
        <v>-0.27703965889351034</v>
      </c>
      <c r="Z392" s="134"/>
    </row>
    <row r="393" spans="1:26" s="70" customFormat="1" hidden="1" outlineLevel="1" x14ac:dyDescent="0.25">
      <c r="A393" s="65" t="s">
        <v>1343</v>
      </c>
      <c r="B393" s="66" t="s">
        <v>1804</v>
      </c>
      <c r="C393" s="67" t="s">
        <v>2264</v>
      </c>
      <c r="D393" s="68"/>
      <c r="E393" s="69"/>
      <c r="F393" s="310">
        <v>3074.38</v>
      </c>
      <c r="G393" s="310">
        <v>5250.72</v>
      </c>
      <c r="H393" s="144">
        <f t="shared" si="84"/>
        <v>-2176.34</v>
      </c>
      <c r="I393" s="93">
        <f t="shared" si="85"/>
        <v>-0.41448410884602493</v>
      </c>
      <c r="J393" s="160"/>
      <c r="K393" s="310">
        <v>25593.010000000002</v>
      </c>
      <c r="L393" s="310">
        <v>26754.21</v>
      </c>
      <c r="M393" s="144">
        <f t="shared" si="86"/>
        <v>-1161.1999999999971</v>
      </c>
      <c r="N393" s="93">
        <f t="shared" si="87"/>
        <v>-4.3402514968672111E-2</v>
      </c>
      <c r="O393" s="261"/>
      <c r="P393" s="160"/>
      <c r="Q393" s="310">
        <v>11208.78</v>
      </c>
      <c r="R393" s="310">
        <v>13565.07</v>
      </c>
      <c r="S393" s="144">
        <f t="shared" si="88"/>
        <v>-2356.2899999999991</v>
      </c>
      <c r="T393" s="93">
        <f t="shared" si="89"/>
        <v>-0.1737027527318325</v>
      </c>
      <c r="U393" s="160"/>
      <c r="V393" s="310">
        <v>50832.15</v>
      </c>
      <c r="W393" s="310">
        <v>48897.119999999995</v>
      </c>
      <c r="X393" s="144">
        <f t="shared" si="90"/>
        <v>1935.0300000000061</v>
      </c>
      <c r="Y393" s="93">
        <f t="shared" si="91"/>
        <v>3.9573496353159578E-2</v>
      </c>
      <c r="Z393" s="134"/>
    </row>
    <row r="394" spans="1:26" s="70" customFormat="1" hidden="1" outlineLevel="1" x14ac:dyDescent="0.25">
      <c r="A394" s="65" t="s">
        <v>1344</v>
      </c>
      <c r="B394" s="66" t="s">
        <v>1805</v>
      </c>
      <c r="C394" s="67" t="s">
        <v>2265</v>
      </c>
      <c r="D394" s="68"/>
      <c r="E394" s="69"/>
      <c r="F394" s="310">
        <v>0</v>
      </c>
      <c r="G394" s="310">
        <v>0</v>
      </c>
      <c r="H394" s="144">
        <f t="shared" si="84"/>
        <v>0</v>
      </c>
      <c r="I394" s="93">
        <f t="shared" si="85"/>
        <v>0</v>
      </c>
      <c r="J394" s="160"/>
      <c r="K394" s="310">
        <v>0</v>
      </c>
      <c r="L394" s="310">
        <v>10130</v>
      </c>
      <c r="M394" s="144">
        <f t="shared" si="86"/>
        <v>-10130</v>
      </c>
      <c r="N394" s="93" t="str">
        <f t="shared" si="87"/>
        <v>N.M.</v>
      </c>
      <c r="O394" s="261"/>
      <c r="P394" s="160"/>
      <c r="Q394" s="310">
        <v>0</v>
      </c>
      <c r="R394" s="310">
        <v>0</v>
      </c>
      <c r="S394" s="144">
        <f t="shared" si="88"/>
        <v>0</v>
      </c>
      <c r="T394" s="93">
        <f t="shared" si="89"/>
        <v>0</v>
      </c>
      <c r="U394" s="160"/>
      <c r="V394" s="310">
        <v>0</v>
      </c>
      <c r="W394" s="310">
        <v>10130</v>
      </c>
      <c r="X394" s="144">
        <f t="shared" si="90"/>
        <v>-10130</v>
      </c>
      <c r="Y394" s="93" t="str">
        <f t="shared" si="91"/>
        <v>N.M.</v>
      </c>
      <c r="Z394" s="134"/>
    </row>
    <row r="395" spans="1:26" s="70" customFormat="1" hidden="1" outlineLevel="1" x14ac:dyDescent="0.25">
      <c r="A395" s="65" t="s">
        <v>1345</v>
      </c>
      <c r="B395" s="66" t="s">
        <v>1806</v>
      </c>
      <c r="C395" s="67" t="s">
        <v>2266</v>
      </c>
      <c r="D395" s="68"/>
      <c r="E395" s="69"/>
      <c r="F395" s="310">
        <v>0</v>
      </c>
      <c r="G395" s="310">
        <v>-1.1000000000000001</v>
      </c>
      <c r="H395" s="144">
        <f t="shared" si="84"/>
        <v>1.1000000000000001</v>
      </c>
      <c r="I395" s="93" t="str">
        <f t="shared" si="85"/>
        <v>N.M.</v>
      </c>
      <c r="J395" s="160"/>
      <c r="K395" s="310">
        <v>0</v>
      </c>
      <c r="L395" s="310">
        <v>367.46</v>
      </c>
      <c r="M395" s="144">
        <f t="shared" si="86"/>
        <v>-367.46</v>
      </c>
      <c r="N395" s="93" t="str">
        <f t="shared" si="87"/>
        <v>N.M.</v>
      </c>
      <c r="O395" s="261"/>
      <c r="P395" s="160"/>
      <c r="Q395" s="310">
        <v>0</v>
      </c>
      <c r="R395" s="310">
        <v>210.68</v>
      </c>
      <c r="S395" s="144">
        <f t="shared" si="88"/>
        <v>-210.68</v>
      </c>
      <c r="T395" s="93" t="str">
        <f t="shared" si="89"/>
        <v>N.M.</v>
      </c>
      <c r="U395" s="160"/>
      <c r="V395" s="310">
        <v>0</v>
      </c>
      <c r="W395" s="310">
        <v>489.34</v>
      </c>
      <c r="X395" s="144">
        <f t="shared" si="90"/>
        <v>-489.34</v>
      </c>
      <c r="Y395" s="93" t="str">
        <f t="shared" si="91"/>
        <v>N.M.</v>
      </c>
      <c r="Z395" s="134"/>
    </row>
    <row r="396" spans="1:26" s="70" customFormat="1" hidden="1" outlineLevel="1" x14ac:dyDescent="0.25">
      <c r="A396" s="65" t="s">
        <v>1346</v>
      </c>
      <c r="B396" s="66" t="s">
        <v>1807</v>
      </c>
      <c r="C396" s="67" t="s">
        <v>2267</v>
      </c>
      <c r="D396" s="68"/>
      <c r="E396" s="69"/>
      <c r="F396" s="310">
        <v>193.17000000000002</v>
      </c>
      <c r="G396" s="310">
        <v>0</v>
      </c>
      <c r="H396" s="144">
        <f t="shared" si="84"/>
        <v>193.17000000000002</v>
      </c>
      <c r="I396" s="93" t="str">
        <f t="shared" si="85"/>
        <v>N.M.</v>
      </c>
      <c r="J396" s="160"/>
      <c r="K396" s="310">
        <v>1159.02</v>
      </c>
      <c r="L396" s="310">
        <v>0</v>
      </c>
      <c r="M396" s="144">
        <f t="shared" si="86"/>
        <v>1159.02</v>
      </c>
      <c r="N396" s="93" t="str">
        <f t="shared" si="87"/>
        <v>N.M.</v>
      </c>
      <c r="O396" s="261"/>
      <c r="P396" s="160"/>
      <c r="Q396" s="310">
        <v>579.51</v>
      </c>
      <c r="R396" s="310">
        <v>0</v>
      </c>
      <c r="S396" s="144">
        <f t="shared" si="88"/>
        <v>579.51</v>
      </c>
      <c r="T396" s="93" t="str">
        <f t="shared" si="89"/>
        <v>N.M.</v>
      </c>
      <c r="U396" s="160"/>
      <c r="V396" s="310">
        <v>1159.02</v>
      </c>
      <c r="W396" s="310">
        <v>0</v>
      </c>
      <c r="X396" s="144">
        <f t="shared" si="90"/>
        <v>1159.02</v>
      </c>
      <c r="Y396" s="93" t="str">
        <f t="shared" si="91"/>
        <v>N.M.</v>
      </c>
      <c r="Z396" s="134"/>
    </row>
    <row r="397" spans="1:26" s="70" customFormat="1" hidden="1" outlineLevel="1" x14ac:dyDescent="0.25">
      <c r="A397" s="65" t="s">
        <v>1347</v>
      </c>
      <c r="B397" s="66" t="s">
        <v>1808</v>
      </c>
      <c r="C397" s="67" t="s">
        <v>2268</v>
      </c>
      <c r="D397" s="68"/>
      <c r="E397" s="69"/>
      <c r="F397" s="310">
        <v>0</v>
      </c>
      <c r="G397" s="310">
        <v>0</v>
      </c>
      <c r="H397" s="144">
        <f t="shared" si="84"/>
        <v>0</v>
      </c>
      <c r="I397" s="93">
        <f t="shared" si="85"/>
        <v>0</v>
      </c>
      <c r="J397" s="160"/>
      <c r="K397" s="310">
        <v>0</v>
      </c>
      <c r="L397" s="310">
        <v>0</v>
      </c>
      <c r="M397" s="144">
        <f t="shared" si="86"/>
        <v>0</v>
      </c>
      <c r="N397" s="93">
        <f t="shared" si="87"/>
        <v>0</v>
      </c>
      <c r="O397" s="261"/>
      <c r="P397" s="160"/>
      <c r="Q397" s="310">
        <v>0</v>
      </c>
      <c r="R397" s="310">
        <v>0</v>
      </c>
      <c r="S397" s="144">
        <f t="shared" si="88"/>
        <v>0</v>
      </c>
      <c r="T397" s="93">
        <f t="shared" si="89"/>
        <v>0</v>
      </c>
      <c r="U397" s="160"/>
      <c r="V397" s="310">
        <v>0</v>
      </c>
      <c r="W397" s="310">
        <v>-0.02</v>
      </c>
      <c r="X397" s="144">
        <f t="shared" si="90"/>
        <v>0.02</v>
      </c>
      <c r="Y397" s="93" t="str">
        <f t="shared" si="91"/>
        <v>N.M.</v>
      </c>
      <c r="Z397" s="134"/>
    </row>
    <row r="398" spans="1:26" s="70" customFormat="1" hidden="1" outlineLevel="1" x14ac:dyDescent="0.25">
      <c r="A398" s="65" t="s">
        <v>1348</v>
      </c>
      <c r="B398" s="66" t="s">
        <v>1809</v>
      </c>
      <c r="C398" s="67" t="s">
        <v>2269</v>
      </c>
      <c r="D398" s="68"/>
      <c r="E398" s="69"/>
      <c r="F398" s="310">
        <v>1321.84</v>
      </c>
      <c r="G398" s="310">
        <v>5019.08</v>
      </c>
      <c r="H398" s="144">
        <f t="shared" si="84"/>
        <v>-3697.24</v>
      </c>
      <c r="I398" s="93">
        <f t="shared" si="85"/>
        <v>-0.7366369932338197</v>
      </c>
      <c r="J398" s="160"/>
      <c r="K398" s="310">
        <v>7860.93</v>
      </c>
      <c r="L398" s="310">
        <v>12968.050000000001</v>
      </c>
      <c r="M398" s="144">
        <f t="shared" si="86"/>
        <v>-5107.1200000000008</v>
      </c>
      <c r="N398" s="93">
        <f t="shared" si="87"/>
        <v>-0.3938232810638454</v>
      </c>
      <c r="O398" s="261"/>
      <c r="P398" s="160"/>
      <c r="Q398" s="310">
        <v>2605.91</v>
      </c>
      <c r="R398" s="310">
        <v>7488.1500000000005</v>
      </c>
      <c r="S398" s="144">
        <f t="shared" si="88"/>
        <v>-4882.2400000000007</v>
      </c>
      <c r="T398" s="93">
        <f t="shared" si="89"/>
        <v>-0.6519954862015318</v>
      </c>
      <c r="U398" s="160"/>
      <c r="V398" s="310">
        <v>33077.770000000004</v>
      </c>
      <c r="W398" s="310">
        <v>23583.75</v>
      </c>
      <c r="X398" s="144">
        <f t="shared" si="90"/>
        <v>9494.0200000000041</v>
      </c>
      <c r="Y398" s="93">
        <f t="shared" si="91"/>
        <v>0.40256617374251358</v>
      </c>
      <c r="Z398" s="134"/>
    </row>
    <row r="399" spans="1:26" s="70" customFormat="1" hidden="1" outlineLevel="1" x14ac:dyDescent="0.25">
      <c r="A399" s="65" t="s">
        <v>1349</v>
      </c>
      <c r="B399" s="66" t="s">
        <v>1810</v>
      </c>
      <c r="C399" s="67" t="s">
        <v>2270</v>
      </c>
      <c r="D399" s="68"/>
      <c r="E399" s="69"/>
      <c r="F399" s="310">
        <v>0</v>
      </c>
      <c r="G399" s="310">
        <v>0</v>
      </c>
      <c r="H399" s="144">
        <f t="shared" si="84"/>
        <v>0</v>
      </c>
      <c r="I399" s="93">
        <f t="shared" si="85"/>
        <v>0</v>
      </c>
      <c r="J399" s="160"/>
      <c r="K399" s="310">
        <v>0</v>
      </c>
      <c r="L399" s="310">
        <v>0</v>
      </c>
      <c r="M399" s="144">
        <f t="shared" si="86"/>
        <v>0</v>
      </c>
      <c r="N399" s="93">
        <f t="shared" si="87"/>
        <v>0</v>
      </c>
      <c r="O399" s="261"/>
      <c r="P399" s="160"/>
      <c r="Q399" s="310">
        <v>0</v>
      </c>
      <c r="R399" s="310">
        <v>0</v>
      </c>
      <c r="S399" s="144">
        <f t="shared" si="88"/>
        <v>0</v>
      </c>
      <c r="T399" s="93">
        <f t="shared" si="89"/>
        <v>0</v>
      </c>
      <c r="U399" s="160"/>
      <c r="V399" s="310">
        <v>42857.15</v>
      </c>
      <c r="W399" s="310">
        <v>0</v>
      </c>
      <c r="X399" s="144">
        <f t="shared" si="90"/>
        <v>42857.15</v>
      </c>
      <c r="Y399" s="93" t="str">
        <f t="shared" si="91"/>
        <v>N.M.</v>
      </c>
      <c r="Z399" s="134"/>
    </row>
    <row r="400" spans="1:26" s="70" customFormat="1" hidden="1" outlineLevel="1" x14ac:dyDescent="0.25">
      <c r="A400" s="65" t="s">
        <v>1350</v>
      </c>
      <c r="B400" s="66" t="s">
        <v>1811</v>
      </c>
      <c r="C400" s="67" t="s">
        <v>2271</v>
      </c>
      <c r="D400" s="68"/>
      <c r="E400" s="69"/>
      <c r="F400" s="310">
        <v>6.46</v>
      </c>
      <c r="G400" s="310">
        <v>24.05</v>
      </c>
      <c r="H400" s="144">
        <f t="shared" si="84"/>
        <v>-17.59</v>
      </c>
      <c r="I400" s="93">
        <f t="shared" si="85"/>
        <v>-0.73139293139293138</v>
      </c>
      <c r="J400" s="160"/>
      <c r="K400" s="310">
        <v>38.4</v>
      </c>
      <c r="L400" s="310">
        <v>62.18</v>
      </c>
      <c r="M400" s="144">
        <f t="shared" si="86"/>
        <v>-23.78</v>
      </c>
      <c r="N400" s="93">
        <f t="shared" si="87"/>
        <v>-0.38243808298488263</v>
      </c>
      <c r="O400" s="261"/>
      <c r="P400" s="160"/>
      <c r="Q400" s="310">
        <v>12.74</v>
      </c>
      <c r="R400" s="310">
        <v>35.880000000000003</v>
      </c>
      <c r="S400" s="144">
        <f t="shared" si="88"/>
        <v>-23.14</v>
      </c>
      <c r="T400" s="93">
        <f t="shared" si="89"/>
        <v>-0.64492753623188404</v>
      </c>
      <c r="U400" s="160"/>
      <c r="V400" s="310">
        <v>159.26</v>
      </c>
      <c r="W400" s="310">
        <v>124.39</v>
      </c>
      <c r="X400" s="144">
        <f t="shared" si="90"/>
        <v>34.86999999999999</v>
      </c>
      <c r="Y400" s="93">
        <f t="shared" si="91"/>
        <v>0.28032800064313845</v>
      </c>
      <c r="Z400" s="134"/>
    </row>
    <row r="401" spans="1:26" s="70" customFormat="1" hidden="1" outlineLevel="1" x14ac:dyDescent="0.25">
      <c r="A401" s="65" t="s">
        <v>1547</v>
      </c>
      <c r="B401" s="66" t="s">
        <v>2008</v>
      </c>
      <c r="C401" s="67" t="s">
        <v>2458</v>
      </c>
      <c r="D401" s="68"/>
      <c r="E401" s="69"/>
      <c r="F401" s="310">
        <v>65789.02</v>
      </c>
      <c r="G401" s="310">
        <v>128935.01000000001</v>
      </c>
      <c r="H401" s="144">
        <f t="shared" si="84"/>
        <v>-63145.990000000005</v>
      </c>
      <c r="I401" s="93">
        <f t="shared" si="85"/>
        <v>-0.48975053400934315</v>
      </c>
      <c r="J401" s="160"/>
      <c r="K401" s="310">
        <v>524607.31000000006</v>
      </c>
      <c r="L401" s="310">
        <v>912310.32000000007</v>
      </c>
      <c r="M401" s="144">
        <f t="shared" si="86"/>
        <v>-387703.01</v>
      </c>
      <c r="N401" s="93">
        <f t="shared" si="87"/>
        <v>-0.42496834848914128</v>
      </c>
      <c r="O401" s="261"/>
      <c r="P401" s="160"/>
      <c r="Q401" s="310">
        <v>263765.78999999998</v>
      </c>
      <c r="R401" s="310">
        <v>458826.77</v>
      </c>
      <c r="S401" s="144">
        <f t="shared" si="88"/>
        <v>-195060.98000000004</v>
      </c>
      <c r="T401" s="93">
        <f t="shared" si="89"/>
        <v>-0.42512990251200911</v>
      </c>
      <c r="U401" s="160"/>
      <c r="V401" s="310">
        <v>1289727.2000000002</v>
      </c>
      <c r="W401" s="310">
        <v>1654751.73</v>
      </c>
      <c r="X401" s="144">
        <f t="shared" si="90"/>
        <v>-365024.5299999998</v>
      </c>
      <c r="Y401" s="93">
        <f t="shared" si="91"/>
        <v>-0.22059171982252576</v>
      </c>
      <c r="Z401" s="134"/>
    </row>
    <row r="402" spans="1:26" s="70" customFormat="1" hidden="1" outlineLevel="1" x14ac:dyDescent="0.25">
      <c r="A402" s="65" t="s">
        <v>1548</v>
      </c>
      <c r="B402" s="66" t="s">
        <v>2009</v>
      </c>
      <c r="C402" s="67" t="s">
        <v>2459</v>
      </c>
      <c r="D402" s="68"/>
      <c r="E402" s="69"/>
      <c r="F402" s="310">
        <v>167010.37</v>
      </c>
      <c r="G402" s="310">
        <v>90430.22</v>
      </c>
      <c r="H402" s="144">
        <f t="shared" si="84"/>
        <v>76580.149999999994</v>
      </c>
      <c r="I402" s="93">
        <f t="shared" si="85"/>
        <v>0.84684246040759381</v>
      </c>
      <c r="J402" s="160"/>
      <c r="K402" s="310">
        <v>900636.81</v>
      </c>
      <c r="L402" s="310">
        <v>629143.04000000004</v>
      </c>
      <c r="M402" s="144">
        <f t="shared" si="86"/>
        <v>271493.77</v>
      </c>
      <c r="N402" s="93">
        <f t="shared" si="87"/>
        <v>0.43152948175346578</v>
      </c>
      <c r="O402" s="261"/>
      <c r="P402" s="160"/>
      <c r="Q402" s="310">
        <v>447180.39</v>
      </c>
      <c r="R402" s="310">
        <v>256932.16</v>
      </c>
      <c r="S402" s="144">
        <f t="shared" si="88"/>
        <v>190248.23</v>
      </c>
      <c r="T402" s="93">
        <f t="shared" si="89"/>
        <v>0.74046094502144066</v>
      </c>
      <c r="U402" s="160"/>
      <c r="V402" s="310">
        <v>2065957.56</v>
      </c>
      <c r="W402" s="310">
        <v>1438771.85</v>
      </c>
      <c r="X402" s="144">
        <f t="shared" si="90"/>
        <v>627185.71</v>
      </c>
      <c r="Y402" s="93">
        <f t="shared" si="91"/>
        <v>0.43591741803955919</v>
      </c>
      <c r="Z402" s="134"/>
    </row>
    <row r="403" spans="1:26" s="70" customFormat="1" hidden="1" outlineLevel="1" x14ac:dyDescent="0.25">
      <c r="A403" s="65" t="s">
        <v>1549</v>
      </c>
      <c r="B403" s="66" t="s">
        <v>2010</v>
      </c>
      <c r="C403" s="67" t="s">
        <v>2460</v>
      </c>
      <c r="D403" s="68"/>
      <c r="E403" s="69"/>
      <c r="F403" s="310">
        <v>316845.68</v>
      </c>
      <c r="G403" s="310">
        <v>681572.32000000007</v>
      </c>
      <c r="H403" s="144">
        <f t="shared" si="84"/>
        <v>-364726.64000000007</v>
      </c>
      <c r="I403" s="93">
        <f t="shared" si="85"/>
        <v>-0.53512537011479577</v>
      </c>
      <c r="J403" s="160"/>
      <c r="K403" s="310">
        <v>7594538.6299999999</v>
      </c>
      <c r="L403" s="310">
        <v>6540282.9400000004</v>
      </c>
      <c r="M403" s="144">
        <f t="shared" si="86"/>
        <v>1054255.6899999995</v>
      </c>
      <c r="N403" s="93">
        <f t="shared" si="87"/>
        <v>0.16119420209670615</v>
      </c>
      <c r="O403" s="261"/>
      <c r="P403" s="160"/>
      <c r="Q403" s="310">
        <v>3724881.02</v>
      </c>
      <c r="R403" s="310">
        <v>4135768.51</v>
      </c>
      <c r="S403" s="144">
        <f t="shared" ref="S403:S434" si="92">+Q403-R403</f>
        <v>-410887.48999999976</v>
      </c>
      <c r="T403" s="93">
        <f t="shared" ref="T403:T434" si="93">IF(R403&lt;0,IF(S403=0,0,IF(OR(R403=0,Q403=0),"N.M.",IF(ABS(S403/R403)&gt;=10,"N.M.",S403/(-R403)))),IF(S403=0,0,IF(OR(R403=0,Q403=0),"N.M.",IF(ABS(S403/R403)&gt;=10,"N.M.",S403/R403))))</f>
        <v>-9.9349731254663426E-2</v>
      </c>
      <c r="U403" s="160"/>
      <c r="V403" s="310">
        <v>15209176.84</v>
      </c>
      <c r="W403" s="310">
        <v>12998522.48</v>
      </c>
      <c r="X403" s="144">
        <f t="shared" si="90"/>
        <v>2210654.3599999994</v>
      </c>
      <c r="Y403" s="93">
        <f t="shared" si="91"/>
        <v>0.17006966471777024</v>
      </c>
      <c r="Z403" s="134"/>
    </row>
    <row r="404" spans="1:26" s="70" customFormat="1" hidden="1" outlineLevel="1" x14ac:dyDescent="0.25">
      <c r="A404" s="65" t="s">
        <v>1550</v>
      </c>
      <c r="B404" s="66" t="s">
        <v>2011</v>
      </c>
      <c r="C404" s="67" t="s">
        <v>2461</v>
      </c>
      <c r="D404" s="68"/>
      <c r="E404" s="69"/>
      <c r="F404" s="310">
        <v>0</v>
      </c>
      <c r="G404" s="310">
        <v>0</v>
      </c>
      <c r="H404" s="144">
        <f t="shared" si="84"/>
        <v>0</v>
      </c>
      <c r="I404" s="93">
        <f t="shared" si="85"/>
        <v>0</v>
      </c>
      <c r="J404" s="160"/>
      <c r="K404" s="310">
        <v>0</v>
      </c>
      <c r="L404" s="310">
        <v>0</v>
      </c>
      <c r="M404" s="144">
        <f t="shared" si="86"/>
        <v>0</v>
      </c>
      <c r="N404" s="93">
        <f t="shared" si="87"/>
        <v>0</v>
      </c>
      <c r="O404" s="261"/>
      <c r="P404" s="160"/>
      <c r="Q404" s="310">
        <v>0</v>
      </c>
      <c r="R404" s="310">
        <v>0</v>
      </c>
      <c r="S404" s="144">
        <f t="shared" si="92"/>
        <v>0</v>
      </c>
      <c r="T404" s="93">
        <f t="shared" si="93"/>
        <v>0</v>
      </c>
      <c r="U404" s="160"/>
      <c r="V404" s="310">
        <v>0</v>
      </c>
      <c r="W404" s="310">
        <v>-11.66</v>
      </c>
      <c r="X404" s="144">
        <f t="shared" si="90"/>
        <v>11.66</v>
      </c>
      <c r="Y404" s="93" t="str">
        <f t="shared" si="91"/>
        <v>N.M.</v>
      </c>
      <c r="Z404" s="134"/>
    </row>
    <row r="405" spans="1:26" s="70" customFormat="1" hidden="1" outlineLevel="1" x14ac:dyDescent="0.25">
      <c r="A405" s="65" t="s">
        <v>1551</v>
      </c>
      <c r="B405" s="66" t="s">
        <v>2012</v>
      </c>
      <c r="C405" s="67" t="s">
        <v>2462</v>
      </c>
      <c r="D405" s="68"/>
      <c r="E405" s="69"/>
      <c r="F405" s="310">
        <v>-540.36</v>
      </c>
      <c r="G405" s="310">
        <v>-491.95</v>
      </c>
      <c r="H405" s="144">
        <f t="shared" si="84"/>
        <v>-48.410000000000025</v>
      </c>
      <c r="I405" s="93">
        <f t="shared" si="85"/>
        <v>-9.8404309381034713E-2</v>
      </c>
      <c r="J405" s="160"/>
      <c r="K405" s="310">
        <v>-3221.82</v>
      </c>
      <c r="L405" s="310">
        <v>-5997.07</v>
      </c>
      <c r="M405" s="144">
        <f t="shared" si="86"/>
        <v>2775.2499999999995</v>
      </c>
      <c r="N405" s="93">
        <f t="shared" si="87"/>
        <v>0.46276765153650029</v>
      </c>
      <c r="O405" s="261"/>
      <c r="P405" s="160"/>
      <c r="Q405" s="310">
        <v>-2634.75</v>
      </c>
      <c r="R405" s="310">
        <v>-4396.7</v>
      </c>
      <c r="S405" s="144">
        <f t="shared" si="92"/>
        <v>1761.9499999999998</v>
      </c>
      <c r="T405" s="93">
        <f t="shared" si="93"/>
        <v>0.40074373962289894</v>
      </c>
      <c r="U405" s="160"/>
      <c r="V405" s="310">
        <v>-7719.5</v>
      </c>
      <c r="W405" s="310">
        <v>-11931.7</v>
      </c>
      <c r="X405" s="144">
        <f t="shared" si="90"/>
        <v>4212.2000000000007</v>
      </c>
      <c r="Y405" s="93">
        <f t="shared" si="91"/>
        <v>0.35302597282868331</v>
      </c>
      <c r="Z405" s="134"/>
    </row>
    <row r="406" spans="1:26" s="70" customFormat="1" hidden="1" outlineLevel="1" x14ac:dyDescent="0.25">
      <c r="A406" s="65" t="s">
        <v>1552</v>
      </c>
      <c r="B406" s="66" t="s">
        <v>2013</v>
      </c>
      <c r="C406" s="67" t="s">
        <v>2463</v>
      </c>
      <c r="D406" s="68"/>
      <c r="E406" s="69"/>
      <c r="F406" s="310">
        <v>-58271.11</v>
      </c>
      <c r="G406" s="310">
        <v>-58271.11</v>
      </c>
      <c r="H406" s="144">
        <f t="shared" si="84"/>
        <v>0</v>
      </c>
      <c r="I406" s="93">
        <f t="shared" si="85"/>
        <v>0</v>
      </c>
      <c r="J406" s="160"/>
      <c r="K406" s="310">
        <v>-349626.66000000003</v>
      </c>
      <c r="L406" s="310">
        <v>-313320.98</v>
      </c>
      <c r="M406" s="144">
        <f t="shared" si="86"/>
        <v>-36305.680000000051</v>
      </c>
      <c r="N406" s="93">
        <f t="shared" si="87"/>
        <v>-0.11587375987397988</v>
      </c>
      <c r="O406" s="261"/>
      <c r="P406" s="160"/>
      <c r="Q406" s="310">
        <v>-174813.33000000002</v>
      </c>
      <c r="R406" s="310">
        <v>-174813.33000000002</v>
      </c>
      <c r="S406" s="144">
        <f t="shared" si="92"/>
        <v>0</v>
      </c>
      <c r="T406" s="93">
        <f t="shared" si="93"/>
        <v>0</v>
      </c>
      <c r="U406" s="160"/>
      <c r="V406" s="310">
        <v>-699253.32000000007</v>
      </c>
      <c r="W406" s="310">
        <v>-197288.65999999997</v>
      </c>
      <c r="X406" s="144">
        <f t="shared" si="90"/>
        <v>-501964.66000000009</v>
      </c>
      <c r="Y406" s="93">
        <f t="shared" si="91"/>
        <v>-2.5443158263632597</v>
      </c>
      <c r="Z406" s="134"/>
    </row>
    <row r="407" spans="1:26" s="70" customFormat="1" hidden="1" outlineLevel="1" x14ac:dyDescent="0.25">
      <c r="A407" s="65" t="s">
        <v>1553</v>
      </c>
      <c r="B407" s="66" t="s">
        <v>2014</v>
      </c>
      <c r="C407" s="67" t="s">
        <v>2464</v>
      </c>
      <c r="D407" s="68"/>
      <c r="E407" s="69"/>
      <c r="F407" s="310">
        <v>252404.07</v>
      </c>
      <c r="G407" s="310">
        <v>115997.6</v>
      </c>
      <c r="H407" s="144">
        <f t="shared" si="84"/>
        <v>136406.47</v>
      </c>
      <c r="I407" s="93">
        <f t="shared" si="85"/>
        <v>1.1759421746656826</v>
      </c>
      <c r="J407" s="160"/>
      <c r="K407" s="310">
        <v>2628405.12</v>
      </c>
      <c r="L407" s="310">
        <v>2088417.27</v>
      </c>
      <c r="M407" s="144">
        <f t="shared" si="86"/>
        <v>539987.85000000009</v>
      </c>
      <c r="N407" s="93">
        <f t="shared" si="87"/>
        <v>0.25856319891474566</v>
      </c>
      <c r="O407" s="261"/>
      <c r="P407" s="160"/>
      <c r="Q407" s="310">
        <v>1135146.3400000001</v>
      </c>
      <c r="R407" s="310">
        <v>958750.23</v>
      </c>
      <c r="S407" s="144">
        <f t="shared" si="92"/>
        <v>176396.1100000001</v>
      </c>
      <c r="T407" s="93">
        <f t="shared" si="93"/>
        <v>0.18398546824859704</v>
      </c>
      <c r="U407" s="160"/>
      <c r="V407" s="310">
        <v>4489140.33</v>
      </c>
      <c r="W407" s="310">
        <v>4458240.29</v>
      </c>
      <c r="X407" s="144">
        <f t="shared" si="90"/>
        <v>30900.040000000037</v>
      </c>
      <c r="Y407" s="93">
        <f t="shared" si="91"/>
        <v>6.9309947400793947E-3</v>
      </c>
      <c r="Z407" s="134"/>
    </row>
    <row r="408" spans="1:26" s="70" customFormat="1" hidden="1" outlineLevel="1" x14ac:dyDescent="0.25">
      <c r="A408" s="65" t="s">
        <v>1554</v>
      </c>
      <c r="B408" s="66" t="s">
        <v>2015</v>
      </c>
      <c r="C408" s="67" t="s">
        <v>2465</v>
      </c>
      <c r="D408" s="68"/>
      <c r="E408" s="69"/>
      <c r="F408" s="310">
        <v>2475.3000000000002</v>
      </c>
      <c r="G408" s="310">
        <v>0</v>
      </c>
      <c r="H408" s="144">
        <f t="shared" si="84"/>
        <v>2475.3000000000002</v>
      </c>
      <c r="I408" s="93" t="str">
        <f t="shared" si="85"/>
        <v>N.M.</v>
      </c>
      <c r="J408" s="160"/>
      <c r="K408" s="310">
        <v>29545.25</v>
      </c>
      <c r="L408" s="310">
        <v>0</v>
      </c>
      <c r="M408" s="144">
        <f t="shared" si="86"/>
        <v>29545.25</v>
      </c>
      <c r="N408" s="93" t="str">
        <f t="shared" si="87"/>
        <v>N.M.</v>
      </c>
      <c r="O408" s="261"/>
      <c r="P408" s="160"/>
      <c r="Q408" s="310">
        <v>12377.75</v>
      </c>
      <c r="R408" s="310">
        <v>0</v>
      </c>
      <c r="S408" s="144">
        <f t="shared" si="92"/>
        <v>12377.75</v>
      </c>
      <c r="T408" s="93" t="str">
        <f t="shared" si="93"/>
        <v>N.M.</v>
      </c>
      <c r="U408" s="160"/>
      <c r="V408" s="310">
        <v>29545.25</v>
      </c>
      <c r="W408" s="310">
        <v>0</v>
      </c>
      <c r="X408" s="144">
        <f t="shared" si="90"/>
        <v>29545.25</v>
      </c>
      <c r="Y408" s="93" t="str">
        <f t="shared" si="91"/>
        <v>N.M.</v>
      </c>
      <c r="Z408" s="134"/>
    </row>
    <row r="409" spans="1:26" s="70" customFormat="1" hidden="1" outlineLevel="1" x14ac:dyDescent="0.25">
      <c r="A409" s="65" t="s">
        <v>1555</v>
      </c>
      <c r="B409" s="66" t="s">
        <v>2016</v>
      </c>
      <c r="C409" s="67" t="s">
        <v>2466</v>
      </c>
      <c r="D409" s="68"/>
      <c r="E409" s="69"/>
      <c r="F409" s="310">
        <v>248.73000000000002</v>
      </c>
      <c r="G409" s="310">
        <v>0</v>
      </c>
      <c r="H409" s="144">
        <f t="shared" si="84"/>
        <v>248.73000000000002</v>
      </c>
      <c r="I409" s="93" t="str">
        <f t="shared" si="85"/>
        <v>N.M.</v>
      </c>
      <c r="J409" s="160"/>
      <c r="K409" s="310">
        <v>1372.91</v>
      </c>
      <c r="L409" s="310">
        <v>0</v>
      </c>
      <c r="M409" s="144">
        <f t="shared" si="86"/>
        <v>1372.91</v>
      </c>
      <c r="N409" s="93" t="str">
        <f t="shared" si="87"/>
        <v>N.M.</v>
      </c>
      <c r="O409" s="261"/>
      <c r="P409" s="160"/>
      <c r="Q409" s="310">
        <v>961.05000000000007</v>
      </c>
      <c r="R409" s="310">
        <v>0</v>
      </c>
      <c r="S409" s="144">
        <f t="shared" si="92"/>
        <v>961.05000000000007</v>
      </c>
      <c r="T409" s="93" t="str">
        <f t="shared" si="93"/>
        <v>N.M.</v>
      </c>
      <c r="U409" s="160"/>
      <c r="V409" s="310">
        <v>1372.91</v>
      </c>
      <c r="W409" s="310">
        <v>0</v>
      </c>
      <c r="X409" s="144">
        <f t="shared" si="90"/>
        <v>1372.91</v>
      </c>
      <c r="Y409" s="93" t="str">
        <f t="shared" si="91"/>
        <v>N.M.</v>
      </c>
      <c r="Z409" s="134"/>
    </row>
    <row r="410" spans="1:26" s="70" customFormat="1" hidden="1" outlineLevel="1" x14ac:dyDescent="0.25">
      <c r="A410" s="65" t="s">
        <v>1556</v>
      </c>
      <c r="B410" s="66" t="s">
        <v>2017</v>
      </c>
      <c r="C410" s="67" t="s">
        <v>2467</v>
      </c>
      <c r="D410" s="68"/>
      <c r="E410" s="69"/>
      <c r="F410" s="310">
        <v>183758.83000000002</v>
      </c>
      <c r="G410" s="310">
        <v>124535.06</v>
      </c>
      <c r="H410" s="144">
        <f t="shared" si="84"/>
        <v>59223.770000000019</v>
      </c>
      <c r="I410" s="93">
        <f t="shared" si="85"/>
        <v>0.47555901125353794</v>
      </c>
      <c r="J410" s="160"/>
      <c r="K410" s="310">
        <v>748353.77</v>
      </c>
      <c r="L410" s="310">
        <v>817678.3</v>
      </c>
      <c r="M410" s="144">
        <f t="shared" si="86"/>
        <v>-69324.530000000028</v>
      </c>
      <c r="N410" s="93">
        <f t="shared" si="87"/>
        <v>-8.4782156992548319E-2</v>
      </c>
      <c r="O410" s="261"/>
      <c r="P410" s="160"/>
      <c r="Q410" s="310">
        <v>343008.11</v>
      </c>
      <c r="R410" s="310">
        <v>430270.89</v>
      </c>
      <c r="S410" s="144">
        <f t="shared" si="92"/>
        <v>-87262.780000000028</v>
      </c>
      <c r="T410" s="93">
        <f t="shared" si="93"/>
        <v>-0.20280893276326462</v>
      </c>
      <c r="U410" s="160"/>
      <c r="V410" s="310">
        <v>1466160</v>
      </c>
      <c r="W410" s="310">
        <v>1805519.54</v>
      </c>
      <c r="X410" s="144">
        <f t="shared" si="90"/>
        <v>-339359.54000000004</v>
      </c>
      <c r="Y410" s="93">
        <f t="shared" si="91"/>
        <v>-0.18795672518725554</v>
      </c>
      <c r="Z410" s="134"/>
    </row>
    <row r="411" spans="1:26" s="70" customFormat="1" hidden="1" outlineLevel="1" x14ac:dyDescent="0.25">
      <c r="A411" s="65" t="s">
        <v>1557</v>
      </c>
      <c r="B411" s="66" t="s">
        <v>2018</v>
      </c>
      <c r="C411" s="67" t="s">
        <v>2468</v>
      </c>
      <c r="D411" s="68"/>
      <c r="E411" s="69"/>
      <c r="F411" s="310">
        <v>0</v>
      </c>
      <c r="G411" s="310">
        <v>0</v>
      </c>
      <c r="H411" s="144">
        <f t="shared" si="84"/>
        <v>0</v>
      </c>
      <c r="I411" s="93">
        <f t="shared" si="85"/>
        <v>0</v>
      </c>
      <c r="J411" s="160"/>
      <c r="K411" s="310">
        <v>0</v>
      </c>
      <c r="L411" s="310">
        <v>-13.57</v>
      </c>
      <c r="M411" s="144">
        <f t="shared" si="86"/>
        <v>13.57</v>
      </c>
      <c r="N411" s="93" t="str">
        <f t="shared" si="87"/>
        <v>N.M.</v>
      </c>
      <c r="O411" s="261"/>
      <c r="P411" s="160"/>
      <c r="Q411" s="310">
        <v>0</v>
      </c>
      <c r="R411" s="310">
        <v>0</v>
      </c>
      <c r="S411" s="144">
        <f t="shared" si="92"/>
        <v>0</v>
      </c>
      <c r="T411" s="93">
        <f t="shared" si="93"/>
        <v>0</v>
      </c>
      <c r="U411" s="160"/>
      <c r="V411" s="310">
        <v>0</v>
      </c>
      <c r="W411" s="310">
        <v>0</v>
      </c>
      <c r="X411" s="144">
        <f t="shared" si="90"/>
        <v>0</v>
      </c>
      <c r="Y411" s="93">
        <f t="shared" si="91"/>
        <v>0</v>
      </c>
      <c r="Z411" s="134"/>
    </row>
    <row r="412" spans="1:26" s="70" customFormat="1" hidden="1" outlineLevel="1" x14ac:dyDescent="0.25">
      <c r="A412" s="65" t="s">
        <v>1558</v>
      </c>
      <c r="B412" s="66" t="s">
        <v>2019</v>
      </c>
      <c r="C412" s="67" t="s">
        <v>2469</v>
      </c>
      <c r="D412" s="68"/>
      <c r="E412" s="69"/>
      <c r="F412" s="310">
        <v>-14.44</v>
      </c>
      <c r="G412" s="310">
        <v>0</v>
      </c>
      <c r="H412" s="144">
        <f t="shared" si="84"/>
        <v>-14.44</v>
      </c>
      <c r="I412" s="93" t="str">
        <f t="shared" si="85"/>
        <v>N.M.</v>
      </c>
      <c r="J412" s="160"/>
      <c r="K412" s="310">
        <v>-14.44</v>
      </c>
      <c r="L412" s="310">
        <v>0</v>
      </c>
      <c r="M412" s="144">
        <f t="shared" si="86"/>
        <v>-14.44</v>
      </c>
      <c r="N412" s="93" t="str">
        <f t="shared" si="87"/>
        <v>N.M.</v>
      </c>
      <c r="O412" s="261"/>
      <c r="P412" s="160"/>
      <c r="Q412" s="310">
        <v>-14.44</v>
      </c>
      <c r="R412" s="310">
        <v>0</v>
      </c>
      <c r="S412" s="144">
        <f t="shared" si="92"/>
        <v>-14.44</v>
      </c>
      <c r="T412" s="93" t="str">
        <f t="shared" si="93"/>
        <v>N.M.</v>
      </c>
      <c r="U412" s="160"/>
      <c r="V412" s="310">
        <v>-14.44</v>
      </c>
      <c r="W412" s="310">
        <v>0</v>
      </c>
      <c r="X412" s="144">
        <f t="shared" si="90"/>
        <v>-14.44</v>
      </c>
      <c r="Y412" s="93" t="str">
        <f t="shared" si="91"/>
        <v>N.M.</v>
      </c>
      <c r="Z412" s="134"/>
    </row>
    <row r="413" spans="1:26" s="70" customFormat="1" hidden="1" outlineLevel="1" x14ac:dyDescent="0.25">
      <c r="A413" s="65" t="s">
        <v>1351</v>
      </c>
      <c r="B413" s="66" t="s">
        <v>1812</v>
      </c>
      <c r="C413" s="67" t="s">
        <v>2272</v>
      </c>
      <c r="D413" s="68"/>
      <c r="E413" s="69"/>
      <c r="F413" s="310">
        <v>0</v>
      </c>
      <c r="G413" s="310">
        <v>0</v>
      </c>
      <c r="H413" s="144">
        <f t="shared" si="84"/>
        <v>0</v>
      </c>
      <c r="I413" s="93">
        <f t="shared" si="85"/>
        <v>0</v>
      </c>
      <c r="J413" s="160"/>
      <c r="K413" s="310">
        <v>0</v>
      </c>
      <c r="L413" s="310">
        <v>0</v>
      </c>
      <c r="M413" s="144">
        <f t="shared" si="86"/>
        <v>0</v>
      </c>
      <c r="N413" s="93">
        <f t="shared" si="87"/>
        <v>0</v>
      </c>
      <c r="O413" s="261"/>
      <c r="P413" s="160"/>
      <c r="Q413" s="310">
        <v>0</v>
      </c>
      <c r="R413" s="310">
        <v>0</v>
      </c>
      <c r="S413" s="144">
        <f t="shared" si="92"/>
        <v>0</v>
      </c>
      <c r="T413" s="93">
        <f t="shared" si="93"/>
        <v>0</v>
      </c>
      <c r="U413" s="160"/>
      <c r="V413" s="310">
        <v>0</v>
      </c>
      <c r="W413" s="310">
        <v>-420846.12</v>
      </c>
      <c r="X413" s="144">
        <f t="shared" si="90"/>
        <v>420846.12</v>
      </c>
      <c r="Y413" s="93" t="str">
        <f t="shared" si="91"/>
        <v>N.M.</v>
      </c>
      <c r="Z413" s="134"/>
    </row>
    <row r="414" spans="1:26" s="70" customFormat="1" hidden="1" outlineLevel="1" x14ac:dyDescent="0.25">
      <c r="A414" s="65" t="s">
        <v>1353</v>
      </c>
      <c r="B414" s="66" t="s">
        <v>1814</v>
      </c>
      <c r="C414" s="67" t="s">
        <v>2274</v>
      </c>
      <c r="D414" s="68"/>
      <c r="E414" s="69"/>
      <c r="F414" s="310">
        <v>6715935.2800000003</v>
      </c>
      <c r="G414" s="310">
        <v>3209524.98</v>
      </c>
      <c r="H414" s="144">
        <f t="shared" si="84"/>
        <v>3506410.3000000003</v>
      </c>
      <c r="I414" s="93">
        <f t="shared" si="85"/>
        <v>1.0925013270966972</v>
      </c>
      <c r="J414" s="160"/>
      <c r="K414" s="310">
        <v>68678373.620000005</v>
      </c>
      <c r="L414" s="310">
        <v>45340286.780000001</v>
      </c>
      <c r="M414" s="144">
        <f t="shared" si="86"/>
        <v>23338086.840000004</v>
      </c>
      <c r="N414" s="93">
        <f t="shared" si="87"/>
        <v>0.51473178705818501</v>
      </c>
      <c r="O414" s="261"/>
      <c r="P414" s="160"/>
      <c r="Q414" s="310">
        <v>24662942.850000001</v>
      </c>
      <c r="R414" s="310">
        <v>18582571.640000001</v>
      </c>
      <c r="S414" s="144">
        <f t="shared" si="92"/>
        <v>6080371.2100000009</v>
      </c>
      <c r="T414" s="93">
        <f t="shared" si="93"/>
        <v>0.32720827492528914</v>
      </c>
      <c r="U414" s="160"/>
      <c r="V414" s="310">
        <v>112345802.7</v>
      </c>
      <c r="W414" s="310">
        <v>90125032.319999993</v>
      </c>
      <c r="X414" s="144">
        <f t="shared" si="90"/>
        <v>22220770.38000001</v>
      </c>
      <c r="Y414" s="93">
        <f t="shared" si="91"/>
        <v>0.24655492273336932</v>
      </c>
      <c r="Z414" s="134"/>
    </row>
    <row r="415" spans="1:26" s="70" customFormat="1" hidden="1" outlineLevel="1" x14ac:dyDescent="0.25">
      <c r="A415" s="65" t="s">
        <v>1354</v>
      </c>
      <c r="B415" s="66" t="s">
        <v>1815</v>
      </c>
      <c r="C415" s="67" t="s">
        <v>2275</v>
      </c>
      <c r="D415" s="68"/>
      <c r="E415" s="69"/>
      <c r="F415" s="310">
        <v>0</v>
      </c>
      <c r="G415" s="310">
        <v>0</v>
      </c>
      <c r="H415" s="144">
        <f t="shared" si="84"/>
        <v>0</v>
      </c>
      <c r="I415" s="93">
        <f t="shared" si="85"/>
        <v>0</v>
      </c>
      <c r="J415" s="160"/>
      <c r="K415" s="310">
        <v>0</v>
      </c>
      <c r="L415" s="310">
        <v>373078.23</v>
      </c>
      <c r="M415" s="144">
        <f t="shared" si="86"/>
        <v>-373078.23</v>
      </c>
      <c r="N415" s="93" t="str">
        <f t="shared" si="87"/>
        <v>N.M.</v>
      </c>
      <c r="O415" s="261"/>
      <c r="P415" s="160"/>
      <c r="Q415" s="310">
        <v>0</v>
      </c>
      <c r="R415" s="310">
        <v>149722.20000000001</v>
      </c>
      <c r="S415" s="144">
        <f t="shared" si="92"/>
        <v>-149722.20000000001</v>
      </c>
      <c r="T415" s="93" t="str">
        <f t="shared" si="93"/>
        <v>N.M.</v>
      </c>
      <c r="U415" s="160"/>
      <c r="V415" s="310">
        <v>0</v>
      </c>
      <c r="W415" s="310">
        <v>824699.23</v>
      </c>
      <c r="X415" s="144">
        <f t="shared" si="90"/>
        <v>-824699.23</v>
      </c>
      <c r="Y415" s="93" t="str">
        <f t="shared" si="91"/>
        <v>N.M.</v>
      </c>
      <c r="Z415" s="134"/>
    </row>
    <row r="416" spans="1:26" s="70" customFormat="1" hidden="1" outlineLevel="1" x14ac:dyDescent="0.25">
      <c r="A416" s="65" t="s">
        <v>1355</v>
      </c>
      <c r="B416" s="66" t="s">
        <v>1816</v>
      </c>
      <c r="C416" s="67" t="s">
        <v>2276</v>
      </c>
      <c r="D416" s="68"/>
      <c r="E416" s="69"/>
      <c r="F416" s="310">
        <v>483018.55</v>
      </c>
      <c r="G416" s="310">
        <v>220058.25</v>
      </c>
      <c r="H416" s="144">
        <f t="shared" si="84"/>
        <v>262960.3</v>
      </c>
      <c r="I416" s="93">
        <f t="shared" si="85"/>
        <v>1.1949576987002304</v>
      </c>
      <c r="J416" s="160"/>
      <c r="K416" s="310">
        <v>2332542</v>
      </c>
      <c r="L416" s="310">
        <v>220058.25</v>
      </c>
      <c r="M416" s="144">
        <f t="shared" si="86"/>
        <v>2112483.75</v>
      </c>
      <c r="N416" s="93">
        <f t="shared" si="87"/>
        <v>9.5996571362355194</v>
      </c>
      <c r="O416" s="261"/>
      <c r="P416" s="160"/>
      <c r="Q416" s="310">
        <v>1727896.6800000002</v>
      </c>
      <c r="R416" s="310">
        <v>220058.25</v>
      </c>
      <c r="S416" s="144">
        <f t="shared" si="92"/>
        <v>1507838.4300000002</v>
      </c>
      <c r="T416" s="93">
        <f t="shared" si="93"/>
        <v>6.8519968235683058</v>
      </c>
      <c r="U416" s="160"/>
      <c r="V416" s="310">
        <v>3531740.64</v>
      </c>
      <c r="W416" s="310">
        <v>220058.25</v>
      </c>
      <c r="X416" s="144">
        <f t="shared" si="90"/>
        <v>3311682.39</v>
      </c>
      <c r="Y416" s="93" t="str">
        <f t="shared" si="91"/>
        <v>N.M.</v>
      </c>
      <c r="Z416" s="134"/>
    </row>
    <row r="417" spans="1:26" s="70" customFormat="1" hidden="1" outlineLevel="1" x14ac:dyDescent="0.25">
      <c r="A417" s="65" t="s">
        <v>1356</v>
      </c>
      <c r="B417" s="66" t="s">
        <v>1817</v>
      </c>
      <c r="C417" s="67" t="s">
        <v>2277</v>
      </c>
      <c r="D417" s="68"/>
      <c r="E417" s="69"/>
      <c r="F417" s="310">
        <v>0</v>
      </c>
      <c r="G417" s="310">
        <v>0</v>
      </c>
      <c r="H417" s="144">
        <f t="shared" ref="H417:H480" si="94">+F417-G417</f>
        <v>0</v>
      </c>
      <c r="I417" s="93">
        <f t="shared" ref="I417:I480" si="95">IF(G417&lt;0,IF(H417=0,0,IF(OR(G417=0,F417=0),"N.M.",IF(ABS(H417/G417)&gt;=10,"N.M.",H417/(-G417)))),IF(H417=0,0,IF(OR(G417=0,F417=0),"N.M.",IF(ABS(H417/G417)&gt;=10,"N.M.",H417/G417))))</f>
        <v>0</v>
      </c>
      <c r="J417" s="160"/>
      <c r="K417" s="310">
        <v>0</v>
      </c>
      <c r="L417" s="310">
        <v>0</v>
      </c>
      <c r="M417" s="144">
        <f t="shared" si="86"/>
        <v>0</v>
      </c>
      <c r="N417" s="93">
        <f t="shared" si="87"/>
        <v>0</v>
      </c>
      <c r="O417" s="261"/>
      <c r="P417" s="160"/>
      <c r="Q417" s="310">
        <v>0</v>
      </c>
      <c r="R417" s="310">
        <v>0</v>
      </c>
      <c r="S417" s="144">
        <f t="shared" si="92"/>
        <v>0</v>
      </c>
      <c r="T417" s="93">
        <f t="shared" si="93"/>
        <v>0</v>
      </c>
      <c r="U417" s="160"/>
      <c r="V417" s="310">
        <v>0</v>
      </c>
      <c r="W417" s="310">
        <v>0</v>
      </c>
      <c r="X417" s="144">
        <f t="shared" si="90"/>
        <v>0</v>
      </c>
      <c r="Y417" s="93">
        <f t="shared" si="91"/>
        <v>0</v>
      </c>
      <c r="Z417" s="134"/>
    </row>
    <row r="418" spans="1:26" s="70" customFormat="1" hidden="1" outlineLevel="1" x14ac:dyDescent="0.25">
      <c r="A418" s="65" t="s">
        <v>1357</v>
      </c>
      <c r="B418" s="66" t="s">
        <v>1818</v>
      </c>
      <c r="C418" s="67" t="s">
        <v>2278</v>
      </c>
      <c r="D418" s="68"/>
      <c r="E418" s="69"/>
      <c r="F418" s="310">
        <v>891.5</v>
      </c>
      <c r="G418" s="310">
        <v>1324.51</v>
      </c>
      <c r="H418" s="144">
        <f t="shared" si="94"/>
        <v>-433.01</v>
      </c>
      <c r="I418" s="93">
        <f t="shared" si="95"/>
        <v>-0.32692089904945981</v>
      </c>
      <c r="J418" s="160"/>
      <c r="K418" s="310">
        <v>-1531.24</v>
      </c>
      <c r="L418" s="310">
        <v>1537.56</v>
      </c>
      <c r="M418" s="144">
        <f t="shared" si="86"/>
        <v>-3068.8</v>
      </c>
      <c r="N418" s="93">
        <f t="shared" si="87"/>
        <v>-1.9958895913005024</v>
      </c>
      <c r="O418" s="261"/>
      <c r="P418" s="160"/>
      <c r="Q418" s="310">
        <v>-391.77</v>
      </c>
      <c r="R418" s="310">
        <v>1693.79</v>
      </c>
      <c r="S418" s="144">
        <f t="shared" si="92"/>
        <v>-2085.56</v>
      </c>
      <c r="T418" s="93">
        <f t="shared" si="93"/>
        <v>-1.2312978586483567</v>
      </c>
      <c r="U418" s="160"/>
      <c r="V418" s="310">
        <v>1843.49</v>
      </c>
      <c r="W418" s="310">
        <v>4375.74</v>
      </c>
      <c r="X418" s="144">
        <f t="shared" si="90"/>
        <v>-2532.25</v>
      </c>
      <c r="Y418" s="93">
        <f t="shared" si="91"/>
        <v>-0.57870211667055171</v>
      </c>
      <c r="Z418" s="134"/>
    </row>
    <row r="419" spans="1:26" s="70" customFormat="1" hidden="1" outlineLevel="1" x14ac:dyDescent="0.25">
      <c r="A419" s="65" t="s">
        <v>1358</v>
      </c>
      <c r="B419" s="66" t="s">
        <v>1819</v>
      </c>
      <c r="C419" s="67" t="s">
        <v>2279</v>
      </c>
      <c r="D419" s="68"/>
      <c r="E419" s="69"/>
      <c r="F419" s="310">
        <v>-4019.14</v>
      </c>
      <c r="G419" s="310">
        <v>8576.02</v>
      </c>
      <c r="H419" s="144">
        <f t="shared" si="94"/>
        <v>-12595.16</v>
      </c>
      <c r="I419" s="93">
        <f t="shared" si="95"/>
        <v>-1.4686486272186865</v>
      </c>
      <c r="J419" s="160"/>
      <c r="K419" s="310">
        <v>-38270.129999999997</v>
      </c>
      <c r="L419" s="310">
        <v>22786.100000000002</v>
      </c>
      <c r="M419" s="144">
        <f t="shared" si="86"/>
        <v>-61056.229999999996</v>
      </c>
      <c r="N419" s="93">
        <f t="shared" si="87"/>
        <v>-2.6795384027981966</v>
      </c>
      <c r="O419" s="261"/>
      <c r="P419" s="160"/>
      <c r="Q419" s="310">
        <v>-21728.22</v>
      </c>
      <c r="R419" s="310">
        <v>17615.7</v>
      </c>
      <c r="S419" s="144">
        <f t="shared" si="92"/>
        <v>-39343.919999999998</v>
      </c>
      <c r="T419" s="93">
        <f t="shared" si="93"/>
        <v>-2.2334576542516049</v>
      </c>
      <c r="U419" s="160"/>
      <c r="V419" s="310">
        <v>-4990.2299999999959</v>
      </c>
      <c r="W419" s="310">
        <v>50226.33</v>
      </c>
      <c r="X419" s="144">
        <f t="shared" si="90"/>
        <v>-55216.56</v>
      </c>
      <c r="Y419" s="93">
        <f t="shared" si="91"/>
        <v>-1.0993548602894139</v>
      </c>
      <c r="Z419" s="134"/>
    </row>
    <row r="420" spans="1:26" s="70" customFormat="1" hidden="1" outlineLevel="1" x14ac:dyDescent="0.25">
      <c r="A420" s="65" t="s">
        <v>1359</v>
      </c>
      <c r="B420" s="66" t="s">
        <v>1820</v>
      </c>
      <c r="C420" s="67" t="s">
        <v>2280</v>
      </c>
      <c r="D420" s="68"/>
      <c r="E420" s="69"/>
      <c r="F420" s="310">
        <v>271549.28999999998</v>
      </c>
      <c r="G420" s="310">
        <v>301057.2</v>
      </c>
      <c r="H420" s="144">
        <f t="shared" si="94"/>
        <v>-29507.910000000033</v>
      </c>
      <c r="I420" s="93">
        <f t="shared" si="95"/>
        <v>-9.8014297615204124E-2</v>
      </c>
      <c r="J420" s="160"/>
      <c r="K420" s="310">
        <v>1649750.9500000002</v>
      </c>
      <c r="L420" s="310">
        <v>1847368.6600000001</v>
      </c>
      <c r="M420" s="144">
        <f t="shared" si="86"/>
        <v>-197617.70999999996</v>
      </c>
      <c r="N420" s="93">
        <f t="shared" si="87"/>
        <v>-0.10697253573631586</v>
      </c>
      <c r="O420" s="261"/>
      <c r="P420" s="160"/>
      <c r="Q420" s="310">
        <v>818938.66</v>
      </c>
      <c r="R420" s="310">
        <v>910650.49</v>
      </c>
      <c r="S420" s="144">
        <f t="shared" si="92"/>
        <v>-91711.829999999958</v>
      </c>
      <c r="T420" s="93">
        <f t="shared" si="93"/>
        <v>-0.10071024065445784</v>
      </c>
      <c r="U420" s="160"/>
      <c r="V420" s="310">
        <v>3389853.7700000005</v>
      </c>
      <c r="W420" s="310">
        <v>3180729.83</v>
      </c>
      <c r="X420" s="144">
        <f t="shared" si="90"/>
        <v>209123.94000000041</v>
      </c>
      <c r="Y420" s="93">
        <f t="shared" si="91"/>
        <v>6.5747155897236453E-2</v>
      </c>
      <c r="Z420" s="134"/>
    </row>
    <row r="421" spans="1:26" s="70" customFormat="1" hidden="1" outlineLevel="1" x14ac:dyDescent="0.25">
      <c r="A421" s="65" t="s">
        <v>1360</v>
      </c>
      <c r="B421" s="66" t="s">
        <v>1821</v>
      </c>
      <c r="C421" s="67" t="s">
        <v>2281</v>
      </c>
      <c r="D421" s="68"/>
      <c r="E421" s="69"/>
      <c r="F421" s="310">
        <v>-119573</v>
      </c>
      <c r="G421" s="310">
        <v>-119573</v>
      </c>
      <c r="H421" s="144">
        <f t="shared" si="94"/>
        <v>0</v>
      </c>
      <c r="I421" s="93">
        <f t="shared" si="95"/>
        <v>0</v>
      </c>
      <c r="J421" s="160"/>
      <c r="K421" s="310">
        <v>-717438</v>
      </c>
      <c r="L421" s="310">
        <v>-717438</v>
      </c>
      <c r="M421" s="144">
        <f t="shared" si="86"/>
        <v>0</v>
      </c>
      <c r="N421" s="93">
        <f t="shared" si="87"/>
        <v>0</v>
      </c>
      <c r="O421" s="261"/>
      <c r="P421" s="160"/>
      <c r="Q421" s="310">
        <v>-358719</v>
      </c>
      <c r="R421" s="310">
        <v>-358719</v>
      </c>
      <c r="S421" s="144">
        <f t="shared" si="92"/>
        <v>0</v>
      </c>
      <c r="T421" s="93">
        <f t="shared" si="93"/>
        <v>0</v>
      </c>
      <c r="U421" s="160"/>
      <c r="V421" s="310">
        <v>-1434876</v>
      </c>
      <c r="W421" s="310">
        <v>-1434876</v>
      </c>
      <c r="X421" s="144">
        <f t="shared" si="90"/>
        <v>0</v>
      </c>
      <c r="Y421" s="93">
        <f t="shared" si="91"/>
        <v>0</v>
      </c>
      <c r="Z421" s="134"/>
    </row>
    <row r="422" spans="1:26" s="70" customFormat="1" hidden="1" outlineLevel="1" x14ac:dyDescent="0.25">
      <c r="A422" s="65" t="s">
        <v>1361</v>
      </c>
      <c r="B422" s="66" t="s">
        <v>1822</v>
      </c>
      <c r="C422" s="67" t="s">
        <v>2282</v>
      </c>
      <c r="D422" s="68"/>
      <c r="E422" s="69"/>
      <c r="F422" s="310">
        <v>26888.600000000002</v>
      </c>
      <c r="G422" s="310">
        <v>95135.13</v>
      </c>
      <c r="H422" s="144">
        <f t="shared" si="94"/>
        <v>-68246.53</v>
      </c>
      <c r="I422" s="93">
        <f t="shared" si="95"/>
        <v>-0.71736413247135933</v>
      </c>
      <c r="J422" s="160"/>
      <c r="K422" s="310">
        <v>208661.02000000002</v>
      </c>
      <c r="L422" s="310">
        <v>525283.94999999995</v>
      </c>
      <c r="M422" s="144">
        <f t="shared" si="86"/>
        <v>-316622.92999999993</v>
      </c>
      <c r="N422" s="93">
        <f t="shared" si="87"/>
        <v>-0.60276528532805917</v>
      </c>
      <c r="O422" s="261"/>
      <c r="P422" s="160"/>
      <c r="Q422" s="310">
        <v>111222.19</v>
      </c>
      <c r="R422" s="310">
        <v>269511.63</v>
      </c>
      <c r="S422" s="144">
        <f t="shared" si="92"/>
        <v>-158289.44</v>
      </c>
      <c r="T422" s="93">
        <f t="shared" si="93"/>
        <v>-0.58731951567359075</v>
      </c>
      <c r="U422" s="160"/>
      <c r="V422" s="310">
        <v>782192.34000000008</v>
      </c>
      <c r="W422" s="310">
        <v>957307.12999999989</v>
      </c>
      <c r="X422" s="144">
        <f t="shared" si="90"/>
        <v>-175114.7899999998</v>
      </c>
      <c r="Y422" s="93">
        <f t="shared" si="91"/>
        <v>-0.18292435573941648</v>
      </c>
      <c r="Z422" s="134"/>
    </row>
    <row r="423" spans="1:26" s="70" customFormat="1" hidden="1" outlineLevel="1" x14ac:dyDescent="0.25">
      <c r="A423" s="65" t="s">
        <v>1362</v>
      </c>
      <c r="B423" s="66" t="s">
        <v>1823</v>
      </c>
      <c r="C423" s="67" t="s">
        <v>2283</v>
      </c>
      <c r="D423" s="68"/>
      <c r="E423" s="69"/>
      <c r="F423" s="310">
        <v>108302.07</v>
      </c>
      <c r="G423" s="310">
        <v>36486.33</v>
      </c>
      <c r="H423" s="144">
        <f t="shared" si="94"/>
        <v>71815.740000000005</v>
      </c>
      <c r="I423" s="93">
        <f t="shared" si="95"/>
        <v>1.9682916862287876</v>
      </c>
      <c r="J423" s="160"/>
      <c r="K423" s="310">
        <v>505567.03</v>
      </c>
      <c r="L423" s="310">
        <v>304407.47000000003</v>
      </c>
      <c r="M423" s="144">
        <f t="shared" si="86"/>
        <v>201159.56</v>
      </c>
      <c r="N423" s="93">
        <f t="shared" si="87"/>
        <v>0.66082333656266712</v>
      </c>
      <c r="O423" s="261"/>
      <c r="P423" s="160"/>
      <c r="Q423" s="310">
        <v>228433.39</v>
      </c>
      <c r="R423" s="310">
        <v>149308.74</v>
      </c>
      <c r="S423" s="144">
        <f t="shared" si="92"/>
        <v>79124.650000000023</v>
      </c>
      <c r="T423" s="93">
        <f t="shared" si="93"/>
        <v>0.52993984143192174</v>
      </c>
      <c r="U423" s="160"/>
      <c r="V423" s="310">
        <v>799682.65</v>
      </c>
      <c r="W423" s="310">
        <v>619034.97</v>
      </c>
      <c r="X423" s="144">
        <f t="shared" si="90"/>
        <v>180647.68000000005</v>
      </c>
      <c r="Y423" s="93">
        <f t="shared" si="91"/>
        <v>0.29182144588697478</v>
      </c>
      <c r="Z423" s="134"/>
    </row>
    <row r="424" spans="1:26" s="70" customFormat="1" hidden="1" outlineLevel="1" x14ac:dyDescent="0.25">
      <c r="A424" s="65" t="s">
        <v>1363</v>
      </c>
      <c r="B424" s="66" t="s">
        <v>1824</v>
      </c>
      <c r="C424" s="67" t="s">
        <v>2284</v>
      </c>
      <c r="D424" s="68"/>
      <c r="E424" s="69"/>
      <c r="F424" s="310">
        <v>-961.09</v>
      </c>
      <c r="G424" s="310">
        <v>-368.62</v>
      </c>
      <c r="H424" s="144">
        <f t="shared" si="94"/>
        <v>-592.47</v>
      </c>
      <c r="I424" s="93">
        <f t="shared" si="95"/>
        <v>-1.6072649340784548</v>
      </c>
      <c r="J424" s="160"/>
      <c r="K424" s="310">
        <v>211096.54</v>
      </c>
      <c r="L424" s="310">
        <v>-9415.0400000000009</v>
      </c>
      <c r="M424" s="144">
        <f t="shared" si="86"/>
        <v>220511.58000000002</v>
      </c>
      <c r="N424" s="93" t="str">
        <f t="shared" si="87"/>
        <v>N.M.</v>
      </c>
      <c r="O424" s="261"/>
      <c r="P424" s="160"/>
      <c r="Q424" s="310">
        <v>-1821.42</v>
      </c>
      <c r="R424" s="310">
        <v>-2789.86</v>
      </c>
      <c r="S424" s="144">
        <f t="shared" si="92"/>
        <v>968.44</v>
      </c>
      <c r="T424" s="93">
        <f t="shared" si="93"/>
        <v>0.34712852974701242</v>
      </c>
      <c r="U424" s="160"/>
      <c r="V424" s="310">
        <v>-19127.419999999984</v>
      </c>
      <c r="W424" s="310">
        <v>7220.3499999999985</v>
      </c>
      <c r="X424" s="144">
        <f t="shared" si="90"/>
        <v>-26347.769999999982</v>
      </c>
      <c r="Y424" s="93">
        <f t="shared" si="91"/>
        <v>-3.6490987279010003</v>
      </c>
      <c r="Z424" s="134"/>
    </row>
    <row r="425" spans="1:26" s="70" customFormat="1" hidden="1" outlineLevel="1" x14ac:dyDescent="0.25">
      <c r="A425" s="65" t="s">
        <v>1364</v>
      </c>
      <c r="B425" s="66" t="s">
        <v>1825</v>
      </c>
      <c r="C425" s="67" t="s">
        <v>2285</v>
      </c>
      <c r="D425" s="68"/>
      <c r="E425" s="69"/>
      <c r="F425" s="310">
        <v>3619595.0300000003</v>
      </c>
      <c r="G425" s="310">
        <v>1941715.06</v>
      </c>
      <c r="H425" s="144">
        <f t="shared" si="94"/>
        <v>1677879.9700000002</v>
      </c>
      <c r="I425" s="93">
        <f t="shared" si="95"/>
        <v>0.86412265350612261</v>
      </c>
      <c r="J425" s="160"/>
      <c r="K425" s="310">
        <v>6498538.9900000002</v>
      </c>
      <c r="L425" s="310">
        <v>2554476.13</v>
      </c>
      <c r="M425" s="144">
        <f t="shared" si="86"/>
        <v>3944062.8600000003</v>
      </c>
      <c r="N425" s="93">
        <f t="shared" si="87"/>
        <v>1.543981097995228</v>
      </c>
      <c r="O425" s="261"/>
      <c r="P425" s="160"/>
      <c r="Q425" s="310">
        <v>5159257.5599999996</v>
      </c>
      <c r="R425" s="310">
        <v>2182148.9500000002</v>
      </c>
      <c r="S425" s="144">
        <f t="shared" si="92"/>
        <v>2977108.6099999994</v>
      </c>
      <c r="T425" s="93">
        <f t="shared" si="93"/>
        <v>1.3643012820000207</v>
      </c>
      <c r="U425" s="160"/>
      <c r="V425" s="310">
        <v>12556509.93</v>
      </c>
      <c r="W425" s="310">
        <v>7829587.4799999995</v>
      </c>
      <c r="X425" s="144">
        <f t="shared" si="90"/>
        <v>4726922.45</v>
      </c>
      <c r="Y425" s="93">
        <f t="shared" si="91"/>
        <v>0.60372560649900298</v>
      </c>
      <c r="Z425" s="134"/>
    </row>
    <row r="426" spans="1:26" s="70" customFormat="1" hidden="1" outlineLevel="1" x14ac:dyDescent="0.25">
      <c r="A426" s="65" t="s">
        <v>1365</v>
      </c>
      <c r="B426" s="66" t="s">
        <v>1826</v>
      </c>
      <c r="C426" s="67" t="s">
        <v>2286</v>
      </c>
      <c r="D426" s="68"/>
      <c r="E426" s="69"/>
      <c r="F426" s="310">
        <v>95618.73</v>
      </c>
      <c r="G426" s="310">
        <v>53689.01</v>
      </c>
      <c r="H426" s="144">
        <f t="shared" si="94"/>
        <v>41929.719999999994</v>
      </c>
      <c r="I426" s="93">
        <f t="shared" si="95"/>
        <v>0.78097398331613843</v>
      </c>
      <c r="J426" s="160"/>
      <c r="K426" s="310">
        <v>544778.74</v>
      </c>
      <c r="L426" s="310">
        <v>219149.98</v>
      </c>
      <c r="M426" s="144">
        <f t="shared" si="86"/>
        <v>325628.76</v>
      </c>
      <c r="N426" s="93">
        <f t="shared" si="87"/>
        <v>1.485871730401253</v>
      </c>
      <c r="O426" s="261"/>
      <c r="P426" s="160"/>
      <c r="Q426" s="310">
        <v>270474.18</v>
      </c>
      <c r="R426" s="310">
        <v>160450.26999999999</v>
      </c>
      <c r="S426" s="144">
        <f t="shared" si="92"/>
        <v>110023.91</v>
      </c>
      <c r="T426" s="93">
        <f t="shared" si="93"/>
        <v>0.68571969370945907</v>
      </c>
      <c r="U426" s="160"/>
      <c r="V426" s="310">
        <v>795604.79</v>
      </c>
      <c r="W426" s="310">
        <v>555891.03</v>
      </c>
      <c r="X426" s="144">
        <f t="shared" si="90"/>
        <v>239713.76</v>
      </c>
      <c r="Y426" s="93">
        <f t="shared" si="91"/>
        <v>0.43122437143840942</v>
      </c>
      <c r="Z426" s="134"/>
    </row>
    <row r="427" spans="1:26" s="70" customFormat="1" hidden="1" outlineLevel="1" x14ac:dyDescent="0.25">
      <c r="A427" s="65" t="s">
        <v>1366</v>
      </c>
      <c r="B427" s="66" t="s">
        <v>1827</v>
      </c>
      <c r="C427" s="67" t="s">
        <v>2287</v>
      </c>
      <c r="D427" s="68"/>
      <c r="E427" s="69"/>
      <c r="F427" s="310">
        <v>-5237.4400000000005</v>
      </c>
      <c r="G427" s="310">
        <v>-25283.119999999999</v>
      </c>
      <c r="H427" s="144">
        <f t="shared" si="94"/>
        <v>20045.68</v>
      </c>
      <c r="I427" s="93">
        <f t="shared" si="95"/>
        <v>0.79284835099465578</v>
      </c>
      <c r="J427" s="160"/>
      <c r="K427" s="310">
        <v>-98626.83</v>
      </c>
      <c r="L427" s="310">
        <v>-13997.58</v>
      </c>
      <c r="M427" s="144">
        <f t="shared" si="86"/>
        <v>-84629.25</v>
      </c>
      <c r="N427" s="93">
        <f t="shared" si="87"/>
        <v>-6.0459915213915547</v>
      </c>
      <c r="O427" s="261"/>
      <c r="P427" s="160"/>
      <c r="Q427" s="310">
        <v>-55687.700000000004</v>
      </c>
      <c r="R427" s="310">
        <v>-22033.62</v>
      </c>
      <c r="S427" s="144">
        <f t="shared" si="92"/>
        <v>-33654.080000000002</v>
      </c>
      <c r="T427" s="93">
        <f t="shared" si="93"/>
        <v>-1.5273967691191916</v>
      </c>
      <c r="U427" s="160"/>
      <c r="V427" s="310">
        <v>-120514.41</v>
      </c>
      <c r="W427" s="310">
        <v>-10593.61</v>
      </c>
      <c r="X427" s="144">
        <f t="shared" si="90"/>
        <v>-109920.8</v>
      </c>
      <c r="Y427" s="93" t="str">
        <f t="shared" si="91"/>
        <v>N.M.</v>
      </c>
      <c r="Z427" s="134"/>
    </row>
    <row r="428" spans="1:26" s="70" customFormat="1" hidden="1" outlineLevel="1" x14ac:dyDescent="0.25">
      <c r="A428" s="65" t="s">
        <v>1367</v>
      </c>
      <c r="B428" s="66" t="s">
        <v>1828</v>
      </c>
      <c r="C428" s="67" t="s">
        <v>2288</v>
      </c>
      <c r="D428" s="68"/>
      <c r="E428" s="69"/>
      <c r="F428" s="310">
        <v>0</v>
      </c>
      <c r="G428" s="310">
        <v>0</v>
      </c>
      <c r="H428" s="144">
        <f t="shared" si="94"/>
        <v>0</v>
      </c>
      <c r="I428" s="93">
        <f t="shared" si="95"/>
        <v>0</v>
      </c>
      <c r="J428" s="160"/>
      <c r="K428" s="310">
        <v>0</v>
      </c>
      <c r="L428" s="310">
        <v>0</v>
      </c>
      <c r="M428" s="144">
        <f t="shared" si="86"/>
        <v>0</v>
      </c>
      <c r="N428" s="93">
        <f t="shared" si="87"/>
        <v>0</v>
      </c>
      <c r="O428" s="261"/>
      <c r="P428" s="160"/>
      <c r="Q428" s="310">
        <v>0</v>
      </c>
      <c r="R428" s="310">
        <v>0</v>
      </c>
      <c r="S428" s="144">
        <f t="shared" si="92"/>
        <v>0</v>
      </c>
      <c r="T428" s="93">
        <f t="shared" si="93"/>
        <v>0</v>
      </c>
      <c r="U428" s="160"/>
      <c r="V428" s="310">
        <v>0</v>
      </c>
      <c r="W428" s="310">
        <v>0</v>
      </c>
      <c r="X428" s="144">
        <f t="shared" si="90"/>
        <v>0</v>
      </c>
      <c r="Y428" s="93">
        <f t="shared" si="91"/>
        <v>0</v>
      </c>
      <c r="Z428" s="134"/>
    </row>
    <row r="429" spans="1:26" s="70" customFormat="1" hidden="1" outlineLevel="1" x14ac:dyDescent="0.25">
      <c r="A429" s="65" t="s">
        <v>1368</v>
      </c>
      <c r="B429" s="66" t="s">
        <v>1829</v>
      </c>
      <c r="C429" s="67" t="s">
        <v>2289</v>
      </c>
      <c r="D429" s="68"/>
      <c r="E429" s="69"/>
      <c r="F429" s="310">
        <v>115041.68000000001</v>
      </c>
      <c r="G429" s="310">
        <v>165939.33000000002</v>
      </c>
      <c r="H429" s="144">
        <f t="shared" si="94"/>
        <v>-50897.650000000009</v>
      </c>
      <c r="I429" s="93">
        <f t="shared" si="95"/>
        <v>-0.30672445164145234</v>
      </c>
      <c r="J429" s="160"/>
      <c r="K429" s="310">
        <v>3754534.42</v>
      </c>
      <c r="L429" s="310">
        <v>821691.29</v>
      </c>
      <c r="M429" s="144">
        <f t="shared" si="86"/>
        <v>2932843.13</v>
      </c>
      <c r="N429" s="93">
        <f t="shared" si="87"/>
        <v>3.5692761572293161</v>
      </c>
      <c r="O429" s="261"/>
      <c r="P429" s="160"/>
      <c r="Q429" s="310">
        <v>441454</v>
      </c>
      <c r="R429" s="310">
        <v>403044.42</v>
      </c>
      <c r="S429" s="144">
        <f t="shared" si="92"/>
        <v>38409.580000000016</v>
      </c>
      <c r="T429" s="93">
        <f t="shared" si="93"/>
        <v>9.5298627382063794E-2</v>
      </c>
      <c r="U429" s="160"/>
      <c r="V429" s="310">
        <v>4223240.5199999996</v>
      </c>
      <c r="W429" s="310">
        <v>1210377.1600000001</v>
      </c>
      <c r="X429" s="144">
        <f t="shared" si="90"/>
        <v>3012863.3599999994</v>
      </c>
      <c r="Y429" s="93">
        <f t="shared" si="91"/>
        <v>2.4891938311195489</v>
      </c>
      <c r="Z429" s="134"/>
    </row>
    <row r="430" spans="1:26" s="70" customFormat="1" hidden="1" outlineLevel="1" x14ac:dyDescent="0.25">
      <c r="A430" s="65" t="s">
        <v>1369</v>
      </c>
      <c r="B430" s="66" t="s">
        <v>1830</v>
      </c>
      <c r="C430" s="67" t="s">
        <v>2290</v>
      </c>
      <c r="D430" s="68"/>
      <c r="E430" s="69"/>
      <c r="F430" s="310">
        <v>652934.32000000007</v>
      </c>
      <c r="G430" s="310">
        <v>814272.95000000007</v>
      </c>
      <c r="H430" s="144">
        <f t="shared" si="94"/>
        <v>-161338.63</v>
      </c>
      <c r="I430" s="93">
        <f t="shared" si="95"/>
        <v>-0.19813826555333811</v>
      </c>
      <c r="J430" s="160"/>
      <c r="K430" s="310">
        <v>3399859.13</v>
      </c>
      <c r="L430" s="310">
        <v>2475132.7400000002</v>
      </c>
      <c r="M430" s="144">
        <f t="shared" si="86"/>
        <v>924726.38999999966</v>
      </c>
      <c r="N430" s="93">
        <f t="shared" si="87"/>
        <v>0.37360678684247034</v>
      </c>
      <c r="O430" s="261"/>
      <c r="P430" s="160"/>
      <c r="Q430" s="310">
        <v>934624.70000000007</v>
      </c>
      <c r="R430" s="310">
        <v>1617481.5899999999</v>
      </c>
      <c r="S430" s="144">
        <f t="shared" si="92"/>
        <v>-682856.88999999978</v>
      </c>
      <c r="T430" s="93">
        <f t="shared" si="93"/>
        <v>-0.42217289780713968</v>
      </c>
      <c r="U430" s="160"/>
      <c r="V430" s="310">
        <v>7868469.75</v>
      </c>
      <c r="W430" s="310">
        <v>6254477.6200000001</v>
      </c>
      <c r="X430" s="144">
        <f t="shared" si="90"/>
        <v>1613992.13</v>
      </c>
      <c r="Y430" s="93">
        <f t="shared" si="91"/>
        <v>0.25805386605572345</v>
      </c>
      <c r="Z430" s="134"/>
    </row>
    <row r="431" spans="1:26" s="70" customFormat="1" hidden="1" outlineLevel="1" x14ac:dyDescent="0.25">
      <c r="A431" s="65" t="s">
        <v>1370</v>
      </c>
      <c r="B431" s="66" t="s">
        <v>1831</v>
      </c>
      <c r="C431" s="67" t="s">
        <v>2291</v>
      </c>
      <c r="D431" s="68"/>
      <c r="E431" s="69"/>
      <c r="F431" s="310">
        <v>-77097.56</v>
      </c>
      <c r="G431" s="310">
        <v>-356099.49</v>
      </c>
      <c r="H431" s="144">
        <f t="shared" si="94"/>
        <v>279001.93</v>
      </c>
      <c r="I431" s="93">
        <f t="shared" si="95"/>
        <v>0.78349432626258464</v>
      </c>
      <c r="J431" s="160"/>
      <c r="K431" s="310">
        <v>-6119712.6799999997</v>
      </c>
      <c r="L431" s="310">
        <v>-3770708.2199999997</v>
      </c>
      <c r="M431" s="144">
        <f t="shared" si="86"/>
        <v>-2349004.46</v>
      </c>
      <c r="N431" s="93">
        <f t="shared" si="87"/>
        <v>-0.62296107864850925</v>
      </c>
      <c r="O431" s="261"/>
      <c r="P431" s="160"/>
      <c r="Q431" s="310">
        <v>-1341557.79</v>
      </c>
      <c r="R431" s="310">
        <v>-1926556.9100000001</v>
      </c>
      <c r="S431" s="144">
        <f t="shared" si="92"/>
        <v>584999.12000000011</v>
      </c>
      <c r="T431" s="93">
        <f t="shared" si="93"/>
        <v>0.30365005931747951</v>
      </c>
      <c r="U431" s="160"/>
      <c r="V431" s="310">
        <v>-9904130.7799999993</v>
      </c>
      <c r="W431" s="310">
        <v>-4905986.16</v>
      </c>
      <c r="X431" s="144">
        <f t="shared" si="90"/>
        <v>-4998144.6199999992</v>
      </c>
      <c r="Y431" s="93">
        <f t="shared" si="91"/>
        <v>-1.0187849001188374</v>
      </c>
      <c r="Z431" s="134"/>
    </row>
    <row r="432" spans="1:26" s="70" customFormat="1" hidden="1" outlineLevel="1" x14ac:dyDescent="0.25">
      <c r="A432" s="65" t="s">
        <v>1371</v>
      </c>
      <c r="B432" s="66" t="s">
        <v>1832</v>
      </c>
      <c r="C432" s="67" t="s">
        <v>2292</v>
      </c>
      <c r="D432" s="68"/>
      <c r="E432" s="69"/>
      <c r="F432" s="310">
        <v>-356.27</v>
      </c>
      <c r="G432" s="310">
        <v>-8086.54</v>
      </c>
      <c r="H432" s="144">
        <f t="shared" si="94"/>
        <v>7730.27</v>
      </c>
      <c r="I432" s="93">
        <f t="shared" si="95"/>
        <v>0.95594283834619009</v>
      </c>
      <c r="J432" s="160"/>
      <c r="K432" s="310">
        <v>-37127.01</v>
      </c>
      <c r="L432" s="310">
        <v>-36063.64</v>
      </c>
      <c r="M432" s="144">
        <f t="shared" si="86"/>
        <v>-1063.3700000000026</v>
      </c>
      <c r="N432" s="93">
        <f t="shared" si="87"/>
        <v>-2.9485930982008544E-2</v>
      </c>
      <c r="O432" s="261"/>
      <c r="P432" s="160"/>
      <c r="Q432" s="310">
        <v>-21039.74</v>
      </c>
      <c r="R432" s="310">
        <v>-23775.82</v>
      </c>
      <c r="S432" s="144">
        <f t="shared" si="92"/>
        <v>2736.0799999999981</v>
      </c>
      <c r="T432" s="93">
        <f t="shared" si="93"/>
        <v>0.11507826018198312</v>
      </c>
      <c r="U432" s="160"/>
      <c r="V432" s="310">
        <v>-65337.69</v>
      </c>
      <c r="W432" s="310">
        <v>-68245.290000000008</v>
      </c>
      <c r="X432" s="144">
        <f t="shared" si="90"/>
        <v>2907.6000000000058</v>
      </c>
      <c r="Y432" s="93">
        <f t="shared" si="91"/>
        <v>4.2605138024909929E-2</v>
      </c>
      <c r="Z432" s="134"/>
    </row>
    <row r="433" spans="1:26" s="70" customFormat="1" hidden="1" outlineLevel="1" x14ac:dyDescent="0.25">
      <c r="A433" s="65" t="s">
        <v>1372</v>
      </c>
      <c r="B433" s="66" t="s">
        <v>1833</v>
      </c>
      <c r="C433" s="67" t="s">
        <v>2293</v>
      </c>
      <c r="D433" s="68"/>
      <c r="E433" s="69"/>
      <c r="F433" s="310">
        <v>0</v>
      </c>
      <c r="G433" s="310">
        <v>0</v>
      </c>
      <c r="H433" s="144">
        <f t="shared" si="94"/>
        <v>0</v>
      </c>
      <c r="I433" s="93">
        <f t="shared" si="95"/>
        <v>0</v>
      </c>
      <c r="J433" s="160"/>
      <c r="K433" s="310">
        <v>0</v>
      </c>
      <c r="L433" s="310">
        <v>0</v>
      </c>
      <c r="M433" s="144">
        <f t="shared" si="86"/>
        <v>0</v>
      </c>
      <c r="N433" s="93">
        <f t="shared" si="87"/>
        <v>0</v>
      </c>
      <c r="O433" s="261"/>
      <c r="P433" s="160"/>
      <c r="Q433" s="310">
        <v>0</v>
      </c>
      <c r="R433" s="310">
        <v>0</v>
      </c>
      <c r="S433" s="144">
        <f t="shared" si="92"/>
        <v>0</v>
      </c>
      <c r="T433" s="93">
        <f t="shared" si="93"/>
        <v>0</v>
      </c>
      <c r="U433" s="160"/>
      <c r="V433" s="310">
        <v>0</v>
      </c>
      <c r="W433" s="310">
        <v>0</v>
      </c>
      <c r="X433" s="144">
        <f t="shared" si="90"/>
        <v>0</v>
      </c>
      <c r="Y433" s="93">
        <f t="shared" si="91"/>
        <v>0</v>
      </c>
      <c r="Z433" s="134"/>
    </row>
    <row r="434" spans="1:26" s="70" customFormat="1" hidden="1" outlineLevel="1" x14ac:dyDescent="0.25">
      <c r="A434" s="65" t="s">
        <v>1373</v>
      </c>
      <c r="B434" s="66" t="s">
        <v>1834</v>
      </c>
      <c r="C434" s="67" t="s">
        <v>2294</v>
      </c>
      <c r="D434" s="68"/>
      <c r="E434" s="69"/>
      <c r="F434" s="310">
        <v>0</v>
      </c>
      <c r="G434" s="310">
        <v>0</v>
      </c>
      <c r="H434" s="144">
        <f t="shared" si="94"/>
        <v>0</v>
      </c>
      <c r="I434" s="93">
        <f t="shared" si="95"/>
        <v>0</v>
      </c>
      <c r="J434" s="160"/>
      <c r="K434" s="310">
        <v>0</v>
      </c>
      <c r="L434" s="310">
        <v>152679.92000000001</v>
      </c>
      <c r="M434" s="144">
        <f t="shared" si="86"/>
        <v>-152679.92000000001</v>
      </c>
      <c r="N434" s="93" t="str">
        <f t="shared" si="87"/>
        <v>N.M.</v>
      </c>
      <c r="O434" s="261"/>
      <c r="P434" s="160"/>
      <c r="Q434" s="310">
        <v>0</v>
      </c>
      <c r="R434" s="310">
        <v>0</v>
      </c>
      <c r="S434" s="144">
        <f t="shared" si="92"/>
        <v>0</v>
      </c>
      <c r="T434" s="93">
        <f t="shared" si="93"/>
        <v>0</v>
      </c>
      <c r="U434" s="160"/>
      <c r="V434" s="310">
        <v>0</v>
      </c>
      <c r="W434" s="310">
        <v>4543476.29</v>
      </c>
      <c r="X434" s="144">
        <f t="shared" si="90"/>
        <v>-4543476.29</v>
      </c>
      <c r="Y434" s="93" t="str">
        <f t="shared" si="91"/>
        <v>N.M.</v>
      </c>
      <c r="Z434" s="134"/>
    </row>
    <row r="435" spans="1:26" s="70" customFormat="1" hidden="1" outlineLevel="1" x14ac:dyDescent="0.25">
      <c r="A435" s="65" t="s">
        <v>1374</v>
      </c>
      <c r="B435" s="66" t="s">
        <v>1835</v>
      </c>
      <c r="C435" s="67" t="s">
        <v>2295</v>
      </c>
      <c r="D435" s="68"/>
      <c r="E435" s="69"/>
      <c r="F435" s="310">
        <v>547423.21</v>
      </c>
      <c r="G435" s="310">
        <v>514991.33</v>
      </c>
      <c r="H435" s="144">
        <f t="shared" si="94"/>
        <v>32431.879999999946</v>
      </c>
      <c r="I435" s="93">
        <f t="shared" si="95"/>
        <v>6.2975584462751921E-2</v>
      </c>
      <c r="J435" s="160"/>
      <c r="K435" s="310">
        <v>3523439.49</v>
      </c>
      <c r="L435" s="310">
        <v>2764769.8</v>
      </c>
      <c r="M435" s="144">
        <f t="shared" ref="M435:M498" si="96">+K435-L435</f>
        <v>758669.69000000041</v>
      </c>
      <c r="N435" s="93">
        <f t="shared" ref="N435:N498" si="97">IF(L435&lt;0,IF(M435=0,0,IF(OR(L435=0,K435=0),"N.M.",IF(ABS(M435/L435)&gt;=10,"N.M.",M435/(-L435)))),IF(M435=0,0,IF(OR(L435=0,K435=0),"N.M.",IF(ABS(M435/L435)&gt;=10,"N.M.",M435/L435))))</f>
        <v>0.27440609702840374</v>
      </c>
      <c r="O435" s="261"/>
      <c r="P435" s="160"/>
      <c r="Q435" s="310">
        <v>1178978.75</v>
      </c>
      <c r="R435" s="310">
        <v>1029394.84</v>
      </c>
      <c r="S435" s="144">
        <f t="shared" ref="S435:S466" si="98">+Q435-R435</f>
        <v>149583.91000000003</v>
      </c>
      <c r="T435" s="93">
        <f t="shared" ref="T435:T466" si="99">IF(R435&lt;0,IF(S435=0,0,IF(OR(R435=0,Q435=0),"N.M.",IF(ABS(S435/R435)&gt;=10,"N.M.",S435/(-R435)))),IF(S435=0,0,IF(OR(R435=0,Q435=0),"N.M.",IF(ABS(S435/R435)&gt;=10,"N.M.",S435/R435))))</f>
        <v>0.14531247310312925</v>
      </c>
      <c r="U435" s="160"/>
      <c r="V435" s="310">
        <v>6410111.3399999999</v>
      </c>
      <c r="W435" s="310">
        <v>5906588.9100000001</v>
      </c>
      <c r="X435" s="144">
        <f t="shared" ref="X435:X498" si="100">+V435-W435</f>
        <v>503522.4299999997</v>
      </c>
      <c r="Y435" s="93">
        <f t="shared" ref="Y435:Y498" si="101">IF(W435&lt;0,IF(X435=0,0,IF(OR(W435=0,V435=0),"N.M.",IF(ABS(X435/W435)&gt;=10,"N.M.",X435/(-W435)))),IF(X435=0,0,IF(OR(W435=0,V435=0),"N.M.",IF(ABS(X435/W435)&gt;=10,"N.M.",X435/W435))))</f>
        <v>8.5247583278992692E-2</v>
      </c>
      <c r="Z435" s="134"/>
    </row>
    <row r="436" spans="1:26" s="70" customFormat="1" hidden="1" outlineLevel="1" x14ac:dyDescent="0.25">
      <c r="A436" s="65" t="s">
        <v>1375</v>
      </c>
      <c r="B436" s="66" t="s">
        <v>1836</v>
      </c>
      <c r="C436" s="67" t="s">
        <v>2296</v>
      </c>
      <c r="D436" s="68"/>
      <c r="E436" s="69"/>
      <c r="F436" s="310">
        <v>-279161.09000000003</v>
      </c>
      <c r="G436" s="310">
        <v>-184463.02</v>
      </c>
      <c r="H436" s="144">
        <f t="shared" si="94"/>
        <v>-94698.070000000036</v>
      </c>
      <c r="I436" s="93">
        <f t="shared" si="95"/>
        <v>-0.5133715690006595</v>
      </c>
      <c r="J436" s="160"/>
      <c r="K436" s="310">
        <v>-1889123.8</v>
      </c>
      <c r="L436" s="310">
        <v>-1044887</v>
      </c>
      <c r="M436" s="144">
        <f t="shared" si="96"/>
        <v>-844236.80000000005</v>
      </c>
      <c r="N436" s="93">
        <f t="shared" si="97"/>
        <v>-0.807969474211087</v>
      </c>
      <c r="O436" s="261"/>
      <c r="P436" s="160"/>
      <c r="Q436" s="310">
        <v>-670774.89</v>
      </c>
      <c r="R436" s="310">
        <v>-477481.94</v>
      </c>
      <c r="S436" s="144">
        <f t="shared" si="98"/>
        <v>-193292.95</v>
      </c>
      <c r="T436" s="93">
        <f t="shared" si="99"/>
        <v>-0.40481730052449733</v>
      </c>
      <c r="U436" s="160"/>
      <c r="V436" s="310">
        <v>-3178811.56</v>
      </c>
      <c r="W436" s="310">
        <v>-2093751.23</v>
      </c>
      <c r="X436" s="144">
        <f t="shared" si="100"/>
        <v>-1085060.33</v>
      </c>
      <c r="Y436" s="93">
        <f t="shared" si="101"/>
        <v>-0.51823746510706536</v>
      </c>
      <c r="Z436" s="134"/>
    </row>
    <row r="437" spans="1:26" s="70" customFormat="1" hidden="1" outlineLevel="1" x14ac:dyDescent="0.25">
      <c r="A437" s="65" t="s">
        <v>1376</v>
      </c>
      <c r="B437" s="66" t="s">
        <v>1837</v>
      </c>
      <c r="C437" s="67" t="s">
        <v>2297</v>
      </c>
      <c r="D437" s="68"/>
      <c r="E437" s="69"/>
      <c r="F437" s="310">
        <v>-288.03000000000003</v>
      </c>
      <c r="G437" s="310">
        <v>75.58</v>
      </c>
      <c r="H437" s="144">
        <f t="shared" si="94"/>
        <v>-363.61</v>
      </c>
      <c r="I437" s="93">
        <f t="shared" si="95"/>
        <v>-4.8109288171473938</v>
      </c>
      <c r="J437" s="160"/>
      <c r="K437" s="310">
        <v>-2256.9500000000003</v>
      </c>
      <c r="L437" s="310">
        <v>-2395.36</v>
      </c>
      <c r="M437" s="144">
        <f t="shared" si="96"/>
        <v>138.40999999999985</v>
      </c>
      <c r="N437" s="93">
        <f t="shared" si="97"/>
        <v>5.7782546256095052E-2</v>
      </c>
      <c r="O437" s="261"/>
      <c r="P437" s="160"/>
      <c r="Q437" s="310">
        <v>-659.80000000000007</v>
      </c>
      <c r="R437" s="310">
        <v>-872.48</v>
      </c>
      <c r="S437" s="144">
        <f t="shared" si="98"/>
        <v>212.67999999999995</v>
      </c>
      <c r="T437" s="93">
        <f t="shared" si="99"/>
        <v>0.24376490005501553</v>
      </c>
      <c r="U437" s="160"/>
      <c r="V437" s="310">
        <v>-2779.3700000000003</v>
      </c>
      <c r="W437" s="310">
        <v>-3203.9</v>
      </c>
      <c r="X437" s="144">
        <f t="shared" si="100"/>
        <v>424.52999999999975</v>
      </c>
      <c r="Y437" s="93">
        <f t="shared" si="101"/>
        <v>0.13250413558475599</v>
      </c>
      <c r="Z437" s="134"/>
    </row>
    <row r="438" spans="1:26" s="70" customFormat="1" hidden="1" outlineLevel="1" x14ac:dyDescent="0.25">
      <c r="A438" s="65" t="s">
        <v>1377</v>
      </c>
      <c r="B438" s="66" t="s">
        <v>1838</v>
      </c>
      <c r="C438" s="67" t="s">
        <v>2298</v>
      </c>
      <c r="D438" s="68"/>
      <c r="E438" s="69"/>
      <c r="F438" s="310">
        <v>3584.03</v>
      </c>
      <c r="G438" s="310">
        <v>4278.08</v>
      </c>
      <c r="H438" s="144">
        <f t="shared" si="94"/>
        <v>-694.04999999999973</v>
      </c>
      <c r="I438" s="93">
        <f t="shared" si="95"/>
        <v>-0.16223399281920856</v>
      </c>
      <c r="J438" s="160"/>
      <c r="K438" s="310">
        <v>23562.55</v>
      </c>
      <c r="L438" s="310">
        <v>30870.77</v>
      </c>
      <c r="M438" s="144">
        <f t="shared" si="96"/>
        <v>-7308.2200000000012</v>
      </c>
      <c r="N438" s="93">
        <f t="shared" si="97"/>
        <v>-0.23673591556025331</v>
      </c>
      <c r="O438" s="261"/>
      <c r="P438" s="160"/>
      <c r="Q438" s="310">
        <v>10333.35</v>
      </c>
      <c r="R438" s="310">
        <v>14345.39</v>
      </c>
      <c r="S438" s="144">
        <f t="shared" si="98"/>
        <v>-4012.0399999999991</v>
      </c>
      <c r="T438" s="93">
        <f t="shared" si="99"/>
        <v>-0.27967451564579277</v>
      </c>
      <c r="U438" s="160"/>
      <c r="V438" s="310">
        <v>62567.05</v>
      </c>
      <c r="W438" s="310">
        <v>70070.02</v>
      </c>
      <c r="X438" s="144">
        <f t="shared" si="100"/>
        <v>-7502.9700000000012</v>
      </c>
      <c r="Y438" s="93">
        <f t="shared" si="101"/>
        <v>-0.10707817694357731</v>
      </c>
      <c r="Z438" s="134"/>
    </row>
    <row r="439" spans="1:26" s="70" customFormat="1" hidden="1" outlineLevel="1" x14ac:dyDescent="0.25">
      <c r="A439" s="65" t="s">
        <v>1378</v>
      </c>
      <c r="B439" s="66" t="s">
        <v>1839</v>
      </c>
      <c r="C439" s="67" t="s">
        <v>2299</v>
      </c>
      <c r="D439" s="68"/>
      <c r="E439" s="69"/>
      <c r="F439" s="310">
        <v>61090.1</v>
      </c>
      <c r="G439" s="310">
        <v>137783.09</v>
      </c>
      <c r="H439" s="144">
        <f t="shared" si="94"/>
        <v>-76692.989999999991</v>
      </c>
      <c r="I439" s="93">
        <f t="shared" si="95"/>
        <v>-0.5566212080161651</v>
      </c>
      <c r="J439" s="160"/>
      <c r="K439" s="310">
        <v>376416.24</v>
      </c>
      <c r="L439" s="310">
        <v>458058.68</v>
      </c>
      <c r="M439" s="144">
        <f t="shared" si="96"/>
        <v>-81642.44</v>
      </c>
      <c r="N439" s="93">
        <f t="shared" si="97"/>
        <v>-0.17823576664893678</v>
      </c>
      <c r="O439" s="261"/>
      <c r="P439" s="160"/>
      <c r="Q439" s="310">
        <v>183964.11000000002</v>
      </c>
      <c r="R439" s="310">
        <v>266582.09000000003</v>
      </c>
      <c r="S439" s="144">
        <f t="shared" si="98"/>
        <v>-82617.98000000001</v>
      </c>
      <c r="T439" s="93">
        <f t="shared" si="99"/>
        <v>-0.30991571864411449</v>
      </c>
      <c r="U439" s="160"/>
      <c r="V439" s="310">
        <v>716667.11</v>
      </c>
      <c r="W439" s="310">
        <v>817158.32000000007</v>
      </c>
      <c r="X439" s="144">
        <f t="shared" si="100"/>
        <v>-100491.21000000008</v>
      </c>
      <c r="Y439" s="93">
        <f t="shared" si="101"/>
        <v>-0.12297642640412701</v>
      </c>
      <c r="Z439" s="134"/>
    </row>
    <row r="440" spans="1:26" s="70" customFormat="1" hidden="1" outlineLevel="1" x14ac:dyDescent="0.25">
      <c r="A440" s="65" t="s">
        <v>1379</v>
      </c>
      <c r="B440" s="66" t="s">
        <v>1840</v>
      </c>
      <c r="C440" s="67" t="s">
        <v>2300</v>
      </c>
      <c r="D440" s="68"/>
      <c r="E440" s="69"/>
      <c r="F440" s="310">
        <v>0</v>
      </c>
      <c r="G440" s="310">
        <v>0</v>
      </c>
      <c r="H440" s="144">
        <f t="shared" si="94"/>
        <v>0</v>
      </c>
      <c r="I440" s="93">
        <f t="shared" si="95"/>
        <v>0</v>
      </c>
      <c r="J440" s="160"/>
      <c r="K440" s="310">
        <v>243.15</v>
      </c>
      <c r="L440" s="310">
        <v>245.05</v>
      </c>
      <c r="M440" s="144">
        <f t="shared" si="96"/>
        <v>-1.9000000000000057</v>
      </c>
      <c r="N440" s="93">
        <f t="shared" si="97"/>
        <v>-7.7535196898592352E-3</v>
      </c>
      <c r="O440" s="261"/>
      <c r="P440" s="160"/>
      <c r="Q440" s="310">
        <v>0</v>
      </c>
      <c r="R440" s="310">
        <v>0</v>
      </c>
      <c r="S440" s="144">
        <f t="shared" si="98"/>
        <v>0</v>
      </c>
      <c r="T440" s="93">
        <f t="shared" si="99"/>
        <v>0</v>
      </c>
      <c r="U440" s="160"/>
      <c r="V440" s="310">
        <v>243.15</v>
      </c>
      <c r="W440" s="310">
        <v>245.05</v>
      </c>
      <c r="X440" s="144">
        <f t="shared" si="100"/>
        <v>-1.9000000000000057</v>
      </c>
      <c r="Y440" s="93">
        <f t="shared" si="101"/>
        <v>-7.7535196898592352E-3</v>
      </c>
      <c r="Z440" s="134"/>
    </row>
    <row r="441" spans="1:26" s="70" customFormat="1" hidden="1" outlineLevel="1" x14ac:dyDescent="0.25">
      <c r="A441" s="65" t="s">
        <v>1380</v>
      </c>
      <c r="B441" s="66" t="s">
        <v>1841</v>
      </c>
      <c r="C441" s="67" t="s">
        <v>2301</v>
      </c>
      <c r="D441" s="68"/>
      <c r="E441" s="69"/>
      <c r="F441" s="310">
        <v>0</v>
      </c>
      <c r="G441" s="310">
        <v>0</v>
      </c>
      <c r="H441" s="144">
        <f t="shared" si="94"/>
        <v>0</v>
      </c>
      <c r="I441" s="93">
        <f t="shared" si="95"/>
        <v>0</v>
      </c>
      <c r="J441" s="160"/>
      <c r="K441" s="310">
        <v>0</v>
      </c>
      <c r="L441" s="310">
        <v>446.40000000000003</v>
      </c>
      <c r="M441" s="144">
        <f t="shared" si="96"/>
        <v>-446.40000000000003</v>
      </c>
      <c r="N441" s="93" t="str">
        <f t="shared" si="97"/>
        <v>N.M.</v>
      </c>
      <c r="O441" s="261"/>
      <c r="P441" s="160"/>
      <c r="Q441" s="310">
        <v>0</v>
      </c>
      <c r="R441" s="310">
        <v>446.40000000000003</v>
      </c>
      <c r="S441" s="144">
        <f t="shared" si="98"/>
        <v>-446.40000000000003</v>
      </c>
      <c r="T441" s="93" t="str">
        <f t="shared" si="99"/>
        <v>N.M.</v>
      </c>
      <c r="U441" s="160"/>
      <c r="V441" s="310">
        <v>0</v>
      </c>
      <c r="W441" s="310">
        <v>446.40000000000003</v>
      </c>
      <c r="X441" s="144">
        <f t="shared" si="100"/>
        <v>-446.40000000000003</v>
      </c>
      <c r="Y441" s="93" t="str">
        <f t="shared" si="101"/>
        <v>N.M.</v>
      </c>
      <c r="Z441" s="134"/>
    </row>
    <row r="442" spans="1:26" s="70" customFormat="1" hidden="1" outlineLevel="1" x14ac:dyDescent="0.25">
      <c r="A442" s="65" t="s">
        <v>1381</v>
      </c>
      <c r="B442" s="66" t="s">
        <v>1842</v>
      </c>
      <c r="C442" s="67" t="s">
        <v>2302</v>
      </c>
      <c r="D442" s="68"/>
      <c r="E442" s="69"/>
      <c r="F442" s="310">
        <v>0</v>
      </c>
      <c r="G442" s="310">
        <v>5.68</v>
      </c>
      <c r="H442" s="144">
        <f t="shared" si="94"/>
        <v>-5.68</v>
      </c>
      <c r="I442" s="93" t="str">
        <f t="shared" si="95"/>
        <v>N.M.</v>
      </c>
      <c r="J442" s="160"/>
      <c r="K442" s="310">
        <v>0</v>
      </c>
      <c r="L442" s="310">
        <v>5.79</v>
      </c>
      <c r="M442" s="144">
        <f t="shared" si="96"/>
        <v>-5.79</v>
      </c>
      <c r="N442" s="93" t="str">
        <f t="shared" si="97"/>
        <v>N.M.</v>
      </c>
      <c r="O442" s="261"/>
      <c r="P442" s="160"/>
      <c r="Q442" s="310">
        <v>0</v>
      </c>
      <c r="R442" s="310">
        <v>5.79</v>
      </c>
      <c r="S442" s="144">
        <f t="shared" si="98"/>
        <v>-5.79</v>
      </c>
      <c r="T442" s="93" t="str">
        <f t="shared" si="99"/>
        <v>N.M.</v>
      </c>
      <c r="U442" s="160"/>
      <c r="V442" s="310">
        <v>0</v>
      </c>
      <c r="W442" s="310">
        <v>5.94</v>
      </c>
      <c r="X442" s="144">
        <f t="shared" si="100"/>
        <v>-5.94</v>
      </c>
      <c r="Y442" s="93" t="str">
        <f t="shared" si="101"/>
        <v>N.M.</v>
      </c>
      <c r="Z442" s="134"/>
    </row>
    <row r="443" spans="1:26" s="70" customFormat="1" hidden="1" outlineLevel="1" x14ac:dyDescent="0.25">
      <c r="A443" s="65" t="s">
        <v>1382</v>
      </c>
      <c r="B443" s="66" t="s">
        <v>1843</v>
      </c>
      <c r="C443" s="67" t="s">
        <v>2303</v>
      </c>
      <c r="D443" s="68"/>
      <c r="E443" s="69"/>
      <c r="F443" s="310">
        <v>0</v>
      </c>
      <c r="G443" s="310">
        <v>0</v>
      </c>
      <c r="H443" s="144">
        <f t="shared" si="94"/>
        <v>0</v>
      </c>
      <c r="I443" s="93">
        <f t="shared" si="95"/>
        <v>0</v>
      </c>
      <c r="J443" s="160"/>
      <c r="K443" s="310">
        <v>0.93</v>
      </c>
      <c r="L443" s="310">
        <v>0</v>
      </c>
      <c r="M443" s="144">
        <f t="shared" si="96"/>
        <v>0.93</v>
      </c>
      <c r="N443" s="93" t="str">
        <f t="shared" si="97"/>
        <v>N.M.</v>
      </c>
      <c r="O443" s="261"/>
      <c r="P443" s="160"/>
      <c r="Q443" s="310">
        <v>0.93</v>
      </c>
      <c r="R443" s="310">
        <v>0</v>
      </c>
      <c r="S443" s="144">
        <f t="shared" si="98"/>
        <v>0.93</v>
      </c>
      <c r="T443" s="93" t="str">
        <f t="shared" si="99"/>
        <v>N.M.</v>
      </c>
      <c r="U443" s="160"/>
      <c r="V443" s="310">
        <v>0.93</v>
      </c>
      <c r="W443" s="310">
        <v>0</v>
      </c>
      <c r="X443" s="144">
        <f t="shared" si="100"/>
        <v>0.93</v>
      </c>
      <c r="Y443" s="93" t="str">
        <f t="shared" si="101"/>
        <v>N.M.</v>
      </c>
      <c r="Z443" s="134"/>
    </row>
    <row r="444" spans="1:26" s="70" customFormat="1" hidden="1" outlineLevel="1" x14ac:dyDescent="0.25">
      <c r="A444" s="65" t="s">
        <v>1383</v>
      </c>
      <c r="B444" s="66" t="s">
        <v>1844</v>
      </c>
      <c r="C444" s="67" t="s">
        <v>2255</v>
      </c>
      <c r="D444" s="68"/>
      <c r="E444" s="69"/>
      <c r="F444" s="310">
        <v>78.59</v>
      </c>
      <c r="G444" s="310">
        <v>0</v>
      </c>
      <c r="H444" s="144">
        <f t="shared" si="94"/>
        <v>78.59</v>
      </c>
      <c r="I444" s="93" t="str">
        <f t="shared" si="95"/>
        <v>N.M.</v>
      </c>
      <c r="J444" s="160"/>
      <c r="K444" s="310">
        <v>224.88</v>
      </c>
      <c r="L444" s="310">
        <v>0</v>
      </c>
      <c r="M444" s="144">
        <f t="shared" si="96"/>
        <v>224.88</v>
      </c>
      <c r="N444" s="93" t="str">
        <f t="shared" si="97"/>
        <v>N.M.</v>
      </c>
      <c r="O444" s="261"/>
      <c r="P444" s="160"/>
      <c r="Q444" s="310">
        <v>224.88</v>
      </c>
      <c r="R444" s="310">
        <v>0</v>
      </c>
      <c r="S444" s="144">
        <f t="shared" si="98"/>
        <v>224.88</v>
      </c>
      <c r="T444" s="93" t="str">
        <f t="shared" si="99"/>
        <v>N.M.</v>
      </c>
      <c r="U444" s="160"/>
      <c r="V444" s="310">
        <v>224.88</v>
      </c>
      <c r="W444" s="310">
        <v>0</v>
      </c>
      <c r="X444" s="144">
        <f t="shared" si="100"/>
        <v>224.88</v>
      </c>
      <c r="Y444" s="93" t="str">
        <f t="shared" si="101"/>
        <v>N.M.</v>
      </c>
      <c r="Z444" s="134"/>
    </row>
    <row r="445" spans="1:26" s="70" customFormat="1" hidden="1" outlineLevel="1" x14ac:dyDescent="0.25">
      <c r="A445" s="65" t="s">
        <v>1384</v>
      </c>
      <c r="B445" s="66" t="s">
        <v>1845</v>
      </c>
      <c r="C445" s="67" t="s">
        <v>2255</v>
      </c>
      <c r="D445" s="68"/>
      <c r="E445" s="69"/>
      <c r="F445" s="310">
        <v>1636.25</v>
      </c>
      <c r="G445" s="310">
        <v>0</v>
      </c>
      <c r="H445" s="144">
        <f t="shared" si="94"/>
        <v>1636.25</v>
      </c>
      <c r="I445" s="93" t="str">
        <f t="shared" si="95"/>
        <v>N.M.</v>
      </c>
      <c r="J445" s="160"/>
      <c r="K445" s="310">
        <v>3971.3</v>
      </c>
      <c r="L445" s="310">
        <v>0</v>
      </c>
      <c r="M445" s="144">
        <f t="shared" si="96"/>
        <v>3971.3</v>
      </c>
      <c r="N445" s="93" t="str">
        <f t="shared" si="97"/>
        <v>N.M.</v>
      </c>
      <c r="O445" s="261"/>
      <c r="P445" s="160"/>
      <c r="Q445" s="310">
        <v>3599.56</v>
      </c>
      <c r="R445" s="310">
        <v>0</v>
      </c>
      <c r="S445" s="144">
        <f t="shared" si="98"/>
        <v>3599.56</v>
      </c>
      <c r="T445" s="93" t="str">
        <f t="shared" si="99"/>
        <v>N.M.</v>
      </c>
      <c r="U445" s="160"/>
      <c r="V445" s="310">
        <v>3971.3</v>
      </c>
      <c r="W445" s="310">
        <v>0</v>
      </c>
      <c r="X445" s="144">
        <f t="shared" si="100"/>
        <v>3971.3</v>
      </c>
      <c r="Y445" s="93" t="str">
        <f t="shared" si="101"/>
        <v>N.M.</v>
      </c>
      <c r="Z445" s="134"/>
    </row>
    <row r="446" spans="1:26" s="70" customFormat="1" hidden="1" outlineLevel="1" x14ac:dyDescent="0.25">
      <c r="A446" s="65" t="s">
        <v>1385</v>
      </c>
      <c r="B446" s="66" t="s">
        <v>1846</v>
      </c>
      <c r="C446" s="67" t="s">
        <v>2304</v>
      </c>
      <c r="D446" s="68"/>
      <c r="E446" s="69"/>
      <c r="F446" s="310">
        <v>103.28</v>
      </c>
      <c r="G446" s="310">
        <v>0</v>
      </c>
      <c r="H446" s="144">
        <f t="shared" si="94"/>
        <v>103.28</v>
      </c>
      <c r="I446" s="93" t="str">
        <f t="shared" si="95"/>
        <v>N.M.</v>
      </c>
      <c r="J446" s="160"/>
      <c r="K446" s="310">
        <v>514.06000000000006</v>
      </c>
      <c r="L446" s="310">
        <v>0</v>
      </c>
      <c r="M446" s="144">
        <f t="shared" si="96"/>
        <v>514.06000000000006</v>
      </c>
      <c r="N446" s="93" t="str">
        <f t="shared" si="97"/>
        <v>N.M.</v>
      </c>
      <c r="O446" s="261"/>
      <c r="P446" s="160"/>
      <c r="Q446" s="310">
        <v>-518.02</v>
      </c>
      <c r="R446" s="310">
        <v>0</v>
      </c>
      <c r="S446" s="144">
        <f t="shared" si="98"/>
        <v>-518.02</v>
      </c>
      <c r="T446" s="93" t="str">
        <f t="shared" si="99"/>
        <v>N.M.</v>
      </c>
      <c r="U446" s="160"/>
      <c r="V446" s="310">
        <v>514.06000000000006</v>
      </c>
      <c r="W446" s="310">
        <v>0</v>
      </c>
      <c r="X446" s="144">
        <f t="shared" si="100"/>
        <v>514.06000000000006</v>
      </c>
      <c r="Y446" s="93" t="str">
        <f t="shared" si="101"/>
        <v>N.M.</v>
      </c>
      <c r="Z446" s="134"/>
    </row>
    <row r="447" spans="1:26" s="70" customFormat="1" hidden="1" outlineLevel="1" x14ac:dyDescent="0.25">
      <c r="A447" s="65" t="s">
        <v>1386</v>
      </c>
      <c r="B447" s="66" t="s">
        <v>1847</v>
      </c>
      <c r="C447" s="67" t="s">
        <v>2305</v>
      </c>
      <c r="D447" s="68"/>
      <c r="E447" s="69"/>
      <c r="F447" s="310">
        <v>53.61</v>
      </c>
      <c r="G447" s="310">
        <v>0</v>
      </c>
      <c r="H447" s="144">
        <f t="shared" si="94"/>
        <v>53.61</v>
      </c>
      <c r="I447" s="93" t="str">
        <f t="shared" si="95"/>
        <v>N.M.</v>
      </c>
      <c r="J447" s="160"/>
      <c r="K447" s="310">
        <v>53.61</v>
      </c>
      <c r="L447" s="310">
        <v>0</v>
      </c>
      <c r="M447" s="144">
        <f t="shared" si="96"/>
        <v>53.61</v>
      </c>
      <c r="N447" s="93" t="str">
        <f t="shared" si="97"/>
        <v>N.M.</v>
      </c>
      <c r="O447" s="261"/>
      <c r="P447" s="160"/>
      <c r="Q447" s="310">
        <v>53.61</v>
      </c>
      <c r="R447" s="310">
        <v>0</v>
      </c>
      <c r="S447" s="144">
        <f t="shared" si="98"/>
        <v>53.61</v>
      </c>
      <c r="T447" s="93" t="str">
        <f t="shared" si="99"/>
        <v>N.M.</v>
      </c>
      <c r="U447" s="160"/>
      <c r="V447" s="310">
        <v>53.61</v>
      </c>
      <c r="W447" s="310">
        <v>0</v>
      </c>
      <c r="X447" s="144">
        <f t="shared" si="100"/>
        <v>53.61</v>
      </c>
      <c r="Y447" s="93" t="str">
        <f t="shared" si="101"/>
        <v>N.M.</v>
      </c>
      <c r="Z447" s="134"/>
    </row>
    <row r="448" spans="1:26" s="70" customFormat="1" hidden="1" outlineLevel="1" x14ac:dyDescent="0.25">
      <c r="A448" s="65" t="s">
        <v>1568</v>
      </c>
      <c r="B448" s="66" t="s">
        <v>2029</v>
      </c>
      <c r="C448" s="67" t="s">
        <v>2476</v>
      </c>
      <c r="D448" s="68"/>
      <c r="E448" s="69"/>
      <c r="F448" s="310">
        <v>0</v>
      </c>
      <c r="G448" s="310">
        <v>0</v>
      </c>
      <c r="H448" s="144">
        <f t="shared" si="94"/>
        <v>0</v>
      </c>
      <c r="I448" s="93">
        <f t="shared" si="95"/>
        <v>0</v>
      </c>
      <c r="J448" s="160"/>
      <c r="K448" s="310">
        <v>0</v>
      </c>
      <c r="L448" s="310">
        <v>0</v>
      </c>
      <c r="M448" s="144">
        <f t="shared" si="96"/>
        <v>0</v>
      </c>
      <c r="N448" s="93">
        <f t="shared" si="97"/>
        <v>0</v>
      </c>
      <c r="O448" s="261"/>
      <c r="P448" s="160"/>
      <c r="Q448" s="310">
        <v>0</v>
      </c>
      <c r="R448" s="310">
        <v>0</v>
      </c>
      <c r="S448" s="144">
        <f t="shared" si="98"/>
        <v>0</v>
      </c>
      <c r="T448" s="93">
        <f t="shared" si="99"/>
        <v>0</v>
      </c>
      <c r="U448" s="160"/>
      <c r="V448" s="310">
        <v>0</v>
      </c>
      <c r="W448" s="310">
        <v>0</v>
      </c>
      <c r="X448" s="144">
        <f t="shared" si="100"/>
        <v>0</v>
      </c>
      <c r="Y448" s="93">
        <f t="shared" si="101"/>
        <v>0</v>
      </c>
      <c r="Z448" s="134"/>
    </row>
    <row r="449" spans="1:26" s="70" customFormat="1" hidden="1" outlineLevel="1" x14ac:dyDescent="0.25">
      <c r="A449" s="65" t="s">
        <v>1387</v>
      </c>
      <c r="B449" s="66" t="s">
        <v>1848</v>
      </c>
      <c r="C449" s="67" t="s">
        <v>2306</v>
      </c>
      <c r="D449" s="68"/>
      <c r="E449" s="69"/>
      <c r="F449" s="310">
        <v>0</v>
      </c>
      <c r="G449" s="310">
        <v>0</v>
      </c>
      <c r="H449" s="144">
        <f t="shared" si="94"/>
        <v>0</v>
      </c>
      <c r="I449" s="93">
        <f t="shared" si="95"/>
        <v>0</v>
      </c>
      <c r="J449" s="160"/>
      <c r="K449" s="310">
        <v>2.0699999999999998</v>
      </c>
      <c r="L449" s="310">
        <v>0</v>
      </c>
      <c r="M449" s="144">
        <f t="shared" si="96"/>
        <v>2.0699999999999998</v>
      </c>
      <c r="N449" s="93" t="str">
        <f t="shared" si="97"/>
        <v>N.M.</v>
      </c>
      <c r="O449" s="261"/>
      <c r="P449" s="160"/>
      <c r="Q449" s="310">
        <v>-8.32</v>
      </c>
      <c r="R449" s="310">
        <v>0</v>
      </c>
      <c r="S449" s="144">
        <f t="shared" si="98"/>
        <v>-8.32</v>
      </c>
      <c r="T449" s="93" t="str">
        <f t="shared" si="99"/>
        <v>N.M.</v>
      </c>
      <c r="U449" s="160"/>
      <c r="V449" s="310">
        <v>2.0699999999999998</v>
      </c>
      <c r="W449" s="310">
        <v>0</v>
      </c>
      <c r="X449" s="144">
        <f t="shared" si="100"/>
        <v>2.0699999999999998</v>
      </c>
      <c r="Y449" s="93" t="str">
        <f t="shared" si="101"/>
        <v>N.M.</v>
      </c>
      <c r="Z449" s="134"/>
    </row>
    <row r="450" spans="1:26" s="70" customFormat="1" hidden="1" outlineLevel="1" x14ac:dyDescent="0.25">
      <c r="A450" s="65" t="s">
        <v>1569</v>
      </c>
      <c r="B450" s="66" t="s">
        <v>2030</v>
      </c>
      <c r="C450" s="67" t="s">
        <v>2477</v>
      </c>
      <c r="D450" s="68"/>
      <c r="E450" s="69"/>
      <c r="F450" s="310">
        <v>-3.5100000000000002</v>
      </c>
      <c r="G450" s="310">
        <v>0</v>
      </c>
      <c r="H450" s="144">
        <f t="shared" si="94"/>
        <v>-3.5100000000000002</v>
      </c>
      <c r="I450" s="93" t="str">
        <f t="shared" si="95"/>
        <v>N.M.</v>
      </c>
      <c r="J450" s="160"/>
      <c r="K450" s="310">
        <v>0</v>
      </c>
      <c r="L450" s="310">
        <v>0</v>
      </c>
      <c r="M450" s="144">
        <f t="shared" si="96"/>
        <v>0</v>
      </c>
      <c r="N450" s="93">
        <f t="shared" si="97"/>
        <v>0</v>
      </c>
      <c r="O450" s="261"/>
      <c r="P450" s="160"/>
      <c r="Q450" s="310">
        <v>-41.21</v>
      </c>
      <c r="R450" s="310">
        <v>0</v>
      </c>
      <c r="S450" s="144">
        <f t="shared" si="98"/>
        <v>-41.21</v>
      </c>
      <c r="T450" s="93" t="str">
        <f t="shared" si="99"/>
        <v>N.M.</v>
      </c>
      <c r="U450" s="160"/>
      <c r="V450" s="310">
        <v>0</v>
      </c>
      <c r="W450" s="310">
        <v>0</v>
      </c>
      <c r="X450" s="144">
        <f t="shared" si="100"/>
        <v>0</v>
      </c>
      <c r="Y450" s="93">
        <f t="shared" si="101"/>
        <v>0</v>
      </c>
      <c r="Z450" s="134"/>
    </row>
    <row r="451" spans="1:26" s="70" customFormat="1" hidden="1" outlineLevel="1" x14ac:dyDescent="0.25">
      <c r="A451" s="65" t="s">
        <v>1352</v>
      </c>
      <c r="B451" s="66" t="s">
        <v>1813</v>
      </c>
      <c r="C451" s="67" t="s">
        <v>2273</v>
      </c>
      <c r="D451" s="68"/>
      <c r="E451" s="69"/>
      <c r="F451" s="310">
        <v>0</v>
      </c>
      <c r="G451" s="310">
        <v>0</v>
      </c>
      <c r="H451" s="144">
        <f t="shared" si="94"/>
        <v>0</v>
      </c>
      <c r="I451" s="93">
        <f t="shared" si="95"/>
        <v>0</v>
      </c>
      <c r="J451" s="160"/>
      <c r="K451" s="310">
        <v>0</v>
      </c>
      <c r="L451" s="310">
        <v>0</v>
      </c>
      <c r="M451" s="144">
        <f t="shared" si="96"/>
        <v>0</v>
      </c>
      <c r="N451" s="93">
        <f t="shared" si="97"/>
        <v>0</v>
      </c>
      <c r="O451" s="261"/>
      <c r="P451" s="160"/>
      <c r="Q451" s="310">
        <v>0</v>
      </c>
      <c r="R451" s="310">
        <v>0</v>
      </c>
      <c r="S451" s="144">
        <f t="shared" si="98"/>
        <v>0</v>
      </c>
      <c r="T451" s="93">
        <f t="shared" si="99"/>
        <v>0</v>
      </c>
      <c r="U451" s="160"/>
      <c r="V451" s="310">
        <v>0</v>
      </c>
      <c r="W451" s="310">
        <v>0</v>
      </c>
      <c r="X451" s="144">
        <f t="shared" si="100"/>
        <v>0</v>
      </c>
      <c r="Y451" s="93">
        <f t="shared" si="101"/>
        <v>0</v>
      </c>
      <c r="Z451" s="134"/>
    </row>
    <row r="452" spans="1:26" collapsed="1" x14ac:dyDescent="0.25">
      <c r="A452" s="40" t="s">
        <v>649</v>
      </c>
      <c r="B452" s="85" t="s">
        <v>267</v>
      </c>
      <c r="C452" s="80" t="s">
        <v>1193</v>
      </c>
      <c r="D452" s="40"/>
      <c r="E452" s="50"/>
      <c r="F452" s="102">
        <v>26740932.485000007</v>
      </c>
      <c r="G452" s="102">
        <v>21466385.899999995</v>
      </c>
      <c r="H452" s="100">
        <f t="shared" si="94"/>
        <v>5274546.5850000121</v>
      </c>
      <c r="I452" s="119">
        <f t="shared" si="95"/>
        <v>0.24571190556115052</v>
      </c>
      <c r="J452" s="162"/>
      <c r="K452" s="102">
        <v>168983215.1010001</v>
      </c>
      <c r="L452" s="102">
        <v>142116242.36999997</v>
      </c>
      <c r="M452" s="100">
        <f t="shared" si="96"/>
        <v>26866972.731000125</v>
      </c>
      <c r="N452" s="119">
        <f t="shared" si="97"/>
        <v>0.18904927602189128</v>
      </c>
      <c r="O452" s="249"/>
      <c r="P452" s="162"/>
      <c r="Q452" s="102">
        <v>73631008.43400003</v>
      </c>
      <c r="R452" s="102">
        <v>62711668.480000019</v>
      </c>
      <c r="S452" s="100">
        <f t="shared" si="98"/>
        <v>10919339.954000011</v>
      </c>
      <c r="T452" s="119">
        <f t="shared" si="99"/>
        <v>0.1741197486633991</v>
      </c>
      <c r="U452" s="162"/>
      <c r="V452" s="102">
        <v>309023173.83100009</v>
      </c>
      <c r="W452" s="102">
        <v>271688813.84000015</v>
      </c>
      <c r="X452" s="100">
        <f t="shared" si="100"/>
        <v>37334359.990999937</v>
      </c>
      <c r="Y452" s="119">
        <f t="shared" si="101"/>
        <v>0.1374158893894927</v>
      </c>
    </row>
    <row r="453" spans="1:26" s="110" customFormat="1" x14ac:dyDescent="0.25">
      <c r="A453" s="105"/>
      <c r="B453" s="106" t="s">
        <v>268</v>
      </c>
      <c r="C453" s="107" t="s">
        <v>384</v>
      </c>
      <c r="D453" s="105"/>
      <c r="E453" s="109"/>
      <c r="F453" s="305"/>
      <c r="G453" s="305"/>
      <c r="H453" s="306">
        <f t="shared" si="94"/>
        <v>0</v>
      </c>
      <c r="I453" s="121">
        <f t="shared" si="95"/>
        <v>0</v>
      </c>
      <c r="J453" s="169"/>
      <c r="K453" s="305"/>
      <c r="L453" s="305"/>
      <c r="M453" s="306">
        <f t="shared" si="96"/>
        <v>0</v>
      </c>
      <c r="N453" s="121">
        <f t="shared" si="97"/>
        <v>0</v>
      </c>
      <c r="O453" s="250"/>
      <c r="P453" s="169"/>
      <c r="Q453" s="305"/>
      <c r="R453" s="305"/>
      <c r="S453" s="306">
        <f t="shared" si="98"/>
        <v>0</v>
      </c>
      <c r="T453" s="121">
        <f t="shared" si="99"/>
        <v>0</v>
      </c>
      <c r="U453" s="169"/>
      <c r="V453" s="305"/>
      <c r="W453" s="305"/>
      <c r="X453" s="306">
        <f t="shared" si="100"/>
        <v>0</v>
      </c>
      <c r="Y453" s="121">
        <f t="shared" si="101"/>
        <v>0</v>
      </c>
      <c r="Z453" s="134"/>
    </row>
    <row r="454" spans="1:26" s="110" customFormat="1" x14ac:dyDescent="0.25">
      <c r="A454" s="105"/>
      <c r="B454" s="106" t="s">
        <v>269</v>
      </c>
      <c r="C454" s="107" t="s">
        <v>295</v>
      </c>
      <c r="D454" s="105"/>
      <c r="E454" s="109"/>
      <c r="F454" s="305"/>
      <c r="G454" s="305"/>
      <c r="H454" s="306">
        <f t="shared" si="94"/>
        <v>0</v>
      </c>
      <c r="I454" s="121">
        <f t="shared" si="95"/>
        <v>0</v>
      </c>
      <c r="J454" s="169"/>
      <c r="K454" s="305"/>
      <c r="L454" s="305"/>
      <c r="M454" s="306">
        <f t="shared" si="96"/>
        <v>0</v>
      </c>
      <c r="N454" s="121">
        <f t="shared" si="97"/>
        <v>0</v>
      </c>
      <c r="O454" s="250"/>
      <c r="P454" s="169"/>
      <c r="Q454" s="305"/>
      <c r="R454" s="305"/>
      <c r="S454" s="306">
        <f t="shared" si="98"/>
        <v>0</v>
      </c>
      <c r="T454" s="121">
        <f t="shared" si="99"/>
        <v>0</v>
      </c>
      <c r="U454" s="169"/>
      <c r="V454" s="305"/>
      <c r="W454" s="305"/>
      <c r="X454" s="306">
        <f t="shared" si="100"/>
        <v>0</v>
      </c>
      <c r="Y454" s="121">
        <f t="shared" si="101"/>
        <v>0</v>
      </c>
      <c r="Z454" s="134"/>
    </row>
    <row r="455" spans="1:26" s="70" customFormat="1" hidden="1" outlineLevel="1" x14ac:dyDescent="0.25">
      <c r="A455" s="65" t="s">
        <v>1388</v>
      </c>
      <c r="B455" s="66" t="s">
        <v>1849</v>
      </c>
      <c r="C455" s="67" t="s">
        <v>2255</v>
      </c>
      <c r="D455" s="68"/>
      <c r="E455" s="69"/>
      <c r="F455" s="310">
        <v>212175.87</v>
      </c>
      <c r="G455" s="310">
        <v>137056.33000000002</v>
      </c>
      <c r="H455" s="144">
        <f t="shared" si="94"/>
        <v>75119.539999999979</v>
      </c>
      <c r="I455" s="93">
        <f t="shared" si="95"/>
        <v>0.54809245220560021</v>
      </c>
      <c r="J455" s="160"/>
      <c r="K455" s="310">
        <v>1118799.25</v>
      </c>
      <c r="L455" s="310">
        <v>1090896.78</v>
      </c>
      <c r="M455" s="144">
        <f t="shared" si="96"/>
        <v>27902.469999999972</v>
      </c>
      <c r="N455" s="93">
        <f t="shared" si="97"/>
        <v>2.5577552809350094E-2</v>
      </c>
      <c r="O455" s="261"/>
      <c r="P455" s="160"/>
      <c r="Q455" s="310">
        <v>525207.21</v>
      </c>
      <c r="R455" s="310">
        <v>494461.71</v>
      </c>
      <c r="S455" s="144">
        <f t="shared" si="98"/>
        <v>30745.499999999942</v>
      </c>
      <c r="T455" s="93">
        <f t="shared" si="99"/>
        <v>6.2179738851770625E-2</v>
      </c>
      <c r="U455" s="160"/>
      <c r="V455" s="310">
        <v>2092674.6</v>
      </c>
      <c r="W455" s="310">
        <v>2186995.81</v>
      </c>
      <c r="X455" s="144">
        <f t="shared" si="100"/>
        <v>-94321.209999999963</v>
      </c>
      <c r="Y455" s="93">
        <f t="shared" si="101"/>
        <v>-4.3128207913667636E-2</v>
      </c>
      <c r="Z455" s="134"/>
    </row>
    <row r="456" spans="1:26" collapsed="1" x14ac:dyDescent="0.25">
      <c r="A456" s="40" t="s">
        <v>650</v>
      </c>
      <c r="B456" s="85" t="s">
        <v>270</v>
      </c>
      <c r="C456" s="90" t="s">
        <v>383</v>
      </c>
      <c r="D456" s="40"/>
      <c r="E456" s="50"/>
      <c r="F456" s="102">
        <v>212175.87</v>
      </c>
      <c r="G456" s="102">
        <v>137056.33000000002</v>
      </c>
      <c r="H456" s="100">
        <f t="shared" si="94"/>
        <v>75119.539999999979</v>
      </c>
      <c r="I456" s="119">
        <f t="shared" si="95"/>
        <v>0.54809245220560021</v>
      </c>
      <c r="J456" s="162"/>
      <c r="K456" s="102">
        <v>1118799.25</v>
      </c>
      <c r="L456" s="102">
        <v>1090896.78</v>
      </c>
      <c r="M456" s="100">
        <f t="shared" si="96"/>
        <v>27902.469999999972</v>
      </c>
      <c r="N456" s="119">
        <f t="shared" si="97"/>
        <v>2.5577552809350094E-2</v>
      </c>
      <c r="O456" s="249"/>
      <c r="P456" s="162"/>
      <c r="Q456" s="102">
        <v>525207.21</v>
      </c>
      <c r="R456" s="102">
        <v>494461.71</v>
      </c>
      <c r="S456" s="100">
        <f t="shared" si="98"/>
        <v>30745.499999999942</v>
      </c>
      <c r="T456" s="119">
        <f t="shared" si="99"/>
        <v>6.2179738851770625E-2</v>
      </c>
      <c r="U456" s="162"/>
      <c r="V456" s="102">
        <v>2092674.6</v>
      </c>
      <c r="W456" s="102">
        <v>2186995.81</v>
      </c>
      <c r="X456" s="100">
        <f t="shared" si="100"/>
        <v>-94321.209999999963</v>
      </c>
      <c r="Y456" s="119">
        <f t="shared" si="101"/>
        <v>-4.3128207913667636E-2</v>
      </c>
    </row>
    <row r="457" spans="1:26" s="110" customFormat="1" x14ac:dyDescent="0.25">
      <c r="A457" s="105"/>
      <c r="B457" s="106" t="s">
        <v>271</v>
      </c>
      <c r="C457" s="116" t="s">
        <v>382</v>
      </c>
      <c r="D457" s="105"/>
      <c r="E457" s="109"/>
      <c r="F457" s="305"/>
      <c r="G457" s="305"/>
      <c r="H457" s="306">
        <f t="shared" si="94"/>
        <v>0</v>
      </c>
      <c r="I457" s="121">
        <f t="shared" si="95"/>
        <v>0</v>
      </c>
      <c r="J457" s="169"/>
      <c r="K457" s="305"/>
      <c r="L457" s="305"/>
      <c r="M457" s="306">
        <f t="shared" si="96"/>
        <v>0</v>
      </c>
      <c r="N457" s="121">
        <f t="shared" si="97"/>
        <v>0</v>
      </c>
      <c r="O457" s="250"/>
      <c r="P457" s="169"/>
      <c r="Q457" s="305"/>
      <c r="R457" s="305"/>
      <c r="S457" s="306">
        <f t="shared" si="98"/>
        <v>0</v>
      </c>
      <c r="T457" s="121">
        <f t="shared" si="99"/>
        <v>0</v>
      </c>
      <c r="U457" s="169"/>
      <c r="V457" s="305"/>
      <c r="W457" s="305"/>
      <c r="X457" s="306">
        <f t="shared" si="100"/>
        <v>0</v>
      </c>
      <c r="Y457" s="121">
        <f t="shared" si="101"/>
        <v>0</v>
      </c>
      <c r="Z457" s="134"/>
    </row>
    <row r="458" spans="1:26" x14ac:dyDescent="0.25">
      <c r="A458" s="40" t="s">
        <v>651</v>
      </c>
      <c r="B458" s="85" t="s">
        <v>272</v>
      </c>
      <c r="C458" s="92" t="s">
        <v>381</v>
      </c>
      <c r="D458" s="40"/>
      <c r="E458" s="50"/>
      <c r="F458" s="102">
        <v>0</v>
      </c>
      <c r="G458" s="102">
        <v>0</v>
      </c>
      <c r="H458" s="100">
        <f t="shared" si="94"/>
        <v>0</v>
      </c>
      <c r="I458" s="119">
        <f t="shared" si="95"/>
        <v>0</v>
      </c>
      <c r="J458" s="162"/>
      <c r="K458" s="102">
        <v>0</v>
      </c>
      <c r="L458" s="102">
        <v>0</v>
      </c>
      <c r="M458" s="100">
        <f t="shared" si="96"/>
        <v>0</v>
      </c>
      <c r="N458" s="119">
        <f t="shared" si="97"/>
        <v>0</v>
      </c>
      <c r="O458" s="249"/>
      <c r="P458" s="162"/>
      <c r="Q458" s="102">
        <v>0</v>
      </c>
      <c r="R458" s="102">
        <v>0</v>
      </c>
      <c r="S458" s="100">
        <f t="shared" si="98"/>
        <v>0</v>
      </c>
      <c r="T458" s="119">
        <f t="shared" si="99"/>
        <v>0</v>
      </c>
      <c r="U458" s="162"/>
      <c r="V458" s="102">
        <v>0</v>
      </c>
      <c r="W458" s="102">
        <v>0</v>
      </c>
      <c r="X458" s="100">
        <f t="shared" si="100"/>
        <v>0</v>
      </c>
      <c r="Y458" s="119">
        <f t="shared" si="101"/>
        <v>0</v>
      </c>
    </row>
    <row r="459" spans="1:26" s="70" customFormat="1" hidden="1" outlineLevel="1" x14ac:dyDescent="0.25">
      <c r="A459" s="65" t="s">
        <v>1389</v>
      </c>
      <c r="B459" s="66" t="s">
        <v>1850</v>
      </c>
      <c r="C459" s="67" t="s">
        <v>2307</v>
      </c>
      <c r="D459" s="68"/>
      <c r="E459" s="69"/>
      <c r="F459" s="310">
        <v>54208.05</v>
      </c>
      <c r="G459" s="310">
        <v>30121.74</v>
      </c>
      <c r="H459" s="144">
        <f t="shared" si="94"/>
        <v>24086.31</v>
      </c>
      <c r="I459" s="93">
        <f t="shared" si="95"/>
        <v>0.79963209296674098</v>
      </c>
      <c r="J459" s="160"/>
      <c r="K459" s="310">
        <v>314413.55</v>
      </c>
      <c r="L459" s="310">
        <v>188884.30000000002</v>
      </c>
      <c r="M459" s="144">
        <f t="shared" si="96"/>
        <v>125529.24999999997</v>
      </c>
      <c r="N459" s="93">
        <f t="shared" si="97"/>
        <v>0.66458276309889153</v>
      </c>
      <c r="O459" s="261"/>
      <c r="P459" s="160"/>
      <c r="Q459" s="310">
        <v>206227.56</v>
      </c>
      <c r="R459" s="310">
        <v>91472.74</v>
      </c>
      <c r="S459" s="144">
        <f t="shared" si="98"/>
        <v>114754.81999999999</v>
      </c>
      <c r="T459" s="93">
        <f t="shared" si="99"/>
        <v>1.2545247906644099</v>
      </c>
      <c r="U459" s="160"/>
      <c r="V459" s="310">
        <v>511614.5</v>
      </c>
      <c r="W459" s="310">
        <v>345975.53</v>
      </c>
      <c r="X459" s="144">
        <f t="shared" si="100"/>
        <v>165638.96999999997</v>
      </c>
      <c r="Y459" s="93">
        <f t="shared" si="101"/>
        <v>0.4787592058895031</v>
      </c>
      <c r="Z459" s="134"/>
    </row>
    <row r="460" spans="1:26" collapsed="1" x14ac:dyDescent="0.25">
      <c r="A460" s="40" t="s">
        <v>652</v>
      </c>
      <c r="B460" s="85" t="s">
        <v>457</v>
      </c>
      <c r="C460" s="92" t="s">
        <v>380</v>
      </c>
      <c r="D460" s="40"/>
      <c r="E460" s="50"/>
      <c r="F460" s="102">
        <v>54208.05</v>
      </c>
      <c r="G460" s="102">
        <v>30121.74</v>
      </c>
      <c r="H460" s="100">
        <f t="shared" si="94"/>
        <v>24086.31</v>
      </c>
      <c r="I460" s="119">
        <f t="shared" si="95"/>
        <v>0.79963209296674098</v>
      </c>
      <c r="J460" s="162"/>
      <c r="K460" s="102">
        <v>314413.55</v>
      </c>
      <c r="L460" s="102">
        <v>188884.30000000002</v>
      </c>
      <c r="M460" s="100">
        <f t="shared" si="96"/>
        <v>125529.24999999997</v>
      </c>
      <c r="N460" s="119">
        <f t="shared" si="97"/>
        <v>0.66458276309889153</v>
      </c>
      <c r="O460" s="249"/>
      <c r="P460" s="162"/>
      <c r="Q460" s="102">
        <v>206227.56</v>
      </c>
      <c r="R460" s="102">
        <v>91472.74</v>
      </c>
      <c r="S460" s="100">
        <f t="shared" si="98"/>
        <v>114754.81999999999</v>
      </c>
      <c r="T460" s="119">
        <f t="shared" si="99"/>
        <v>1.2545247906644099</v>
      </c>
      <c r="U460" s="162"/>
      <c r="V460" s="102">
        <v>511614.5</v>
      </c>
      <c r="W460" s="102">
        <v>345975.53</v>
      </c>
      <c r="X460" s="100">
        <f t="shared" si="100"/>
        <v>165638.96999999997</v>
      </c>
      <c r="Y460" s="119">
        <f t="shared" si="101"/>
        <v>0.4787592058895031</v>
      </c>
    </row>
    <row r="461" spans="1:26" s="70" customFormat="1" hidden="1" outlineLevel="1" x14ac:dyDescent="0.25">
      <c r="A461" s="65" t="s">
        <v>1390</v>
      </c>
      <c r="B461" s="66" t="s">
        <v>1851</v>
      </c>
      <c r="C461" s="67" t="s">
        <v>2308</v>
      </c>
      <c r="D461" s="68"/>
      <c r="E461" s="69"/>
      <c r="F461" s="310">
        <v>80.16</v>
      </c>
      <c r="G461" s="310">
        <v>0</v>
      </c>
      <c r="H461" s="144">
        <f t="shared" si="94"/>
        <v>80.16</v>
      </c>
      <c r="I461" s="93" t="str">
        <f t="shared" si="95"/>
        <v>N.M.</v>
      </c>
      <c r="J461" s="160"/>
      <c r="K461" s="310">
        <v>25.2</v>
      </c>
      <c r="L461" s="310">
        <v>0</v>
      </c>
      <c r="M461" s="144">
        <f t="shared" si="96"/>
        <v>25.2</v>
      </c>
      <c r="N461" s="93" t="str">
        <f t="shared" si="97"/>
        <v>N.M.</v>
      </c>
      <c r="O461" s="261"/>
      <c r="P461" s="160"/>
      <c r="Q461" s="310">
        <v>-149.14000000000001</v>
      </c>
      <c r="R461" s="310">
        <v>0</v>
      </c>
      <c r="S461" s="144">
        <f t="shared" si="98"/>
        <v>-149.14000000000001</v>
      </c>
      <c r="T461" s="93" t="str">
        <f t="shared" si="99"/>
        <v>N.M.</v>
      </c>
      <c r="U461" s="160"/>
      <c r="V461" s="310">
        <v>155.25</v>
      </c>
      <c r="W461" s="310">
        <v>0</v>
      </c>
      <c r="X461" s="144">
        <f t="shared" si="100"/>
        <v>155.25</v>
      </c>
      <c r="Y461" s="93" t="str">
        <f t="shared" si="101"/>
        <v>N.M.</v>
      </c>
      <c r="Z461" s="134"/>
    </row>
    <row r="462" spans="1:26" collapsed="1" x14ac:dyDescent="0.25">
      <c r="A462" s="40" t="s">
        <v>653</v>
      </c>
      <c r="B462" s="85" t="s">
        <v>458</v>
      </c>
      <c r="C462" s="92" t="s">
        <v>379</v>
      </c>
      <c r="D462" s="40"/>
      <c r="E462" s="50"/>
      <c r="F462" s="102">
        <v>80.16</v>
      </c>
      <c r="G462" s="102">
        <v>0</v>
      </c>
      <c r="H462" s="100">
        <f t="shared" si="94"/>
        <v>80.16</v>
      </c>
      <c r="I462" s="119" t="str">
        <f t="shared" si="95"/>
        <v>N.M.</v>
      </c>
      <c r="J462" s="162"/>
      <c r="K462" s="102">
        <v>25.2</v>
      </c>
      <c r="L462" s="102">
        <v>0</v>
      </c>
      <c r="M462" s="100">
        <f t="shared" si="96"/>
        <v>25.2</v>
      </c>
      <c r="N462" s="119" t="str">
        <f t="shared" si="97"/>
        <v>N.M.</v>
      </c>
      <c r="O462" s="249"/>
      <c r="P462" s="162"/>
      <c r="Q462" s="102">
        <v>-149.14000000000001</v>
      </c>
      <c r="R462" s="102">
        <v>0</v>
      </c>
      <c r="S462" s="100">
        <f t="shared" si="98"/>
        <v>-149.14000000000001</v>
      </c>
      <c r="T462" s="119" t="str">
        <f t="shared" si="99"/>
        <v>N.M.</v>
      </c>
      <c r="U462" s="162"/>
      <c r="V462" s="102">
        <v>155.25</v>
      </c>
      <c r="W462" s="102">
        <v>0</v>
      </c>
      <c r="X462" s="100">
        <f t="shared" si="100"/>
        <v>155.25</v>
      </c>
      <c r="Y462" s="119" t="str">
        <f t="shared" si="101"/>
        <v>N.M.</v>
      </c>
    </row>
    <row r="463" spans="1:26" s="70" customFormat="1" hidden="1" outlineLevel="1" x14ac:dyDescent="0.25">
      <c r="A463" s="65" t="s">
        <v>1391</v>
      </c>
      <c r="B463" s="66" t="s">
        <v>1852</v>
      </c>
      <c r="C463" s="67" t="s">
        <v>2309</v>
      </c>
      <c r="D463" s="68"/>
      <c r="E463" s="69"/>
      <c r="F463" s="310">
        <v>12356.26</v>
      </c>
      <c r="G463" s="310">
        <v>13322.58</v>
      </c>
      <c r="H463" s="144">
        <f t="shared" si="94"/>
        <v>-966.31999999999971</v>
      </c>
      <c r="I463" s="93">
        <f t="shared" si="95"/>
        <v>-7.2532497459200818E-2</v>
      </c>
      <c r="J463" s="160"/>
      <c r="K463" s="310">
        <v>44546.51</v>
      </c>
      <c r="L463" s="310">
        <v>39320.080000000002</v>
      </c>
      <c r="M463" s="144">
        <f t="shared" si="96"/>
        <v>5226.43</v>
      </c>
      <c r="N463" s="93">
        <f t="shared" si="97"/>
        <v>0.13292012630696581</v>
      </c>
      <c r="O463" s="261"/>
      <c r="P463" s="160"/>
      <c r="Q463" s="310">
        <v>26784.82</v>
      </c>
      <c r="R463" s="310">
        <v>26191.200000000001</v>
      </c>
      <c r="S463" s="144">
        <f t="shared" si="98"/>
        <v>593.61999999999898</v>
      </c>
      <c r="T463" s="93">
        <f t="shared" si="99"/>
        <v>2.2664864534652822E-2</v>
      </c>
      <c r="U463" s="160"/>
      <c r="V463" s="310">
        <v>82486.929999999993</v>
      </c>
      <c r="W463" s="310">
        <v>74570.89</v>
      </c>
      <c r="X463" s="144">
        <f t="shared" si="100"/>
        <v>7916.0399999999936</v>
      </c>
      <c r="Y463" s="93">
        <f t="shared" si="101"/>
        <v>0.10615455977526879</v>
      </c>
      <c r="Z463" s="134"/>
    </row>
    <row r="464" spans="1:26" s="70" customFormat="1" hidden="1" outlineLevel="1" x14ac:dyDescent="0.25">
      <c r="A464" s="65" t="s">
        <v>1392</v>
      </c>
      <c r="B464" s="66" t="s">
        <v>1853</v>
      </c>
      <c r="C464" s="67" t="s">
        <v>2310</v>
      </c>
      <c r="D464" s="68"/>
      <c r="E464" s="69"/>
      <c r="F464" s="310">
        <v>101015.23</v>
      </c>
      <c r="G464" s="310">
        <v>110596.15000000001</v>
      </c>
      <c r="H464" s="144">
        <f t="shared" si="94"/>
        <v>-9580.9200000000128</v>
      </c>
      <c r="I464" s="93">
        <f t="shared" si="95"/>
        <v>-8.6629778703869995E-2</v>
      </c>
      <c r="J464" s="160"/>
      <c r="K464" s="310">
        <v>731688.02</v>
      </c>
      <c r="L464" s="310">
        <v>730572.47</v>
      </c>
      <c r="M464" s="144">
        <f t="shared" si="96"/>
        <v>1115.5500000000466</v>
      </c>
      <c r="N464" s="93">
        <f t="shared" si="97"/>
        <v>1.5269532398340259E-3</v>
      </c>
      <c r="O464" s="261"/>
      <c r="P464" s="160"/>
      <c r="Q464" s="310">
        <v>351880.81</v>
      </c>
      <c r="R464" s="310">
        <v>359471.86</v>
      </c>
      <c r="S464" s="144">
        <f t="shared" si="98"/>
        <v>-7591.0499999999884</v>
      </c>
      <c r="T464" s="93">
        <f t="shared" si="99"/>
        <v>-2.111723014980919E-2</v>
      </c>
      <c r="U464" s="160"/>
      <c r="V464" s="310">
        <v>1317217.4100000001</v>
      </c>
      <c r="W464" s="310">
        <v>1283082.95</v>
      </c>
      <c r="X464" s="144">
        <f t="shared" si="100"/>
        <v>34134.460000000196</v>
      </c>
      <c r="Y464" s="93">
        <f t="shared" si="101"/>
        <v>2.6603470960314918E-2</v>
      </c>
      <c r="Z464" s="134"/>
    </row>
    <row r="465" spans="1:26" s="70" customFormat="1" hidden="1" outlineLevel="1" x14ac:dyDescent="0.25">
      <c r="A465" s="65" t="s">
        <v>1393</v>
      </c>
      <c r="B465" s="66" t="s">
        <v>1854</v>
      </c>
      <c r="C465" s="67" t="s">
        <v>2311</v>
      </c>
      <c r="D465" s="68"/>
      <c r="E465" s="69"/>
      <c r="F465" s="310">
        <v>0</v>
      </c>
      <c r="G465" s="310">
        <v>0</v>
      </c>
      <c r="H465" s="144">
        <f t="shared" si="94"/>
        <v>0</v>
      </c>
      <c r="I465" s="93">
        <f t="shared" si="95"/>
        <v>0</v>
      </c>
      <c r="J465" s="160"/>
      <c r="K465" s="310">
        <v>0</v>
      </c>
      <c r="L465" s="310">
        <v>0</v>
      </c>
      <c r="M465" s="144">
        <f t="shared" si="96"/>
        <v>0</v>
      </c>
      <c r="N465" s="93">
        <f t="shared" si="97"/>
        <v>0</v>
      </c>
      <c r="O465" s="261"/>
      <c r="P465" s="160"/>
      <c r="Q465" s="310">
        <v>0</v>
      </c>
      <c r="R465" s="310">
        <v>0</v>
      </c>
      <c r="S465" s="144">
        <f t="shared" si="98"/>
        <v>0</v>
      </c>
      <c r="T465" s="93">
        <f t="shared" si="99"/>
        <v>0</v>
      </c>
      <c r="U465" s="160"/>
      <c r="V465" s="310">
        <v>0</v>
      </c>
      <c r="W465" s="310">
        <v>-2488.0100000000002</v>
      </c>
      <c r="X465" s="144">
        <f t="shared" si="100"/>
        <v>2488.0100000000002</v>
      </c>
      <c r="Y465" s="93" t="str">
        <f t="shared" si="101"/>
        <v>N.M.</v>
      </c>
      <c r="Z465" s="134"/>
    </row>
    <row r="466" spans="1:26" s="70" customFormat="1" hidden="1" outlineLevel="1" x14ac:dyDescent="0.25">
      <c r="A466" s="65" t="s">
        <v>1394</v>
      </c>
      <c r="B466" s="66" t="s">
        <v>1855</v>
      </c>
      <c r="C466" s="67" t="s">
        <v>2312</v>
      </c>
      <c r="D466" s="68"/>
      <c r="E466" s="69"/>
      <c r="F466" s="310">
        <v>0</v>
      </c>
      <c r="G466" s="310">
        <v>0</v>
      </c>
      <c r="H466" s="144">
        <f t="shared" si="94"/>
        <v>0</v>
      </c>
      <c r="I466" s="93">
        <f t="shared" si="95"/>
        <v>0</v>
      </c>
      <c r="J466" s="160"/>
      <c r="K466" s="310">
        <v>0</v>
      </c>
      <c r="L466" s="310">
        <v>0</v>
      </c>
      <c r="M466" s="144">
        <f t="shared" si="96"/>
        <v>0</v>
      </c>
      <c r="N466" s="93">
        <f t="shared" si="97"/>
        <v>0</v>
      </c>
      <c r="O466" s="261"/>
      <c r="P466" s="160"/>
      <c r="Q466" s="310">
        <v>0</v>
      </c>
      <c r="R466" s="310">
        <v>0</v>
      </c>
      <c r="S466" s="144">
        <f t="shared" si="98"/>
        <v>0</v>
      </c>
      <c r="T466" s="93">
        <f t="shared" si="99"/>
        <v>0</v>
      </c>
      <c r="U466" s="160"/>
      <c r="V466" s="310">
        <v>0</v>
      </c>
      <c r="W466" s="310">
        <v>39613.5</v>
      </c>
      <c r="X466" s="144">
        <f t="shared" si="100"/>
        <v>-39613.5</v>
      </c>
      <c r="Y466" s="93" t="str">
        <f t="shared" si="101"/>
        <v>N.M.</v>
      </c>
      <c r="Z466" s="134"/>
    </row>
    <row r="467" spans="1:26" s="70" customFormat="1" hidden="1" outlineLevel="1" x14ac:dyDescent="0.25">
      <c r="A467" s="65" t="s">
        <v>1395</v>
      </c>
      <c r="B467" s="66" t="s">
        <v>1856</v>
      </c>
      <c r="C467" s="67" t="s">
        <v>2313</v>
      </c>
      <c r="D467" s="68"/>
      <c r="E467" s="69"/>
      <c r="F467" s="310">
        <v>0</v>
      </c>
      <c r="G467" s="310">
        <v>0</v>
      </c>
      <c r="H467" s="144">
        <f t="shared" si="94"/>
        <v>0</v>
      </c>
      <c r="I467" s="93">
        <f t="shared" si="95"/>
        <v>0</v>
      </c>
      <c r="J467" s="160"/>
      <c r="K467" s="310">
        <v>0</v>
      </c>
      <c r="L467" s="310">
        <v>3534.9700000000003</v>
      </c>
      <c r="M467" s="144">
        <f t="shared" si="96"/>
        <v>-3534.9700000000003</v>
      </c>
      <c r="N467" s="93" t="str">
        <f t="shared" si="97"/>
        <v>N.M.</v>
      </c>
      <c r="O467" s="261"/>
      <c r="P467" s="160"/>
      <c r="Q467" s="310">
        <v>0</v>
      </c>
      <c r="R467" s="310">
        <v>0</v>
      </c>
      <c r="S467" s="144">
        <f t="shared" ref="S467:S478" si="102">+Q467-R467</f>
        <v>0</v>
      </c>
      <c r="T467" s="93">
        <f t="shared" ref="T467:T478" si="103">IF(R467&lt;0,IF(S467=0,0,IF(OR(R467=0,Q467=0),"N.M.",IF(ABS(S467/R467)&gt;=10,"N.M.",S467/(-R467)))),IF(S467=0,0,IF(OR(R467=0,Q467=0),"N.M.",IF(ABS(S467/R467)&gt;=10,"N.M.",S467/R467))))</f>
        <v>0</v>
      </c>
      <c r="U467" s="160"/>
      <c r="V467" s="310">
        <v>0</v>
      </c>
      <c r="W467" s="310">
        <v>54111.25</v>
      </c>
      <c r="X467" s="144">
        <f t="shared" si="100"/>
        <v>-54111.25</v>
      </c>
      <c r="Y467" s="93" t="str">
        <f t="shared" si="101"/>
        <v>N.M.</v>
      </c>
      <c r="Z467" s="134"/>
    </row>
    <row r="468" spans="1:26" collapsed="1" x14ac:dyDescent="0.25">
      <c r="A468" s="40" t="s">
        <v>654</v>
      </c>
      <c r="B468" s="85" t="s">
        <v>459</v>
      </c>
      <c r="C468" s="92" t="s">
        <v>378</v>
      </c>
      <c r="D468" s="40"/>
      <c r="E468" s="50"/>
      <c r="F468" s="102">
        <v>113371.48999999999</v>
      </c>
      <c r="G468" s="102">
        <v>123918.73000000001</v>
      </c>
      <c r="H468" s="100">
        <f t="shared" si="94"/>
        <v>-10547.24000000002</v>
      </c>
      <c r="I468" s="119">
        <f t="shared" si="95"/>
        <v>-8.511417119914011E-2</v>
      </c>
      <c r="J468" s="162"/>
      <c r="K468" s="102">
        <v>776234.53</v>
      </c>
      <c r="L468" s="102">
        <v>773427.5199999999</v>
      </c>
      <c r="M468" s="100">
        <f t="shared" si="96"/>
        <v>2807.0100000001257</v>
      </c>
      <c r="N468" s="119">
        <f t="shared" si="97"/>
        <v>3.6293122851384007E-3</v>
      </c>
      <c r="O468" s="249"/>
      <c r="P468" s="162"/>
      <c r="Q468" s="102">
        <v>378665.63</v>
      </c>
      <c r="R468" s="102">
        <v>385663.06</v>
      </c>
      <c r="S468" s="100">
        <f t="shared" si="102"/>
        <v>-6997.429999999993</v>
      </c>
      <c r="T468" s="119">
        <f t="shared" si="103"/>
        <v>-1.8143894828817654E-2</v>
      </c>
      <c r="U468" s="162"/>
      <c r="V468" s="102">
        <v>1399704.34</v>
      </c>
      <c r="W468" s="102">
        <v>1448890.5799999998</v>
      </c>
      <c r="X468" s="100">
        <f t="shared" si="100"/>
        <v>-49186.239999999758</v>
      </c>
      <c r="Y468" s="119">
        <f t="shared" si="101"/>
        <v>-3.3947518659414408E-2</v>
      </c>
    </row>
    <row r="469" spans="1:26" s="70" customFormat="1" hidden="1" outlineLevel="1" x14ac:dyDescent="0.25">
      <c r="A469" s="65" t="s">
        <v>1396</v>
      </c>
      <c r="B469" s="66" t="s">
        <v>1857</v>
      </c>
      <c r="C469" s="67" t="s">
        <v>2314</v>
      </c>
      <c r="D469" s="68"/>
      <c r="E469" s="69"/>
      <c r="F469" s="310">
        <v>2751.7400000000002</v>
      </c>
      <c r="G469" s="310">
        <v>4827.24</v>
      </c>
      <c r="H469" s="144">
        <f t="shared" si="94"/>
        <v>-2075.4999999999995</v>
      </c>
      <c r="I469" s="93">
        <f t="shared" si="95"/>
        <v>-0.42995583397552217</v>
      </c>
      <c r="J469" s="160"/>
      <c r="K469" s="310">
        <v>51021.8</v>
      </c>
      <c r="L469" s="310">
        <v>34565.090000000004</v>
      </c>
      <c r="M469" s="144">
        <f t="shared" si="96"/>
        <v>16456.71</v>
      </c>
      <c r="N469" s="93">
        <f t="shared" si="97"/>
        <v>0.47610783018357533</v>
      </c>
      <c r="O469" s="261"/>
      <c r="P469" s="160"/>
      <c r="Q469" s="310">
        <v>36674.86</v>
      </c>
      <c r="R469" s="310">
        <v>14574.29</v>
      </c>
      <c r="S469" s="144">
        <f t="shared" si="102"/>
        <v>22100.57</v>
      </c>
      <c r="T469" s="93">
        <f t="shared" si="103"/>
        <v>1.5164080034087424</v>
      </c>
      <c r="U469" s="160"/>
      <c r="V469" s="310">
        <v>94538.03</v>
      </c>
      <c r="W469" s="310">
        <v>69697.98000000001</v>
      </c>
      <c r="X469" s="144">
        <f t="shared" si="100"/>
        <v>24840.049999999988</v>
      </c>
      <c r="Y469" s="93">
        <f t="shared" si="101"/>
        <v>0.35639555120535754</v>
      </c>
      <c r="Z469" s="134"/>
    </row>
    <row r="470" spans="1:26" collapsed="1" x14ac:dyDescent="0.25">
      <c r="A470" s="40" t="s">
        <v>655</v>
      </c>
      <c r="B470" s="85" t="s">
        <v>460</v>
      </c>
      <c r="C470" s="92" t="s">
        <v>377</v>
      </c>
      <c r="D470" s="40"/>
      <c r="E470" s="50"/>
      <c r="F470" s="102">
        <v>2751.7400000000002</v>
      </c>
      <c r="G470" s="102">
        <v>4827.24</v>
      </c>
      <c r="H470" s="100">
        <f t="shared" si="94"/>
        <v>-2075.4999999999995</v>
      </c>
      <c r="I470" s="119">
        <f t="shared" si="95"/>
        <v>-0.42995583397552217</v>
      </c>
      <c r="J470" s="162"/>
      <c r="K470" s="102">
        <v>51021.8</v>
      </c>
      <c r="L470" s="102">
        <v>34565.090000000004</v>
      </c>
      <c r="M470" s="100">
        <f t="shared" si="96"/>
        <v>16456.71</v>
      </c>
      <c r="N470" s="119">
        <f t="shared" si="97"/>
        <v>0.47610783018357533</v>
      </c>
      <c r="O470" s="249"/>
      <c r="P470" s="162"/>
      <c r="Q470" s="102">
        <v>36674.86</v>
      </c>
      <c r="R470" s="102">
        <v>14574.29</v>
      </c>
      <c r="S470" s="100">
        <f t="shared" si="102"/>
        <v>22100.57</v>
      </c>
      <c r="T470" s="119">
        <f t="shared" si="103"/>
        <v>1.5164080034087424</v>
      </c>
      <c r="U470" s="162"/>
      <c r="V470" s="102">
        <v>94538.03</v>
      </c>
      <c r="W470" s="102">
        <v>69697.98000000001</v>
      </c>
      <c r="X470" s="100">
        <f t="shared" si="100"/>
        <v>24840.049999999988</v>
      </c>
      <c r="Y470" s="119">
        <f t="shared" si="101"/>
        <v>0.35639555120535754</v>
      </c>
    </row>
    <row r="471" spans="1:26" s="70" customFormat="1" hidden="1" outlineLevel="1" x14ac:dyDescent="0.25">
      <c r="A471" s="65" t="s">
        <v>1397</v>
      </c>
      <c r="B471" s="66" t="s">
        <v>1858</v>
      </c>
      <c r="C471" s="67" t="s">
        <v>2315</v>
      </c>
      <c r="D471" s="68"/>
      <c r="E471" s="69"/>
      <c r="F471" s="310">
        <v>0</v>
      </c>
      <c r="G471" s="310">
        <v>0</v>
      </c>
      <c r="H471" s="144">
        <f t="shared" si="94"/>
        <v>0</v>
      </c>
      <c r="I471" s="93">
        <f t="shared" si="95"/>
        <v>0</v>
      </c>
      <c r="J471" s="160"/>
      <c r="K471" s="310">
        <v>0</v>
      </c>
      <c r="L471" s="310">
        <v>0</v>
      </c>
      <c r="M471" s="144">
        <f t="shared" si="96"/>
        <v>0</v>
      </c>
      <c r="N471" s="93">
        <f t="shared" si="97"/>
        <v>0</v>
      </c>
      <c r="O471" s="261"/>
      <c r="P471" s="160"/>
      <c r="Q471" s="310">
        <v>0</v>
      </c>
      <c r="R471" s="310">
        <v>0</v>
      </c>
      <c r="S471" s="144">
        <f t="shared" si="102"/>
        <v>0</v>
      </c>
      <c r="T471" s="93">
        <f t="shared" si="103"/>
        <v>0</v>
      </c>
      <c r="U471" s="160"/>
      <c r="V471" s="310">
        <v>0</v>
      </c>
      <c r="W471" s="310">
        <v>-0.73</v>
      </c>
      <c r="X471" s="144">
        <f t="shared" si="100"/>
        <v>0.73</v>
      </c>
      <c r="Y471" s="93" t="str">
        <f t="shared" si="101"/>
        <v>N.M.</v>
      </c>
      <c r="Z471" s="134"/>
    </row>
    <row r="472" spans="1:26" collapsed="1" x14ac:dyDescent="0.25">
      <c r="A472" s="40" t="s">
        <v>656</v>
      </c>
      <c r="B472" s="85" t="s">
        <v>461</v>
      </c>
      <c r="C472" s="92" t="s">
        <v>376</v>
      </c>
      <c r="D472" s="40"/>
      <c r="E472" s="50"/>
      <c r="F472" s="102">
        <v>0</v>
      </c>
      <c r="G472" s="102">
        <v>0</v>
      </c>
      <c r="H472" s="100">
        <f t="shared" si="94"/>
        <v>0</v>
      </c>
      <c r="I472" s="119">
        <f t="shared" si="95"/>
        <v>0</v>
      </c>
      <c r="J472" s="162"/>
      <c r="K472" s="102">
        <v>0</v>
      </c>
      <c r="L472" s="102">
        <v>0</v>
      </c>
      <c r="M472" s="100">
        <f t="shared" si="96"/>
        <v>0</v>
      </c>
      <c r="N472" s="119">
        <f t="shared" si="97"/>
        <v>0</v>
      </c>
      <c r="O472" s="249"/>
      <c r="P472" s="162"/>
      <c r="Q472" s="102">
        <v>0</v>
      </c>
      <c r="R472" s="102">
        <v>0</v>
      </c>
      <c r="S472" s="100">
        <f t="shared" si="102"/>
        <v>0</v>
      </c>
      <c r="T472" s="119">
        <f t="shared" si="103"/>
        <v>0</v>
      </c>
      <c r="U472" s="162"/>
      <c r="V472" s="102">
        <v>0</v>
      </c>
      <c r="W472" s="102">
        <v>-0.73</v>
      </c>
      <c r="X472" s="100">
        <f t="shared" si="100"/>
        <v>0.73</v>
      </c>
      <c r="Y472" s="119" t="str">
        <f t="shared" si="101"/>
        <v>N.M.</v>
      </c>
    </row>
    <row r="473" spans="1:26" x14ac:dyDescent="0.25">
      <c r="A473" s="40" t="s">
        <v>657</v>
      </c>
      <c r="B473" s="85" t="s">
        <v>462</v>
      </c>
      <c r="C473" s="92" t="s">
        <v>375</v>
      </c>
      <c r="D473" s="40"/>
      <c r="E473" s="50"/>
      <c r="F473" s="102">
        <v>0</v>
      </c>
      <c r="G473" s="102">
        <v>0</v>
      </c>
      <c r="H473" s="100">
        <f t="shared" si="94"/>
        <v>0</v>
      </c>
      <c r="I473" s="119">
        <f t="shared" si="95"/>
        <v>0</v>
      </c>
      <c r="J473" s="162"/>
      <c r="K473" s="102">
        <v>0</v>
      </c>
      <c r="L473" s="102">
        <v>0</v>
      </c>
      <c r="M473" s="100">
        <f t="shared" si="96"/>
        <v>0</v>
      </c>
      <c r="N473" s="119">
        <f t="shared" si="97"/>
        <v>0</v>
      </c>
      <c r="O473" s="249"/>
      <c r="P473" s="162"/>
      <c r="Q473" s="102">
        <v>0</v>
      </c>
      <c r="R473" s="102">
        <v>0</v>
      </c>
      <c r="S473" s="100">
        <f t="shared" si="102"/>
        <v>0</v>
      </c>
      <c r="T473" s="119">
        <f t="shared" si="103"/>
        <v>0</v>
      </c>
      <c r="U473" s="162"/>
      <c r="V473" s="102">
        <v>0</v>
      </c>
      <c r="W473" s="102">
        <v>0</v>
      </c>
      <c r="X473" s="100">
        <f t="shared" si="100"/>
        <v>0</v>
      </c>
      <c r="Y473" s="119">
        <f t="shared" si="101"/>
        <v>0</v>
      </c>
    </row>
    <row r="474" spans="1:26" s="70" customFormat="1" hidden="1" outlineLevel="1" x14ac:dyDescent="0.25">
      <c r="A474" s="65" t="s">
        <v>1398</v>
      </c>
      <c r="B474" s="66" t="s">
        <v>1859</v>
      </c>
      <c r="C474" s="67" t="s">
        <v>2316</v>
      </c>
      <c r="D474" s="68"/>
      <c r="E474" s="69"/>
      <c r="F474" s="310">
        <v>3382.46</v>
      </c>
      <c r="G474" s="310">
        <v>3350.4300000000003</v>
      </c>
      <c r="H474" s="144">
        <f t="shared" si="94"/>
        <v>32.029999999999745</v>
      </c>
      <c r="I474" s="93">
        <f t="shared" si="95"/>
        <v>9.5599669296179118E-3</v>
      </c>
      <c r="J474" s="160"/>
      <c r="K474" s="310">
        <v>12828.380000000001</v>
      </c>
      <c r="L474" s="310">
        <v>11401.29</v>
      </c>
      <c r="M474" s="144">
        <f t="shared" si="96"/>
        <v>1427.0900000000001</v>
      </c>
      <c r="N474" s="93">
        <f t="shared" si="97"/>
        <v>0.12516916945363202</v>
      </c>
      <c r="O474" s="261"/>
      <c r="P474" s="160"/>
      <c r="Q474" s="310">
        <v>6220.92</v>
      </c>
      <c r="R474" s="310">
        <v>6513.62</v>
      </c>
      <c r="S474" s="144">
        <f t="shared" si="102"/>
        <v>-292.69999999999982</v>
      </c>
      <c r="T474" s="93">
        <f t="shared" si="103"/>
        <v>-4.4936609750031442E-2</v>
      </c>
      <c r="U474" s="160"/>
      <c r="V474" s="310">
        <v>25755.260000000002</v>
      </c>
      <c r="W474" s="310">
        <v>24489.550000000003</v>
      </c>
      <c r="X474" s="144">
        <f t="shared" si="100"/>
        <v>1265.7099999999991</v>
      </c>
      <c r="Y474" s="93">
        <f t="shared" si="101"/>
        <v>5.168367732359308E-2</v>
      </c>
      <c r="Z474" s="134"/>
    </row>
    <row r="475" spans="1:26" s="70" customFormat="1" hidden="1" outlineLevel="1" x14ac:dyDescent="0.25">
      <c r="A475" s="65" t="s">
        <v>1399</v>
      </c>
      <c r="B475" s="66" t="s">
        <v>1860</v>
      </c>
      <c r="C475" s="67" t="s">
        <v>2317</v>
      </c>
      <c r="D475" s="68"/>
      <c r="E475" s="69"/>
      <c r="F475" s="310">
        <v>31652.36</v>
      </c>
      <c r="G475" s="310">
        <v>27992.28</v>
      </c>
      <c r="H475" s="144">
        <f t="shared" si="94"/>
        <v>3660.0800000000017</v>
      </c>
      <c r="I475" s="93">
        <f t="shared" si="95"/>
        <v>0.13075319338046068</v>
      </c>
      <c r="J475" s="160"/>
      <c r="K475" s="310">
        <v>208451.86000000002</v>
      </c>
      <c r="L475" s="310">
        <v>239478.64</v>
      </c>
      <c r="M475" s="144">
        <f t="shared" si="96"/>
        <v>-31026.78</v>
      </c>
      <c r="N475" s="93">
        <f t="shared" si="97"/>
        <v>-0.12955969684811972</v>
      </c>
      <c r="O475" s="261"/>
      <c r="P475" s="160"/>
      <c r="Q475" s="310">
        <v>80037.509999999995</v>
      </c>
      <c r="R475" s="310">
        <v>92062.12</v>
      </c>
      <c r="S475" s="144">
        <f t="shared" si="102"/>
        <v>-12024.61</v>
      </c>
      <c r="T475" s="93">
        <f t="shared" si="103"/>
        <v>-0.13061408970377827</v>
      </c>
      <c r="U475" s="160"/>
      <c r="V475" s="310">
        <v>396855.67000000004</v>
      </c>
      <c r="W475" s="310">
        <v>416552.15</v>
      </c>
      <c r="X475" s="144">
        <f t="shared" si="100"/>
        <v>-19696.479999999981</v>
      </c>
      <c r="Y475" s="93">
        <f t="shared" si="101"/>
        <v>-4.728454768508572E-2</v>
      </c>
      <c r="Z475" s="134"/>
    </row>
    <row r="476" spans="1:26" collapsed="1" x14ac:dyDescent="0.25">
      <c r="A476" s="40" t="s">
        <v>658</v>
      </c>
      <c r="B476" s="85" t="s">
        <v>463</v>
      </c>
      <c r="C476" s="92" t="s">
        <v>374</v>
      </c>
      <c r="D476" s="40"/>
      <c r="E476" s="50"/>
      <c r="F476" s="102">
        <v>35034.82</v>
      </c>
      <c r="G476" s="102">
        <v>31342.71</v>
      </c>
      <c r="H476" s="100">
        <f t="shared" si="94"/>
        <v>3692.1100000000006</v>
      </c>
      <c r="I476" s="119">
        <f t="shared" si="95"/>
        <v>0.1177980461804356</v>
      </c>
      <c r="J476" s="162"/>
      <c r="K476" s="102">
        <v>221280.24000000002</v>
      </c>
      <c r="L476" s="102">
        <v>250879.93000000002</v>
      </c>
      <c r="M476" s="100">
        <f t="shared" si="96"/>
        <v>-29599.690000000002</v>
      </c>
      <c r="N476" s="119">
        <f t="shared" si="97"/>
        <v>-0.11798349114654169</v>
      </c>
      <c r="O476" s="249"/>
      <c r="P476" s="162"/>
      <c r="Q476" s="102">
        <v>86258.43</v>
      </c>
      <c r="R476" s="102">
        <v>98575.739999999991</v>
      </c>
      <c r="S476" s="100">
        <f t="shared" si="102"/>
        <v>-12317.309999999998</v>
      </c>
      <c r="T476" s="119">
        <f t="shared" si="103"/>
        <v>-0.12495275206658352</v>
      </c>
      <c r="U476" s="162"/>
      <c r="V476" s="102">
        <v>422610.93000000005</v>
      </c>
      <c r="W476" s="102">
        <v>441041.70000000007</v>
      </c>
      <c r="X476" s="100">
        <f t="shared" si="100"/>
        <v>-18430.770000000019</v>
      </c>
      <c r="Y476" s="119">
        <f t="shared" si="101"/>
        <v>-4.1789177758021559E-2</v>
      </c>
    </row>
    <row r="477" spans="1:26" s="70" customFormat="1" hidden="1" outlineLevel="1" x14ac:dyDescent="0.25">
      <c r="A477" s="65" t="s">
        <v>1400</v>
      </c>
      <c r="B477" s="66" t="s">
        <v>1861</v>
      </c>
      <c r="C477" s="67" t="s">
        <v>2318</v>
      </c>
      <c r="D477" s="68"/>
      <c r="E477" s="69"/>
      <c r="F477" s="310">
        <v>28263.510000000002</v>
      </c>
      <c r="G477" s="310">
        <v>19668.21</v>
      </c>
      <c r="H477" s="144">
        <f t="shared" si="94"/>
        <v>8595.3000000000029</v>
      </c>
      <c r="I477" s="93">
        <f t="shared" si="95"/>
        <v>0.43701485798656836</v>
      </c>
      <c r="J477" s="160"/>
      <c r="K477" s="310">
        <v>159404.64000000001</v>
      </c>
      <c r="L477" s="310">
        <v>109811.2</v>
      </c>
      <c r="M477" s="144">
        <f t="shared" si="96"/>
        <v>49593.440000000017</v>
      </c>
      <c r="N477" s="93">
        <f t="shared" si="97"/>
        <v>0.4516246065975057</v>
      </c>
      <c r="O477" s="261"/>
      <c r="P477" s="160"/>
      <c r="Q477" s="310">
        <v>88438.6</v>
      </c>
      <c r="R477" s="310">
        <v>63547.07</v>
      </c>
      <c r="S477" s="144">
        <f t="shared" si="102"/>
        <v>24891.530000000006</v>
      </c>
      <c r="T477" s="93">
        <f t="shared" si="103"/>
        <v>0.3917022452805457</v>
      </c>
      <c r="U477" s="160"/>
      <c r="V477" s="310">
        <v>253090.06</v>
      </c>
      <c r="W477" s="310">
        <v>253960.08000000002</v>
      </c>
      <c r="X477" s="144">
        <f t="shared" si="100"/>
        <v>-870.02000000001863</v>
      </c>
      <c r="Y477" s="93">
        <f t="shared" si="101"/>
        <v>-3.4258140098239794E-3</v>
      </c>
      <c r="Z477" s="134"/>
    </row>
    <row r="478" spans="1:26" collapsed="1" x14ac:dyDescent="0.25">
      <c r="A478" s="40" t="s">
        <v>659</v>
      </c>
      <c r="B478" s="85" t="s">
        <v>464</v>
      </c>
      <c r="C478" s="90" t="s">
        <v>373</v>
      </c>
      <c r="D478" s="40"/>
      <c r="E478" s="50"/>
      <c r="F478" s="102">
        <v>28263.510000000002</v>
      </c>
      <c r="G478" s="102">
        <v>19668.21</v>
      </c>
      <c r="H478" s="100">
        <f t="shared" si="94"/>
        <v>8595.3000000000029</v>
      </c>
      <c r="I478" s="119">
        <f t="shared" si="95"/>
        <v>0.43701485798656836</v>
      </c>
      <c r="J478" s="162"/>
      <c r="K478" s="102">
        <v>159404.64000000001</v>
      </c>
      <c r="L478" s="102">
        <v>109811.2</v>
      </c>
      <c r="M478" s="100">
        <f t="shared" si="96"/>
        <v>49593.440000000017</v>
      </c>
      <c r="N478" s="119">
        <f t="shared" si="97"/>
        <v>0.4516246065975057</v>
      </c>
      <c r="O478" s="249"/>
      <c r="P478" s="162"/>
      <c r="Q478" s="102">
        <v>88438.6</v>
      </c>
      <c r="R478" s="102">
        <v>63547.07</v>
      </c>
      <c r="S478" s="100">
        <f t="shared" si="102"/>
        <v>24891.530000000006</v>
      </c>
      <c r="T478" s="119">
        <f t="shared" si="103"/>
        <v>0.3917022452805457</v>
      </c>
      <c r="U478" s="162"/>
      <c r="V478" s="102">
        <v>253090.06</v>
      </c>
      <c r="W478" s="102">
        <v>253960.08000000002</v>
      </c>
      <c r="X478" s="100">
        <f t="shared" si="100"/>
        <v>-870.02000000001863</v>
      </c>
      <c r="Y478" s="119">
        <f t="shared" si="101"/>
        <v>-3.4258140098239794E-3</v>
      </c>
    </row>
    <row r="479" spans="1:26" s="110" customFormat="1" x14ac:dyDescent="0.25">
      <c r="A479" s="105"/>
      <c r="B479" s="106" t="s">
        <v>1236</v>
      </c>
      <c r="C479" s="116" t="s">
        <v>1237</v>
      </c>
      <c r="D479" s="105"/>
      <c r="E479" s="109"/>
      <c r="F479" s="305"/>
      <c r="G479" s="305"/>
      <c r="H479" s="306">
        <f t="shared" si="94"/>
        <v>0</v>
      </c>
      <c r="I479" s="121">
        <f t="shared" si="95"/>
        <v>0</v>
      </c>
      <c r="J479" s="169"/>
      <c r="K479" s="305"/>
      <c r="L479" s="305"/>
      <c r="M479" s="306">
        <f t="shared" si="96"/>
        <v>0</v>
      </c>
      <c r="N479" s="121">
        <f t="shared" si="97"/>
        <v>0</v>
      </c>
      <c r="O479" s="250"/>
      <c r="P479" s="169"/>
      <c r="Q479" s="305"/>
      <c r="R479" s="305"/>
      <c r="S479" s="306"/>
      <c r="T479" s="121"/>
      <c r="U479" s="169"/>
      <c r="V479" s="305"/>
      <c r="W479" s="305"/>
      <c r="X479" s="306">
        <f t="shared" si="100"/>
        <v>0</v>
      </c>
      <c r="Y479" s="121">
        <f t="shared" si="101"/>
        <v>0</v>
      </c>
      <c r="Z479" s="134"/>
    </row>
    <row r="480" spans="1:26" s="70" customFormat="1" hidden="1" outlineLevel="1" x14ac:dyDescent="0.25">
      <c r="A480" s="65" t="s">
        <v>1401</v>
      </c>
      <c r="B480" s="66" t="s">
        <v>1862</v>
      </c>
      <c r="C480" s="67" t="s">
        <v>2319</v>
      </c>
      <c r="D480" s="68"/>
      <c r="E480" s="69"/>
      <c r="F480" s="310">
        <v>3344.88</v>
      </c>
      <c r="G480" s="310">
        <v>1827.21</v>
      </c>
      <c r="H480" s="144">
        <f t="shared" si="94"/>
        <v>1517.67</v>
      </c>
      <c r="I480" s="93">
        <f t="shared" si="95"/>
        <v>0.83059418457648548</v>
      </c>
      <c r="J480" s="160"/>
      <c r="K480" s="310">
        <v>9808.01</v>
      </c>
      <c r="L480" s="310">
        <v>13605.49</v>
      </c>
      <c r="M480" s="144">
        <f t="shared" si="96"/>
        <v>-3797.4799999999996</v>
      </c>
      <c r="N480" s="93">
        <f t="shared" si="97"/>
        <v>-0.27911379891499677</v>
      </c>
      <c r="O480" s="261"/>
      <c r="P480" s="160"/>
      <c r="Q480" s="310">
        <v>6518.24</v>
      </c>
      <c r="R480" s="310">
        <v>8181.53</v>
      </c>
      <c r="S480" s="144">
        <f t="shared" ref="S480:S511" si="104">+Q480-R480</f>
        <v>-1663.29</v>
      </c>
      <c r="T480" s="93">
        <f t="shared" ref="T480:T511" si="105">IF(R480&lt;0,IF(S480=0,0,IF(OR(R480=0,Q480=0),"N.M.",IF(ABS(S480/R480)&gt;=10,"N.M.",S480/(-R480)))),IF(S480=0,0,IF(OR(R480=0,Q480=0),"N.M.",IF(ABS(S480/R480)&gt;=10,"N.M.",S480/R480))))</f>
        <v>-0.20329816061299047</v>
      </c>
      <c r="U480" s="160"/>
      <c r="V480" s="310">
        <v>23385.66</v>
      </c>
      <c r="W480" s="310">
        <v>23350.05</v>
      </c>
      <c r="X480" s="144">
        <f t="shared" si="100"/>
        <v>35.610000000000582</v>
      </c>
      <c r="Y480" s="93">
        <f t="shared" si="101"/>
        <v>1.5250502675583386E-3</v>
      </c>
      <c r="Z480" s="134"/>
    </row>
    <row r="481" spans="1:26" collapsed="1" x14ac:dyDescent="0.25">
      <c r="A481" s="40" t="s">
        <v>660</v>
      </c>
      <c r="B481" s="85" t="s">
        <v>465</v>
      </c>
      <c r="C481" s="90" t="s">
        <v>372</v>
      </c>
      <c r="D481" s="40"/>
      <c r="E481" s="50"/>
      <c r="F481" s="102">
        <v>3344.88</v>
      </c>
      <c r="G481" s="102">
        <v>1827.21</v>
      </c>
      <c r="H481" s="100">
        <f t="shared" ref="H481:H544" si="106">+F481-G481</f>
        <v>1517.67</v>
      </c>
      <c r="I481" s="119">
        <f t="shared" ref="I481:I544" si="107">IF(G481&lt;0,IF(H481=0,0,IF(OR(G481=0,F481=0),"N.M.",IF(ABS(H481/G481)&gt;=10,"N.M.",H481/(-G481)))),IF(H481=0,0,IF(OR(G481=0,F481=0),"N.M.",IF(ABS(H481/G481)&gt;=10,"N.M.",H481/G481))))</f>
        <v>0.83059418457648548</v>
      </c>
      <c r="J481" s="162"/>
      <c r="K481" s="102">
        <v>9808.01</v>
      </c>
      <c r="L481" s="102">
        <v>13605.49</v>
      </c>
      <c r="M481" s="100">
        <f t="shared" si="96"/>
        <v>-3797.4799999999996</v>
      </c>
      <c r="N481" s="119">
        <f t="shared" si="97"/>
        <v>-0.27911379891499677</v>
      </c>
      <c r="O481" s="249"/>
      <c r="P481" s="162"/>
      <c r="Q481" s="102">
        <v>6518.24</v>
      </c>
      <c r="R481" s="102">
        <v>8181.53</v>
      </c>
      <c r="S481" s="100">
        <f t="shared" si="104"/>
        <v>-1663.29</v>
      </c>
      <c r="T481" s="119">
        <f t="shared" si="105"/>
        <v>-0.20329816061299047</v>
      </c>
      <c r="U481" s="162"/>
      <c r="V481" s="102">
        <v>23385.66</v>
      </c>
      <c r="W481" s="102">
        <v>23350.05</v>
      </c>
      <c r="X481" s="100">
        <f t="shared" si="100"/>
        <v>35.610000000000582</v>
      </c>
      <c r="Y481" s="119">
        <f t="shared" si="101"/>
        <v>1.5250502675583386E-3</v>
      </c>
    </row>
    <row r="482" spans="1:26" s="70" customFormat="1" hidden="1" outlineLevel="1" x14ac:dyDescent="0.25">
      <c r="A482" s="65" t="s">
        <v>1402</v>
      </c>
      <c r="B482" s="66" t="s">
        <v>1863</v>
      </c>
      <c r="C482" s="67" t="s">
        <v>2320</v>
      </c>
      <c r="D482" s="68"/>
      <c r="E482" s="69"/>
      <c r="F482" s="310">
        <v>0</v>
      </c>
      <c r="G482" s="310">
        <v>0</v>
      </c>
      <c r="H482" s="144">
        <f t="shared" si="106"/>
        <v>0</v>
      </c>
      <c r="I482" s="93">
        <f t="shared" si="107"/>
        <v>0</v>
      </c>
      <c r="J482" s="160"/>
      <c r="K482" s="310">
        <v>0</v>
      </c>
      <c r="L482" s="310">
        <v>0</v>
      </c>
      <c r="M482" s="144">
        <f t="shared" si="96"/>
        <v>0</v>
      </c>
      <c r="N482" s="93">
        <f t="shared" si="97"/>
        <v>0</v>
      </c>
      <c r="O482" s="261"/>
      <c r="P482" s="160"/>
      <c r="Q482" s="310">
        <v>0</v>
      </c>
      <c r="R482" s="310">
        <v>0</v>
      </c>
      <c r="S482" s="144">
        <f t="shared" si="104"/>
        <v>0</v>
      </c>
      <c r="T482" s="93">
        <f t="shared" si="105"/>
        <v>0</v>
      </c>
      <c r="U482" s="160"/>
      <c r="V482" s="310">
        <v>15.85</v>
      </c>
      <c r="W482" s="310">
        <v>0</v>
      </c>
      <c r="X482" s="144">
        <f t="shared" si="100"/>
        <v>15.85</v>
      </c>
      <c r="Y482" s="93" t="str">
        <f t="shared" si="101"/>
        <v>N.M.</v>
      </c>
      <c r="Z482" s="134"/>
    </row>
    <row r="483" spans="1:26" collapsed="1" x14ac:dyDescent="0.25">
      <c r="A483" s="40" t="s">
        <v>661</v>
      </c>
      <c r="B483" s="85" t="s">
        <v>466</v>
      </c>
      <c r="C483" s="90" t="s">
        <v>371</v>
      </c>
      <c r="D483" s="40"/>
      <c r="E483" s="50"/>
      <c r="F483" s="102">
        <v>0</v>
      </c>
      <c r="G483" s="102">
        <v>0</v>
      </c>
      <c r="H483" s="100">
        <f t="shared" si="106"/>
        <v>0</v>
      </c>
      <c r="I483" s="119">
        <f t="shared" si="107"/>
        <v>0</v>
      </c>
      <c r="J483" s="162"/>
      <c r="K483" s="102">
        <v>0</v>
      </c>
      <c r="L483" s="102">
        <v>0</v>
      </c>
      <c r="M483" s="100">
        <f t="shared" si="96"/>
        <v>0</v>
      </c>
      <c r="N483" s="119">
        <f t="shared" si="97"/>
        <v>0</v>
      </c>
      <c r="O483" s="249"/>
      <c r="P483" s="162"/>
      <c r="Q483" s="102">
        <v>0</v>
      </c>
      <c r="R483" s="102">
        <v>0</v>
      </c>
      <c r="S483" s="100">
        <f t="shared" si="104"/>
        <v>0</v>
      </c>
      <c r="T483" s="119">
        <f t="shared" si="105"/>
        <v>0</v>
      </c>
      <c r="U483" s="162"/>
      <c r="V483" s="102">
        <v>15.85</v>
      </c>
      <c r="W483" s="102">
        <v>0</v>
      </c>
      <c r="X483" s="100">
        <f t="shared" si="100"/>
        <v>15.85</v>
      </c>
      <c r="Y483" s="119" t="str">
        <f t="shared" si="101"/>
        <v>N.M.</v>
      </c>
    </row>
    <row r="484" spans="1:26" s="70" customFormat="1" hidden="1" outlineLevel="1" x14ac:dyDescent="0.25">
      <c r="A484" s="65" t="s">
        <v>1403</v>
      </c>
      <c r="B484" s="66" t="s">
        <v>1864</v>
      </c>
      <c r="C484" s="67" t="s">
        <v>2321</v>
      </c>
      <c r="D484" s="68"/>
      <c r="E484" s="69"/>
      <c r="F484" s="310">
        <v>7993.5</v>
      </c>
      <c r="G484" s="310">
        <v>8349</v>
      </c>
      <c r="H484" s="144">
        <f t="shared" si="106"/>
        <v>-355.5</v>
      </c>
      <c r="I484" s="93">
        <f t="shared" si="107"/>
        <v>-4.2579949694574203E-2</v>
      </c>
      <c r="J484" s="160"/>
      <c r="K484" s="310">
        <v>52641</v>
      </c>
      <c r="L484" s="310">
        <v>47706</v>
      </c>
      <c r="M484" s="144">
        <f t="shared" si="96"/>
        <v>4935</v>
      </c>
      <c r="N484" s="93">
        <f t="shared" si="97"/>
        <v>0.10344610740787322</v>
      </c>
      <c r="O484" s="261"/>
      <c r="P484" s="160"/>
      <c r="Q484" s="310">
        <v>20562</v>
      </c>
      <c r="R484" s="310">
        <v>21157.5</v>
      </c>
      <c r="S484" s="144">
        <f t="shared" si="104"/>
        <v>-595.5</v>
      </c>
      <c r="T484" s="93">
        <f t="shared" si="105"/>
        <v>-2.8146047500886211E-2</v>
      </c>
      <c r="U484" s="160"/>
      <c r="V484" s="310">
        <v>98224.5</v>
      </c>
      <c r="W484" s="310">
        <v>100552.5</v>
      </c>
      <c r="X484" s="144">
        <f t="shared" si="100"/>
        <v>-2328</v>
      </c>
      <c r="Y484" s="93">
        <f t="shared" si="101"/>
        <v>-2.3152084731856492E-2</v>
      </c>
      <c r="Z484" s="134"/>
    </row>
    <row r="485" spans="1:26" s="70" customFormat="1" hidden="1" outlineLevel="1" x14ac:dyDescent="0.25">
      <c r="A485" s="65" t="s">
        <v>1404</v>
      </c>
      <c r="B485" s="66" t="s">
        <v>1865</v>
      </c>
      <c r="C485" s="67" t="s">
        <v>2322</v>
      </c>
      <c r="D485" s="68"/>
      <c r="E485" s="69"/>
      <c r="F485" s="310">
        <v>0</v>
      </c>
      <c r="G485" s="310">
        <v>0</v>
      </c>
      <c r="H485" s="144">
        <f t="shared" si="106"/>
        <v>0</v>
      </c>
      <c r="I485" s="93">
        <f t="shared" si="107"/>
        <v>0</v>
      </c>
      <c r="J485" s="160"/>
      <c r="K485" s="310">
        <v>0</v>
      </c>
      <c r="L485" s="310">
        <v>0</v>
      </c>
      <c r="M485" s="144">
        <f t="shared" si="96"/>
        <v>0</v>
      </c>
      <c r="N485" s="93">
        <f t="shared" si="97"/>
        <v>0</v>
      </c>
      <c r="O485" s="261"/>
      <c r="P485" s="160"/>
      <c r="Q485" s="310">
        <v>0</v>
      </c>
      <c r="R485" s="310">
        <v>0</v>
      </c>
      <c r="S485" s="144">
        <f t="shared" si="104"/>
        <v>0</v>
      </c>
      <c r="T485" s="93">
        <f t="shared" si="105"/>
        <v>0</v>
      </c>
      <c r="U485" s="160"/>
      <c r="V485" s="310">
        <v>0</v>
      </c>
      <c r="W485" s="310">
        <v>0</v>
      </c>
      <c r="X485" s="144">
        <f t="shared" si="100"/>
        <v>0</v>
      </c>
      <c r="Y485" s="93">
        <f t="shared" si="101"/>
        <v>0</v>
      </c>
      <c r="Z485" s="134"/>
    </row>
    <row r="486" spans="1:26" s="70" customFormat="1" hidden="1" outlineLevel="1" x14ac:dyDescent="0.25">
      <c r="A486" s="65" t="s">
        <v>1405</v>
      </c>
      <c r="B486" s="66" t="s">
        <v>1866</v>
      </c>
      <c r="C486" s="67" t="s">
        <v>2323</v>
      </c>
      <c r="D486" s="68"/>
      <c r="E486" s="69"/>
      <c r="F486" s="310">
        <v>173337.14</v>
      </c>
      <c r="G486" s="310">
        <v>170484.08000000002</v>
      </c>
      <c r="H486" s="144">
        <f t="shared" si="106"/>
        <v>2853.0599999999977</v>
      </c>
      <c r="I486" s="93">
        <f t="shared" si="107"/>
        <v>1.6735052328639703E-2</v>
      </c>
      <c r="J486" s="160"/>
      <c r="K486" s="310">
        <v>1036559.73</v>
      </c>
      <c r="L486" s="310">
        <v>1038286.77</v>
      </c>
      <c r="M486" s="144">
        <f t="shared" si="96"/>
        <v>-1727.0400000000373</v>
      </c>
      <c r="N486" s="93">
        <f t="shared" si="97"/>
        <v>-1.6633554908920174E-3</v>
      </c>
      <c r="O486" s="261"/>
      <c r="P486" s="160"/>
      <c r="Q486" s="310">
        <v>520913.81</v>
      </c>
      <c r="R486" s="310">
        <v>517976.24</v>
      </c>
      <c r="S486" s="144">
        <f t="shared" si="104"/>
        <v>2937.570000000007</v>
      </c>
      <c r="T486" s="93">
        <f t="shared" si="105"/>
        <v>5.6712446887525322E-3</v>
      </c>
      <c r="U486" s="160"/>
      <c r="V486" s="310">
        <v>2059801.9</v>
      </c>
      <c r="W486" s="310">
        <v>1895558.4</v>
      </c>
      <c r="X486" s="144">
        <f t="shared" si="100"/>
        <v>164243.5</v>
      </c>
      <c r="Y486" s="93">
        <f t="shared" si="101"/>
        <v>8.6646499522251605E-2</v>
      </c>
      <c r="Z486" s="134"/>
    </row>
    <row r="487" spans="1:26" s="70" customFormat="1" hidden="1" outlineLevel="1" x14ac:dyDescent="0.25">
      <c r="A487" s="65" t="s">
        <v>1406</v>
      </c>
      <c r="B487" s="66" t="s">
        <v>1867</v>
      </c>
      <c r="C487" s="67" t="s">
        <v>2324</v>
      </c>
      <c r="D487" s="68"/>
      <c r="E487" s="69"/>
      <c r="F487" s="310">
        <v>13654.09</v>
      </c>
      <c r="G487" s="310">
        <v>13746.02</v>
      </c>
      <c r="H487" s="144">
        <f t="shared" si="106"/>
        <v>-91.930000000000291</v>
      </c>
      <c r="I487" s="93">
        <f t="shared" si="107"/>
        <v>-6.6877539826073499E-3</v>
      </c>
      <c r="J487" s="160"/>
      <c r="K487" s="310">
        <v>84746.66</v>
      </c>
      <c r="L487" s="310">
        <v>83581.45</v>
      </c>
      <c r="M487" s="144">
        <f t="shared" si="96"/>
        <v>1165.2100000000064</v>
      </c>
      <c r="N487" s="93">
        <f t="shared" si="97"/>
        <v>1.3941012030779633E-2</v>
      </c>
      <c r="O487" s="261"/>
      <c r="P487" s="160"/>
      <c r="Q487" s="310">
        <v>37244.51</v>
      </c>
      <c r="R487" s="310">
        <v>38130.18</v>
      </c>
      <c r="S487" s="144">
        <f t="shared" si="104"/>
        <v>-885.66999999999825</v>
      </c>
      <c r="T487" s="93">
        <f t="shared" si="105"/>
        <v>-2.3227532626386715E-2</v>
      </c>
      <c r="U487" s="160"/>
      <c r="V487" s="310">
        <v>167212.24</v>
      </c>
      <c r="W487" s="310">
        <v>59250.239999999998</v>
      </c>
      <c r="X487" s="144">
        <f t="shared" si="100"/>
        <v>107962</v>
      </c>
      <c r="Y487" s="93">
        <f t="shared" si="101"/>
        <v>1.8221360791112409</v>
      </c>
      <c r="Z487" s="134"/>
    </row>
    <row r="488" spans="1:26" s="70" customFormat="1" hidden="1" outlineLevel="1" x14ac:dyDescent="0.25">
      <c r="A488" s="65" t="s">
        <v>1407</v>
      </c>
      <c r="B488" s="66" t="s">
        <v>1868</v>
      </c>
      <c r="C488" s="67" t="s">
        <v>2325</v>
      </c>
      <c r="D488" s="68"/>
      <c r="E488" s="69"/>
      <c r="F488" s="310">
        <v>6290829.3399999999</v>
      </c>
      <c r="G488" s="310">
        <v>6118337.4100000001</v>
      </c>
      <c r="H488" s="144">
        <f t="shared" si="106"/>
        <v>172491.9299999997</v>
      </c>
      <c r="I488" s="93">
        <f t="shared" si="107"/>
        <v>2.8192614829982005E-2</v>
      </c>
      <c r="J488" s="160"/>
      <c r="K488" s="310">
        <v>37955679.899999999</v>
      </c>
      <c r="L488" s="310">
        <v>37119875.869999997</v>
      </c>
      <c r="M488" s="144">
        <f t="shared" si="96"/>
        <v>835804.03000000119</v>
      </c>
      <c r="N488" s="93">
        <f t="shared" si="97"/>
        <v>2.2516347655017126E-2</v>
      </c>
      <c r="O488" s="261"/>
      <c r="P488" s="160"/>
      <c r="Q488" s="310">
        <v>19083191.890000001</v>
      </c>
      <c r="R488" s="310">
        <v>18559937.93</v>
      </c>
      <c r="S488" s="144">
        <f t="shared" si="104"/>
        <v>523253.96000000089</v>
      </c>
      <c r="T488" s="93">
        <f t="shared" si="105"/>
        <v>2.8192656784386181E-2</v>
      </c>
      <c r="U488" s="160"/>
      <c r="V488" s="310">
        <v>75485407.159999996</v>
      </c>
      <c r="W488" s="310">
        <v>72521536.00999999</v>
      </c>
      <c r="X488" s="144">
        <f t="shared" si="100"/>
        <v>2963871.150000006</v>
      </c>
      <c r="Y488" s="93">
        <f t="shared" si="101"/>
        <v>4.0868841354812425E-2</v>
      </c>
      <c r="Z488" s="134"/>
    </row>
    <row r="489" spans="1:26" s="70" customFormat="1" hidden="1" outlineLevel="1" x14ac:dyDescent="0.25">
      <c r="A489" s="65" t="s">
        <v>1408</v>
      </c>
      <c r="B489" s="66" t="s">
        <v>1869</v>
      </c>
      <c r="C489" s="67" t="s">
        <v>2326</v>
      </c>
      <c r="D489" s="68"/>
      <c r="E489" s="69"/>
      <c r="F489" s="310">
        <v>398850.65</v>
      </c>
      <c r="G489" s="310">
        <v>458249.12</v>
      </c>
      <c r="H489" s="144">
        <f t="shared" si="106"/>
        <v>-59398.469999999972</v>
      </c>
      <c r="I489" s="93">
        <f t="shared" si="107"/>
        <v>-0.12962047804914492</v>
      </c>
      <c r="J489" s="160"/>
      <c r="K489" s="310">
        <v>2393103.9</v>
      </c>
      <c r="L489" s="310">
        <v>2749494.69</v>
      </c>
      <c r="M489" s="144">
        <f t="shared" si="96"/>
        <v>-356390.79000000004</v>
      </c>
      <c r="N489" s="93">
        <f t="shared" si="97"/>
        <v>-0.12962046855235063</v>
      </c>
      <c r="O489" s="261"/>
      <c r="P489" s="160"/>
      <c r="Q489" s="310">
        <v>1196551.95</v>
      </c>
      <c r="R489" s="310">
        <v>1374747.34</v>
      </c>
      <c r="S489" s="144">
        <f t="shared" si="104"/>
        <v>-178195.39000000013</v>
      </c>
      <c r="T489" s="93">
        <f t="shared" si="105"/>
        <v>-0.12962046538675254</v>
      </c>
      <c r="U489" s="160"/>
      <c r="V489" s="310">
        <v>5142598.5999999996</v>
      </c>
      <c r="W489" s="310">
        <v>5465461.2699999996</v>
      </c>
      <c r="X489" s="144">
        <f t="shared" si="100"/>
        <v>-322862.66999999993</v>
      </c>
      <c r="Y489" s="93">
        <f t="shared" si="101"/>
        <v>-5.9073270132238988E-2</v>
      </c>
      <c r="Z489" s="134"/>
    </row>
    <row r="490" spans="1:26" s="70" customFormat="1" hidden="1" outlineLevel="1" x14ac:dyDescent="0.25">
      <c r="A490" s="65" t="s">
        <v>1409</v>
      </c>
      <c r="B490" s="66" t="s">
        <v>1870</v>
      </c>
      <c r="C490" s="67" t="s">
        <v>2327</v>
      </c>
      <c r="D490" s="68"/>
      <c r="E490" s="69"/>
      <c r="F490" s="310">
        <v>8170676</v>
      </c>
      <c r="G490" s="310">
        <v>-2216889</v>
      </c>
      <c r="H490" s="144">
        <f t="shared" si="106"/>
        <v>10387565</v>
      </c>
      <c r="I490" s="93">
        <f t="shared" si="107"/>
        <v>4.6856495746967939</v>
      </c>
      <c r="J490" s="160"/>
      <c r="K490" s="310">
        <v>7582166</v>
      </c>
      <c r="L490" s="310">
        <v>-2938297</v>
      </c>
      <c r="M490" s="144">
        <f t="shared" si="96"/>
        <v>10520463</v>
      </c>
      <c r="N490" s="93">
        <f t="shared" si="97"/>
        <v>3.5804627646558536</v>
      </c>
      <c r="O490" s="261"/>
      <c r="P490" s="160"/>
      <c r="Q490" s="310">
        <v>7936051</v>
      </c>
      <c r="R490" s="310">
        <v>-2636127</v>
      </c>
      <c r="S490" s="144">
        <f t="shared" si="104"/>
        <v>10572178</v>
      </c>
      <c r="T490" s="93">
        <f t="shared" si="105"/>
        <v>4.0104964593890964</v>
      </c>
      <c r="U490" s="160"/>
      <c r="V490" s="310">
        <v>5697033</v>
      </c>
      <c r="W490" s="310">
        <v>-12937667</v>
      </c>
      <c r="X490" s="144">
        <f t="shared" si="100"/>
        <v>18634700</v>
      </c>
      <c r="Y490" s="93">
        <f t="shared" si="101"/>
        <v>1.4403446927487005</v>
      </c>
      <c r="Z490" s="134"/>
    </row>
    <row r="491" spans="1:26" s="70" customFormat="1" hidden="1" outlineLevel="1" x14ac:dyDescent="0.25">
      <c r="A491" s="65" t="s">
        <v>1410</v>
      </c>
      <c r="B491" s="66" t="s">
        <v>1871</v>
      </c>
      <c r="C491" s="67" t="s">
        <v>2328</v>
      </c>
      <c r="D491" s="68"/>
      <c r="E491" s="69"/>
      <c r="F491" s="310">
        <v>90871.66</v>
      </c>
      <c r="G491" s="310">
        <v>72172.460000000006</v>
      </c>
      <c r="H491" s="144">
        <f t="shared" si="106"/>
        <v>18699.199999999997</v>
      </c>
      <c r="I491" s="93">
        <f t="shared" si="107"/>
        <v>0.25909051735246375</v>
      </c>
      <c r="J491" s="160"/>
      <c r="K491" s="310">
        <v>559044.05000000005</v>
      </c>
      <c r="L491" s="310">
        <v>433229.69</v>
      </c>
      <c r="M491" s="144">
        <f t="shared" si="96"/>
        <v>125814.36000000004</v>
      </c>
      <c r="N491" s="93">
        <f t="shared" si="97"/>
        <v>0.29041029020887288</v>
      </c>
      <c r="O491" s="261"/>
      <c r="P491" s="160"/>
      <c r="Q491" s="310">
        <v>273000.8</v>
      </c>
      <c r="R491" s="310">
        <v>216614.87</v>
      </c>
      <c r="S491" s="144">
        <f t="shared" si="104"/>
        <v>56385.929999999993</v>
      </c>
      <c r="T491" s="93">
        <f t="shared" si="105"/>
        <v>0.26030498275580061</v>
      </c>
      <c r="U491" s="160"/>
      <c r="V491" s="310">
        <v>999612.88000000012</v>
      </c>
      <c r="W491" s="310">
        <v>811003.19</v>
      </c>
      <c r="X491" s="144">
        <f t="shared" si="100"/>
        <v>188609.69000000018</v>
      </c>
      <c r="Y491" s="93">
        <f t="shared" si="101"/>
        <v>0.23256343788240857</v>
      </c>
      <c r="Z491" s="134"/>
    </row>
    <row r="492" spans="1:26" s="70" customFormat="1" hidden="1" outlineLevel="1" x14ac:dyDescent="0.25">
      <c r="A492" s="65" t="s">
        <v>1411</v>
      </c>
      <c r="B492" s="66" t="s">
        <v>1872</v>
      </c>
      <c r="C492" s="67" t="s">
        <v>2329</v>
      </c>
      <c r="D492" s="68"/>
      <c r="E492" s="69"/>
      <c r="F492" s="310">
        <v>793952</v>
      </c>
      <c r="G492" s="310">
        <v>4567.51</v>
      </c>
      <c r="H492" s="144">
        <f t="shared" si="106"/>
        <v>789384.49</v>
      </c>
      <c r="I492" s="93" t="str">
        <f t="shared" si="107"/>
        <v>N.M.</v>
      </c>
      <c r="J492" s="160"/>
      <c r="K492" s="310">
        <v>4763712</v>
      </c>
      <c r="L492" s="310">
        <v>27405.06</v>
      </c>
      <c r="M492" s="144">
        <f t="shared" si="96"/>
        <v>4736306.9400000004</v>
      </c>
      <c r="N492" s="93" t="str">
        <f t="shared" si="97"/>
        <v>N.M.</v>
      </c>
      <c r="O492" s="261"/>
      <c r="P492" s="160"/>
      <c r="Q492" s="310">
        <v>2381856</v>
      </c>
      <c r="R492" s="310">
        <v>13702.53</v>
      </c>
      <c r="S492" s="144">
        <f t="shared" si="104"/>
        <v>2368153.4700000002</v>
      </c>
      <c r="T492" s="93" t="str">
        <f t="shared" si="105"/>
        <v>N.M.</v>
      </c>
      <c r="U492" s="160"/>
      <c r="V492" s="310">
        <v>4791115.0599999996</v>
      </c>
      <c r="W492" s="310">
        <v>-311204.04000000004</v>
      </c>
      <c r="X492" s="144">
        <f t="shared" si="100"/>
        <v>5102319.0999999996</v>
      </c>
      <c r="Y492" s="93" t="str">
        <f t="shared" si="101"/>
        <v>N.M.</v>
      </c>
      <c r="Z492" s="134"/>
    </row>
    <row r="493" spans="1:26" collapsed="1" x14ac:dyDescent="0.25">
      <c r="A493" s="40" t="s">
        <v>662</v>
      </c>
      <c r="B493" s="85" t="s">
        <v>467</v>
      </c>
      <c r="C493" s="90" t="s">
        <v>370</v>
      </c>
      <c r="D493" s="40"/>
      <c r="E493" s="50"/>
      <c r="F493" s="102">
        <v>15940164.380000001</v>
      </c>
      <c r="G493" s="102">
        <v>4629016.5999999996</v>
      </c>
      <c r="H493" s="100">
        <f t="shared" si="106"/>
        <v>11311147.780000001</v>
      </c>
      <c r="I493" s="119">
        <f t="shared" si="107"/>
        <v>2.4435314792347045</v>
      </c>
      <c r="J493" s="162"/>
      <c r="K493" s="102">
        <v>54427653.239999995</v>
      </c>
      <c r="L493" s="102">
        <v>38561282.529999994</v>
      </c>
      <c r="M493" s="100">
        <f t="shared" si="96"/>
        <v>15866370.710000001</v>
      </c>
      <c r="N493" s="119">
        <f t="shared" si="97"/>
        <v>0.41145858407733837</v>
      </c>
      <c r="O493" s="249"/>
      <c r="P493" s="162"/>
      <c r="Q493" s="102">
        <v>31449371.960000001</v>
      </c>
      <c r="R493" s="102">
        <v>18106139.590000004</v>
      </c>
      <c r="S493" s="100">
        <f t="shared" si="104"/>
        <v>13343232.369999997</v>
      </c>
      <c r="T493" s="119">
        <f t="shared" si="105"/>
        <v>0.73694518390709007</v>
      </c>
      <c r="U493" s="162"/>
      <c r="V493" s="102">
        <v>94441005.339999989</v>
      </c>
      <c r="W493" s="102">
        <v>67604490.569999993</v>
      </c>
      <c r="X493" s="100">
        <f t="shared" si="100"/>
        <v>26836514.769999996</v>
      </c>
      <c r="Y493" s="119">
        <f t="shared" si="101"/>
        <v>0.39696349375212808</v>
      </c>
    </row>
    <row r="494" spans="1:26" s="70" customFormat="1" hidden="1" outlineLevel="1" x14ac:dyDescent="0.25">
      <c r="A494" s="65" t="s">
        <v>1412</v>
      </c>
      <c r="B494" s="66" t="s">
        <v>1873</v>
      </c>
      <c r="C494" s="67" t="s">
        <v>2330</v>
      </c>
      <c r="D494" s="68"/>
      <c r="E494" s="69"/>
      <c r="F494" s="310">
        <v>250785.13</v>
      </c>
      <c r="G494" s="310">
        <v>423275.98</v>
      </c>
      <c r="H494" s="144">
        <f t="shared" si="106"/>
        <v>-172490.84999999998</v>
      </c>
      <c r="I494" s="93">
        <f t="shared" si="107"/>
        <v>-0.40751391090040118</v>
      </c>
      <c r="J494" s="160"/>
      <c r="K494" s="310">
        <v>542275.01</v>
      </c>
      <c r="L494" s="310">
        <v>807183.66</v>
      </c>
      <c r="M494" s="144">
        <f t="shared" si="96"/>
        <v>-264908.65000000002</v>
      </c>
      <c r="N494" s="93">
        <f t="shared" si="97"/>
        <v>-0.32818881640889513</v>
      </c>
      <c r="O494" s="261"/>
      <c r="P494" s="160"/>
      <c r="Q494" s="310">
        <v>372220.55</v>
      </c>
      <c r="R494" s="310">
        <v>524579.85</v>
      </c>
      <c r="S494" s="144">
        <f t="shared" si="104"/>
        <v>-152359.29999999999</v>
      </c>
      <c r="T494" s="93">
        <f t="shared" si="105"/>
        <v>-0.29044062595999443</v>
      </c>
      <c r="U494" s="160"/>
      <c r="V494" s="310">
        <v>930145.65</v>
      </c>
      <c r="W494" s="310">
        <v>1352932.38</v>
      </c>
      <c r="X494" s="144">
        <f t="shared" si="100"/>
        <v>-422786.72999999986</v>
      </c>
      <c r="Y494" s="93">
        <f t="shared" si="101"/>
        <v>-0.31249657133640329</v>
      </c>
      <c r="Z494" s="134"/>
    </row>
    <row r="495" spans="1:26" s="70" customFormat="1" hidden="1" outlineLevel="1" x14ac:dyDescent="0.25">
      <c r="A495" s="65" t="s">
        <v>1413</v>
      </c>
      <c r="B495" s="66" t="s">
        <v>1874</v>
      </c>
      <c r="C495" s="67" t="s">
        <v>2331</v>
      </c>
      <c r="D495" s="68"/>
      <c r="E495" s="69"/>
      <c r="F495" s="310">
        <v>0</v>
      </c>
      <c r="G495" s="310">
        <v>0</v>
      </c>
      <c r="H495" s="144">
        <f t="shared" si="106"/>
        <v>0</v>
      </c>
      <c r="I495" s="93">
        <f t="shared" si="107"/>
        <v>0</v>
      </c>
      <c r="J495" s="160"/>
      <c r="K495" s="310">
        <v>0</v>
      </c>
      <c r="L495" s="310">
        <v>1248885.1499999999</v>
      </c>
      <c r="M495" s="144">
        <f t="shared" si="96"/>
        <v>-1248885.1499999999</v>
      </c>
      <c r="N495" s="93" t="str">
        <f t="shared" si="97"/>
        <v>N.M.</v>
      </c>
      <c r="O495" s="261"/>
      <c r="P495" s="160"/>
      <c r="Q495" s="310">
        <v>0</v>
      </c>
      <c r="R495" s="310">
        <v>0</v>
      </c>
      <c r="S495" s="144">
        <f t="shared" si="104"/>
        <v>0</v>
      </c>
      <c r="T495" s="93">
        <f t="shared" si="105"/>
        <v>0</v>
      </c>
      <c r="U495" s="160"/>
      <c r="V495" s="310">
        <v>0</v>
      </c>
      <c r="W495" s="310">
        <v>-8033066.5700000003</v>
      </c>
      <c r="X495" s="144">
        <f t="shared" si="100"/>
        <v>8033066.5700000003</v>
      </c>
      <c r="Y495" s="93" t="str">
        <f t="shared" si="101"/>
        <v>N.M.</v>
      </c>
      <c r="Z495" s="134"/>
    </row>
    <row r="496" spans="1:26" s="70" customFormat="1" hidden="1" outlineLevel="1" x14ac:dyDescent="0.25">
      <c r="A496" s="65" t="s">
        <v>1414</v>
      </c>
      <c r="B496" s="66" t="s">
        <v>1875</v>
      </c>
      <c r="C496" s="67" t="s">
        <v>2332</v>
      </c>
      <c r="D496" s="68"/>
      <c r="E496" s="69"/>
      <c r="F496" s="310">
        <v>355.43</v>
      </c>
      <c r="G496" s="310">
        <v>239.28</v>
      </c>
      <c r="H496" s="144">
        <f t="shared" si="106"/>
        <v>116.15</v>
      </c>
      <c r="I496" s="93">
        <f t="shared" si="107"/>
        <v>0.48541457706452695</v>
      </c>
      <c r="J496" s="160"/>
      <c r="K496" s="310">
        <v>1819.95</v>
      </c>
      <c r="L496" s="310">
        <v>1824.26</v>
      </c>
      <c r="M496" s="144">
        <f t="shared" si="96"/>
        <v>-4.3099999999999454</v>
      </c>
      <c r="N496" s="93">
        <f t="shared" si="97"/>
        <v>-2.3626018221086609E-3</v>
      </c>
      <c r="O496" s="261"/>
      <c r="P496" s="160"/>
      <c r="Q496" s="310">
        <v>910.01</v>
      </c>
      <c r="R496" s="310">
        <v>853.71</v>
      </c>
      <c r="S496" s="144">
        <f t="shared" si="104"/>
        <v>56.299999999999955</v>
      </c>
      <c r="T496" s="93">
        <f t="shared" si="105"/>
        <v>6.5947452882126195E-2</v>
      </c>
      <c r="U496" s="160"/>
      <c r="V496" s="310">
        <v>3532.4</v>
      </c>
      <c r="W496" s="310">
        <v>3662.88</v>
      </c>
      <c r="X496" s="144">
        <f t="shared" si="100"/>
        <v>-130.48000000000002</v>
      </c>
      <c r="Y496" s="93">
        <f t="shared" si="101"/>
        <v>-3.5622242606910416E-2</v>
      </c>
      <c r="Z496" s="134"/>
    </row>
    <row r="497" spans="1:26" collapsed="1" x14ac:dyDescent="0.25">
      <c r="A497" s="40" t="s">
        <v>663</v>
      </c>
      <c r="B497" s="85" t="s">
        <v>468</v>
      </c>
      <c r="C497" s="90" t="s">
        <v>369</v>
      </c>
      <c r="D497" s="40"/>
      <c r="E497" s="50"/>
      <c r="F497" s="102">
        <v>251140.56</v>
      </c>
      <c r="G497" s="102">
        <v>423515.26</v>
      </c>
      <c r="H497" s="100">
        <f t="shared" si="106"/>
        <v>-172374.7</v>
      </c>
      <c r="I497" s="119">
        <f t="shared" si="107"/>
        <v>-0.40700941921195471</v>
      </c>
      <c r="J497" s="162"/>
      <c r="K497" s="102">
        <v>544094.96</v>
      </c>
      <c r="L497" s="102">
        <v>2057893.07</v>
      </c>
      <c r="M497" s="100">
        <f t="shared" si="96"/>
        <v>-1513798.11</v>
      </c>
      <c r="N497" s="119">
        <f t="shared" si="97"/>
        <v>-0.73560581551499182</v>
      </c>
      <c r="O497" s="249"/>
      <c r="P497" s="162"/>
      <c r="Q497" s="102">
        <v>373130.56</v>
      </c>
      <c r="R497" s="102">
        <v>525433.55999999994</v>
      </c>
      <c r="S497" s="100">
        <f t="shared" si="104"/>
        <v>-152302.99999999994</v>
      </c>
      <c r="T497" s="119">
        <f t="shared" si="105"/>
        <v>-0.28986157640939408</v>
      </c>
      <c r="U497" s="162"/>
      <c r="V497" s="102">
        <v>933678.05</v>
      </c>
      <c r="W497" s="102">
        <v>-6676471.3100000005</v>
      </c>
      <c r="X497" s="100">
        <f t="shared" si="100"/>
        <v>7610149.3600000003</v>
      </c>
      <c r="Y497" s="119">
        <f t="shared" si="101"/>
        <v>1.1398460364236929</v>
      </c>
    </row>
    <row r="498" spans="1:26" s="70" customFormat="1" hidden="1" outlineLevel="1" x14ac:dyDescent="0.25">
      <c r="A498" s="65" t="s">
        <v>1415</v>
      </c>
      <c r="B498" s="66" t="s">
        <v>1876</v>
      </c>
      <c r="C498" s="67" t="s">
        <v>2333</v>
      </c>
      <c r="D498" s="68"/>
      <c r="E498" s="69"/>
      <c r="F498" s="310">
        <v>0</v>
      </c>
      <c r="G498" s="310">
        <v>0</v>
      </c>
      <c r="H498" s="144">
        <f t="shared" si="106"/>
        <v>0</v>
      </c>
      <c r="I498" s="93">
        <f t="shared" si="107"/>
        <v>0</v>
      </c>
      <c r="J498" s="160"/>
      <c r="K498" s="310">
        <v>250</v>
      </c>
      <c r="L498" s="310">
        <v>0</v>
      </c>
      <c r="M498" s="144">
        <f t="shared" si="96"/>
        <v>250</v>
      </c>
      <c r="N498" s="93" t="str">
        <f t="shared" si="97"/>
        <v>N.M.</v>
      </c>
      <c r="O498" s="261"/>
      <c r="P498" s="160"/>
      <c r="Q498" s="310">
        <v>0</v>
      </c>
      <c r="R498" s="310">
        <v>0</v>
      </c>
      <c r="S498" s="144">
        <f t="shared" si="104"/>
        <v>0</v>
      </c>
      <c r="T498" s="93">
        <f t="shared" si="105"/>
        <v>0</v>
      </c>
      <c r="U498" s="160"/>
      <c r="V498" s="310">
        <v>250</v>
      </c>
      <c r="W498" s="310">
        <v>0</v>
      </c>
      <c r="X498" s="144">
        <f t="shared" si="100"/>
        <v>250</v>
      </c>
      <c r="Y498" s="93" t="str">
        <f t="shared" si="101"/>
        <v>N.M.</v>
      </c>
      <c r="Z498" s="134"/>
    </row>
    <row r="499" spans="1:26" s="70" customFormat="1" hidden="1" outlineLevel="1" x14ac:dyDescent="0.25">
      <c r="A499" s="65" t="s">
        <v>1416</v>
      </c>
      <c r="B499" s="66" t="s">
        <v>1877</v>
      </c>
      <c r="C499" s="67" t="s">
        <v>2267</v>
      </c>
      <c r="D499" s="68"/>
      <c r="E499" s="69"/>
      <c r="F499" s="310">
        <v>0</v>
      </c>
      <c r="G499" s="310">
        <v>0</v>
      </c>
      <c r="H499" s="144">
        <f t="shared" si="106"/>
        <v>0</v>
      </c>
      <c r="I499" s="93">
        <f t="shared" si="107"/>
        <v>0</v>
      </c>
      <c r="J499" s="160"/>
      <c r="K499" s="310">
        <v>0</v>
      </c>
      <c r="L499" s="310">
        <v>0</v>
      </c>
      <c r="M499" s="144">
        <f t="shared" ref="M499:M562" si="108">+K499-L499</f>
        <v>0</v>
      </c>
      <c r="N499" s="93">
        <f t="shared" ref="N499:N562" si="109">IF(L499&lt;0,IF(M499=0,0,IF(OR(L499=0,K499=0),"N.M.",IF(ABS(M499/L499)&gt;=10,"N.M.",M499/(-L499)))),IF(M499=0,0,IF(OR(L499=0,K499=0),"N.M.",IF(ABS(M499/L499)&gt;=10,"N.M.",M499/L499))))</f>
        <v>0</v>
      </c>
      <c r="O499" s="261"/>
      <c r="P499" s="160"/>
      <c r="Q499" s="310">
        <v>0</v>
      </c>
      <c r="R499" s="310">
        <v>0</v>
      </c>
      <c r="S499" s="144">
        <f t="shared" si="104"/>
        <v>0</v>
      </c>
      <c r="T499" s="93">
        <f t="shared" si="105"/>
        <v>0</v>
      </c>
      <c r="U499" s="160"/>
      <c r="V499" s="310">
        <v>0</v>
      </c>
      <c r="W499" s="310">
        <v>0</v>
      </c>
      <c r="X499" s="144">
        <f t="shared" ref="X499:X562" si="110">+V499-W499</f>
        <v>0</v>
      </c>
      <c r="Y499" s="93">
        <f t="shared" ref="Y499:Y562" si="111">IF(W499&lt;0,IF(X499=0,0,IF(OR(W499=0,V499=0),"N.M.",IF(ABS(X499/W499)&gt;=10,"N.M.",X499/(-W499)))),IF(X499=0,0,IF(OR(W499=0,V499=0),"N.M.",IF(ABS(X499/W499)&gt;=10,"N.M.",X499/W499))))</f>
        <v>0</v>
      </c>
      <c r="Z499" s="134"/>
    </row>
    <row r="500" spans="1:26" collapsed="1" x14ac:dyDescent="0.25">
      <c r="A500" s="40" t="s">
        <v>664</v>
      </c>
      <c r="B500" s="85" t="s">
        <v>469</v>
      </c>
      <c r="C500" s="90" t="s">
        <v>368</v>
      </c>
      <c r="D500" s="40"/>
      <c r="E500" s="50"/>
      <c r="F500" s="102">
        <v>0</v>
      </c>
      <c r="G500" s="102">
        <v>0</v>
      </c>
      <c r="H500" s="100">
        <f t="shared" si="106"/>
        <v>0</v>
      </c>
      <c r="I500" s="119">
        <f t="shared" si="107"/>
        <v>0</v>
      </c>
      <c r="J500" s="162"/>
      <c r="K500" s="102">
        <v>250</v>
      </c>
      <c r="L500" s="102">
        <v>0</v>
      </c>
      <c r="M500" s="100">
        <f t="shared" si="108"/>
        <v>250</v>
      </c>
      <c r="N500" s="119" t="str">
        <f t="shared" si="109"/>
        <v>N.M.</v>
      </c>
      <c r="O500" s="249"/>
      <c r="P500" s="162"/>
      <c r="Q500" s="102">
        <v>0</v>
      </c>
      <c r="R500" s="102">
        <v>0</v>
      </c>
      <c r="S500" s="100">
        <f t="shared" si="104"/>
        <v>0</v>
      </c>
      <c r="T500" s="119">
        <f t="shared" si="105"/>
        <v>0</v>
      </c>
      <c r="U500" s="162"/>
      <c r="V500" s="102">
        <v>250</v>
      </c>
      <c r="W500" s="102">
        <v>0</v>
      </c>
      <c r="X500" s="100">
        <f t="shared" si="110"/>
        <v>250</v>
      </c>
      <c r="Y500" s="119" t="str">
        <f t="shared" si="111"/>
        <v>N.M.</v>
      </c>
    </row>
    <row r="501" spans="1:26" s="70" customFormat="1" hidden="1" outlineLevel="1" x14ac:dyDescent="0.25">
      <c r="A501" s="65" t="s">
        <v>1388</v>
      </c>
      <c r="B501" s="66" t="s">
        <v>1849</v>
      </c>
      <c r="C501" s="67" t="s">
        <v>2255</v>
      </c>
      <c r="D501" s="68"/>
      <c r="E501" s="69"/>
      <c r="F501" s="310">
        <v>212175.87</v>
      </c>
      <c r="G501" s="310">
        <v>137056.33000000002</v>
      </c>
      <c r="H501" s="144">
        <f t="shared" si="106"/>
        <v>75119.539999999979</v>
      </c>
      <c r="I501" s="93">
        <f t="shared" si="107"/>
        <v>0.54809245220560021</v>
      </c>
      <c r="J501" s="160"/>
      <c r="K501" s="310">
        <v>1118799.25</v>
      </c>
      <c r="L501" s="310">
        <v>1090896.78</v>
      </c>
      <c r="M501" s="144">
        <f t="shared" si="108"/>
        <v>27902.469999999972</v>
      </c>
      <c r="N501" s="93">
        <f t="shared" si="109"/>
        <v>2.5577552809350094E-2</v>
      </c>
      <c r="O501" s="261"/>
      <c r="P501" s="160"/>
      <c r="Q501" s="310">
        <v>525207.21</v>
      </c>
      <c r="R501" s="310">
        <v>494461.71</v>
      </c>
      <c r="S501" s="144">
        <f t="shared" si="104"/>
        <v>30745.499999999942</v>
      </c>
      <c r="T501" s="93">
        <f t="shared" si="105"/>
        <v>6.2179738851770625E-2</v>
      </c>
      <c r="U501" s="160"/>
      <c r="V501" s="310">
        <v>2092674.6</v>
      </c>
      <c r="W501" s="310">
        <v>2186995.81</v>
      </c>
      <c r="X501" s="144">
        <f t="shared" si="110"/>
        <v>-94321.209999999963</v>
      </c>
      <c r="Y501" s="93">
        <f t="shared" si="111"/>
        <v>-4.3128207913667636E-2</v>
      </c>
      <c r="Z501" s="134"/>
    </row>
    <row r="502" spans="1:26" s="70" customFormat="1" hidden="1" outlineLevel="1" x14ac:dyDescent="0.25">
      <c r="A502" s="65" t="s">
        <v>1389</v>
      </c>
      <c r="B502" s="66" t="s">
        <v>1850</v>
      </c>
      <c r="C502" s="67" t="s">
        <v>2307</v>
      </c>
      <c r="D502" s="68"/>
      <c r="E502" s="69"/>
      <c r="F502" s="310">
        <v>54208.05</v>
      </c>
      <c r="G502" s="310">
        <v>30121.74</v>
      </c>
      <c r="H502" s="144">
        <f t="shared" si="106"/>
        <v>24086.31</v>
      </c>
      <c r="I502" s="93">
        <f t="shared" si="107"/>
        <v>0.79963209296674098</v>
      </c>
      <c r="J502" s="160"/>
      <c r="K502" s="310">
        <v>314413.55</v>
      </c>
      <c r="L502" s="310">
        <v>188884.30000000002</v>
      </c>
      <c r="M502" s="144">
        <f t="shared" si="108"/>
        <v>125529.24999999997</v>
      </c>
      <c r="N502" s="93">
        <f t="shared" si="109"/>
        <v>0.66458276309889153</v>
      </c>
      <c r="O502" s="261"/>
      <c r="P502" s="160"/>
      <c r="Q502" s="310">
        <v>206227.56</v>
      </c>
      <c r="R502" s="310">
        <v>91472.74</v>
      </c>
      <c r="S502" s="144">
        <f t="shared" si="104"/>
        <v>114754.81999999999</v>
      </c>
      <c r="T502" s="93">
        <f t="shared" si="105"/>
        <v>1.2545247906644099</v>
      </c>
      <c r="U502" s="160"/>
      <c r="V502" s="310">
        <v>511614.5</v>
      </c>
      <c r="W502" s="310">
        <v>345975.53</v>
      </c>
      <c r="X502" s="144">
        <f t="shared" si="110"/>
        <v>165638.96999999997</v>
      </c>
      <c r="Y502" s="93">
        <f t="shared" si="111"/>
        <v>0.4787592058895031</v>
      </c>
      <c r="Z502" s="134"/>
    </row>
    <row r="503" spans="1:26" s="70" customFormat="1" hidden="1" outlineLevel="1" x14ac:dyDescent="0.25">
      <c r="A503" s="65" t="s">
        <v>1390</v>
      </c>
      <c r="B503" s="66" t="s">
        <v>1851</v>
      </c>
      <c r="C503" s="67" t="s">
        <v>2308</v>
      </c>
      <c r="D503" s="68"/>
      <c r="E503" s="69"/>
      <c r="F503" s="310">
        <v>80.16</v>
      </c>
      <c r="G503" s="310">
        <v>0</v>
      </c>
      <c r="H503" s="144">
        <f t="shared" si="106"/>
        <v>80.16</v>
      </c>
      <c r="I503" s="93" t="str">
        <f t="shared" si="107"/>
        <v>N.M.</v>
      </c>
      <c r="J503" s="160"/>
      <c r="K503" s="310">
        <v>25.2</v>
      </c>
      <c r="L503" s="310">
        <v>0</v>
      </c>
      <c r="M503" s="144">
        <f t="shared" si="108"/>
        <v>25.2</v>
      </c>
      <c r="N503" s="93" t="str">
        <f t="shared" si="109"/>
        <v>N.M.</v>
      </c>
      <c r="O503" s="261"/>
      <c r="P503" s="160"/>
      <c r="Q503" s="310">
        <v>-149.14000000000001</v>
      </c>
      <c r="R503" s="310">
        <v>0</v>
      </c>
      <c r="S503" s="144">
        <f t="shared" si="104"/>
        <v>-149.14000000000001</v>
      </c>
      <c r="T503" s="93" t="str">
        <f t="shared" si="105"/>
        <v>N.M.</v>
      </c>
      <c r="U503" s="160"/>
      <c r="V503" s="310">
        <v>155.25</v>
      </c>
      <c r="W503" s="310">
        <v>0</v>
      </c>
      <c r="X503" s="144">
        <f t="shared" si="110"/>
        <v>155.25</v>
      </c>
      <c r="Y503" s="93" t="str">
        <f t="shared" si="111"/>
        <v>N.M.</v>
      </c>
      <c r="Z503" s="134"/>
    </row>
    <row r="504" spans="1:26" s="70" customFormat="1" hidden="1" outlineLevel="1" x14ac:dyDescent="0.25">
      <c r="A504" s="65" t="s">
        <v>1391</v>
      </c>
      <c r="B504" s="66" t="s">
        <v>1852</v>
      </c>
      <c r="C504" s="67" t="s">
        <v>2309</v>
      </c>
      <c r="D504" s="68"/>
      <c r="E504" s="69"/>
      <c r="F504" s="310">
        <v>12356.26</v>
      </c>
      <c r="G504" s="310">
        <v>13322.58</v>
      </c>
      <c r="H504" s="144">
        <f t="shared" si="106"/>
        <v>-966.31999999999971</v>
      </c>
      <c r="I504" s="93">
        <f t="shared" si="107"/>
        <v>-7.2532497459200818E-2</v>
      </c>
      <c r="J504" s="160"/>
      <c r="K504" s="310">
        <v>44546.51</v>
      </c>
      <c r="L504" s="310">
        <v>39320.080000000002</v>
      </c>
      <c r="M504" s="144">
        <f t="shared" si="108"/>
        <v>5226.43</v>
      </c>
      <c r="N504" s="93">
        <f t="shared" si="109"/>
        <v>0.13292012630696581</v>
      </c>
      <c r="O504" s="261"/>
      <c r="P504" s="160"/>
      <c r="Q504" s="310">
        <v>26784.82</v>
      </c>
      <c r="R504" s="310">
        <v>26191.200000000001</v>
      </c>
      <c r="S504" s="144">
        <f t="shared" si="104"/>
        <v>593.61999999999898</v>
      </c>
      <c r="T504" s="93">
        <f t="shared" si="105"/>
        <v>2.2664864534652822E-2</v>
      </c>
      <c r="U504" s="160"/>
      <c r="V504" s="310">
        <v>82486.929999999993</v>
      </c>
      <c r="W504" s="310">
        <v>74570.89</v>
      </c>
      <c r="X504" s="144">
        <f t="shared" si="110"/>
        <v>7916.0399999999936</v>
      </c>
      <c r="Y504" s="93">
        <f t="shared" si="111"/>
        <v>0.10615455977526879</v>
      </c>
      <c r="Z504" s="134"/>
    </row>
    <row r="505" spans="1:26" s="70" customFormat="1" hidden="1" outlineLevel="1" x14ac:dyDescent="0.25">
      <c r="A505" s="65" t="s">
        <v>1392</v>
      </c>
      <c r="B505" s="66" t="s">
        <v>1853</v>
      </c>
      <c r="C505" s="67" t="s">
        <v>2310</v>
      </c>
      <c r="D505" s="68"/>
      <c r="E505" s="69"/>
      <c r="F505" s="310">
        <v>101015.23</v>
      </c>
      <c r="G505" s="310">
        <v>110596.15000000001</v>
      </c>
      <c r="H505" s="144">
        <f t="shared" si="106"/>
        <v>-9580.9200000000128</v>
      </c>
      <c r="I505" s="93">
        <f t="shared" si="107"/>
        <v>-8.6629778703869995E-2</v>
      </c>
      <c r="J505" s="160"/>
      <c r="K505" s="310">
        <v>731688.02</v>
      </c>
      <c r="L505" s="310">
        <v>730572.47</v>
      </c>
      <c r="M505" s="144">
        <f t="shared" si="108"/>
        <v>1115.5500000000466</v>
      </c>
      <c r="N505" s="93">
        <f t="shared" si="109"/>
        <v>1.5269532398340259E-3</v>
      </c>
      <c r="O505" s="261"/>
      <c r="P505" s="160"/>
      <c r="Q505" s="310">
        <v>351880.81</v>
      </c>
      <c r="R505" s="310">
        <v>359471.86</v>
      </c>
      <c r="S505" s="144">
        <f t="shared" si="104"/>
        <v>-7591.0499999999884</v>
      </c>
      <c r="T505" s="93">
        <f t="shared" si="105"/>
        <v>-2.111723014980919E-2</v>
      </c>
      <c r="U505" s="160"/>
      <c r="V505" s="310">
        <v>1317217.4100000001</v>
      </c>
      <c r="W505" s="310">
        <v>1283082.95</v>
      </c>
      <c r="X505" s="144">
        <f t="shared" si="110"/>
        <v>34134.460000000196</v>
      </c>
      <c r="Y505" s="93">
        <f t="shared" si="111"/>
        <v>2.6603470960314918E-2</v>
      </c>
      <c r="Z505" s="134"/>
    </row>
    <row r="506" spans="1:26" s="70" customFormat="1" hidden="1" outlineLevel="1" x14ac:dyDescent="0.25">
      <c r="A506" s="65" t="s">
        <v>1393</v>
      </c>
      <c r="B506" s="66" t="s">
        <v>1854</v>
      </c>
      <c r="C506" s="67" t="s">
        <v>2311</v>
      </c>
      <c r="D506" s="68"/>
      <c r="E506" s="69"/>
      <c r="F506" s="310">
        <v>0</v>
      </c>
      <c r="G506" s="310">
        <v>0</v>
      </c>
      <c r="H506" s="144">
        <f t="shared" si="106"/>
        <v>0</v>
      </c>
      <c r="I506" s="93">
        <f t="shared" si="107"/>
        <v>0</v>
      </c>
      <c r="J506" s="160"/>
      <c r="K506" s="310">
        <v>0</v>
      </c>
      <c r="L506" s="310">
        <v>0</v>
      </c>
      <c r="M506" s="144">
        <f t="shared" si="108"/>
        <v>0</v>
      </c>
      <c r="N506" s="93">
        <f t="shared" si="109"/>
        <v>0</v>
      </c>
      <c r="O506" s="261"/>
      <c r="P506" s="160"/>
      <c r="Q506" s="310">
        <v>0</v>
      </c>
      <c r="R506" s="310">
        <v>0</v>
      </c>
      <c r="S506" s="144">
        <f t="shared" si="104"/>
        <v>0</v>
      </c>
      <c r="T506" s="93">
        <f t="shared" si="105"/>
        <v>0</v>
      </c>
      <c r="U506" s="160"/>
      <c r="V506" s="310">
        <v>0</v>
      </c>
      <c r="W506" s="310">
        <v>-2488.0100000000002</v>
      </c>
      <c r="X506" s="144">
        <f t="shared" si="110"/>
        <v>2488.0100000000002</v>
      </c>
      <c r="Y506" s="93" t="str">
        <f t="shared" si="111"/>
        <v>N.M.</v>
      </c>
      <c r="Z506" s="134"/>
    </row>
    <row r="507" spans="1:26" s="70" customFormat="1" hidden="1" outlineLevel="1" x14ac:dyDescent="0.25">
      <c r="A507" s="65" t="s">
        <v>1394</v>
      </c>
      <c r="B507" s="66" t="s">
        <v>1855</v>
      </c>
      <c r="C507" s="67" t="s">
        <v>2312</v>
      </c>
      <c r="D507" s="68"/>
      <c r="E507" s="69"/>
      <c r="F507" s="310">
        <v>0</v>
      </c>
      <c r="G507" s="310">
        <v>0</v>
      </c>
      <c r="H507" s="144">
        <f t="shared" si="106"/>
        <v>0</v>
      </c>
      <c r="I507" s="93">
        <f t="shared" si="107"/>
        <v>0</v>
      </c>
      <c r="J507" s="160"/>
      <c r="K507" s="310">
        <v>0</v>
      </c>
      <c r="L507" s="310">
        <v>0</v>
      </c>
      <c r="M507" s="144">
        <f t="shared" si="108"/>
        <v>0</v>
      </c>
      <c r="N507" s="93">
        <f t="shared" si="109"/>
        <v>0</v>
      </c>
      <c r="O507" s="261"/>
      <c r="P507" s="160"/>
      <c r="Q507" s="310">
        <v>0</v>
      </c>
      <c r="R507" s="310">
        <v>0</v>
      </c>
      <c r="S507" s="144">
        <f t="shared" si="104"/>
        <v>0</v>
      </c>
      <c r="T507" s="93">
        <f t="shared" si="105"/>
        <v>0</v>
      </c>
      <c r="U507" s="160"/>
      <c r="V507" s="310">
        <v>0</v>
      </c>
      <c r="W507" s="310">
        <v>39613.5</v>
      </c>
      <c r="X507" s="144">
        <f t="shared" si="110"/>
        <v>-39613.5</v>
      </c>
      <c r="Y507" s="93" t="str">
        <f t="shared" si="111"/>
        <v>N.M.</v>
      </c>
      <c r="Z507" s="134"/>
    </row>
    <row r="508" spans="1:26" s="70" customFormat="1" hidden="1" outlineLevel="1" x14ac:dyDescent="0.25">
      <c r="A508" s="65" t="s">
        <v>1395</v>
      </c>
      <c r="B508" s="66" t="s">
        <v>1856</v>
      </c>
      <c r="C508" s="67" t="s">
        <v>2313</v>
      </c>
      <c r="D508" s="68"/>
      <c r="E508" s="69"/>
      <c r="F508" s="310">
        <v>0</v>
      </c>
      <c r="G508" s="310">
        <v>0</v>
      </c>
      <c r="H508" s="144">
        <f t="shared" si="106"/>
        <v>0</v>
      </c>
      <c r="I508" s="93">
        <f t="shared" si="107"/>
        <v>0</v>
      </c>
      <c r="J508" s="160"/>
      <c r="K508" s="310">
        <v>0</v>
      </c>
      <c r="L508" s="310">
        <v>3534.9700000000003</v>
      </c>
      <c r="M508" s="144">
        <f t="shared" si="108"/>
        <v>-3534.9700000000003</v>
      </c>
      <c r="N508" s="93" t="str">
        <f t="shared" si="109"/>
        <v>N.M.</v>
      </c>
      <c r="O508" s="261"/>
      <c r="P508" s="160"/>
      <c r="Q508" s="310">
        <v>0</v>
      </c>
      <c r="R508" s="310">
        <v>0</v>
      </c>
      <c r="S508" s="144">
        <f t="shared" si="104"/>
        <v>0</v>
      </c>
      <c r="T508" s="93">
        <f t="shared" si="105"/>
        <v>0</v>
      </c>
      <c r="U508" s="160"/>
      <c r="V508" s="310">
        <v>0</v>
      </c>
      <c r="W508" s="310">
        <v>54111.25</v>
      </c>
      <c r="X508" s="144">
        <f t="shared" si="110"/>
        <v>-54111.25</v>
      </c>
      <c r="Y508" s="93" t="str">
        <f t="shared" si="111"/>
        <v>N.M.</v>
      </c>
      <c r="Z508" s="134"/>
    </row>
    <row r="509" spans="1:26" s="70" customFormat="1" hidden="1" outlineLevel="1" x14ac:dyDescent="0.25">
      <c r="A509" s="65" t="s">
        <v>1396</v>
      </c>
      <c r="B509" s="66" t="s">
        <v>1857</v>
      </c>
      <c r="C509" s="67" t="s">
        <v>2314</v>
      </c>
      <c r="D509" s="68"/>
      <c r="E509" s="69"/>
      <c r="F509" s="310">
        <v>2751.7400000000002</v>
      </c>
      <c r="G509" s="310">
        <v>4827.24</v>
      </c>
      <c r="H509" s="144">
        <f t="shared" si="106"/>
        <v>-2075.4999999999995</v>
      </c>
      <c r="I509" s="93">
        <f t="shared" si="107"/>
        <v>-0.42995583397552217</v>
      </c>
      <c r="J509" s="160"/>
      <c r="K509" s="310">
        <v>51021.8</v>
      </c>
      <c r="L509" s="310">
        <v>34565.090000000004</v>
      </c>
      <c r="M509" s="144">
        <f t="shared" si="108"/>
        <v>16456.71</v>
      </c>
      <c r="N509" s="93">
        <f t="shared" si="109"/>
        <v>0.47610783018357533</v>
      </c>
      <c r="O509" s="261"/>
      <c r="P509" s="160"/>
      <c r="Q509" s="310">
        <v>36674.86</v>
      </c>
      <c r="R509" s="310">
        <v>14574.29</v>
      </c>
      <c r="S509" s="144">
        <f t="shared" si="104"/>
        <v>22100.57</v>
      </c>
      <c r="T509" s="93">
        <f t="shared" si="105"/>
        <v>1.5164080034087424</v>
      </c>
      <c r="U509" s="160"/>
      <c r="V509" s="310">
        <v>94538.03</v>
      </c>
      <c r="W509" s="310">
        <v>69697.98000000001</v>
      </c>
      <c r="X509" s="144">
        <f t="shared" si="110"/>
        <v>24840.049999999988</v>
      </c>
      <c r="Y509" s="93">
        <f t="shared" si="111"/>
        <v>0.35639555120535754</v>
      </c>
      <c r="Z509" s="134"/>
    </row>
    <row r="510" spans="1:26" s="70" customFormat="1" hidden="1" outlineLevel="1" x14ac:dyDescent="0.25">
      <c r="A510" s="65" t="s">
        <v>1397</v>
      </c>
      <c r="B510" s="66" t="s">
        <v>1858</v>
      </c>
      <c r="C510" s="67" t="s">
        <v>2315</v>
      </c>
      <c r="D510" s="68"/>
      <c r="E510" s="69"/>
      <c r="F510" s="310">
        <v>0</v>
      </c>
      <c r="G510" s="310">
        <v>0</v>
      </c>
      <c r="H510" s="144">
        <f t="shared" si="106"/>
        <v>0</v>
      </c>
      <c r="I510" s="93">
        <f t="shared" si="107"/>
        <v>0</v>
      </c>
      <c r="J510" s="160"/>
      <c r="K510" s="310">
        <v>0</v>
      </c>
      <c r="L510" s="310">
        <v>0</v>
      </c>
      <c r="M510" s="144">
        <f t="shared" si="108"/>
        <v>0</v>
      </c>
      <c r="N510" s="93">
        <f t="shared" si="109"/>
        <v>0</v>
      </c>
      <c r="O510" s="261"/>
      <c r="P510" s="160"/>
      <c r="Q510" s="310">
        <v>0</v>
      </c>
      <c r="R510" s="310">
        <v>0</v>
      </c>
      <c r="S510" s="144">
        <f t="shared" si="104"/>
        <v>0</v>
      </c>
      <c r="T510" s="93">
        <f t="shared" si="105"/>
        <v>0</v>
      </c>
      <c r="U510" s="160"/>
      <c r="V510" s="310">
        <v>0</v>
      </c>
      <c r="W510" s="310">
        <v>-0.73</v>
      </c>
      <c r="X510" s="144">
        <f t="shared" si="110"/>
        <v>0.73</v>
      </c>
      <c r="Y510" s="93" t="str">
        <f t="shared" si="111"/>
        <v>N.M.</v>
      </c>
      <c r="Z510" s="134"/>
    </row>
    <row r="511" spans="1:26" s="70" customFormat="1" hidden="1" outlineLevel="1" x14ac:dyDescent="0.25">
      <c r="A511" s="65" t="s">
        <v>1398</v>
      </c>
      <c r="B511" s="66" t="s">
        <v>1859</v>
      </c>
      <c r="C511" s="67" t="s">
        <v>2316</v>
      </c>
      <c r="D511" s="68"/>
      <c r="E511" s="69"/>
      <c r="F511" s="310">
        <v>3382.46</v>
      </c>
      <c r="G511" s="310">
        <v>3350.4300000000003</v>
      </c>
      <c r="H511" s="144">
        <f t="shared" si="106"/>
        <v>32.029999999999745</v>
      </c>
      <c r="I511" s="93">
        <f t="shared" si="107"/>
        <v>9.5599669296179118E-3</v>
      </c>
      <c r="J511" s="160"/>
      <c r="K511" s="310">
        <v>12828.380000000001</v>
      </c>
      <c r="L511" s="310">
        <v>11401.29</v>
      </c>
      <c r="M511" s="144">
        <f t="shared" si="108"/>
        <v>1427.0900000000001</v>
      </c>
      <c r="N511" s="93">
        <f t="shared" si="109"/>
        <v>0.12516916945363202</v>
      </c>
      <c r="O511" s="261"/>
      <c r="P511" s="160"/>
      <c r="Q511" s="310">
        <v>6220.92</v>
      </c>
      <c r="R511" s="310">
        <v>6513.62</v>
      </c>
      <c r="S511" s="144">
        <f t="shared" si="104"/>
        <v>-292.69999999999982</v>
      </c>
      <c r="T511" s="93">
        <f t="shared" si="105"/>
        <v>-4.4936609750031442E-2</v>
      </c>
      <c r="U511" s="160"/>
      <c r="V511" s="310">
        <v>25755.260000000002</v>
      </c>
      <c r="W511" s="310">
        <v>24489.550000000003</v>
      </c>
      <c r="X511" s="144">
        <f t="shared" si="110"/>
        <v>1265.7099999999991</v>
      </c>
      <c r="Y511" s="93">
        <f t="shared" si="111"/>
        <v>5.168367732359308E-2</v>
      </c>
      <c r="Z511" s="134"/>
    </row>
    <row r="512" spans="1:26" s="70" customFormat="1" hidden="1" outlineLevel="1" x14ac:dyDescent="0.25">
      <c r="A512" s="65" t="s">
        <v>1399</v>
      </c>
      <c r="B512" s="66" t="s">
        <v>1860</v>
      </c>
      <c r="C512" s="67" t="s">
        <v>2317</v>
      </c>
      <c r="D512" s="68"/>
      <c r="E512" s="69"/>
      <c r="F512" s="310">
        <v>31652.36</v>
      </c>
      <c r="G512" s="310">
        <v>27992.28</v>
      </c>
      <c r="H512" s="144">
        <f t="shared" si="106"/>
        <v>3660.0800000000017</v>
      </c>
      <c r="I512" s="93">
        <f t="shared" si="107"/>
        <v>0.13075319338046068</v>
      </c>
      <c r="J512" s="160"/>
      <c r="K512" s="310">
        <v>208451.86000000002</v>
      </c>
      <c r="L512" s="310">
        <v>239478.64</v>
      </c>
      <c r="M512" s="144">
        <f t="shared" si="108"/>
        <v>-31026.78</v>
      </c>
      <c r="N512" s="93">
        <f t="shared" si="109"/>
        <v>-0.12955969684811972</v>
      </c>
      <c r="O512" s="261"/>
      <c r="P512" s="160"/>
      <c r="Q512" s="310">
        <v>80037.509999999995</v>
      </c>
      <c r="R512" s="310">
        <v>92062.12</v>
      </c>
      <c r="S512" s="144">
        <f t="shared" ref="S512:S543" si="112">+Q512-R512</f>
        <v>-12024.61</v>
      </c>
      <c r="T512" s="93">
        <f t="shared" ref="T512:T543" si="113">IF(R512&lt;0,IF(S512=0,0,IF(OR(R512=0,Q512=0),"N.M.",IF(ABS(S512/R512)&gt;=10,"N.M.",S512/(-R512)))),IF(S512=0,0,IF(OR(R512=0,Q512=0),"N.M.",IF(ABS(S512/R512)&gt;=10,"N.M.",S512/R512))))</f>
        <v>-0.13061408970377827</v>
      </c>
      <c r="U512" s="160"/>
      <c r="V512" s="310">
        <v>396855.67000000004</v>
      </c>
      <c r="W512" s="310">
        <v>416552.15</v>
      </c>
      <c r="X512" s="144">
        <f t="shared" si="110"/>
        <v>-19696.479999999981</v>
      </c>
      <c r="Y512" s="93">
        <f t="shared" si="111"/>
        <v>-4.728454768508572E-2</v>
      </c>
      <c r="Z512" s="134"/>
    </row>
    <row r="513" spans="1:26" s="70" customFormat="1" hidden="1" outlineLevel="1" x14ac:dyDescent="0.25">
      <c r="A513" s="65" t="s">
        <v>1400</v>
      </c>
      <c r="B513" s="66" t="s">
        <v>1861</v>
      </c>
      <c r="C513" s="67" t="s">
        <v>2318</v>
      </c>
      <c r="D513" s="68"/>
      <c r="E513" s="69"/>
      <c r="F513" s="310">
        <v>28263.510000000002</v>
      </c>
      <c r="G513" s="310">
        <v>19668.21</v>
      </c>
      <c r="H513" s="144">
        <f t="shared" si="106"/>
        <v>8595.3000000000029</v>
      </c>
      <c r="I513" s="93">
        <f t="shared" si="107"/>
        <v>0.43701485798656836</v>
      </c>
      <c r="J513" s="160"/>
      <c r="K513" s="310">
        <v>159404.64000000001</v>
      </c>
      <c r="L513" s="310">
        <v>109811.2</v>
      </c>
      <c r="M513" s="144">
        <f t="shared" si="108"/>
        <v>49593.440000000017</v>
      </c>
      <c r="N513" s="93">
        <f t="shared" si="109"/>
        <v>0.4516246065975057</v>
      </c>
      <c r="O513" s="261"/>
      <c r="P513" s="160"/>
      <c r="Q513" s="310">
        <v>88438.6</v>
      </c>
      <c r="R513" s="310">
        <v>63547.07</v>
      </c>
      <c r="S513" s="144">
        <f t="shared" si="112"/>
        <v>24891.530000000006</v>
      </c>
      <c r="T513" s="93">
        <f t="shared" si="113"/>
        <v>0.3917022452805457</v>
      </c>
      <c r="U513" s="160"/>
      <c r="V513" s="310">
        <v>253090.06</v>
      </c>
      <c r="W513" s="310">
        <v>253960.08000000002</v>
      </c>
      <c r="X513" s="144">
        <f t="shared" si="110"/>
        <v>-870.02000000001863</v>
      </c>
      <c r="Y513" s="93">
        <f t="shared" si="111"/>
        <v>-3.4258140098239794E-3</v>
      </c>
      <c r="Z513" s="134"/>
    </row>
    <row r="514" spans="1:26" s="70" customFormat="1" hidden="1" outlineLevel="1" x14ac:dyDescent="0.25">
      <c r="A514" s="65" t="s">
        <v>1401</v>
      </c>
      <c r="B514" s="66" t="s">
        <v>1862</v>
      </c>
      <c r="C514" s="67" t="s">
        <v>2319</v>
      </c>
      <c r="D514" s="68"/>
      <c r="E514" s="69"/>
      <c r="F514" s="310">
        <v>3344.88</v>
      </c>
      <c r="G514" s="310">
        <v>1827.21</v>
      </c>
      <c r="H514" s="144">
        <f t="shared" si="106"/>
        <v>1517.67</v>
      </c>
      <c r="I514" s="93">
        <f t="shared" si="107"/>
        <v>0.83059418457648548</v>
      </c>
      <c r="J514" s="160"/>
      <c r="K514" s="310">
        <v>9808.01</v>
      </c>
      <c r="L514" s="310">
        <v>13605.49</v>
      </c>
      <c r="M514" s="144">
        <f t="shared" si="108"/>
        <v>-3797.4799999999996</v>
      </c>
      <c r="N514" s="93">
        <f t="shared" si="109"/>
        <v>-0.27911379891499677</v>
      </c>
      <c r="O514" s="261"/>
      <c r="P514" s="160"/>
      <c r="Q514" s="310">
        <v>6518.24</v>
      </c>
      <c r="R514" s="310">
        <v>8181.53</v>
      </c>
      <c r="S514" s="144">
        <f t="shared" si="112"/>
        <v>-1663.29</v>
      </c>
      <c r="T514" s="93">
        <f t="shared" si="113"/>
        <v>-0.20329816061299047</v>
      </c>
      <c r="U514" s="160"/>
      <c r="V514" s="310">
        <v>23385.66</v>
      </c>
      <c r="W514" s="310">
        <v>23350.05</v>
      </c>
      <c r="X514" s="144">
        <f t="shared" si="110"/>
        <v>35.610000000000582</v>
      </c>
      <c r="Y514" s="93">
        <f t="shared" si="111"/>
        <v>1.5250502675583386E-3</v>
      </c>
      <c r="Z514" s="134"/>
    </row>
    <row r="515" spans="1:26" s="70" customFormat="1" hidden="1" outlineLevel="1" x14ac:dyDescent="0.25">
      <c r="A515" s="65" t="s">
        <v>1402</v>
      </c>
      <c r="B515" s="66" t="s">
        <v>1863</v>
      </c>
      <c r="C515" s="67" t="s">
        <v>2320</v>
      </c>
      <c r="D515" s="68"/>
      <c r="E515" s="69"/>
      <c r="F515" s="310">
        <v>0</v>
      </c>
      <c r="G515" s="310">
        <v>0</v>
      </c>
      <c r="H515" s="144">
        <f t="shared" si="106"/>
        <v>0</v>
      </c>
      <c r="I515" s="93">
        <f t="shared" si="107"/>
        <v>0</v>
      </c>
      <c r="J515" s="160"/>
      <c r="K515" s="310">
        <v>0</v>
      </c>
      <c r="L515" s="310">
        <v>0</v>
      </c>
      <c r="M515" s="144">
        <f t="shared" si="108"/>
        <v>0</v>
      </c>
      <c r="N515" s="93">
        <f t="shared" si="109"/>
        <v>0</v>
      </c>
      <c r="O515" s="261"/>
      <c r="P515" s="160"/>
      <c r="Q515" s="310">
        <v>0</v>
      </c>
      <c r="R515" s="310">
        <v>0</v>
      </c>
      <c r="S515" s="144">
        <f t="shared" si="112"/>
        <v>0</v>
      </c>
      <c r="T515" s="93">
        <f t="shared" si="113"/>
        <v>0</v>
      </c>
      <c r="U515" s="160"/>
      <c r="V515" s="310">
        <v>15.85</v>
      </c>
      <c r="W515" s="310">
        <v>0</v>
      </c>
      <c r="X515" s="144">
        <f t="shared" si="110"/>
        <v>15.85</v>
      </c>
      <c r="Y515" s="93" t="str">
        <f t="shared" si="111"/>
        <v>N.M.</v>
      </c>
      <c r="Z515" s="134"/>
    </row>
    <row r="516" spans="1:26" s="70" customFormat="1" hidden="1" outlineLevel="1" x14ac:dyDescent="0.25">
      <c r="A516" s="65" t="s">
        <v>1403</v>
      </c>
      <c r="B516" s="66" t="s">
        <v>1864</v>
      </c>
      <c r="C516" s="67" t="s">
        <v>2321</v>
      </c>
      <c r="D516" s="68"/>
      <c r="E516" s="69"/>
      <c r="F516" s="310">
        <v>7993.5</v>
      </c>
      <c r="G516" s="310">
        <v>8349</v>
      </c>
      <c r="H516" s="144">
        <f t="shared" si="106"/>
        <v>-355.5</v>
      </c>
      <c r="I516" s="93">
        <f t="shared" si="107"/>
        <v>-4.2579949694574203E-2</v>
      </c>
      <c r="J516" s="160"/>
      <c r="K516" s="310">
        <v>52641</v>
      </c>
      <c r="L516" s="310">
        <v>47706</v>
      </c>
      <c r="M516" s="144">
        <f t="shared" si="108"/>
        <v>4935</v>
      </c>
      <c r="N516" s="93">
        <f t="shared" si="109"/>
        <v>0.10344610740787322</v>
      </c>
      <c r="O516" s="261"/>
      <c r="P516" s="160"/>
      <c r="Q516" s="310">
        <v>20562</v>
      </c>
      <c r="R516" s="310">
        <v>21157.5</v>
      </c>
      <c r="S516" s="144">
        <f t="shared" si="112"/>
        <v>-595.5</v>
      </c>
      <c r="T516" s="93">
        <f t="shared" si="113"/>
        <v>-2.8146047500886211E-2</v>
      </c>
      <c r="U516" s="160"/>
      <c r="V516" s="310">
        <v>98224.5</v>
      </c>
      <c r="W516" s="310">
        <v>100552.5</v>
      </c>
      <c r="X516" s="144">
        <f t="shared" si="110"/>
        <v>-2328</v>
      </c>
      <c r="Y516" s="93">
        <f t="shared" si="111"/>
        <v>-2.3152084731856492E-2</v>
      </c>
      <c r="Z516" s="134"/>
    </row>
    <row r="517" spans="1:26" s="70" customFormat="1" hidden="1" outlineLevel="1" x14ac:dyDescent="0.25">
      <c r="A517" s="65" t="s">
        <v>1404</v>
      </c>
      <c r="B517" s="66" t="s">
        <v>1865</v>
      </c>
      <c r="C517" s="67" t="s">
        <v>2322</v>
      </c>
      <c r="D517" s="68"/>
      <c r="E517" s="69"/>
      <c r="F517" s="310">
        <v>0</v>
      </c>
      <c r="G517" s="310">
        <v>0</v>
      </c>
      <c r="H517" s="144">
        <f t="shared" si="106"/>
        <v>0</v>
      </c>
      <c r="I517" s="93">
        <f t="shared" si="107"/>
        <v>0</v>
      </c>
      <c r="J517" s="160"/>
      <c r="K517" s="310">
        <v>0</v>
      </c>
      <c r="L517" s="310">
        <v>0</v>
      </c>
      <c r="M517" s="144">
        <f t="shared" si="108"/>
        <v>0</v>
      </c>
      <c r="N517" s="93">
        <f t="shared" si="109"/>
        <v>0</v>
      </c>
      <c r="O517" s="261"/>
      <c r="P517" s="160"/>
      <c r="Q517" s="310">
        <v>0</v>
      </c>
      <c r="R517" s="310">
        <v>0</v>
      </c>
      <c r="S517" s="144">
        <f t="shared" si="112"/>
        <v>0</v>
      </c>
      <c r="T517" s="93">
        <f t="shared" si="113"/>
        <v>0</v>
      </c>
      <c r="U517" s="160"/>
      <c r="V517" s="310">
        <v>0</v>
      </c>
      <c r="W517" s="310">
        <v>0</v>
      </c>
      <c r="X517" s="144">
        <f t="shared" si="110"/>
        <v>0</v>
      </c>
      <c r="Y517" s="93">
        <f t="shared" si="111"/>
        <v>0</v>
      </c>
      <c r="Z517" s="134"/>
    </row>
    <row r="518" spans="1:26" s="70" customFormat="1" hidden="1" outlineLevel="1" x14ac:dyDescent="0.25">
      <c r="A518" s="65" t="s">
        <v>1405</v>
      </c>
      <c r="B518" s="66" t="s">
        <v>1866</v>
      </c>
      <c r="C518" s="67" t="s">
        <v>2323</v>
      </c>
      <c r="D518" s="68"/>
      <c r="E518" s="69"/>
      <c r="F518" s="310">
        <v>173337.14</v>
      </c>
      <c r="G518" s="310">
        <v>170484.08000000002</v>
      </c>
      <c r="H518" s="144">
        <f t="shared" si="106"/>
        <v>2853.0599999999977</v>
      </c>
      <c r="I518" s="93">
        <f t="shared" si="107"/>
        <v>1.6735052328639703E-2</v>
      </c>
      <c r="J518" s="160"/>
      <c r="K518" s="310">
        <v>1036559.73</v>
      </c>
      <c r="L518" s="310">
        <v>1038286.77</v>
      </c>
      <c r="M518" s="144">
        <f t="shared" si="108"/>
        <v>-1727.0400000000373</v>
      </c>
      <c r="N518" s="93">
        <f t="shared" si="109"/>
        <v>-1.6633554908920174E-3</v>
      </c>
      <c r="O518" s="261"/>
      <c r="P518" s="160"/>
      <c r="Q518" s="310">
        <v>520913.81</v>
      </c>
      <c r="R518" s="310">
        <v>517976.24</v>
      </c>
      <c r="S518" s="144">
        <f t="shared" si="112"/>
        <v>2937.570000000007</v>
      </c>
      <c r="T518" s="93">
        <f t="shared" si="113"/>
        <v>5.6712446887525322E-3</v>
      </c>
      <c r="U518" s="160"/>
      <c r="V518" s="310">
        <v>2059801.9</v>
      </c>
      <c r="W518" s="310">
        <v>1895558.4</v>
      </c>
      <c r="X518" s="144">
        <f t="shared" si="110"/>
        <v>164243.5</v>
      </c>
      <c r="Y518" s="93">
        <f t="shared" si="111"/>
        <v>8.6646499522251605E-2</v>
      </c>
      <c r="Z518" s="134"/>
    </row>
    <row r="519" spans="1:26" s="70" customFormat="1" hidden="1" outlineLevel="1" x14ac:dyDescent="0.25">
      <c r="A519" s="65" t="s">
        <v>1406</v>
      </c>
      <c r="B519" s="66" t="s">
        <v>1867</v>
      </c>
      <c r="C519" s="67" t="s">
        <v>2324</v>
      </c>
      <c r="D519" s="68"/>
      <c r="E519" s="69"/>
      <c r="F519" s="310">
        <v>13654.09</v>
      </c>
      <c r="G519" s="310">
        <v>13746.02</v>
      </c>
      <c r="H519" s="144">
        <f t="shared" si="106"/>
        <v>-91.930000000000291</v>
      </c>
      <c r="I519" s="93">
        <f t="shared" si="107"/>
        <v>-6.6877539826073499E-3</v>
      </c>
      <c r="J519" s="160"/>
      <c r="K519" s="310">
        <v>84746.66</v>
      </c>
      <c r="L519" s="310">
        <v>83581.45</v>
      </c>
      <c r="M519" s="144">
        <f t="shared" si="108"/>
        <v>1165.2100000000064</v>
      </c>
      <c r="N519" s="93">
        <f t="shared" si="109"/>
        <v>1.3941012030779633E-2</v>
      </c>
      <c r="O519" s="261"/>
      <c r="P519" s="160"/>
      <c r="Q519" s="310">
        <v>37244.51</v>
      </c>
      <c r="R519" s="310">
        <v>38130.18</v>
      </c>
      <c r="S519" s="144">
        <f t="shared" si="112"/>
        <v>-885.66999999999825</v>
      </c>
      <c r="T519" s="93">
        <f t="shared" si="113"/>
        <v>-2.3227532626386715E-2</v>
      </c>
      <c r="U519" s="160"/>
      <c r="V519" s="310">
        <v>167212.24</v>
      </c>
      <c r="W519" s="310">
        <v>59250.239999999998</v>
      </c>
      <c r="X519" s="144">
        <f t="shared" si="110"/>
        <v>107962</v>
      </c>
      <c r="Y519" s="93">
        <f t="shared" si="111"/>
        <v>1.8221360791112409</v>
      </c>
      <c r="Z519" s="134"/>
    </row>
    <row r="520" spans="1:26" s="70" customFormat="1" hidden="1" outlineLevel="1" x14ac:dyDescent="0.25">
      <c r="A520" s="65" t="s">
        <v>1407</v>
      </c>
      <c r="B520" s="66" t="s">
        <v>1868</v>
      </c>
      <c r="C520" s="67" t="s">
        <v>2325</v>
      </c>
      <c r="D520" s="68"/>
      <c r="E520" s="69"/>
      <c r="F520" s="310">
        <v>6290829.3399999999</v>
      </c>
      <c r="G520" s="310">
        <v>6118337.4100000001</v>
      </c>
      <c r="H520" s="144">
        <f t="shared" si="106"/>
        <v>172491.9299999997</v>
      </c>
      <c r="I520" s="93">
        <f t="shared" si="107"/>
        <v>2.8192614829982005E-2</v>
      </c>
      <c r="J520" s="160"/>
      <c r="K520" s="310">
        <v>37955679.899999999</v>
      </c>
      <c r="L520" s="310">
        <v>37119875.869999997</v>
      </c>
      <c r="M520" s="144">
        <f t="shared" si="108"/>
        <v>835804.03000000119</v>
      </c>
      <c r="N520" s="93">
        <f t="shared" si="109"/>
        <v>2.2516347655017126E-2</v>
      </c>
      <c r="O520" s="261"/>
      <c r="P520" s="160"/>
      <c r="Q520" s="310">
        <v>19083191.890000001</v>
      </c>
      <c r="R520" s="310">
        <v>18559937.93</v>
      </c>
      <c r="S520" s="144">
        <f t="shared" si="112"/>
        <v>523253.96000000089</v>
      </c>
      <c r="T520" s="93">
        <f t="shared" si="113"/>
        <v>2.8192656784386181E-2</v>
      </c>
      <c r="U520" s="160"/>
      <c r="V520" s="310">
        <v>75485407.159999996</v>
      </c>
      <c r="W520" s="310">
        <v>72521536.00999999</v>
      </c>
      <c r="X520" s="144">
        <f t="shared" si="110"/>
        <v>2963871.150000006</v>
      </c>
      <c r="Y520" s="93">
        <f t="shared" si="111"/>
        <v>4.0868841354812425E-2</v>
      </c>
      <c r="Z520" s="134"/>
    </row>
    <row r="521" spans="1:26" s="70" customFormat="1" hidden="1" outlineLevel="1" x14ac:dyDescent="0.25">
      <c r="A521" s="65" t="s">
        <v>1408</v>
      </c>
      <c r="B521" s="66" t="s">
        <v>1869</v>
      </c>
      <c r="C521" s="67" t="s">
        <v>2326</v>
      </c>
      <c r="D521" s="68"/>
      <c r="E521" s="69"/>
      <c r="F521" s="310">
        <v>398850.65</v>
      </c>
      <c r="G521" s="310">
        <v>458249.12</v>
      </c>
      <c r="H521" s="144">
        <f t="shared" si="106"/>
        <v>-59398.469999999972</v>
      </c>
      <c r="I521" s="93">
        <f t="shared" si="107"/>
        <v>-0.12962047804914492</v>
      </c>
      <c r="J521" s="160"/>
      <c r="K521" s="310">
        <v>2393103.9</v>
      </c>
      <c r="L521" s="310">
        <v>2749494.69</v>
      </c>
      <c r="M521" s="144">
        <f t="shared" si="108"/>
        <v>-356390.79000000004</v>
      </c>
      <c r="N521" s="93">
        <f t="shared" si="109"/>
        <v>-0.12962046855235063</v>
      </c>
      <c r="O521" s="261"/>
      <c r="P521" s="160"/>
      <c r="Q521" s="310">
        <v>1196551.95</v>
      </c>
      <c r="R521" s="310">
        <v>1374747.34</v>
      </c>
      <c r="S521" s="144">
        <f t="shared" si="112"/>
        <v>-178195.39000000013</v>
      </c>
      <c r="T521" s="93">
        <f t="shared" si="113"/>
        <v>-0.12962046538675254</v>
      </c>
      <c r="U521" s="160"/>
      <c r="V521" s="310">
        <v>5142598.5999999996</v>
      </c>
      <c r="W521" s="310">
        <v>5465461.2699999996</v>
      </c>
      <c r="X521" s="144">
        <f t="shared" si="110"/>
        <v>-322862.66999999993</v>
      </c>
      <c r="Y521" s="93">
        <f t="shared" si="111"/>
        <v>-5.9073270132238988E-2</v>
      </c>
      <c r="Z521" s="134"/>
    </row>
    <row r="522" spans="1:26" s="70" customFormat="1" hidden="1" outlineLevel="1" x14ac:dyDescent="0.25">
      <c r="A522" s="65" t="s">
        <v>1409</v>
      </c>
      <c r="B522" s="66" t="s">
        <v>1870</v>
      </c>
      <c r="C522" s="67" t="s">
        <v>2327</v>
      </c>
      <c r="D522" s="68"/>
      <c r="E522" s="69"/>
      <c r="F522" s="310">
        <v>8170676</v>
      </c>
      <c r="G522" s="310">
        <v>-2216889</v>
      </c>
      <c r="H522" s="144">
        <f t="shared" si="106"/>
        <v>10387565</v>
      </c>
      <c r="I522" s="93">
        <f t="shared" si="107"/>
        <v>4.6856495746967939</v>
      </c>
      <c r="J522" s="160"/>
      <c r="K522" s="310">
        <v>7582166</v>
      </c>
      <c r="L522" s="310">
        <v>-2938297</v>
      </c>
      <c r="M522" s="144">
        <f t="shared" si="108"/>
        <v>10520463</v>
      </c>
      <c r="N522" s="93">
        <f t="shared" si="109"/>
        <v>3.5804627646558536</v>
      </c>
      <c r="O522" s="261"/>
      <c r="P522" s="160"/>
      <c r="Q522" s="310">
        <v>7936051</v>
      </c>
      <c r="R522" s="310">
        <v>-2636127</v>
      </c>
      <c r="S522" s="144">
        <f t="shared" si="112"/>
        <v>10572178</v>
      </c>
      <c r="T522" s="93">
        <f t="shared" si="113"/>
        <v>4.0104964593890964</v>
      </c>
      <c r="U522" s="160"/>
      <c r="V522" s="310">
        <v>5697033</v>
      </c>
      <c r="W522" s="310">
        <v>-12937667</v>
      </c>
      <c r="X522" s="144">
        <f t="shared" si="110"/>
        <v>18634700</v>
      </c>
      <c r="Y522" s="93">
        <f t="shared" si="111"/>
        <v>1.4403446927487005</v>
      </c>
      <c r="Z522" s="134"/>
    </row>
    <row r="523" spans="1:26" s="70" customFormat="1" hidden="1" outlineLevel="1" x14ac:dyDescent="0.25">
      <c r="A523" s="65" t="s">
        <v>1410</v>
      </c>
      <c r="B523" s="66" t="s">
        <v>1871</v>
      </c>
      <c r="C523" s="67" t="s">
        <v>2328</v>
      </c>
      <c r="D523" s="68"/>
      <c r="E523" s="69"/>
      <c r="F523" s="310">
        <v>90871.66</v>
      </c>
      <c r="G523" s="310">
        <v>72172.460000000006</v>
      </c>
      <c r="H523" s="144">
        <f t="shared" si="106"/>
        <v>18699.199999999997</v>
      </c>
      <c r="I523" s="93">
        <f t="shared" si="107"/>
        <v>0.25909051735246375</v>
      </c>
      <c r="J523" s="160"/>
      <c r="K523" s="310">
        <v>559044.05000000005</v>
      </c>
      <c r="L523" s="310">
        <v>433229.69</v>
      </c>
      <c r="M523" s="144">
        <f t="shared" si="108"/>
        <v>125814.36000000004</v>
      </c>
      <c r="N523" s="93">
        <f t="shared" si="109"/>
        <v>0.29041029020887288</v>
      </c>
      <c r="O523" s="261"/>
      <c r="P523" s="160"/>
      <c r="Q523" s="310">
        <v>273000.8</v>
      </c>
      <c r="R523" s="310">
        <v>216614.87</v>
      </c>
      <c r="S523" s="144">
        <f t="shared" si="112"/>
        <v>56385.929999999993</v>
      </c>
      <c r="T523" s="93">
        <f t="shared" si="113"/>
        <v>0.26030498275580061</v>
      </c>
      <c r="U523" s="160"/>
      <c r="V523" s="310">
        <v>999612.88000000012</v>
      </c>
      <c r="W523" s="310">
        <v>811003.19</v>
      </c>
      <c r="X523" s="144">
        <f t="shared" si="110"/>
        <v>188609.69000000018</v>
      </c>
      <c r="Y523" s="93">
        <f t="shared" si="111"/>
        <v>0.23256343788240857</v>
      </c>
      <c r="Z523" s="134"/>
    </row>
    <row r="524" spans="1:26" s="70" customFormat="1" hidden="1" outlineLevel="1" x14ac:dyDescent="0.25">
      <c r="A524" s="65" t="s">
        <v>1411</v>
      </c>
      <c r="B524" s="66" t="s">
        <v>1872</v>
      </c>
      <c r="C524" s="67" t="s">
        <v>2329</v>
      </c>
      <c r="D524" s="68"/>
      <c r="E524" s="69"/>
      <c r="F524" s="310">
        <v>793952</v>
      </c>
      <c r="G524" s="310">
        <v>4567.51</v>
      </c>
      <c r="H524" s="144">
        <f t="shared" si="106"/>
        <v>789384.49</v>
      </c>
      <c r="I524" s="93" t="str">
        <f t="shared" si="107"/>
        <v>N.M.</v>
      </c>
      <c r="J524" s="160"/>
      <c r="K524" s="310">
        <v>4763712</v>
      </c>
      <c r="L524" s="310">
        <v>27405.06</v>
      </c>
      <c r="M524" s="144">
        <f t="shared" si="108"/>
        <v>4736306.9400000004</v>
      </c>
      <c r="N524" s="93" t="str">
        <f t="shared" si="109"/>
        <v>N.M.</v>
      </c>
      <c r="O524" s="261"/>
      <c r="P524" s="160"/>
      <c r="Q524" s="310">
        <v>2381856</v>
      </c>
      <c r="R524" s="310">
        <v>13702.53</v>
      </c>
      <c r="S524" s="144">
        <f t="shared" si="112"/>
        <v>2368153.4700000002</v>
      </c>
      <c r="T524" s="93" t="str">
        <f t="shared" si="113"/>
        <v>N.M.</v>
      </c>
      <c r="U524" s="160"/>
      <c r="V524" s="310">
        <v>4791115.0599999996</v>
      </c>
      <c r="W524" s="310">
        <v>-311204.04000000004</v>
      </c>
      <c r="X524" s="144">
        <f t="shared" si="110"/>
        <v>5102319.0999999996</v>
      </c>
      <c r="Y524" s="93" t="str">
        <f t="shared" si="111"/>
        <v>N.M.</v>
      </c>
      <c r="Z524" s="134"/>
    </row>
    <row r="525" spans="1:26" s="70" customFormat="1" hidden="1" outlineLevel="1" x14ac:dyDescent="0.25">
      <c r="A525" s="65" t="s">
        <v>1412</v>
      </c>
      <c r="B525" s="66" t="s">
        <v>1873</v>
      </c>
      <c r="C525" s="67" t="s">
        <v>2330</v>
      </c>
      <c r="D525" s="68"/>
      <c r="E525" s="69"/>
      <c r="F525" s="310">
        <v>250785.13</v>
      </c>
      <c r="G525" s="310">
        <v>423275.98</v>
      </c>
      <c r="H525" s="144">
        <f t="shared" si="106"/>
        <v>-172490.84999999998</v>
      </c>
      <c r="I525" s="93">
        <f t="shared" si="107"/>
        <v>-0.40751391090040118</v>
      </c>
      <c r="J525" s="160"/>
      <c r="K525" s="310">
        <v>542275.01</v>
      </c>
      <c r="L525" s="310">
        <v>807183.66</v>
      </c>
      <c r="M525" s="144">
        <f t="shared" si="108"/>
        <v>-264908.65000000002</v>
      </c>
      <c r="N525" s="93">
        <f t="shared" si="109"/>
        <v>-0.32818881640889513</v>
      </c>
      <c r="O525" s="261"/>
      <c r="P525" s="160"/>
      <c r="Q525" s="310">
        <v>372220.55</v>
      </c>
      <c r="R525" s="310">
        <v>524579.85</v>
      </c>
      <c r="S525" s="144">
        <f t="shared" si="112"/>
        <v>-152359.29999999999</v>
      </c>
      <c r="T525" s="93">
        <f t="shared" si="113"/>
        <v>-0.29044062595999443</v>
      </c>
      <c r="U525" s="160"/>
      <c r="V525" s="310">
        <v>930145.65</v>
      </c>
      <c r="W525" s="310">
        <v>1352932.38</v>
      </c>
      <c r="X525" s="144">
        <f t="shared" si="110"/>
        <v>-422786.72999999986</v>
      </c>
      <c r="Y525" s="93">
        <f t="shared" si="111"/>
        <v>-0.31249657133640329</v>
      </c>
      <c r="Z525" s="134"/>
    </row>
    <row r="526" spans="1:26" s="70" customFormat="1" hidden="1" outlineLevel="1" x14ac:dyDescent="0.25">
      <c r="A526" s="65" t="s">
        <v>1413</v>
      </c>
      <c r="B526" s="66" t="s">
        <v>1874</v>
      </c>
      <c r="C526" s="67" t="s">
        <v>2331</v>
      </c>
      <c r="D526" s="68"/>
      <c r="E526" s="69"/>
      <c r="F526" s="310">
        <v>0</v>
      </c>
      <c r="G526" s="310">
        <v>0</v>
      </c>
      <c r="H526" s="144">
        <f t="shared" si="106"/>
        <v>0</v>
      </c>
      <c r="I526" s="93">
        <f t="shared" si="107"/>
        <v>0</v>
      </c>
      <c r="J526" s="160"/>
      <c r="K526" s="310">
        <v>0</v>
      </c>
      <c r="L526" s="310">
        <v>1248885.1499999999</v>
      </c>
      <c r="M526" s="144">
        <f t="shared" si="108"/>
        <v>-1248885.1499999999</v>
      </c>
      <c r="N526" s="93" t="str">
        <f t="shared" si="109"/>
        <v>N.M.</v>
      </c>
      <c r="O526" s="261"/>
      <c r="P526" s="160"/>
      <c r="Q526" s="310">
        <v>0</v>
      </c>
      <c r="R526" s="310">
        <v>0</v>
      </c>
      <c r="S526" s="144">
        <f t="shared" si="112"/>
        <v>0</v>
      </c>
      <c r="T526" s="93">
        <f t="shared" si="113"/>
        <v>0</v>
      </c>
      <c r="U526" s="160"/>
      <c r="V526" s="310">
        <v>0</v>
      </c>
      <c r="W526" s="310">
        <v>-8033066.5700000003</v>
      </c>
      <c r="X526" s="144">
        <f t="shared" si="110"/>
        <v>8033066.5700000003</v>
      </c>
      <c r="Y526" s="93" t="str">
        <f t="shared" si="111"/>
        <v>N.M.</v>
      </c>
      <c r="Z526" s="134"/>
    </row>
    <row r="527" spans="1:26" s="70" customFormat="1" hidden="1" outlineLevel="1" x14ac:dyDescent="0.25">
      <c r="A527" s="65" t="s">
        <v>1414</v>
      </c>
      <c r="B527" s="66" t="s">
        <v>1875</v>
      </c>
      <c r="C527" s="67" t="s">
        <v>2332</v>
      </c>
      <c r="D527" s="68"/>
      <c r="E527" s="69"/>
      <c r="F527" s="310">
        <v>355.43</v>
      </c>
      <c r="G527" s="310">
        <v>239.28</v>
      </c>
      <c r="H527" s="144">
        <f t="shared" si="106"/>
        <v>116.15</v>
      </c>
      <c r="I527" s="93">
        <f t="shared" si="107"/>
        <v>0.48541457706452695</v>
      </c>
      <c r="J527" s="160"/>
      <c r="K527" s="310">
        <v>1819.95</v>
      </c>
      <c r="L527" s="310">
        <v>1824.26</v>
      </c>
      <c r="M527" s="144">
        <f t="shared" si="108"/>
        <v>-4.3099999999999454</v>
      </c>
      <c r="N527" s="93">
        <f t="shared" si="109"/>
        <v>-2.3626018221086609E-3</v>
      </c>
      <c r="O527" s="261"/>
      <c r="P527" s="160"/>
      <c r="Q527" s="310">
        <v>910.01</v>
      </c>
      <c r="R527" s="310">
        <v>853.71</v>
      </c>
      <c r="S527" s="144">
        <f t="shared" si="112"/>
        <v>56.299999999999955</v>
      </c>
      <c r="T527" s="93">
        <f t="shared" si="113"/>
        <v>6.5947452882126195E-2</v>
      </c>
      <c r="U527" s="160"/>
      <c r="V527" s="310">
        <v>3532.4</v>
      </c>
      <c r="W527" s="310">
        <v>3662.88</v>
      </c>
      <c r="X527" s="144">
        <f t="shared" si="110"/>
        <v>-130.48000000000002</v>
      </c>
      <c r="Y527" s="93">
        <f t="shared" si="111"/>
        <v>-3.5622242606910416E-2</v>
      </c>
      <c r="Z527" s="134"/>
    </row>
    <row r="528" spans="1:26" s="70" customFormat="1" hidden="1" outlineLevel="1" x14ac:dyDescent="0.25">
      <c r="A528" s="65" t="s">
        <v>1415</v>
      </c>
      <c r="B528" s="66" t="s">
        <v>1876</v>
      </c>
      <c r="C528" s="67" t="s">
        <v>2333</v>
      </c>
      <c r="D528" s="68"/>
      <c r="E528" s="69"/>
      <c r="F528" s="310">
        <v>0</v>
      </c>
      <c r="G528" s="310">
        <v>0</v>
      </c>
      <c r="H528" s="144">
        <f t="shared" si="106"/>
        <v>0</v>
      </c>
      <c r="I528" s="93">
        <f t="shared" si="107"/>
        <v>0</v>
      </c>
      <c r="J528" s="160"/>
      <c r="K528" s="310">
        <v>250</v>
      </c>
      <c r="L528" s="310">
        <v>0</v>
      </c>
      <c r="M528" s="144">
        <f t="shared" si="108"/>
        <v>250</v>
      </c>
      <c r="N528" s="93" t="str">
        <f t="shared" si="109"/>
        <v>N.M.</v>
      </c>
      <c r="O528" s="261"/>
      <c r="P528" s="160"/>
      <c r="Q528" s="310">
        <v>0</v>
      </c>
      <c r="R528" s="310">
        <v>0</v>
      </c>
      <c r="S528" s="144">
        <f t="shared" si="112"/>
        <v>0</v>
      </c>
      <c r="T528" s="93">
        <f t="shared" si="113"/>
        <v>0</v>
      </c>
      <c r="U528" s="160"/>
      <c r="V528" s="310">
        <v>250</v>
      </c>
      <c r="W528" s="310">
        <v>0</v>
      </c>
      <c r="X528" s="144">
        <f t="shared" si="110"/>
        <v>250</v>
      </c>
      <c r="Y528" s="93" t="str">
        <f t="shared" si="111"/>
        <v>N.M.</v>
      </c>
      <c r="Z528" s="134"/>
    </row>
    <row r="529" spans="1:26" s="70" customFormat="1" hidden="1" outlineLevel="1" x14ac:dyDescent="0.25">
      <c r="A529" s="65" t="s">
        <v>1416</v>
      </c>
      <c r="B529" s="66" t="s">
        <v>1877</v>
      </c>
      <c r="C529" s="67" t="s">
        <v>2267</v>
      </c>
      <c r="D529" s="68"/>
      <c r="E529" s="69"/>
      <c r="F529" s="310">
        <v>0</v>
      </c>
      <c r="G529" s="310">
        <v>0</v>
      </c>
      <c r="H529" s="144">
        <f t="shared" si="106"/>
        <v>0</v>
      </c>
      <c r="I529" s="93">
        <f t="shared" si="107"/>
        <v>0</v>
      </c>
      <c r="J529" s="160"/>
      <c r="K529" s="310">
        <v>0</v>
      </c>
      <c r="L529" s="310">
        <v>0</v>
      </c>
      <c r="M529" s="144">
        <f t="shared" si="108"/>
        <v>0</v>
      </c>
      <c r="N529" s="93">
        <f t="shared" si="109"/>
        <v>0</v>
      </c>
      <c r="O529" s="261"/>
      <c r="P529" s="160"/>
      <c r="Q529" s="310">
        <v>0</v>
      </c>
      <c r="R529" s="310">
        <v>0</v>
      </c>
      <c r="S529" s="144">
        <f t="shared" si="112"/>
        <v>0</v>
      </c>
      <c r="T529" s="93">
        <f t="shared" si="113"/>
        <v>0</v>
      </c>
      <c r="U529" s="160"/>
      <c r="V529" s="310">
        <v>0</v>
      </c>
      <c r="W529" s="310">
        <v>0</v>
      </c>
      <c r="X529" s="144">
        <f t="shared" si="110"/>
        <v>0</v>
      </c>
      <c r="Y529" s="93">
        <f t="shared" si="111"/>
        <v>0</v>
      </c>
      <c r="Z529" s="134"/>
    </row>
    <row r="530" spans="1:26" ht="12.75" customHeight="1" collapsed="1" x14ac:dyDescent="0.25">
      <c r="A530" s="40" t="s">
        <v>665</v>
      </c>
      <c r="B530" s="85" t="s">
        <v>470</v>
      </c>
      <c r="C530" s="91" t="s">
        <v>367</v>
      </c>
      <c r="D530" s="40" t="s">
        <v>276</v>
      </c>
      <c r="E530" s="50"/>
      <c r="F530" s="102">
        <v>16640535.460000001</v>
      </c>
      <c r="G530" s="102">
        <v>5401294.0300000003</v>
      </c>
      <c r="H530" s="100">
        <f t="shared" si="106"/>
        <v>11239241.43</v>
      </c>
      <c r="I530" s="119">
        <f t="shared" si="107"/>
        <v>2.080842362510674</v>
      </c>
      <c r="J530" s="162"/>
      <c r="K530" s="102">
        <v>57622985.419999994</v>
      </c>
      <c r="L530" s="102">
        <v>43081245.909999989</v>
      </c>
      <c r="M530" s="100">
        <f t="shared" si="108"/>
        <v>14541739.510000005</v>
      </c>
      <c r="N530" s="119">
        <f t="shared" si="109"/>
        <v>0.33754222290550301</v>
      </c>
      <c r="O530" s="249"/>
      <c r="P530" s="162"/>
      <c r="Q530" s="102">
        <v>33150343.910000004</v>
      </c>
      <c r="R530" s="102">
        <v>19788049.290000003</v>
      </c>
      <c r="S530" s="100">
        <f t="shared" si="112"/>
        <v>13362294.620000001</v>
      </c>
      <c r="T530" s="119">
        <f t="shared" si="113"/>
        <v>0.67527093874547339</v>
      </c>
      <c r="U530" s="162"/>
      <c r="V530" s="102">
        <v>100172722.61</v>
      </c>
      <c r="W530" s="102">
        <v>65697930.259999976</v>
      </c>
      <c r="X530" s="100">
        <f t="shared" si="110"/>
        <v>34474792.350000024</v>
      </c>
      <c r="Y530" s="119">
        <f t="shared" si="111"/>
        <v>0.52474700821724241</v>
      </c>
    </row>
    <row r="531" spans="1:26" s="110" customFormat="1" x14ac:dyDescent="0.25">
      <c r="A531" s="105"/>
      <c r="B531" s="106" t="s">
        <v>471</v>
      </c>
      <c r="C531" s="114" t="s">
        <v>281</v>
      </c>
      <c r="D531" s="105"/>
      <c r="E531" s="111"/>
      <c r="F531" s="305"/>
      <c r="G531" s="305"/>
      <c r="H531" s="306">
        <f t="shared" si="106"/>
        <v>0</v>
      </c>
      <c r="I531" s="121">
        <f t="shared" si="107"/>
        <v>0</v>
      </c>
      <c r="J531" s="169"/>
      <c r="K531" s="305"/>
      <c r="L531" s="305"/>
      <c r="M531" s="306">
        <f t="shared" si="108"/>
        <v>0</v>
      </c>
      <c r="N531" s="121">
        <f t="shared" si="109"/>
        <v>0</v>
      </c>
      <c r="O531" s="250"/>
      <c r="P531" s="169"/>
      <c r="Q531" s="305"/>
      <c r="R531" s="305"/>
      <c r="S531" s="306">
        <f t="shared" si="112"/>
        <v>0</v>
      </c>
      <c r="T531" s="121">
        <f t="shared" si="113"/>
        <v>0</v>
      </c>
      <c r="U531" s="169"/>
      <c r="V531" s="305"/>
      <c r="W531" s="305"/>
      <c r="X531" s="306">
        <f t="shared" si="110"/>
        <v>0</v>
      </c>
      <c r="Y531" s="121">
        <f t="shared" si="111"/>
        <v>0</v>
      </c>
      <c r="Z531" s="134"/>
    </row>
    <row r="532" spans="1:26" s="70" customFormat="1" hidden="1" outlineLevel="1" x14ac:dyDescent="0.25">
      <c r="A532" s="65" t="s">
        <v>1559</v>
      </c>
      <c r="B532" s="66" t="s">
        <v>2020</v>
      </c>
      <c r="C532" s="67" t="s">
        <v>2458</v>
      </c>
      <c r="D532" s="68"/>
      <c r="E532" s="69"/>
      <c r="F532" s="310">
        <v>48.63</v>
      </c>
      <c r="G532" s="310">
        <v>4557.01</v>
      </c>
      <c r="H532" s="144">
        <f t="shared" si="106"/>
        <v>-4508.38</v>
      </c>
      <c r="I532" s="93">
        <f t="shared" si="107"/>
        <v>-0.98932852901354174</v>
      </c>
      <c r="J532" s="160"/>
      <c r="K532" s="310">
        <v>3263.19</v>
      </c>
      <c r="L532" s="310">
        <v>14974.45</v>
      </c>
      <c r="M532" s="144">
        <f t="shared" si="108"/>
        <v>-11711.26</v>
      </c>
      <c r="N532" s="93">
        <f t="shared" si="109"/>
        <v>-0.78208281439385086</v>
      </c>
      <c r="O532" s="261"/>
      <c r="P532" s="160"/>
      <c r="Q532" s="310">
        <v>513.62</v>
      </c>
      <c r="R532" s="310">
        <v>7350.96</v>
      </c>
      <c r="S532" s="144">
        <f t="shared" si="112"/>
        <v>-6837.34</v>
      </c>
      <c r="T532" s="93">
        <f t="shared" si="113"/>
        <v>-0.93012885391839983</v>
      </c>
      <c r="U532" s="160"/>
      <c r="V532" s="310">
        <v>10512.48</v>
      </c>
      <c r="W532" s="310">
        <v>16647.620000000003</v>
      </c>
      <c r="X532" s="144">
        <f t="shared" si="110"/>
        <v>-6135.1400000000031</v>
      </c>
      <c r="Y532" s="93">
        <f t="shared" si="111"/>
        <v>-0.3685295555761125</v>
      </c>
      <c r="Z532" s="134"/>
    </row>
    <row r="533" spans="1:26" collapsed="1" x14ac:dyDescent="0.25">
      <c r="A533" s="40" t="s">
        <v>666</v>
      </c>
      <c r="B533" s="85" t="s">
        <v>472</v>
      </c>
      <c r="C533" s="90" t="s">
        <v>366</v>
      </c>
      <c r="D533" s="40"/>
      <c r="E533" s="50"/>
      <c r="F533" s="102">
        <v>48.63</v>
      </c>
      <c r="G533" s="102">
        <v>4557.01</v>
      </c>
      <c r="H533" s="100">
        <f t="shared" si="106"/>
        <v>-4508.38</v>
      </c>
      <c r="I533" s="119">
        <f t="shared" si="107"/>
        <v>-0.98932852901354174</v>
      </c>
      <c r="J533" s="162"/>
      <c r="K533" s="102">
        <v>3263.19</v>
      </c>
      <c r="L533" s="102">
        <v>14974.45</v>
      </c>
      <c r="M533" s="100">
        <f t="shared" si="108"/>
        <v>-11711.26</v>
      </c>
      <c r="N533" s="119">
        <f t="shared" si="109"/>
        <v>-0.78208281439385086</v>
      </c>
      <c r="O533" s="249"/>
      <c r="P533" s="162"/>
      <c r="Q533" s="102">
        <v>513.62</v>
      </c>
      <c r="R533" s="102">
        <v>7350.96</v>
      </c>
      <c r="S533" s="100">
        <f t="shared" si="112"/>
        <v>-6837.34</v>
      </c>
      <c r="T533" s="119">
        <f t="shared" si="113"/>
        <v>-0.93012885391839983</v>
      </c>
      <c r="U533" s="162"/>
      <c r="V533" s="102">
        <v>10512.48</v>
      </c>
      <c r="W533" s="102">
        <v>16647.620000000003</v>
      </c>
      <c r="X533" s="100">
        <f t="shared" si="110"/>
        <v>-6135.1400000000031</v>
      </c>
      <c r="Y533" s="119">
        <f t="shared" si="111"/>
        <v>-0.3685295555761125</v>
      </c>
    </row>
    <row r="534" spans="1:26" s="70" customFormat="1" hidden="1" outlineLevel="1" x14ac:dyDescent="0.25">
      <c r="A534" s="65" t="s">
        <v>1560</v>
      </c>
      <c r="B534" s="66" t="s">
        <v>2021</v>
      </c>
      <c r="C534" s="67" t="s">
        <v>2459</v>
      </c>
      <c r="D534" s="68"/>
      <c r="E534" s="69"/>
      <c r="F534" s="310">
        <v>946.39</v>
      </c>
      <c r="G534" s="310">
        <v>4584.75</v>
      </c>
      <c r="H534" s="144">
        <f t="shared" si="106"/>
        <v>-3638.36</v>
      </c>
      <c r="I534" s="93">
        <f t="shared" si="107"/>
        <v>-0.79357871203446206</v>
      </c>
      <c r="J534" s="160"/>
      <c r="K534" s="310">
        <v>20804.54</v>
      </c>
      <c r="L534" s="310">
        <v>28416.510000000002</v>
      </c>
      <c r="M534" s="144">
        <f t="shared" si="108"/>
        <v>-7611.9700000000012</v>
      </c>
      <c r="N534" s="93">
        <f t="shared" si="109"/>
        <v>-0.26787138885105877</v>
      </c>
      <c r="O534" s="261"/>
      <c r="P534" s="160"/>
      <c r="Q534" s="310">
        <v>6600.46</v>
      </c>
      <c r="R534" s="310">
        <v>15037.99</v>
      </c>
      <c r="S534" s="144">
        <f t="shared" si="112"/>
        <v>-8437.5299999999988</v>
      </c>
      <c r="T534" s="93">
        <f t="shared" si="113"/>
        <v>-0.56108096893268311</v>
      </c>
      <c r="U534" s="160"/>
      <c r="V534" s="310">
        <v>24674.25</v>
      </c>
      <c r="W534" s="310">
        <v>33951.97</v>
      </c>
      <c r="X534" s="144">
        <f t="shared" si="110"/>
        <v>-9277.7200000000012</v>
      </c>
      <c r="Y534" s="93">
        <f t="shared" si="111"/>
        <v>-0.27326013777698321</v>
      </c>
      <c r="Z534" s="134"/>
    </row>
    <row r="535" spans="1:26" collapsed="1" x14ac:dyDescent="0.25">
      <c r="A535" s="40" t="s">
        <v>667</v>
      </c>
      <c r="B535" s="85" t="s">
        <v>473</v>
      </c>
      <c r="C535" s="90" t="s">
        <v>365</v>
      </c>
      <c r="D535" s="40"/>
      <c r="E535" s="50"/>
      <c r="F535" s="102">
        <v>946.39</v>
      </c>
      <c r="G535" s="102">
        <v>4584.75</v>
      </c>
      <c r="H535" s="100">
        <f t="shared" si="106"/>
        <v>-3638.36</v>
      </c>
      <c r="I535" s="119">
        <f t="shared" si="107"/>
        <v>-0.79357871203446206</v>
      </c>
      <c r="J535" s="162"/>
      <c r="K535" s="102">
        <v>20804.54</v>
      </c>
      <c r="L535" s="102">
        <v>28416.510000000002</v>
      </c>
      <c r="M535" s="100">
        <f t="shared" si="108"/>
        <v>-7611.9700000000012</v>
      </c>
      <c r="N535" s="119">
        <f t="shared" si="109"/>
        <v>-0.26787138885105877</v>
      </c>
      <c r="O535" s="249"/>
      <c r="P535" s="162"/>
      <c r="Q535" s="102">
        <v>6600.46</v>
      </c>
      <c r="R535" s="102">
        <v>15037.99</v>
      </c>
      <c r="S535" s="100">
        <f t="shared" si="112"/>
        <v>-8437.5299999999988</v>
      </c>
      <c r="T535" s="119">
        <f t="shared" si="113"/>
        <v>-0.56108096893268311</v>
      </c>
      <c r="U535" s="162"/>
      <c r="V535" s="102">
        <v>24674.25</v>
      </c>
      <c r="W535" s="102">
        <v>33951.97</v>
      </c>
      <c r="X535" s="100">
        <f t="shared" si="110"/>
        <v>-9277.7200000000012</v>
      </c>
      <c r="Y535" s="119">
        <f t="shared" si="111"/>
        <v>-0.27326013777698321</v>
      </c>
    </row>
    <row r="536" spans="1:26" s="70" customFormat="1" hidden="1" outlineLevel="1" x14ac:dyDescent="0.25">
      <c r="A536" s="65" t="s">
        <v>1561</v>
      </c>
      <c r="B536" s="66" t="s">
        <v>2022</v>
      </c>
      <c r="C536" s="67" t="s">
        <v>2470</v>
      </c>
      <c r="D536" s="68"/>
      <c r="E536" s="69"/>
      <c r="F536" s="310">
        <v>131.44999999999999</v>
      </c>
      <c r="G536" s="310">
        <v>370.47</v>
      </c>
      <c r="H536" s="144">
        <f t="shared" si="106"/>
        <v>-239.02000000000004</v>
      </c>
      <c r="I536" s="93">
        <f t="shared" si="107"/>
        <v>-0.64518044645990236</v>
      </c>
      <c r="J536" s="160"/>
      <c r="K536" s="310">
        <v>1333.66</v>
      </c>
      <c r="L536" s="310">
        <v>2466.16</v>
      </c>
      <c r="M536" s="144">
        <f t="shared" si="108"/>
        <v>-1132.4999999999998</v>
      </c>
      <c r="N536" s="93">
        <f t="shared" si="109"/>
        <v>-0.45921594705939595</v>
      </c>
      <c r="O536" s="261"/>
      <c r="P536" s="160"/>
      <c r="Q536" s="310">
        <v>128.47</v>
      </c>
      <c r="R536" s="310">
        <v>1097.9100000000001</v>
      </c>
      <c r="S536" s="144">
        <f t="shared" si="112"/>
        <v>-969.44</v>
      </c>
      <c r="T536" s="93">
        <f t="shared" si="113"/>
        <v>-0.88298676576404256</v>
      </c>
      <c r="U536" s="160"/>
      <c r="V536" s="310">
        <v>6768.09</v>
      </c>
      <c r="W536" s="310">
        <v>6716.34</v>
      </c>
      <c r="X536" s="144">
        <f t="shared" si="110"/>
        <v>51.75</v>
      </c>
      <c r="Y536" s="93">
        <f t="shared" si="111"/>
        <v>7.7050893790367968E-3</v>
      </c>
      <c r="Z536" s="134"/>
    </row>
    <row r="537" spans="1:26" collapsed="1" x14ac:dyDescent="0.25">
      <c r="A537" s="40" t="s">
        <v>668</v>
      </c>
      <c r="B537" s="85" t="s">
        <v>474</v>
      </c>
      <c r="C537" s="90" t="s">
        <v>364</v>
      </c>
      <c r="D537" s="40"/>
      <c r="E537" s="50"/>
      <c r="F537" s="102">
        <v>131.44999999999999</v>
      </c>
      <c r="G537" s="102">
        <v>370.47</v>
      </c>
      <c r="H537" s="100">
        <f t="shared" si="106"/>
        <v>-239.02000000000004</v>
      </c>
      <c r="I537" s="119">
        <f t="shared" si="107"/>
        <v>-0.64518044645990236</v>
      </c>
      <c r="J537" s="162"/>
      <c r="K537" s="102">
        <v>1333.66</v>
      </c>
      <c r="L537" s="102">
        <v>2466.16</v>
      </c>
      <c r="M537" s="100">
        <f t="shared" si="108"/>
        <v>-1132.4999999999998</v>
      </c>
      <c r="N537" s="119">
        <f t="shared" si="109"/>
        <v>-0.45921594705939595</v>
      </c>
      <c r="O537" s="249"/>
      <c r="P537" s="162"/>
      <c r="Q537" s="102">
        <v>128.47</v>
      </c>
      <c r="R537" s="102">
        <v>1097.9100000000001</v>
      </c>
      <c r="S537" s="100">
        <f t="shared" si="112"/>
        <v>-969.44</v>
      </c>
      <c r="T537" s="119">
        <f t="shared" si="113"/>
        <v>-0.88298676576404256</v>
      </c>
      <c r="U537" s="162"/>
      <c r="V537" s="102">
        <v>6768.09</v>
      </c>
      <c r="W537" s="102">
        <v>6716.34</v>
      </c>
      <c r="X537" s="100">
        <f t="shared" si="110"/>
        <v>51.75</v>
      </c>
      <c r="Y537" s="119">
        <f t="shared" si="111"/>
        <v>7.7050893790367968E-3</v>
      </c>
    </row>
    <row r="538" spans="1:26" s="70" customFormat="1" hidden="1" outlineLevel="1" x14ac:dyDescent="0.25">
      <c r="A538" s="65" t="s">
        <v>1562</v>
      </c>
      <c r="B538" s="66" t="s">
        <v>2023</v>
      </c>
      <c r="C538" s="67" t="s">
        <v>2469</v>
      </c>
      <c r="D538" s="68"/>
      <c r="E538" s="69"/>
      <c r="F538" s="310">
        <v>10613.26</v>
      </c>
      <c r="G538" s="310">
        <v>20315.68</v>
      </c>
      <c r="H538" s="144">
        <f t="shared" si="106"/>
        <v>-9702.42</v>
      </c>
      <c r="I538" s="93">
        <f t="shared" si="107"/>
        <v>-0.477582832570704</v>
      </c>
      <c r="J538" s="160"/>
      <c r="K538" s="310">
        <v>58866.16</v>
      </c>
      <c r="L538" s="310">
        <v>108510.65000000001</v>
      </c>
      <c r="M538" s="144">
        <f t="shared" si="108"/>
        <v>-49644.490000000005</v>
      </c>
      <c r="N538" s="93">
        <f t="shared" si="109"/>
        <v>-0.45750799575894163</v>
      </c>
      <c r="O538" s="261"/>
      <c r="P538" s="160"/>
      <c r="Q538" s="310">
        <v>28921.29</v>
      </c>
      <c r="R538" s="310">
        <v>56511.79</v>
      </c>
      <c r="S538" s="144">
        <f t="shared" si="112"/>
        <v>-27590.5</v>
      </c>
      <c r="T538" s="93">
        <f t="shared" si="113"/>
        <v>-0.48822555434892434</v>
      </c>
      <c r="U538" s="160"/>
      <c r="V538" s="310">
        <v>174281.58000000002</v>
      </c>
      <c r="W538" s="310">
        <v>203773.13</v>
      </c>
      <c r="X538" s="144">
        <f t="shared" si="110"/>
        <v>-29491.549999999988</v>
      </c>
      <c r="Y538" s="93">
        <f t="shared" si="111"/>
        <v>-0.14472737401638766</v>
      </c>
      <c r="Z538" s="134"/>
    </row>
    <row r="539" spans="1:26" collapsed="1" x14ac:dyDescent="0.25">
      <c r="A539" s="40" t="s">
        <v>669</v>
      </c>
      <c r="B539" s="85" t="s">
        <v>475</v>
      </c>
      <c r="C539" s="90" t="s">
        <v>363</v>
      </c>
      <c r="D539" s="40"/>
      <c r="E539" s="50"/>
      <c r="F539" s="102">
        <v>10613.26</v>
      </c>
      <c r="G539" s="102">
        <v>20315.68</v>
      </c>
      <c r="H539" s="100">
        <f t="shared" si="106"/>
        <v>-9702.42</v>
      </c>
      <c r="I539" s="119">
        <f t="shared" si="107"/>
        <v>-0.477582832570704</v>
      </c>
      <c r="J539" s="162"/>
      <c r="K539" s="102">
        <v>58866.16</v>
      </c>
      <c r="L539" s="102">
        <v>108510.65000000001</v>
      </c>
      <c r="M539" s="100">
        <f t="shared" si="108"/>
        <v>-49644.490000000005</v>
      </c>
      <c r="N539" s="119">
        <f t="shared" si="109"/>
        <v>-0.45750799575894163</v>
      </c>
      <c r="O539" s="249"/>
      <c r="P539" s="162"/>
      <c r="Q539" s="102">
        <v>28921.29</v>
      </c>
      <c r="R539" s="102">
        <v>56511.79</v>
      </c>
      <c r="S539" s="100">
        <f t="shared" si="112"/>
        <v>-27590.5</v>
      </c>
      <c r="T539" s="119">
        <f t="shared" si="113"/>
        <v>-0.48822555434892434</v>
      </c>
      <c r="U539" s="162"/>
      <c r="V539" s="102">
        <v>174281.58000000002</v>
      </c>
      <c r="W539" s="102">
        <v>203773.13</v>
      </c>
      <c r="X539" s="100">
        <f t="shared" si="110"/>
        <v>-29491.549999999988</v>
      </c>
      <c r="Y539" s="119">
        <f t="shared" si="111"/>
        <v>-0.14472737401638766</v>
      </c>
    </row>
    <row r="540" spans="1:26" s="70" customFormat="1" hidden="1" outlineLevel="1" x14ac:dyDescent="0.25">
      <c r="A540" s="65" t="s">
        <v>1563</v>
      </c>
      <c r="B540" s="66" t="s">
        <v>2024</v>
      </c>
      <c r="C540" s="67" t="s">
        <v>2471</v>
      </c>
      <c r="D540" s="68"/>
      <c r="E540" s="69"/>
      <c r="F540" s="310">
        <v>651.35</v>
      </c>
      <c r="G540" s="310">
        <v>886.02</v>
      </c>
      <c r="H540" s="144">
        <f t="shared" si="106"/>
        <v>-234.66999999999996</v>
      </c>
      <c r="I540" s="93">
        <f t="shared" si="107"/>
        <v>-0.26485858107040466</v>
      </c>
      <c r="J540" s="160"/>
      <c r="K540" s="310">
        <v>960.05000000000007</v>
      </c>
      <c r="L540" s="310">
        <v>4715.75</v>
      </c>
      <c r="M540" s="144">
        <f t="shared" si="108"/>
        <v>-3755.7</v>
      </c>
      <c r="N540" s="93">
        <f t="shared" si="109"/>
        <v>-0.79641626464507231</v>
      </c>
      <c r="O540" s="261"/>
      <c r="P540" s="160"/>
      <c r="Q540" s="310">
        <v>-1165.97</v>
      </c>
      <c r="R540" s="310">
        <v>-1161.08</v>
      </c>
      <c r="S540" s="144">
        <f t="shared" si="112"/>
        <v>-4.8900000000001</v>
      </c>
      <c r="T540" s="93">
        <f t="shared" si="113"/>
        <v>-4.2115961001826753E-3</v>
      </c>
      <c r="U540" s="160"/>
      <c r="V540" s="310">
        <v>3983.23</v>
      </c>
      <c r="W540" s="310">
        <v>5495.76</v>
      </c>
      <c r="X540" s="144">
        <f t="shared" si="110"/>
        <v>-1512.5300000000002</v>
      </c>
      <c r="Y540" s="93">
        <f t="shared" si="111"/>
        <v>-0.27521762231247365</v>
      </c>
      <c r="Z540" s="134"/>
    </row>
    <row r="541" spans="1:26" collapsed="1" x14ac:dyDescent="0.25">
      <c r="A541" s="40" t="s">
        <v>670</v>
      </c>
      <c r="B541" s="85" t="s">
        <v>476</v>
      </c>
      <c r="C541" s="90" t="s">
        <v>362</v>
      </c>
      <c r="D541" s="40"/>
      <c r="E541" s="50"/>
      <c r="F541" s="102">
        <v>651.35</v>
      </c>
      <c r="G541" s="102">
        <v>886.02</v>
      </c>
      <c r="H541" s="100">
        <f t="shared" si="106"/>
        <v>-234.66999999999996</v>
      </c>
      <c r="I541" s="119">
        <f t="shared" si="107"/>
        <v>-0.26485858107040466</v>
      </c>
      <c r="J541" s="162"/>
      <c r="K541" s="102">
        <v>960.05000000000007</v>
      </c>
      <c r="L541" s="102">
        <v>4715.75</v>
      </c>
      <c r="M541" s="100">
        <f t="shared" si="108"/>
        <v>-3755.7</v>
      </c>
      <c r="N541" s="119">
        <f t="shared" si="109"/>
        <v>-0.79641626464507231</v>
      </c>
      <c r="O541" s="249"/>
      <c r="P541" s="162"/>
      <c r="Q541" s="102">
        <v>-1165.97</v>
      </c>
      <c r="R541" s="102">
        <v>-1161.08</v>
      </c>
      <c r="S541" s="100">
        <f t="shared" si="112"/>
        <v>-4.8900000000001</v>
      </c>
      <c r="T541" s="119">
        <f t="shared" si="113"/>
        <v>-4.2115961001826753E-3</v>
      </c>
      <c r="U541" s="162"/>
      <c r="V541" s="102">
        <v>3983.23</v>
      </c>
      <c r="W541" s="102">
        <v>5495.76</v>
      </c>
      <c r="X541" s="100">
        <f t="shared" si="110"/>
        <v>-1512.5300000000002</v>
      </c>
      <c r="Y541" s="119">
        <f t="shared" si="111"/>
        <v>-0.27521762231247365</v>
      </c>
    </row>
    <row r="542" spans="1:26" s="110" customFormat="1" x14ac:dyDescent="0.25">
      <c r="A542" s="105"/>
      <c r="B542" s="106" t="s">
        <v>477</v>
      </c>
      <c r="C542" s="116" t="s">
        <v>361</v>
      </c>
      <c r="D542" s="105"/>
      <c r="E542" s="109"/>
      <c r="F542" s="305"/>
      <c r="G542" s="305"/>
      <c r="H542" s="306">
        <f t="shared" si="106"/>
        <v>0</v>
      </c>
      <c r="I542" s="121">
        <f t="shared" si="107"/>
        <v>0</v>
      </c>
      <c r="J542" s="169"/>
      <c r="K542" s="305"/>
      <c r="L542" s="305"/>
      <c r="M542" s="306">
        <f t="shared" si="108"/>
        <v>0</v>
      </c>
      <c r="N542" s="121">
        <f t="shared" si="109"/>
        <v>0</v>
      </c>
      <c r="O542" s="250"/>
      <c r="P542" s="169"/>
      <c r="Q542" s="305"/>
      <c r="R542" s="305"/>
      <c r="S542" s="306">
        <f t="shared" si="112"/>
        <v>0</v>
      </c>
      <c r="T542" s="121">
        <f t="shared" si="113"/>
        <v>0</v>
      </c>
      <c r="U542" s="169"/>
      <c r="V542" s="305"/>
      <c r="W542" s="305"/>
      <c r="X542" s="306">
        <f t="shared" si="110"/>
        <v>0</v>
      </c>
      <c r="Y542" s="121">
        <f t="shared" si="111"/>
        <v>0</v>
      </c>
      <c r="Z542" s="134"/>
    </row>
    <row r="543" spans="1:26" s="70" customFormat="1" hidden="1" outlineLevel="1" x14ac:dyDescent="0.25">
      <c r="A543" s="65" t="s">
        <v>1564</v>
      </c>
      <c r="B543" s="66" t="s">
        <v>2025</v>
      </c>
      <c r="C543" s="67" t="s">
        <v>2472</v>
      </c>
      <c r="D543" s="68"/>
      <c r="E543" s="69"/>
      <c r="F543" s="310">
        <v>64164.060000000005</v>
      </c>
      <c r="G543" s="310">
        <v>32709.57</v>
      </c>
      <c r="H543" s="144">
        <f t="shared" si="106"/>
        <v>31454.490000000005</v>
      </c>
      <c r="I543" s="93">
        <f t="shared" si="107"/>
        <v>0.96162957813263839</v>
      </c>
      <c r="J543" s="160"/>
      <c r="K543" s="310">
        <v>381931.92</v>
      </c>
      <c r="L543" s="310">
        <v>298202.11</v>
      </c>
      <c r="M543" s="144">
        <f t="shared" si="108"/>
        <v>83729.81</v>
      </c>
      <c r="N543" s="93">
        <f t="shared" si="109"/>
        <v>0.28078208433870572</v>
      </c>
      <c r="O543" s="261"/>
      <c r="P543" s="160"/>
      <c r="Q543" s="310">
        <v>192936.48</v>
      </c>
      <c r="R543" s="310">
        <v>150443.06</v>
      </c>
      <c r="S543" s="144">
        <f t="shared" si="112"/>
        <v>42493.420000000013</v>
      </c>
      <c r="T543" s="93">
        <f t="shared" si="113"/>
        <v>0.28245516941758569</v>
      </c>
      <c r="U543" s="160"/>
      <c r="V543" s="310">
        <v>545127.61</v>
      </c>
      <c r="W543" s="310">
        <v>716269.65999999992</v>
      </c>
      <c r="X543" s="144">
        <f t="shared" si="110"/>
        <v>-171142.04999999993</v>
      </c>
      <c r="Y543" s="93">
        <f t="shared" si="111"/>
        <v>-0.23893522168731809</v>
      </c>
      <c r="Z543" s="134"/>
    </row>
    <row r="544" spans="1:26" collapsed="1" x14ac:dyDescent="0.25">
      <c r="A544" s="40" t="s">
        <v>671</v>
      </c>
      <c r="B544" s="85" t="s">
        <v>478</v>
      </c>
      <c r="C544" s="90" t="s">
        <v>360</v>
      </c>
      <c r="D544" s="40"/>
      <c r="E544" s="50"/>
      <c r="F544" s="102">
        <v>64164.060000000005</v>
      </c>
      <c r="G544" s="102">
        <v>32709.57</v>
      </c>
      <c r="H544" s="100">
        <f t="shared" si="106"/>
        <v>31454.490000000005</v>
      </c>
      <c r="I544" s="119">
        <f t="shared" si="107"/>
        <v>0.96162957813263839</v>
      </c>
      <c r="J544" s="162"/>
      <c r="K544" s="102">
        <v>381931.92</v>
      </c>
      <c r="L544" s="102">
        <v>298202.11</v>
      </c>
      <c r="M544" s="100">
        <f t="shared" si="108"/>
        <v>83729.81</v>
      </c>
      <c r="N544" s="119">
        <f t="shared" si="109"/>
        <v>0.28078208433870572</v>
      </c>
      <c r="O544" s="249"/>
      <c r="P544" s="162"/>
      <c r="Q544" s="102">
        <v>192936.48</v>
      </c>
      <c r="R544" s="102">
        <v>150443.06</v>
      </c>
      <c r="S544" s="100">
        <f t="shared" ref="S544:S575" si="114">+Q544-R544</f>
        <v>42493.420000000013</v>
      </c>
      <c r="T544" s="119">
        <f t="shared" ref="T544" si="115">IF(R544&lt;0,IF(S544=0,0,IF(OR(R544=0,Q544=0),"N.M.",IF(ABS(S544/R544)&gt;=10,"N.M.",S544/(-R544)))),IF(S544=0,0,IF(OR(R544=0,Q544=0),"N.M.",IF(ABS(S544/R544)&gt;=10,"N.M.",S544/R544))))</f>
        <v>0.28245516941758569</v>
      </c>
      <c r="U544" s="162"/>
      <c r="V544" s="102">
        <v>545127.61</v>
      </c>
      <c r="W544" s="102">
        <v>716269.65999999992</v>
      </c>
      <c r="X544" s="100">
        <f t="shared" si="110"/>
        <v>-171142.04999999993</v>
      </c>
      <c r="Y544" s="119">
        <f t="shared" si="111"/>
        <v>-0.23893522168731809</v>
      </c>
    </row>
    <row r="545" spans="1:26" s="110" customFormat="1" x14ac:dyDescent="0.25">
      <c r="A545" s="40"/>
      <c r="B545" s="106" t="s">
        <v>1238</v>
      </c>
      <c r="C545" s="116" t="s">
        <v>1239</v>
      </c>
      <c r="D545" s="105"/>
      <c r="E545" s="109"/>
      <c r="F545" s="305"/>
      <c r="G545" s="305"/>
      <c r="H545" s="306">
        <f t="shared" ref="H545:H608" si="116">+F545-G545</f>
        <v>0</v>
      </c>
      <c r="I545" s="121">
        <f t="shared" ref="I545:I608" si="117">IF(G545&lt;0,IF(H545=0,0,IF(OR(G545=0,F545=0),"N.M.",IF(ABS(H545/G545)&gt;=10,"N.M.",H545/(-G545)))),IF(H545=0,0,IF(OR(G545=0,F545=0),"N.M.",IF(ABS(H545/G545)&gt;=10,"N.M.",H545/G545))))</f>
        <v>0</v>
      </c>
      <c r="J545" s="169"/>
      <c r="K545" s="305"/>
      <c r="L545" s="305"/>
      <c r="M545" s="306">
        <f t="shared" si="108"/>
        <v>0</v>
      </c>
      <c r="N545" s="121">
        <f t="shared" si="109"/>
        <v>0</v>
      </c>
      <c r="O545" s="250"/>
      <c r="P545" s="169"/>
      <c r="Q545" s="305"/>
      <c r="R545" s="305"/>
      <c r="S545" s="306">
        <f t="shared" si="114"/>
        <v>0</v>
      </c>
      <c r="T545" s="121"/>
      <c r="U545" s="169"/>
      <c r="V545" s="305"/>
      <c r="W545" s="305"/>
      <c r="X545" s="306">
        <f t="shared" si="110"/>
        <v>0</v>
      </c>
      <c r="Y545" s="121">
        <f t="shared" si="111"/>
        <v>0</v>
      </c>
      <c r="Z545" s="134"/>
    </row>
    <row r="546" spans="1:26" s="70" customFormat="1" hidden="1" outlineLevel="1" x14ac:dyDescent="0.25">
      <c r="A546" s="65" t="s">
        <v>1565</v>
      </c>
      <c r="B546" s="66" t="s">
        <v>2026</v>
      </c>
      <c r="C546" s="67" t="s">
        <v>2473</v>
      </c>
      <c r="D546" s="68"/>
      <c r="E546" s="69"/>
      <c r="F546" s="310">
        <v>597181.6</v>
      </c>
      <c r="G546" s="310">
        <v>789465.38</v>
      </c>
      <c r="H546" s="144">
        <f t="shared" si="116"/>
        <v>-192283.78000000003</v>
      </c>
      <c r="I546" s="93">
        <f t="shared" si="117"/>
        <v>-0.24356201661433213</v>
      </c>
      <c r="J546" s="160"/>
      <c r="K546" s="310">
        <v>2812334.43</v>
      </c>
      <c r="L546" s="310">
        <v>2132647.98</v>
      </c>
      <c r="M546" s="144">
        <f t="shared" si="108"/>
        <v>679686.45000000019</v>
      </c>
      <c r="N546" s="93">
        <f t="shared" si="109"/>
        <v>0.31870541053849882</v>
      </c>
      <c r="O546" s="261"/>
      <c r="P546" s="160"/>
      <c r="Q546" s="310">
        <v>1637128.27</v>
      </c>
      <c r="R546" s="310">
        <v>1169022.6400000001</v>
      </c>
      <c r="S546" s="144">
        <f t="shared" si="114"/>
        <v>468105.62999999989</v>
      </c>
      <c r="T546" s="93">
        <f t="shared" ref="T546:T577" si="118">IF(R546&lt;0,IF(S546=0,0,IF(OR(R546=0,Q546=0),"N.M.",IF(ABS(S546/R546)&gt;=10,"N.M.",S546/(-R546)))),IF(S546=0,0,IF(OR(R546=0,Q546=0),"N.M.",IF(ABS(S546/R546)&gt;=10,"N.M.",S546/R546))))</f>
        <v>0.40042477705992063</v>
      </c>
      <c r="U546" s="160"/>
      <c r="V546" s="310">
        <v>5685163.5999999996</v>
      </c>
      <c r="W546" s="310">
        <v>5076190.8739999998</v>
      </c>
      <c r="X546" s="144">
        <f t="shared" si="110"/>
        <v>608972.72599999979</v>
      </c>
      <c r="Y546" s="93">
        <f t="shared" si="111"/>
        <v>0.11996647508255219</v>
      </c>
      <c r="Z546" s="134"/>
    </row>
    <row r="547" spans="1:26" collapsed="1" x14ac:dyDescent="0.25">
      <c r="A547" s="40" t="s">
        <v>672</v>
      </c>
      <c r="B547" s="85" t="s">
        <v>479</v>
      </c>
      <c r="C547" s="90" t="s">
        <v>359</v>
      </c>
      <c r="D547" s="40"/>
      <c r="E547" s="50"/>
      <c r="F547" s="102">
        <v>597181.6</v>
      </c>
      <c r="G547" s="102">
        <v>789465.38</v>
      </c>
      <c r="H547" s="100">
        <f t="shared" si="116"/>
        <v>-192283.78000000003</v>
      </c>
      <c r="I547" s="119">
        <f t="shared" si="117"/>
        <v>-0.24356201661433213</v>
      </c>
      <c r="J547" s="162"/>
      <c r="K547" s="102">
        <v>2812334.43</v>
      </c>
      <c r="L547" s="102">
        <v>2132647.98</v>
      </c>
      <c r="M547" s="100">
        <f t="shared" si="108"/>
        <v>679686.45000000019</v>
      </c>
      <c r="N547" s="119">
        <f t="shared" si="109"/>
        <v>0.31870541053849882</v>
      </c>
      <c r="O547" s="249"/>
      <c r="P547" s="162"/>
      <c r="Q547" s="102">
        <v>1637128.27</v>
      </c>
      <c r="R547" s="102">
        <v>1169022.6400000001</v>
      </c>
      <c r="S547" s="100">
        <f t="shared" si="114"/>
        <v>468105.62999999989</v>
      </c>
      <c r="T547" s="119">
        <f t="shared" si="118"/>
        <v>0.40042477705992063</v>
      </c>
      <c r="U547" s="162"/>
      <c r="V547" s="102">
        <v>5685163.5999999996</v>
      </c>
      <c r="W547" s="102">
        <v>5076190.8739999998</v>
      </c>
      <c r="X547" s="100">
        <f t="shared" si="110"/>
        <v>608972.72599999979</v>
      </c>
      <c r="Y547" s="119">
        <f t="shared" si="111"/>
        <v>0.11996647508255219</v>
      </c>
    </row>
    <row r="548" spans="1:26" s="70" customFormat="1" hidden="1" outlineLevel="1" x14ac:dyDescent="0.25">
      <c r="A548" s="65" t="s">
        <v>1566</v>
      </c>
      <c r="B548" s="66" t="s">
        <v>2027</v>
      </c>
      <c r="C548" s="67" t="s">
        <v>2474</v>
      </c>
      <c r="D548" s="68"/>
      <c r="E548" s="69"/>
      <c r="F548" s="310">
        <v>41.410000000000004</v>
      </c>
      <c r="G548" s="310">
        <v>68.06</v>
      </c>
      <c r="H548" s="144">
        <f t="shared" si="116"/>
        <v>-26.65</v>
      </c>
      <c r="I548" s="93">
        <f t="shared" si="117"/>
        <v>-0.39156626506024095</v>
      </c>
      <c r="J548" s="160"/>
      <c r="K548" s="310">
        <v>-19.27</v>
      </c>
      <c r="L548" s="310">
        <v>206.66</v>
      </c>
      <c r="M548" s="144">
        <f t="shared" si="108"/>
        <v>-225.93</v>
      </c>
      <c r="N548" s="93">
        <f t="shared" si="109"/>
        <v>-1.0932449433852705</v>
      </c>
      <c r="O548" s="261"/>
      <c r="P548" s="160"/>
      <c r="Q548" s="310">
        <v>-198.38</v>
      </c>
      <c r="R548" s="310">
        <v>-226.18</v>
      </c>
      <c r="S548" s="144">
        <f t="shared" si="114"/>
        <v>27.800000000000011</v>
      </c>
      <c r="T548" s="93">
        <f t="shared" si="118"/>
        <v>0.12291095587585114</v>
      </c>
      <c r="U548" s="160"/>
      <c r="V548" s="310">
        <v>90.490000000000009</v>
      </c>
      <c r="W548" s="310">
        <v>386.16999999999996</v>
      </c>
      <c r="X548" s="144">
        <f t="shared" si="110"/>
        <v>-295.67999999999995</v>
      </c>
      <c r="Y548" s="93">
        <f t="shared" si="111"/>
        <v>-0.76567314913121154</v>
      </c>
      <c r="Z548" s="134"/>
    </row>
    <row r="549" spans="1:26" collapsed="1" x14ac:dyDescent="0.25">
      <c r="A549" s="40" t="s">
        <v>673</v>
      </c>
      <c r="B549" s="85" t="s">
        <v>480</v>
      </c>
      <c r="C549" s="90" t="s">
        <v>358</v>
      </c>
      <c r="D549" s="40"/>
      <c r="E549" s="50"/>
      <c r="F549" s="102">
        <v>41.410000000000004</v>
      </c>
      <c r="G549" s="102">
        <v>68.06</v>
      </c>
      <c r="H549" s="100">
        <f t="shared" si="116"/>
        <v>-26.65</v>
      </c>
      <c r="I549" s="119">
        <f t="shared" si="117"/>
        <v>-0.39156626506024095</v>
      </c>
      <c r="J549" s="162"/>
      <c r="K549" s="102">
        <v>-19.27</v>
      </c>
      <c r="L549" s="102">
        <v>206.66</v>
      </c>
      <c r="M549" s="100">
        <f t="shared" si="108"/>
        <v>-225.93</v>
      </c>
      <c r="N549" s="119">
        <f t="shared" si="109"/>
        <v>-1.0932449433852705</v>
      </c>
      <c r="O549" s="249"/>
      <c r="P549" s="162"/>
      <c r="Q549" s="102">
        <v>-198.38</v>
      </c>
      <c r="R549" s="102">
        <v>-226.18</v>
      </c>
      <c r="S549" s="100">
        <f t="shared" si="114"/>
        <v>27.800000000000011</v>
      </c>
      <c r="T549" s="119">
        <f t="shared" si="118"/>
        <v>0.12291095587585114</v>
      </c>
      <c r="U549" s="162"/>
      <c r="V549" s="102">
        <v>90.490000000000009</v>
      </c>
      <c r="W549" s="102">
        <v>386.16999999999996</v>
      </c>
      <c r="X549" s="100">
        <f t="shared" si="110"/>
        <v>-295.67999999999995</v>
      </c>
      <c r="Y549" s="119">
        <f t="shared" si="111"/>
        <v>-0.76567314913121154</v>
      </c>
    </row>
    <row r="550" spans="1:26" s="70" customFormat="1" hidden="1" outlineLevel="1" x14ac:dyDescent="0.25">
      <c r="A550" s="65" t="s">
        <v>1567</v>
      </c>
      <c r="B550" s="66" t="s">
        <v>2028</v>
      </c>
      <c r="C550" s="67" t="s">
        <v>2475</v>
      </c>
      <c r="D550" s="68"/>
      <c r="E550" s="69"/>
      <c r="F550" s="310">
        <v>1689.15</v>
      </c>
      <c r="G550" s="310">
        <v>119.06</v>
      </c>
      <c r="H550" s="144">
        <f t="shared" si="116"/>
        <v>1570.0900000000001</v>
      </c>
      <c r="I550" s="93" t="str">
        <f t="shared" si="117"/>
        <v>N.M.</v>
      </c>
      <c r="J550" s="160"/>
      <c r="K550" s="310">
        <v>8600.7000000000007</v>
      </c>
      <c r="L550" s="310">
        <v>708.6</v>
      </c>
      <c r="M550" s="144">
        <f t="shared" si="108"/>
        <v>7892.1</v>
      </c>
      <c r="N550" s="93" t="str">
        <f t="shared" si="109"/>
        <v>N.M.</v>
      </c>
      <c r="O550" s="261"/>
      <c r="P550" s="160"/>
      <c r="Q550" s="310">
        <v>5439.32</v>
      </c>
      <c r="R550" s="310">
        <v>5.24</v>
      </c>
      <c r="S550" s="144">
        <f t="shared" si="114"/>
        <v>5434.08</v>
      </c>
      <c r="T550" s="93" t="str">
        <f t="shared" si="118"/>
        <v>N.M.</v>
      </c>
      <c r="U550" s="160"/>
      <c r="V550" s="310">
        <v>10810.37</v>
      </c>
      <c r="W550" s="310">
        <v>1711.69</v>
      </c>
      <c r="X550" s="144">
        <f t="shared" si="110"/>
        <v>9098.68</v>
      </c>
      <c r="Y550" s="93">
        <f t="shared" si="111"/>
        <v>5.3156120559213411</v>
      </c>
      <c r="Z550" s="134"/>
    </row>
    <row r="551" spans="1:26" collapsed="1" x14ac:dyDescent="0.25">
      <c r="A551" s="40" t="s">
        <v>674</v>
      </c>
      <c r="B551" s="85" t="s">
        <v>481</v>
      </c>
      <c r="C551" s="90" t="s">
        <v>357</v>
      </c>
      <c r="D551" s="40"/>
      <c r="E551" s="50"/>
      <c r="F551" s="102">
        <v>1689.15</v>
      </c>
      <c r="G551" s="102">
        <v>119.06</v>
      </c>
      <c r="H551" s="100">
        <f t="shared" si="116"/>
        <v>1570.0900000000001</v>
      </c>
      <c r="I551" s="119" t="str">
        <f t="shared" si="117"/>
        <v>N.M.</v>
      </c>
      <c r="J551" s="162"/>
      <c r="K551" s="102">
        <v>8600.7000000000007</v>
      </c>
      <c r="L551" s="102">
        <v>708.6</v>
      </c>
      <c r="M551" s="100">
        <f t="shared" si="108"/>
        <v>7892.1</v>
      </c>
      <c r="N551" s="119" t="str">
        <f t="shared" si="109"/>
        <v>N.M.</v>
      </c>
      <c r="O551" s="249"/>
      <c r="P551" s="162"/>
      <c r="Q551" s="102">
        <v>5439.32</v>
      </c>
      <c r="R551" s="102">
        <v>5.24</v>
      </c>
      <c r="S551" s="100">
        <f t="shared" si="114"/>
        <v>5434.08</v>
      </c>
      <c r="T551" s="119" t="str">
        <f t="shared" si="118"/>
        <v>N.M.</v>
      </c>
      <c r="U551" s="162"/>
      <c r="V551" s="102">
        <v>10810.37</v>
      </c>
      <c r="W551" s="102">
        <v>1711.69</v>
      </c>
      <c r="X551" s="100">
        <f t="shared" si="110"/>
        <v>9098.68</v>
      </c>
      <c r="Y551" s="119">
        <f t="shared" si="111"/>
        <v>5.3156120559213411</v>
      </c>
    </row>
    <row r="552" spans="1:26" s="70" customFormat="1" hidden="1" outlineLevel="1" x14ac:dyDescent="0.25">
      <c r="A552" s="65" t="s">
        <v>1559</v>
      </c>
      <c r="B552" s="66" t="s">
        <v>2020</v>
      </c>
      <c r="C552" s="67" t="s">
        <v>2458</v>
      </c>
      <c r="D552" s="68"/>
      <c r="E552" s="69"/>
      <c r="F552" s="310">
        <v>48.63</v>
      </c>
      <c r="G552" s="310">
        <v>4557.01</v>
      </c>
      <c r="H552" s="144">
        <f t="shared" si="116"/>
        <v>-4508.38</v>
      </c>
      <c r="I552" s="93">
        <f t="shared" si="117"/>
        <v>-0.98932852901354174</v>
      </c>
      <c r="J552" s="160"/>
      <c r="K552" s="310">
        <v>3263.19</v>
      </c>
      <c r="L552" s="310">
        <v>14974.45</v>
      </c>
      <c r="M552" s="144">
        <f t="shared" si="108"/>
        <v>-11711.26</v>
      </c>
      <c r="N552" s="93">
        <f t="shared" si="109"/>
        <v>-0.78208281439385086</v>
      </c>
      <c r="O552" s="261"/>
      <c r="P552" s="160"/>
      <c r="Q552" s="310">
        <v>513.62</v>
      </c>
      <c r="R552" s="310">
        <v>7350.96</v>
      </c>
      <c r="S552" s="144">
        <f t="shared" si="114"/>
        <v>-6837.34</v>
      </c>
      <c r="T552" s="93">
        <f t="shared" si="118"/>
        <v>-0.93012885391839983</v>
      </c>
      <c r="U552" s="160"/>
      <c r="V552" s="310">
        <v>10512.48</v>
      </c>
      <c r="W552" s="310">
        <v>16647.620000000003</v>
      </c>
      <c r="X552" s="144">
        <f t="shared" si="110"/>
        <v>-6135.1400000000031</v>
      </c>
      <c r="Y552" s="93">
        <f t="shared" si="111"/>
        <v>-0.3685295555761125</v>
      </c>
      <c r="Z552" s="134"/>
    </row>
    <row r="553" spans="1:26" s="70" customFormat="1" hidden="1" outlineLevel="1" x14ac:dyDescent="0.25">
      <c r="A553" s="65" t="s">
        <v>1560</v>
      </c>
      <c r="B553" s="66" t="s">
        <v>2021</v>
      </c>
      <c r="C553" s="67" t="s">
        <v>2459</v>
      </c>
      <c r="D553" s="68"/>
      <c r="E553" s="69"/>
      <c r="F553" s="310">
        <v>946.39</v>
      </c>
      <c r="G553" s="310">
        <v>4584.75</v>
      </c>
      <c r="H553" s="144">
        <f t="shared" si="116"/>
        <v>-3638.36</v>
      </c>
      <c r="I553" s="93">
        <f t="shared" si="117"/>
        <v>-0.79357871203446206</v>
      </c>
      <c r="J553" s="160"/>
      <c r="K553" s="310">
        <v>20804.54</v>
      </c>
      <c r="L553" s="310">
        <v>28416.510000000002</v>
      </c>
      <c r="M553" s="144">
        <f t="shared" si="108"/>
        <v>-7611.9700000000012</v>
      </c>
      <c r="N553" s="93">
        <f t="shared" si="109"/>
        <v>-0.26787138885105877</v>
      </c>
      <c r="O553" s="261"/>
      <c r="P553" s="160"/>
      <c r="Q553" s="310">
        <v>6600.46</v>
      </c>
      <c r="R553" s="310">
        <v>15037.99</v>
      </c>
      <c r="S553" s="144">
        <f t="shared" si="114"/>
        <v>-8437.5299999999988</v>
      </c>
      <c r="T553" s="93">
        <f t="shared" si="118"/>
        <v>-0.56108096893268311</v>
      </c>
      <c r="U553" s="160"/>
      <c r="V553" s="310">
        <v>24674.25</v>
      </c>
      <c r="W553" s="310">
        <v>33951.97</v>
      </c>
      <c r="X553" s="144">
        <f t="shared" si="110"/>
        <v>-9277.7200000000012</v>
      </c>
      <c r="Y553" s="93">
        <f t="shared" si="111"/>
        <v>-0.27326013777698321</v>
      </c>
      <c r="Z553" s="134"/>
    </row>
    <row r="554" spans="1:26" s="70" customFormat="1" hidden="1" outlineLevel="1" x14ac:dyDescent="0.25">
      <c r="A554" s="65" t="s">
        <v>1561</v>
      </c>
      <c r="B554" s="66" t="s">
        <v>2022</v>
      </c>
      <c r="C554" s="67" t="s">
        <v>2470</v>
      </c>
      <c r="D554" s="68"/>
      <c r="E554" s="69"/>
      <c r="F554" s="310">
        <v>131.44999999999999</v>
      </c>
      <c r="G554" s="310">
        <v>370.47</v>
      </c>
      <c r="H554" s="144">
        <f t="shared" si="116"/>
        <v>-239.02000000000004</v>
      </c>
      <c r="I554" s="93">
        <f t="shared" si="117"/>
        <v>-0.64518044645990236</v>
      </c>
      <c r="J554" s="160"/>
      <c r="K554" s="310">
        <v>1333.66</v>
      </c>
      <c r="L554" s="310">
        <v>2466.16</v>
      </c>
      <c r="M554" s="144">
        <f t="shared" si="108"/>
        <v>-1132.4999999999998</v>
      </c>
      <c r="N554" s="93">
        <f t="shared" si="109"/>
        <v>-0.45921594705939595</v>
      </c>
      <c r="O554" s="261"/>
      <c r="P554" s="160"/>
      <c r="Q554" s="310">
        <v>128.47</v>
      </c>
      <c r="R554" s="310">
        <v>1097.9100000000001</v>
      </c>
      <c r="S554" s="144">
        <f t="shared" si="114"/>
        <v>-969.44</v>
      </c>
      <c r="T554" s="93">
        <f t="shared" si="118"/>
        <v>-0.88298676576404256</v>
      </c>
      <c r="U554" s="160"/>
      <c r="V554" s="310">
        <v>6768.09</v>
      </c>
      <c r="W554" s="310">
        <v>6716.34</v>
      </c>
      <c r="X554" s="144">
        <f t="shared" si="110"/>
        <v>51.75</v>
      </c>
      <c r="Y554" s="93">
        <f t="shared" si="111"/>
        <v>7.7050893790367968E-3</v>
      </c>
      <c r="Z554" s="134"/>
    </row>
    <row r="555" spans="1:26" s="70" customFormat="1" hidden="1" outlineLevel="1" x14ac:dyDescent="0.25">
      <c r="A555" s="65" t="s">
        <v>1562</v>
      </c>
      <c r="B555" s="66" t="s">
        <v>2023</v>
      </c>
      <c r="C555" s="67" t="s">
        <v>2469</v>
      </c>
      <c r="D555" s="68"/>
      <c r="E555" s="69"/>
      <c r="F555" s="310">
        <v>10613.26</v>
      </c>
      <c r="G555" s="310">
        <v>20315.68</v>
      </c>
      <c r="H555" s="144">
        <f t="shared" si="116"/>
        <v>-9702.42</v>
      </c>
      <c r="I555" s="93">
        <f t="shared" si="117"/>
        <v>-0.477582832570704</v>
      </c>
      <c r="J555" s="160"/>
      <c r="K555" s="310">
        <v>58866.16</v>
      </c>
      <c r="L555" s="310">
        <v>108510.65000000001</v>
      </c>
      <c r="M555" s="144">
        <f t="shared" si="108"/>
        <v>-49644.490000000005</v>
      </c>
      <c r="N555" s="93">
        <f t="shared" si="109"/>
        <v>-0.45750799575894163</v>
      </c>
      <c r="O555" s="261"/>
      <c r="P555" s="160"/>
      <c r="Q555" s="310">
        <v>28921.29</v>
      </c>
      <c r="R555" s="310">
        <v>56511.79</v>
      </c>
      <c r="S555" s="144">
        <f t="shared" si="114"/>
        <v>-27590.5</v>
      </c>
      <c r="T555" s="93">
        <f t="shared" si="118"/>
        <v>-0.48822555434892434</v>
      </c>
      <c r="U555" s="160"/>
      <c r="V555" s="310">
        <v>174281.58000000002</v>
      </c>
      <c r="W555" s="310">
        <v>203773.13</v>
      </c>
      <c r="X555" s="144">
        <f t="shared" si="110"/>
        <v>-29491.549999999988</v>
      </c>
      <c r="Y555" s="93">
        <f t="shared" si="111"/>
        <v>-0.14472737401638766</v>
      </c>
      <c r="Z555" s="134"/>
    </row>
    <row r="556" spans="1:26" s="70" customFormat="1" hidden="1" outlineLevel="1" x14ac:dyDescent="0.25">
      <c r="A556" s="65" t="s">
        <v>1563</v>
      </c>
      <c r="B556" s="66" t="s">
        <v>2024</v>
      </c>
      <c r="C556" s="67" t="s">
        <v>2471</v>
      </c>
      <c r="D556" s="68"/>
      <c r="E556" s="69"/>
      <c r="F556" s="310">
        <v>651.35</v>
      </c>
      <c r="G556" s="310">
        <v>886.02</v>
      </c>
      <c r="H556" s="144">
        <f t="shared" si="116"/>
        <v>-234.66999999999996</v>
      </c>
      <c r="I556" s="93">
        <f t="shared" si="117"/>
        <v>-0.26485858107040466</v>
      </c>
      <c r="J556" s="160"/>
      <c r="K556" s="310">
        <v>960.05000000000007</v>
      </c>
      <c r="L556" s="310">
        <v>4715.75</v>
      </c>
      <c r="M556" s="144">
        <f t="shared" si="108"/>
        <v>-3755.7</v>
      </c>
      <c r="N556" s="93">
        <f t="shared" si="109"/>
        <v>-0.79641626464507231</v>
      </c>
      <c r="O556" s="261"/>
      <c r="P556" s="160"/>
      <c r="Q556" s="310">
        <v>-1165.97</v>
      </c>
      <c r="R556" s="310">
        <v>-1161.08</v>
      </c>
      <c r="S556" s="144">
        <f t="shared" si="114"/>
        <v>-4.8900000000001</v>
      </c>
      <c r="T556" s="93">
        <f t="shared" si="118"/>
        <v>-4.2115961001826753E-3</v>
      </c>
      <c r="U556" s="160"/>
      <c r="V556" s="310">
        <v>3983.23</v>
      </c>
      <c r="W556" s="310">
        <v>5495.76</v>
      </c>
      <c r="X556" s="144">
        <f t="shared" si="110"/>
        <v>-1512.5300000000002</v>
      </c>
      <c r="Y556" s="93">
        <f t="shared" si="111"/>
        <v>-0.27521762231247365</v>
      </c>
      <c r="Z556" s="134"/>
    </row>
    <row r="557" spans="1:26" s="70" customFormat="1" hidden="1" outlineLevel="1" x14ac:dyDescent="0.25">
      <c r="A557" s="65" t="s">
        <v>1564</v>
      </c>
      <c r="B557" s="66" t="s">
        <v>2025</v>
      </c>
      <c r="C557" s="67" t="s">
        <v>2472</v>
      </c>
      <c r="D557" s="68"/>
      <c r="E557" s="69"/>
      <c r="F557" s="310">
        <v>64164.060000000005</v>
      </c>
      <c r="G557" s="310">
        <v>32709.57</v>
      </c>
      <c r="H557" s="144">
        <f t="shared" si="116"/>
        <v>31454.490000000005</v>
      </c>
      <c r="I557" s="93">
        <f t="shared" si="117"/>
        <v>0.96162957813263839</v>
      </c>
      <c r="J557" s="160"/>
      <c r="K557" s="310">
        <v>381931.92</v>
      </c>
      <c r="L557" s="310">
        <v>298202.11</v>
      </c>
      <c r="M557" s="144">
        <f t="shared" si="108"/>
        <v>83729.81</v>
      </c>
      <c r="N557" s="93">
        <f t="shared" si="109"/>
        <v>0.28078208433870572</v>
      </c>
      <c r="O557" s="261"/>
      <c r="P557" s="160"/>
      <c r="Q557" s="310">
        <v>192936.48</v>
      </c>
      <c r="R557" s="310">
        <v>150443.06</v>
      </c>
      <c r="S557" s="144">
        <f t="shared" si="114"/>
        <v>42493.420000000013</v>
      </c>
      <c r="T557" s="93">
        <f t="shared" si="118"/>
        <v>0.28245516941758569</v>
      </c>
      <c r="U557" s="160"/>
      <c r="V557" s="310">
        <v>545127.61</v>
      </c>
      <c r="W557" s="310">
        <v>716269.65999999992</v>
      </c>
      <c r="X557" s="144">
        <f t="shared" si="110"/>
        <v>-171142.04999999993</v>
      </c>
      <c r="Y557" s="93">
        <f t="shared" si="111"/>
        <v>-0.23893522168731809</v>
      </c>
      <c r="Z557" s="134"/>
    </row>
    <row r="558" spans="1:26" s="70" customFormat="1" hidden="1" outlineLevel="1" x14ac:dyDescent="0.25">
      <c r="A558" s="65" t="s">
        <v>1565</v>
      </c>
      <c r="B558" s="66" t="s">
        <v>2026</v>
      </c>
      <c r="C558" s="67" t="s">
        <v>2473</v>
      </c>
      <c r="D558" s="68"/>
      <c r="E558" s="69"/>
      <c r="F558" s="310">
        <v>597181.6</v>
      </c>
      <c r="G558" s="310">
        <v>789465.38</v>
      </c>
      <c r="H558" s="144">
        <f t="shared" si="116"/>
        <v>-192283.78000000003</v>
      </c>
      <c r="I558" s="93">
        <f t="shared" si="117"/>
        <v>-0.24356201661433213</v>
      </c>
      <c r="J558" s="160"/>
      <c r="K558" s="310">
        <v>2812334.43</v>
      </c>
      <c r="L558" s="310">
        <v>2132647.98</v>
      </c>
      <c r="M558" s="144">
        <f t="shared" si="108"/>
        <v>679686.45000000019</v>
      </c>
      <c r="N558" s="93">
        <f t="shared" si="109"/>
        <v>0.31870541053849882</v>
      </c>
      <c r="O558" s="261"/>
      <c r="P558" s="160"/>
      <c r="Q558" s="310">
        <v>1637128.27</v>
      </c>
      <c r="R558" s="310">
        <v>1169022.6400000001</v>
      </c>
      <c r="S558" s="144">
        <f t="shared" si="114"/>
        <v>468105.62999999989</v>
      </c>
      <c r="T558" s="93">
        <f t="shared" si="118"/>
        <v>0.40042477705992063</v>
      </c>
      <c r="U558" s="160"/>
      <c r="V558" s="310">
        <v>5685163.5999999996</v>
      </c>
      <c r="W558" s="310">
        <v>5076190.8739999998</v>
      </c>
      <c r="X558" s="144">
        <f t="shared" si="110"/>
        <v>608972.72599999979</v>
      </c>
      <c r="Y558" s="93">
        <f t="shared" si="111"/>
        <v>0.11996647508255219</v>
      </c>
      <c r="Z558" s="134"/>
    </row>
    <row r="559" spans="1:26" s="70" customFormat="1" hidden="1" outlineLevel="1" x14ac:dyDescent="0.25">
      <c r="A559" s="65" t="s">
        <v>1566</v>
      </c>
      <c r="B559" s="66" t="s">
        <v>2027</v>
      </c>
      <c r="C559" s="67" t="s">
        <v>2474</v>
      </c>
      <c r="D559" s="68"/>
      <c r="E559" s="69"/>
      <c r="F559" s="310">
        <v>41.410000000000004</v>
      </c>
      <c r="G559" s="310">
        <v>68.06</v>
      </c>
      <c r="H559" s="144">
        <f t="shared" si="116"/>
        <v>-26.65</v>
      </c>
      <c r="I559" s="93">
        <f t="shared" si="117"/>
        <v>-0.39156626506024095</v>
      </c>
      <c r="J559" s="160"/>
      <c r="K559" s="310">
        <v>-19.27</v>
      </c>
      <c r="L559" s="310">
        <v>206.66</v>
      </c>
      <c r="M559" s="144">
        <f t="shared" si="108"/>
        <v>-225.93</v>
      </c>
      <c r="N559" s="93">
        <f t="shared" si="109"/>
        <v>-1.0932449433852705</v>
      </c>
      <c r="O559" s="261"/>
      <c r="P559" s="160"/>
      <c r="Q559" s="310">
        <v>-198.38</v>
      </c>
      <c r="R559" s="310">
        <v>-226.18</v>
      </c>
      <c r="S559" s="144">
        <f t="shared" si="114"/>
        <v>27.800000000000011</v>
      </c>
      <c r="T559" s="93">
        <f t="shared" si="118"/>
        <v>0.12291095587585114</v>
      </c>
      <c r="U559" s="160"/>
      <c r="V559" s="310">
        <v>90.490000000000009</v>
      </c>
      <c r="W559" s="310">
        <v>386.16999999999996</v>
      </c>
      <c r="X559" s="144">
        <f t="shared" si="110"/>
        <v>-295.67999999999995</v>
      </c>
      <c r="Y559" s="93">
        <f t="shared" si="111"/>
        <v>-0.76567314913121154</v>
      </c>
      <c r="Z559" s="134"/>
    </row>
    <row r="560" spans="1:26" s="70" customFormat="1" hidden="1" outlineLevel="1" x14ac:dyDescent="0.25">
      <c r="A560" s="65" t="s">
        <v>1567</v>
      </c>
      <c r="B560" s="66" t="s">
        <v>2028</v>
      </c>
      <c r="C560" s="67" t="s">
        <v>2475</v>
      </c>
      <c r="D560" s="68"/>
      <c r="E560" s="69"/>
      <c r="F560" s="310">
        <v>1689.15</v>
      </c>
      <c r="G560" s="310">
        <v>119.06</v>
      </c>
      <c r="H560" s="144">
        <f t="shared" si="116"/>
        <v>1570.0900000000001</v>
      </c>
      <c r="I560" s="93" t="str">
        <f t="shared" si="117"/>
        <v>N.M.</v>
      </c>
      <c r="J560" s="160"/>
      <c r="K560" s="310">
        <v>8600.7000000000007</v>
      </c>
      <c r="L560" s="310">
        <v>708.6</v>
      </c>
      <c r="M560" s="144">
        <f t="shared" si="108"/>
        <v>7892.1</v>
      </c>
      <c r="N560" s="93" t="str">
        <f t="shared" si="109"/>
        <v>N.M.</v>
      </c>
      <c r="O560" s="261"/>
      <c r="P560" s="160"/>
      <c r="Q560" s="310">
        <v>5439.32</v>
      </c>
      <c r="R560" s="310">
        <v>5.24</v>
      </c>
      <c r="S560" s="144">
        <f t="shared" si="114"/>
        <v>5434.08</v>
      </c>
      <c r="T560" s="93" t="str">
        <f t="shared" si="118"/>
        <v>N.M.</v>
      </c>
      <c r="U560" s="160"/>
      <c r="V560" s="310">
        <v>10810.37</v>
      </c>
      <c r="W560" s="310">
        <v>1711.69</v>
      </c>
      <c r="X560" s="144">
        <f t="shared" si="110"/>
        <v>9098.68</v>
      </c>
      <c r="Y560" s="93">
        <f t="shared" si="111"/>
        <v>5.3156120559213411</v>
      </c>
      <c r="Z560" s="134"/>
    </row>
    <row r="561" spans="1:26" collapsed="1" x14ac:dyDescent="0.25">
      <c r="A561" s="40" t="s">
        <v>675</v>
      </c>
      <c r="B561" s="85" t="s">
        <v>482</v>
      </c>
      <c r="C561" s="91" t="s">
        <v>356</v>
      </c>
      <c r="D561" s="40" t="s">
        <v>275</v>
      </c>
      <c r="E561" s="50"/>
      <c r="F561" s="102">
        <v>675467.3</v>
      </c>
      <c r="G561" s="102">
        <v>853076.00000000012</v>
      </c>
      <c r="H561" s="100">
        <f t="shared" si="116"/>
        <v>-177608.70000000007</v>
      </c>
      <c r="I561" s="119">
        <f t="shared" si="117"/>
        <v>-0.20819798001584858</v>
      </c>
      <c r="J561" s="162"/>
      <c r="K561" s="102">
        <v>3288075.3800000004</v>
      </c>
      <c r="L561" s="102">
        <v>2590848.87</v>
      </c>
      <c r="M561" s="100">
        <f t="shared" si="108"/>
        <v>697226.51000000024</v>
      </c>
      <c r="N561" s="119">
        <f t="shared" si="109"/>
        <v>0.26911122376659519</v>
      </c>
      <c r="O561" s="249"/>
      <c r="P561" s="162"/>
      <c r="Q561" s="102">
        <v>1870303.5600000003</v>
      </c>
      <c r="R561" s="102">
        <v>1398082.33</v>
      </c>
      <c r="S561" s="100">
        <f t="shared" si="114"/>
        <v>472221.23000000021</v>
      </c>
      <c r="T561" s="119">
        <f t="shared" si="118"/>
        <v>0.3377635349986865</v>
      </c>
      <c r="U561" s="162"/>
      <c r="V561" s="102">
        <v>6461411.7000000002</v>
      </c>
      <c r="W561" s="102">
        <v>6061143.2139999997</v>
      </c>
      <c r="X561" s="100">
        <f t="shared" si="110"/>
        <v>400268.4860000005</v>
      </c>
      <c r="Y561" s="119">
        <f t="shared" si="111"/>
        <v>6.6038447181954424E-2</v>
      </c>
    </row>
    <row r="562" spans="1:26" s="70" customFormat="1" hidden="1" outlineLevel="1" x14ac:dyDescent="0.25">
      <c r="A562" s="65" t="s">
        <v>1388</v>
      </c>
      <c r="B562" s="66" t="s">
        <v>1849</v>
      </c>
      <c r="C562" s="67" t="s">
        <v>2255</v>
      </c>
      <c r="D562" s="68"/>
      <c r="E562" s="69"/>
      <c r="F562" s="310">
        <v>212175.87</v>
      </c>
      <c r="G562" s="310">
        <v>137056.33000000002</v>
      </c>
      <c r="H562" s="144">
        <f t="shared" si="116"/>
        <v>75119.539999999979</v>
      </c>
      <c r="I562" s="93">
        <f t="shared" si="117"/>
        <v>0.54809245220560021</v>
      </c>
      <c r="J562" s="160"/>
      <c r="K562" s="310">
        <v>1118799.25</v>
      </c>
      <c r="L562" s="310">
        <v>1090896.78</v>
      </c>
      <c r="M562" s="144">
        <f t="shared" si="108"/>
        <v>27902.469999999972</v>
      </c>
      <c r="N562" s="93">
        <f t="shared" si="109"/>
        <v>2.5577552809350094E-2</v>
      </c>
      <c r="O562" s="261"/>
      <c r="P562" s="160"/>
      <c r="Q562" s="310">
        <v>525207.21</v>
      </c>
      <c r="R562" s="310">
        <v>494461.71</v>
      </c>
      <c r="S562" s="144">
        <f t="shared" si="114"/>
        <v>30745.499999999942</v>
      </c>
      <c r="T562" s="93">
        <f t="shared" si="118"/>
        <v>6.2179738851770625E-2</v>
      </c>
      <c r="U562" s="160"/>
      <c r="V562" s="310">
        <v>2092674.6</v>
      </c>
      <c r="W562" s="310">
        <v>2186995.81</v>
      </c>
      <c r="X562" s="144">
        <f t="shared" si="110"/>
        <v>-94321.209999999963</v>
      </c>
      <c r="Y562" s="93">
        <f t="shared" si="111"/>
        <v>-4.3128207913667636E-2</v>
      </c>
      <c r="Z562" s="134"/>
    </row>
    <row r="563" spans="1:26" s="70" customFormat="1" hidden="1" outlineLevel="1" x14ac:dyDescent="0.25">
      <c r="A563" s="65" t="s">
        <v>1389</v>
      </c>
      <c r="B563" s="66" t="s">
        <v>1850</v>
      </c>
      <c r="C563" s="67" t="s">
        <v>2307</v>
      </c>
      <c r="D563" s="68"/>
      <c r="E563" s="69"/>
      <c r="F563" s="310">
        <v>54208.05</v>
      </c>
      <c r="G563" s="310">
        <v>30121.74</v>
      </c>
      <c r="H563" s="144">
        <f t="shared" si="116"/>
        <v>24086.31</v>
      </c>
      <c r="I563" s="93">
        <f t="shared" si="117"/>
        <v>0.79963209296674098</v>
      </c>
      <c r="J563" s="160"/>
      <c r="K563" s="310">
        <v>314413.55</v>
      </c>
      <c r="L563" s="310">
        <v>188884.30000000002</v>
      </c>
      <c r="M563" s="144">
        <f t="shared" ref="M563:M625" si="119">+K563-L563</f>
        <v>125529.24999999997</v>
      </c>
      <c r="N563" s="93">
        <f t="shared" ref="N563:N625" si="120">IF(L563&lt;0,IF(M563=0,0,IF(OR(L563=0,K563=0),"N.M.",IF(ABS(M563/L563)&gt;=10,"N.M.",M563/(-L563)))),IF(M563=0,0,IF(OR(L563=0,K563=0),"N.M.",IF(ABS(M563/L563)&gt;=10,"N.M.",M563/L563))))</f>
        <v>0.66458276309889153</v>
      </c>
      <c r="O563" s="261"/>
      <c r="P563" s="160"/>
      <c r="Q563" s="310">
        <v>206227.56</v>
      </c>
      <c r="R563" s="310">
        <v>91472.74</v>
      </c>
      <c r="S563" s="144">
        <f t="shared" si="114"/>
        <v>114754.81999999999</v>
      </c>
      <c r="T563" s="93">
        <f t="shared" si="118"/>
        <v>1.2545247906644099</v>
      </c>
      <c r="U563" s="160"/>
      <c r="V563" s="310">
        <v>511614.5</v>
      </c>
      <c r="W563" s="310">
        <v>345975.53</v>
      </c>
      <c r="X563" s="144">
        <f t="shared" ref="X563:X625" si="121">+V563-W563</f>
        <v>165638.96999999997</v>
      </c>
      <c r="Y563" s="93">
        <f t="shared" ref="Y563:Y625" si="122">IF(W563&lt;0,IF(X563=0,0,IF(OR(W563=0,V563=0),"N.M.",IF(ABS(X563/W563)&gt;=10,"N.M.",X563/(-W563)))),IF(X563=0,0,IF(OR(W563=0,V563=0),"N.M.",IF(ABS(X563/W563)&gt;=10,"N.M.",X563/W563))))</f>
        <v>0.4787592058895031</v>
      </c>
      <c r="Z563" s="134"/>
    </row>
    <row r="564" spans="1:26" s="70" customFormat="1" hidden="1" outlineLevel="1" x14ac:dyDescent="0.25">
      <c r="A564" s="65" t="s">
        <v>1390</v>
      </c>
      <c r="B564" s="66" t="s">
        <v>1851</v>
      </c>
      <c r="C564" s="67" t="s">
        <v>2308</v>
      </c>
      <c r="D564" s="68"/>
      <c r="E564" s="69"/>
      <c r="F564" s="310">
        <v>80.16</v>
      </c>
      <c r="G564" s="310">
        <v>0</v>
      </c>
      <c r="H564" s="144">
        <f t="shared" si="116"/>
        <v>80.16</v>
      </c>
      <c r="I564" s="93" t="str">
        <f t="shared" si="117"/>
        <v>N.M.</v>
      </c>
      <c r="J564" s="160"/>
      <c r="K564" s="310">
        <v>25.2</v>
      </c>
      <c r="L564" s="310">
        <v>0</v>
      </c>
      <c r="M564" s="144">
        <f t="shared" si="119"/>
        <v>25.2</v>
      </c>
      <c r="N564" s="93" t="str">
        <f t="shared" si="120"/>
        <v>N.M.</v>
      </c>
      <c r="O564" s="261"/>
      <c r="P564" s="160"/>
      <c r="Q564" s="310">
        <v>-149.14000000000001</v>
      </c>
      <c r="R564" s="310">
        <v>0</v>
      </c>
      <c r="S564" s="144">
        <f t="shared" si="114"/>
        <v>-149.14000000000001</v>
      </c>
      <c r="T564" s="93" t="str">
        <f t="shared" si="118"/>
        <v>N.M.</v>
      </c>
      <c r="U564" s="160"/>
      <c r="V564" s="310">
        <v>155.25</v>
      </c>
      <c r="W564" s="310">
        <v>0</v>
      </c>
      <c r="X564" s="144">
        <f t="shared" si="121"/>
        <v>155.25</v>
      </c>
      <c r="Y564" s="93" t="str">
        <f t="shared" si="122"/>
        <v>N.M.</v>
      </c>
      <c r="Z564" s="134"/>
    </row>
    <row r="565" spans="1:26" s="70" customFormat="1" hidden="1" outlineLevel="1" x14ac:dyDescent="0.25">
      <c r="A565" s="65" t="s">
        <v>1391</v>
      </c>
      <c r="B565" s="66" t="s">
        <v>1852</v>
      </c>
      <c r="C565" s="67" t="s">
        <v>2309</v>
      </c>
      <c r="D565" s="68"/>
      <c r="E565" s="69"/>
      <c r="F565" s="310">
        <v>12356.26</v>
      </c>
      <c r="G565" s="310">
        <v>13322.58</v>
      </c>
      <c r="H565" s="144">
        <f t="shared" si="116"/>
        <v>-966.31999999999971</v>
      </c>
      <c r="I565" s="93">
        <f t="shared" si="117"/>
        <v>-7.2532497459200818E-2</v>
      </c>
      <c r="J565" s="160"/>
      <c r="K565" s="310">
        <v>44546.51</v>
      </c>
      <c r="L565" s="310">
        <v>39320.080000000002</v>
      </c>
      <c r="M565" s="144">
        <f t="shared" si="119"/>
        <v>5226.43</v>
      </c>
      <c r="N565" s="93">
        <f t="shared" si="120"/>
        <v>0.13292012630696581</v>
      </c>
      <c r="O565" s="261"/>
      <c r="P565" s="160"/>
      <c r="Q565" s="310">
        <v>26784.82</v>
      </c>
      <c r="R565" s="310">
        <v>26191.200000000001</v>
      </c>
      <c r="S565" s="144">
        <f t="shared" si="114"/>
        <v>593.61999999999898</v>
      </c>
      <c r="T565" s="93">
        <f t="shared" si="118"/>
        <v>2.2664864534652822E-2</v>
      </c>
      <c r="U565" s="160"/>
      <c r="V565" s="310">
        <v>82486.929999999993</v>
      </c>
      <c r="W565" s="310">
        <v>74570.89</v>
      </c>
      <c r="X565" s="144">
        <f t="shared" si="121"/>
        <v>7916.0399999999936</v>
      </c>
      <c r="Y565" s="93">
        <f t="shared" si="122"/>
        <v>0.10615455977526879</v>
      </c>
      <c r="Z565" s="134"/>
    </row>
    <row r="566" spans="1:26" s="70" customFormat="1" hidden="1" outlineLevel="1" x14ac:dyDescent="0.25">
      <c r="A566" s="65" t="s">
        <v>1392</v>
      </c>
      <c r="B566" s="66" t="s">
        <v>1853</v>
      </c>
      <c r="C566" s="67" t="s">
        <v>2310</v>
      </c>
      <c r="D566" s="68"/>
      <c r="E566" s="69"/>
      <c r="F566" s="310">
        <v>101015.23</v>
      </c>
      <c r="G566" s="310">
        <v>110596.15000000001</v>
      </c>
      <c r="H566" s="144">
        <f t="shared" si="116"/>
        <v>-9580.9200000000128</v>
      </c>
      <c r="I566" s="93">
        <f t="shared" si="117"/>
        <v>-8.6629778703869995E-2</v>
      </c>
      <c r="J566" s="160"/>
      <c r="K566" s="310">
        <v>731688.02</v>
      </c>
      <c r="L566" s="310">
        <v>730572.47</v>
      </c>
      <c r="M566" s="144">
        <f t="shared" si="119"/>
        <v>1115.5500000000466</v>
      </c>
      <c r="N566" s="93">
        <f t="shared" si="120"/>
        <v>1.5269532398340259E-3</v>
      </c>
      <c r="O566" s="261"/>
      <c r="P566" s="160"/>
      <c r="Q566" s="310">
        <v>351880.81</v>
      </c>
      <c r="R566" s="310">
        <v>359471.86</v>
      </c>
      <c r="S566" s="144">
        <f t="shared" si="114"/>
        <v>-7591.0499999999884</v>
      </c>
      <c r="T566" s="93">
        <f t="shared" si="118"/>
        <v>-2.111723014980919E-2</v>
      </c>
      <c r="U566" s="160"/>
      <c r="V566" s="310">
        <v>1317217.4100000001</v>
      </c>
      <c r="W566" s="310">
        <v>1283082.95</v>
      </c>
      <c r="X566" s="144">
        <f t="shared" si="121"/>
        <v>34134.460000000196</v>
      </c>
      <c r="Y566" s="93">
        <f t="shared" si="122"/>
        <v>2.6603470960314918E-2</v>
      </c>
      <c r="Z566" s="134"/>
    </row>
    <row r="567" spans="1:26" s="70" customFormat="1" hidden="1" outlineLevel="1" x14ac:dyDescent="0.25">
      <c r="A567" s="65" t="s">
        <v>1393</v>
      </c>
      <c r="B567" s="66" t="s">
        <v>1854</v>
      </c>
      <c r="C567" s="67" t="s">
        <v>2311</v>
      </c>
      <c r="D567" s="68"/>
      <c r="E567" s="69"/>
      <c r="F567" s="310">
        <v>0</v>
      </c>
      <c r="G567" s="310">
        <v>0</v>
      </c>
      <c r="H567" s="144">
        <f t="shared" si="116"/>
        <v>0</v>
      </c>
      <c r="I567" s="93">
        <f t="shared" si="117"/>
        <v>0</v>
      </c>
      <c r="J567" s="160"/>
      <c r="K567" s="310">
        <v>0</v>
      </c>
      <c r="L567" s="310">
        <v>0</v>
      </c>
      <c r="M567" s="144">
        <f t="shared" si="119"/>
        <v>0</v>
      </c>
      <c r="N567" s="93">
        <f t="shared" si="120"/>
        <v>0</v>
      </c>
      <c r="O567" s="261"/>
      <c r="P567" s="160"/>
      <c r="Q567" s="310">
        <v>0</v>
      </c>
      <c r="R567" s="310">
        <v>0</v>
      </c>
      <c r="S567" s="144">
        <f t="shared" si="114"/>
        <v>0</v>
      </c>
      <c r="T567" s="93">
        <f t="shared" si="118"/>
        <v>0</v>
      </c>
      <c r="U567" s="160"/>
      <c r="V567" s="310">
        <v>0</v>
      </c>
      <c r="W567" s="310">
        <v>-2488.0100000000002</v>
      </c>
      <c r="X567" s="144">
        <f t="shared" si="121"/>
        <v>2488.0100000000002</v>
      </c>
      <c r="Y567" s="93" t="str">
        <f t="shared" si="122"/>
        <v>N.M.</v>
      </c>
      <c r="Z567" s="134"/>
    </row>
    <row r="568" spans="1:26" s="70" customFormat="1" hidden="1" outlineLevel="1" x14ac:dyDescent="0.25">
      <c r="A568" s="65" t="s">
        <v>1394</v>
      </c>
      <c r="B568" s="66" t="s">
        <v>1855</v>
      </c>
      <c r="C568" s="67" t="s">
        <v>2312</v>
      </c>
      <c r="D568" s="68"/>
      <c r="E568" s="69"/>
      <c r="F568" s="310">
        <v>0</v>
      </c>
      <c r="G568" s="310">
        <v>0</v>
      </c>
      <c r="H568" s="144">
        <f t="shared" si="116"/>
        <v>0</v>
      </c>
      <c r="I568" s="93">
        <f t="shared" si="117"/>
        <v>0</v>
      </c>
      <c r="J568" s="160"/>
      <c r="K568" s="310">
        <v>0</v>
      </c>
      <c r="L568" s="310">
        <v>0</v>
      </c>
      <c r="M568" s="144">
        <f t="shared" si="119"/>
        <v>0</v>
      </c>
      <c r="N568" s="93">
        <f t="shared" si="120"/>
        <v>0</v>
      </c>
      <c r="O568" s="261"/>
      <c r="P568" s="160"/>
      <c r="Q568" s="310">
        <v>0</v>
      </c>
      <c r="R568" s="310">
        <v>0</v>
      </c>
      <c r="S568" s="144">
        <f t="shared" si="114"/>
        <v>0</v>
      </c>
      <c r="T568" s="93">
        <f t="shared" si="118"/>
        <v>0</v>
      </c>
      <c r="U568" s="160"/>
      <c r="V568" s="310">
        <v>0</v>
      </c>
      <c r="W568" s="310">
        <v>39613.5</v>
      </c>
      <c r="X568" s="144">
        <f t="shared" si="121"/>
        <v>-39613.5</v>
      </c>
      <c r="Y568" s="93" t="str">
        <f t="shared" si="122"/>
        <v>N.M.</v>
      </c>
      <c r="Z568" s="134"/>
    </row>
    <row r="569" spans="1:26" s="70" customFormat="1" hidden="1" outlineLevel="1" x14ac:dyDescent="0.25">
      <c r="A569" s="65" t="s">
        <v>1395</v>
      </c>
      <c r="B569" s="66" t="s">
        <v>1856</v>
      </c>
      <c r="C569" s="67" t="s">
        <v>2313</v>
      </c>
      <c r="D569" s="68"/>
      <c r="E569" s="69"/>
      <c r="F569" s="310">
        <v>0</v>
      </c>
      <c r="G569" s="310">
        <v>0</v>
      </c>
      <c r="H569" s="144">
        <f t="shared" si="116"/>
        <v>0</v>
      </c>
      <c r="I569" s="93">
        <f t="shared" si="117"/>
        <v>0</v>
      </c>
      <c r="J569" s="160"/>
      <c r="K569" s="310">
        <v>0</v>
      </c>
      <c r="L569" s="310">
        <v>3534.9700000000003</v>
      </c>
      <c r="M569" s="144">
        <f t="shared" si="119"/>
        <v>-3534.9700000000003</v>
      </c>
      <c r="N569" s="93" t="str">
        <f t="shared" si="120"/>
        <v>N.M.</v>
      </c>
      <c r="O569" s="261"/>
      <c r="P569" s="160"/>
      <c r="Q569" s="310">
        <v>0</v>
      </c>
      <c r="R569" s="310">
        <v>0</v>
      </c>
      <c r="S569" s="144">
        <f t="shared" si="114"/>
        <v>0</v>
      </c>
      <c r="T569" s="93">
        <f t="shared" si="118"/>
        <v>0</v>
      </c>
      <c r="U569" s="160"/>
      <c r="V569" s="310">
        <v>0</v>
      </c>
      <c r="W569" s="310">
        <v>54111.25</v>
      </c>
      <c r="X569" s="144">
        <f t="shared" si="121"/>
        <v>-54111.25</v>
      </c>
      <c r="Y569" s="93" t="str">
        <f t="shared" si="122"/>
        <v>N.M.</v>
      </c>
      <c r="Z569" s="134"/>
    </row>
    <row r="570" spans="1:26" s="70" customFormat="1" hidden="1" outlineLevel="1" x14ac:dyDescent="0.25">
      <c r="A570" s="65" t="s">
        <v>1396</v>
      </c>
      <c r="B570" s="66" t="s">
        <v>1857</v>
      </c>
      <c r="C570" s="67" t="s">
        <v>2314</v>
      </c>
      <c r="D570" s="68"/>
      <c r="E570" s="69"/>
      <c r="F570" s="310">
        <v>2751.7400000000002</v>
      </c>
      <c r="G570" s="310">
        <v>4827.24</v>
      </c>
      <c r="H570" s="144">
        <f t="shared" si="116"/>
        <v>-2075.4999999999995</v>
      </c>
      <c r="I570" s="93">
        <f t="shared" si="117"/>
        <v>-0.42995583397552217</v>
      </c>
      <c r="J570" s="160"/>
      <c r="K570" s="310">
        <v>51021.8</v>
      </c>
      <c r="L570" s="310">
        <v>34565.090000000004</v>
      </c>
      <c r="M570" s="144">
        <f t="shared" si="119"/>
        <v>16456.71</v>
      </c>
      <c r="N570" s="93">
        <f t="shared" si="120"/>
        <v>0.47610783018357533</v>
      </c>
      <c r="O570" s="261"/>
      <c r="P570" s="160"/>
      <c r="Q570" s="310">
        <v>36674.86</v>
      </c>
      <c r="R570" s="310">
        <v>14574.29</v>
      </c>
      <c r="S570" s="144">
        <f t="shared" si="114"/>
        <v>22100.57</v>
      </c>
      <c r="T570" s="93">
        <f t="shared" si="118"/>
        <v>1.5164080034087424</v>
      </c>
      <c r="U570" s="160"/>
      <c r="V570" s="310">
        <v>94538.03</v>
      </c>
      <c r="W570" s="310">
        <v>69697.98000000001</v>
      </c>
      <c r="X570" s="144">
        <f t="shared" si="121"/>
        <v>24840.049999999988</v>
      </c>
      <c r="Y570" s="93">
        <f t="shared" si="122"/>
        <v>0.35639555120535754</v>
      </c>
      <c r="Z570" s="134"/>
    </row>
    <row r="571" spans="1:26" s="70" customFormat="1" hidden="1" outlineLevel="1" x14ac:dyDescent="0.25">
      <c r="A571" s="65" t="s">
        <v>1397</v>
      </c>
      <c r="B571" s="66" t="s">
        <v>1858</v>
      </c>
      <c r="C571" s="67" t="s">
        <v>2315</v>
      </c>
      <c r="D571" s="68"/>
      <c r="E571" s="69"/>
      <c r="F571" s="310">
        <v>0</v>
      </c>
      <c r="G571" s="310">
        <v>0</v>
      </c>
      <c r="H571" s="144">
        <f t="shared" si="116"/>
        <v>0</v>
      </c>
      <c r="I571" s="93">
        <f t="shared" si="117"/>
        <v>0</v>
      </c>
      <c r="J571" s="160"/>
      <c r="K571" s="310">
        <v>0</v>
      </c>
      <c r="L571" s="310">
        <v>0</v>
      </c>
      <c r="M571" s="144">
        <f t="shared" si="119"/>
        <v>0</v>
      </c>
      <c r="N571" s="93">
        <f t="shared" si="120"/>
        <v>0</v>
      </c>
      <c r="O571" s="261"/>
      <c r="P571" s="160"/>
      <c r="Q571" s="310">
        <v>0</v>
      </c>
      <c r="R571" s="310">
        <v>0</v>
      </c>
      <c r="S571" s="144">
        <f t="shared" si="114"/>
        <v>0</v>
      </c>
      <c r="T571" s="93">
        <f t="shared" si="118"/>
        <v>0</v>
      </c>
      <c r="U571" s="160"/>
      <c r="V571" s="310">
        <v>0</v>
      </c>
      <c r="W571" s="310">
        <v>-0.73</v>
      </c>
      <c r="X571" s="144">
        <f t="shared" si="121"/>
        <v>0.73</v>
      </c>
      <c r="Y571" s="93" t="str">
        <f t="shared" si="122"/>
        <v>N.M.</v>
      </c>
      <c r="Z571" s="134"/>
    </row>
    <row r="572" spans="1:26" s="70" customFormat="1" hidden="1" outlineLevel="1" x14ac:dyDescent="0.25">
      <c r="A572" s="65" t="s">
        <v>1398</v>
      </c>
      <c r="B572" s="66" t="s">
        <v>1859</v>
      </c>
      <c r="C572" s="67" t="s">
        <v>2316</v>
      </c>
      <c r="D572" s="68"/>
      <c r="E572" s="69"/>
      <c r="F572" s="310">
        <v>3382.46</v>
      </c>
      <c r="G572" s="310">
        <v>3350.4300000000003</v>
      </c>
      <c r="H572" s="144">
        <f t="shared" si="116"/>
        <v>32.029999999999745</v>
      </c>
      <c r="I572" s="93">
        <f t="shared" si="117"/>
        <v>9.5599669296179118E-3</v>
      </c>
      <c r="J572" s="160"/>
      <c r="K572" s="310">
        <v>12828.380000000001</v>
      </c>
      <c r="L572" s="310">
        <v>11401.29</v>
      </c>
      <c r="M572" s="144">
        <f t="shared" si="119"/>
        <v>1427.0900000000001</v>
      </c>
      <c r="N572" s="93">
        <f t="shared" si="120"/>
        <v>0.12516916945363202</v>
      </c>
      <c r="O572" s="261"/>
      <c r="P572" s="160"/>
      <c r="Q572" s="310">
        <v>6220.92</v>
      </c>
      <c r="R572" s="310">
        <v>6513.62</v>
      </c>
      <c r="S572" s="144">
        <f t="shared" si="114"/>
        <v>-292.69999999999982</v>
      </c>
      <c r="T572" s="93">
        <f t="shared" si="118"/>
        <v>-4.4936609750031442E-2</v>
      </c>
      <c r="U572" s="160"/>
      <c r="V572" s="310">
        <v>25755.260000000002</v>
      </c>
      <c r="W572" s="310">
        <v>24489.550000000003</v>
      </c>
      <c r="X572" s="144">
        <f t="shared" si="121"/>
        <v>1265.7099999999991</v>
      </c>
      <c r="Y572" s="93">
        <f t="shared" si="122"/>
        <v>5.168367732359308E-2</v>
      </c>
      <c r="Z572" s="134"/>
    </row>
    <row r="573" spans="1:26" s="70" customFormat="1" hidden="1" outlineLevel="1" x14ac:dyDescent="0.25">
      <c r="A573" s="65" t="s">
        <v>1399</v>
      </c>
      <c r="B573" s="66" t="s">
        <v>1860</v>
      </c>
      <c r="C573" s="67" t="s">
        <v>2317</v>
      </c>
      <c r="D573" s="68"/>
      <c r="E573" s="69"/>
      <c r="F573" s="310">
        <v>31652.36</v>
      </c>
      <c r="G573" s="310">
        <v>27992.28</v>
      </c>
      <c r="H573" s="144">
        <f t="shared" si="116"/>
        <v>3660.0800000000017</v>
      </c>
      <c r="I573" s="93">
        <f t="shared" si="117"/>
        <v>0.13075319338046068</v>
      </c>
      <c r="J573" s="160"/>
      <c r="K573" s="310">
        <v>208451.86000000002</v>
      </c>
      <c r="L573" s="310">
        <v>239478.64</v>
      </c>
      <c r="M573" s="144">
        <f t="shared" si="119"/>
        <v>-31026.78</v>
      </c>
      <c r="N573" s="93">
        <f t="shared" si="120"/>
        <v>-0.12955969684811972</v>
      </c>
      <c r="O573" s="261"/>
      <c r="P573" s="160"/>
      <c r="Q573" s="310">
        <v>80037.509999999995</v>
      </c>
      <c r="R573" s="310">
        <v>92062.12</v>
      </c>
      <c r="S573" s="144">
        <f t="shared" si="114"/>
        <v>-12024.61</v>
      </c>
      <c r="T573" s="93">
        <f t="shared" si="118"/>
        <v>-0.13061408970377827</v>
      </c>
      <c r="U573" s="160"/>
      <c r="V573" s="310">
        <v>396855.67000000004</v>
      </c>
      <c r="W573" s="310">
        <v>416552.15</v>
      </c>
      <c r="X573" s="144">
        <f t="shared" si="121"/>
        <v>-19696.479999999981</v>
      </c>
      <c r="Y573" s="93">
        <f t="shared" si="122"/>
        <v>-4.728454768508572E-2</v>
      </c>
      <c r="Z573" s="134"/>
    </row>
    <row r="574" spans="1:26" s="70" customFormat="1" hidden="1" outlineLevel="1" x14ac:dyDescent="0.25">
      <c r="A574" s="65" t="s">
        <v>1400</v>
      </c>
      <c r="B574" s="66" t="s">
        <v>1861</v>
      </c>
      <c r="C574" s="67" t="s">
        <v>2318</v>
      </c>
      <c r="D574" s="68"/>
      <c r="E574" s="69"/>
      <c r="F574" s="310">
        <v>28263.510000000002</v>
      </c>
      <c r="G574" s="310">
        <v>19668.21</v>
      </c>
      <c r="H574" s="144">
        <f t="shared" si="116"/>
        <v>8595.3000000000029</v>
      </c>
      <c r="I574" s="93">
        <f t="shared" si="117"/>
        <v>0.43701485798656836</v>
      </c>
      <c r="J574" s="160"/>
      <c r="K574" s="310">
        <v>159404.64000000001</v>
      </c>
      <c r="L574" s="310">
        <v>109811.2</v>
      </c>
      <c r="M574" s="144">
        <f t="shared" si="119"/>
        <v>49593.440000000017</v>
      </c>
      <c r="N574" s="93">
        <f t="shared" si="120"/>
        <v>0.4516246065975057</v>
      </c>
      <c r="O574" s="261"/>
      <c r="P574" s="160"/>
      <c r="Q574" s="310">
        <v>88438.6</v>
      </c>
      <c r="R574" s="310">
        <v>63547.07</v>
      </c>
      <c r="S574" s="144">
        <f t="shared" si="114"/>
        <v>24891.530000000006</v>
      </c>
      <c r="T574" s="93">
        <f t="shared" si="118"/>
        <v>0.3917022452805457</v>
      </c>
      <c r="U574" s="160"/>
      <c r="V574" s="310">
        <v>253090.06</v>
      </c>
      <c r="W574" s="310">
        <v>253960.08000000002</v>
      </c>
      <c r="X574" s="144">
        <f t="shared" si="121"/>
        <v>-870.02000000001863</v>
      </c>
      <c r="Y574" s="93">
        <f t="shared" si="122"/>
        <v>-3.4258140098239794E-3</v>
      </c>
      <c r="Z574" s="134"/>
    </row>
    <row r="575" spans="1:26" s="70" customFormat="1" hidden="1" outlineLevel="1" x14ac:dyDescent="0.25">
      <c r="A575" s="65" t="s">
        <v>1401</v>
      </c>
      <c r="B575" s="66" t="s">
        <v>1862</v>
      </c>
      <c r="C575" s="67" t="s">
        <v>2319</v>
      </c>
      <c r="D575" s="68"/>
      <c r="E575" s="69"/>
      <c r="F575" s="310">
        <v>3344.88</v>
      </c>
      <c r="G575" s="310">
        <v>1827.21</v>
      </c>
      <c r="H575" s="144">
        <f t="shared" si="116"/>
        <v>1517.67</v>
      </c>
      <c r="I575" s="93">
        <f t="shared" si="117"/>
        <v>0.83059418457648548</v>
      </c>
      <c r="J575" s="160"/>
      <c r="K575" s="310">
        <v>9808.01</v>
      </c>
      <c r="L575" s="310">
        <v>13605.49</v>
      </c>
      <c r="M575" s="144">
        <f t="shared" si="119"/>
        <v>-3797.4799999999996</v>
      </c>
      <c r="N575" s="93">
        <f t="shared" si="120"/>
        <v>-0.27911379891499677</v>
      </c>
      <c r="O575" s="261"/>
      <c r="P575" s="160"/>
      <c r="Q575" s="310">
        <v>6518.24</v>
      </c>
      <c r="R575" s="310">
        <v>8181.53</v>
      </c>
      <c r="S575" s="144">
        <f t="shared" si="114"/>
        <v>-1663.29</v>
      </c>
      <c r="T575" s="93">
        <f t="shared" si="118"/>
        <v>-0.20329816061299047</v>
      </c>
      <c r="U575" s="160"/>
      <c r="V575" s="310">
        <v>23385.66</v>
      </c>
      <c r="W575" s="310">
        <v>23350.05</v>
      </c>
      <c r="X575" s="144">
        <f t="shared" si="121"/>
        <v>35.610000000000582</v>
      </c>
      <c r="Y575" s="93">
        <f t="shared" si="122"/>
        <v>1.5250502675583386E-3</v>
      </c>
      <c r="Z575" s="134"/>
    </row>
    <row r="576" spans="1:26" s="70" customFormat="1" hidden="1" outlineLevel="1" x14ac:dyDescent="0.25">
      <c r="A576" s="65" t="s">
        <v>1402</v>
      </c>
      <c r="B576" s="66" t="s">
        <v>1863</v>
      </c>
      <c r="C576" s="67" t="s">
        <v>2320</v>
      </c>
      <c r="D576" s="68"/>
      <c r="E576" s="69"/>
      <c r="F576" s="310">
        <v>0</v>
      </c>
      <c r="G576" s="310">
        <v>0</v>
      </c>
      <c r="H576" s="144">
        <f t="shared" si="116"/>
        <v>0</v>
      </c>
      <c r="I576" s="93">
        <f t="shared" si="117"/>
        <v>0</v>
      </c>
      <c r="J576" s="160"/>
      <c r="K576" s="310">
        <v>0</v>
      </c>
      <c r="L576" s="310">
        <v>0</v>
      </c>
      <c r="M576" s="144">
        <f t="shared" si="119"/>
        <v>0</v>
      </c>
      <c r="N576" s="93">
        <f t="shared" si="120"/>
        <v>0</v>
      </c>
      <c r="O576" s="261"/>
      <c r="P576" s="160"/>
      <c r="Q576" s="310">
        <v>0</v>
      </c>
      <c r="R576" s="310">
        <v>0</v>
      </c>
      <c r="S576" s="144">
        <f t="shared" ref="S576:S607" si="123">+Q576-R576</f>
        <v>0</v>
      </c>
      <c r="T576" s="93">
        <f t="shared" si="118"/>
        <v>0</v>
      </c>
      <c r="U576" s="160"/>
      <c r="V576" s="310">
        <v>15.85</v>
      </c>
      <c r="W576" s="310">
        <v>0</v>
      </c>
      <c r="X576" s="144">
        <f t="shared" si="121"/>
        <v>15.85</v>
      </c>
      <c r="Y576" s="93" t="str">
        <f t="shared" si="122"/>
        <v>N.M.</v>
      </c>
      <c r="Z576" s="134"/>
    </row>
    <row r="577" spans="1:26" s="70" customFormat="1" hidden="1" outlineLevel="1" x14ac:dyDescent="0.25">
      <c r="A577" s="65" t="s">
        <v>1403</v>
      </c>
      <c r="B577" s="66" t="s">
        <v>1864</v>
      </c>
      <c r="C577" s="67" t="s">
        <v>2321</v>
      </c>
      <c r="D577" s="68"/>
      <c r="E577" s="69"/>
      <c r="F577" s="310">
        <v>7993.5</v>
      </c>
      <c r="G577" s="310">
        <v>8349</v>
      </c>
      <c r="H577" s="144">
        <f t="shared" si="116"/>
        <v>-355.5</v>
      </c>
      <c r="I577" s="93">
        <f t="shared" si="117"/>
        <v>-4.2579949694574203E-2</v>
      </c>
      <c r="J577" s="160"/>
      <c r="K577" s="310">
        <v>52641</v>
      </c>
      <c r="L577" s="310">
        <v>47706</v>
      </c>
      <c r="M577" s="144">
        <f t="shared" si="119"/>
        <v>4935</v>
      </c>
      <c r="N577" s="93">
        <f t="shared" si="120"/>
        <v>0.10344610740787322</v>
      </c>
      <c r="O577" s="261"/>
      <c r="P577" s="160"/>
      <c r="Q577" s="310">
        <v>20562</v>
      </c>
      <c r="R577" s="310">
        <v>21157.5</v>
      </c>
      <c r="S577" s="144">
        <f t="shared" si="123"/>
        <v>-595.5</v>
      </c>
      <c r="T577" s="93">
        <f t="shared" si="118"/>
        <v>-2.8146047500886211E-2</v>
      </c>
      <c r="U577" s="160"/>
      <c r="V577" s="310">
        <v>98224.5</v>
      </c>
      <c r="W577" s="310">
        <v>100552.5</v>
      </c>
      <c r="X577" s="144">
        <f t="shared" si="121"/>
        <v>-2328</v>
      </c>
      <c r="Y577" s="93">
        <f t="shared" si="122"/>
        <v>-2.3152084731856492E-2</v>
      </c>
      <c r="Z577" s="134"/>
    </row>
    <row r="578" spans="1:26" s="70" customFormat="1" hidden="1" outlineLevel="1" x14ac:dyDescent="0.25">
      <c r="A578" s="65" t="s">
        <v>1404</v>
      </c>
      <c r="B578" s="66" t="s">
        <v>1865</v>
      </c>
      <c r="C578" s="67" t="s">
        <v>2322</v>
      </c>
      <c r="D578" s="68"/>
      <c r="E578" s="69"/>
      <c r="F578" s="310">
        <v>0</v>
      </c>
      <c r="G578" s="310">
        <v>0</v>
      </c>
      <c r="H578" s="144">
        <f t="shared" si="116"/>
        <v>0</v>
      </c>
      <c r="I578" s="93">
        <f t="shared" si="117"/>
        <v>0</v>
      </c>
      <c r="J578" s="160"/>
      <c r="K578" s="310">
        <v>0</v>
      </c>
      <c r="L578" s="310">
        <v>0</v>
      </c>
      <c r="M578" s="144">
        <f t="shared" si="119"/>
        <v>0</v>
      </c>
      <c r="N578" s="93">
        <f t="shared" si="120"/>
        <v>0</v>
      </c>
      <c r="O578" s="261"/>
      <c r="P578" s="160"/>
      <c r="Q578" s="310">
        <v>0</v>
      </c>
      <c r="R578" s="310">
        <v>0</v>
      </c>
      <c r="S578" s="144">
        <f t="shared" si="123"/>
        <v>0</v>
      </c>
      <c r="T578" s="93">
        <f t="shared" ref="T578:T609" si="124">IF(R578&lt;0,IF(S578=0,0,IF(OR(R578=0,Q578=0),"N.M.",IF(ABS(S578/R578)&gt;=10,"N.M.",S578/(-R578)))),IF(S578=0,0,IF(OR(R578=0,Q578=0),"N.M.",IF(ABS(S578/R578)&gt;=10,"N.M.",S578/R578))))</f>
        <v>0</v>
      </c>
      <c r="U578" s="160"/>
      <c r="V578" s="310">
        <v>0</v>
      </c>
      <c r="W578" s="310">
        <v>0</v>
      </c>
      <c r="X578" s="144">
        <f t="shared" si="121"/>
        <v>0</v>
      </c>
      <c r="Y578" s="93">
        <f t="shared" si="122"/>
        <v>0</v>
      </c>
      <c r="Z578" s="134"/>
    </row>
    <row r="579" spans="1:26" s="70" customFormat="1" hidden="1" outlineLevel="1" x14ac:dyDescent="0.25">
      <c r="A579" s="65" t="s">
        <v>1405</v>
      </c>
      <c r="B579" s="66" t="s">
        <v>1866</v>
      </c>
      <c r="C579" s="67" t="s">
        <v>2323</v>
      </c>
      <c r="D579" s="68"/>
      <c r="E579" s="69"/>
      <c r="F579" s="310">
        <v>173337.14</v>
      </c>
      <c r="G579" s="310">
        <v>170484.08000000002</v>
      </c>
      <c r="H579" s="144">
        <f t="shared" si="116"/>
        <v>2853.0599999999977</v>
      </c>
      <c r="I579" s="93">
        <f t="shared" si="117"/>
        <v>1.6735052328639703E-2</v>
      </c>
      <c r="J579" s="160"/>
      <c r="K579" s="310">
        <v>1036559.73</v>
      </c>
      <c r="L579" s="310">
        <v>1038286.77</v>
      </c>
      <c r="M579" s="144">
        <f t="shared" si="119"/>
        <v>-1727.0400000000373</v>
      </c>
      <c r="N579" s="93">
        <f t="shared" si="120"/>
        <v>-1.6633554908920174E-3</v>
      </c>
      <c r="O579" s="261"/>
      <c r="P579" s="160"/>
      <c r="Q579" s="310">
        <v>520913.81</v>
      </c>
      <c r="R579" s="310">
        <v>517976.24</v>
      </c>
      <c r="S579" s="144">
        <f t="shared" si="123"/>
        <v>2937.570000000007</v>
      </c>
      <c r="T579" s="93">
        <f t="shared" si="124"/>
        <v>5.6712446887525322E-3</v>
      </c>
      <c r="U579" s="160"/>
      <c r="V579" s="310">
        <v>2059801.9</v>
      </c>
      <c r="W579" s="310">
        <v>1895558.4</v>
      </c>
      <c r="X579" s="144">
        <f t="shared" si="121"/>
        <v>164243.5</v>
      </c>
      <c r="Y579" s="93">
        <f t="shared" si="122"/>
        <v>8.6646499522251605E-2</v>
      </c>
      <c r="Z579" s="134"/>
    </row>
    <row r="580" spans="1:26" s="70" customFormat="1" hidden="1" outlineLevel="1" x14ac:dyDescent="0.25">
      <c r="A580" s="65" t="s">
        <v>1406</v>
      </c>
      <c r="B580" s="66" t="s">
        <v>1867</v>
      </c>
      <c r="C580" s="67" t="s">
        <v>2324</v>
      </c>
      <c r="D580" s="68"/>
      <c r="E580" s="69"/>
      <c r="F580" s="310">
        <v>13654.09</v>
      </c>
      <c r="G580" s="310">
        <v>13746.02</v>
      </c>
      <c r="H580" s="144">
        <f t="shared" si="116"/>
        <v>-91.930000000000291</v>
      </c>
      <c r="I580" s="93">
        <f t="shared" si="117"/>
        <v>-6.6877539826073499E-3</v>
      </c>
      <c r="J580" s="160"/>
      <c r="K580" s="310">
        <v>84746.66</v>
      </c>
      <c r="L580" s="310">
        <v>83581.45</v>
      </c>
      <c r="M580" s="144">
        <f t="shared" si="119"/>
        <v>1165.2100000000064</v>
      </c>
      <c r="N580" s="93">
        <f t="shared" si="120"/>
        <v>1.3941012030779633E-2</v>
      </c>
      <c r="O580" s="261"/>
      <c r="P580" s="160"/>
      <c r="Q580" s="310">
        <v>37244.51</v>
      </c>
      <c r="R580" s="310">
        <v>38130.18</v>
      </c>
      <c r="S580" s="144">
        <f t="shared" si="123"/>
        <v>-885.66999999999825</v>
      </c>
      <c r="T580" s="93">
        <f t="shared" si="124"/>
        <v>-2.3227532626386715E-2</v>
      </c>
      <c r="U580" s="160"/>
      <c r="V580" s="310">
        <v>167212.24</v>
      </c>
      <c r="W580" s="310">
        <v>59250.239999999998</v>
      </c>
      <c r="X580" s="144">
        <f t="shared" si="121"/>
        <v>107962</v>
      </c>
      <c r="Y580" s="93">
        <f t="shared" si="122"/>
        <v>1.8221360791112409</v>
      </c>
      <c r="Z580" s="134"/>
    </row>
    <row r="581" spans="1:26" s="70" customFormat="1" hidden="1" outlineLevel="1" x14ac:dyDescent="0.25">
      <c r="A581" s="65" t="s">
        <v>1407</v>
      </c>
      <c r="B581" s="66" t="s">
        <v>1868</v>
      </c>
      <c r="C581" s="67" t="s">
        <v>2325</v>
      </c>
      <c r="D581" s="68"/>
      <c r="E581" s="69"/>
      <c r="F581" s="310">
        <v>6290829.3399999999</v>
      </c>
      <c r="G581" s="310">
        <v>6118337.4100000001</v>
      </c>
      <c r="H581" s="144">
        <f t="shared" si="116"/>
        <v>172491.9299999997</v>
      </c>
      <c r="I581" s="93">
        <f t="shared" si="117"/>
        <v>2.8192614829982005E-2</v>
      </c>
      <c r="J581" s="160"/>
      <c r="K581" s="310">
        <v>37955679.899999999</v>
      </c>
      <c r="L581" s="310">
        <v>37119875.869999997</v>
      </c>
      <c r="M581" s="144">
        <f t="shared" si="119"/>
        <v>835804.03000000119</v>
      </c>
      <c r="N581" s="93">
        <f t="shared" si="120"/>
        <v>2.2516347655017126E-2</v>
      </c>
      <c r="O581" s="261"/>
      <c r="P581" s="160"/>
      <c r="Q581" s="310">
        <v>19083191.890000001</v>
      </c>
      <c r="R581" s="310">
        <v>18559937.93</v>
      </c>
      <c r="S581" s="144">
        <f t="shared" si="123"/>
        <v>523253.96000000089</v>
      </c>
      <c r="T581" s="93">
        <f t="shared" si="124"/>
        <v>2.8192656784386181E-2</v>
      </c>
      <c r="U581" s="160"/>
      <c r="V581" s="310">
        <v>75485407.159999996</v>
      </c>
      <c r="W581" s="310">
        <v>72521536.00999999</v>
      </c>
      <c r="X581" s="144">
        <f t="shared" si="121"/>
        <v>2963871.150000006</v>
      </c>
      <c r="Y581" s="93">
        <f t="shared" si="122"/>
        <v>4.0868841354812425E-2</v>
      </c>
      <c r="Z581" s="134"/>
    </row>
    <row r="582" spans="1:26" s="70" customFormat="1" hidden="1" outlineLevel="1" x14ac:dyDescent="0.25">
      <c r="A582" s="65" t="s">
        <v>1408</v>
      </c>
      <c r="B582" s="66" t="s">
        <v>1869</v>
      </c>
      <c r="C582" s="67" t="s">
        <v>2326</v>
      </c>
      <c r="D582" s="68"/>
      <c r="E582" s="69"/>
      <c r="F582" s="310">
        <v>398850.65</v>
      </c>
      <c r="G582" s="310">
        <v>458249.12</v>
      </c>
      <c r="H582" s="144">
        <f t="shared" si="116"/>
        <v>-59398.469999999972</v>
      </c>
      <c r="I582" s="93">
        <f t="shared" si="117"/>
        <v>-0.12962047804914492</v>
      </c>
      <c r="J582" s="160"/>
      <c r="K582" s="310">
        <v>2393103.9</v>
      </c>
      <c r="L582" s="310">
        <v>2749494.69</v>
      </c>
      <c r="M582" s="144">
        <f t="shared" si="119"/>
        <v>-356390.79000000004</v>
      </c>
      <c r="N582" s="93">
        <f t="shared" si="120"/>
        <v>-0.12962046855235063</v>
      </c>
      <c r="O582" s="261"/>
      <c r="P582" s="160"/>
      <c r="Q582" s="310">
        <v>1196551.95</v>
      </c>
      <c r="R582" s="310">
        <v>1374747.34</v>
      </c>
      <c r="S582" s="144">
        <f t="shared" si="123"/>
        <v>-178195.39000000013</v>
      </c>
      <c r="T582" s="93">
        <f t="shared" si="124"/>
        <v>-0.12962046538675254</v>
      </c>
      <c r="U582" s="160"/>
      <c r="V582" s="310">
        <v>5142598.5999999996</v>
      </c>
      <c r="W582" s="310">
        <v>5465461.2699999996</v>
      </c>
      <c r="X582" s="144">
        <f t="shared" si="121"/>
        <v>-322862.66999999993</v>
      </c>
      <c r="Y582" s="93">
        <f t="shared" si="122"/>
        <v>-5.9073270132238988E-2</v>
      </c>
      <c r="Z582" s="134"/>
    </row>
    <row r="583" spans="1:26" s="70" customFormat="1" hidden="1" outlineLevel="1" x14ac:dyDescent="0.25">
      <c r="A583" s="65" t="s">
        <v>1409</v>
      </c>
      <c r="B583" s="66" t="s">
        <v>1870</v>
      </c>
      <c r="C583" s="67" t="s">
        <v>2327</v>
      </c>
      <c r="D583" s="68"/>
      <c r="E583" s="69"/>
      <c r="F583" s="310">
        <v>8170676</v>
      </c>
      <c r="G583" s="310">
        <v>-2216889</v>
      </c>
      <c r="H583" s="144">
        <f t="shared" si="116"/>
        <v>10387565</v>
      </c>
      <c r="I583" s="93">
        <f t="shared" si="117"/>
        <v>4.6856495746967939</v>
      </c>
      <c r="J583" s="160"/>
      <c r="K583" s="310">
        <v>7582166</v>
      </c>
      <c r="L583" s="310">
        <v>-2938297</v>
      </c>
      <c r="M583" s="144">
        <f t="shared" si="119"/>
        <v>10520463</v>
      </c>
      <c r="N583" s="93">
        <f t="shared" si="120"/>
        <v>3.5804627646558536</v>
      </c>
      <c r="O583" s="261"/>
      <c r="P583" s="160"/>
      <c r="Q583" s="310">
        <v>7936051</v>
      </c>
      <c r="R583" s="310">
        <v>-2636127</v>
      </c>
      <c r="S583" s="144">
        <f t="shared" si="123"/>
        <v>10572178</v>
      </c>
      <c r="T583" s="93">
        <f t="shared" si="124"/>
        <v>4.0104964593890964</v>
      </c>
      <c r="U583" s="160"/>
      <c r="V583" s="310">
        <v>5697033</v>
      </c>
      <c r="W583" s="310">
        <v>-12937667</v>
      </c>
      <c r="X583" s="144">
        <f t="shared" si="121"/>
        <v>18634700</v>
      </c>
      <c r="Y583" s="93">
        <f t="shared" si="122"/>
        <v>1.4403446927487005</v>
      </c>
      <c r="Z583" s="134"/>
    </row>
    <row r="584" spans="1:26" s="70" customFormat="1" hidden="1" outlineLevel="1" x14ac:dyDescent="0.25">
      <c r="A584" s="65" t="s">
        <v>1410</v>
      </c>
      <c r="B584" s="66" t="s">
        <v>1871</v>
      </c>
      <c r="C584" s="67" t="s">
        <v>2328</v>
      </c>
      <c r="D584" s="68"/>
      <c r="E584" s="69"/>
      <c r="F584" s="310">
        <v>90871.66</v>
      </c>
      <c r="G584" s="310">
        <v>72172.460000000006</v>
      </c>
      <c r="H584" s="144">
        <f t="shared" si="116"/>
        <v>18699.199999999997</v>
      </c>
      <c r="I584" s="93">
        <f t="shared" si="117"/>
        <v>0.25909051735246375</v>
      </c>
      <c r="J584" s="160"/>
      <c r="K584" s="310">
        <v>559044.05000000005</v>
      </c>
      <c r="L584" s="310">
        <v>433229.69</v>
      </c>
      <c r="M584" s="144">
        <f t="shared" si="119"/>
        <v>125814.36000000004</v>
      </c>
      <c r="N584" s="93">
        <f t="shared" si="120"/>
        <v>0.29041029020887288</v>
      </c>
      <c r="O584" s="261"/>
      <c r="P584" s="160"/>
      <c r="Q584" s="310">
        <v>273000.8</v>
      </c>
      <c r="R584" s="310">
        <v>216614.87</v>
      </c>
      <c r="S584" s="144">
        <f t="shared" si="123"/>
        <v>56385.929999999993</v>
      </c>
      <c r="T584" s="93">
        <f t="shared" si="124"/>
        <v>0.26030498275580061</v>
      </c>
      <c r="U584" s="160"/>
      <c r="V584" s="310">
        <v>999612.88000000012</v>
      </c>
      <c r="W584" s="310">
        <v>811003.19</v>
      </c>
      <c r="X584" s="144">
        <f t="shared" si="121"/>
        <v>188609.69000000018</v>
      </c>
      <c r="Y584" s="93">
        <f t="shared" si="122"/>
        <v>0.23256343788240857</v>
      </c>
      <c r="Z584" s="134"/>
    </row>
    <row r="585" spans="1:26" s="70" customFormat="1" hidden="1" outlineLevel="1" x14ac:dyDescent="0.25">
      <c r="A585" s="65" t="s">
        <v>1411</v>
      </c>
      <c r="B585" s="66" t="s">
        <v>1872</v>
      </c>
      <c r="C585" s="67" t="s">
        <v>2329</v>
      </c>
      <c r="D585" s="68"/>
      <c r="E585" s="69"/>
      <c r="F585" s="310">
        <v>793952</v>
      </c>
      <c r="G585" s="310">
        <v>4567.51</v>
      </c>
      <c r="H585" s="144">
        <f t="shared" si="116"/>
        <v>789384.49</v>
      </c>
      <c r="I585" s="93" t="str">
        <f t="shared" si="117"/>
        <v>N.M.</v>
      </c>
      <c r="J585" s="160"/>
      <c r="K585" s="310">
        <v>4763712</v>
      </c>
      <c r="L585" s="310">
        <v>27405.06</v>
      </c>
      <c r="M585" s="144">
        <f t="shared" si="119"/>
        <v>4736306.9400000004</v>
      </c>
      <c r="N585" s="93" t="str">
        <f t="shared" si="120"/>
        <v>N.M.</v>
      </c>
      <c r="O585" s="261"/>
      <c r="P585" s="160"/>
      <c r="Q585" s="310">
        <v>2381856</v>
      </c>
      <c r="R585" s="310">
        <v>13702.53</v>
      </c>
      <c r="S585" s="144">
        <f t="shared" si="123"/>
        <v>2368153.4700000002</v>
      </c>
      <c r="T585" s="93" t="str">
        <f t="shared" si="124"/>
        <v>N.M.</v>
      </c>
      <c r="U585" s="160"/>
      <c r="V585" s="310">
        <v>4791115.0599999996</v>
      </c>
      <c r="W585" s="310">
        <v>-311204.04000000004</v>
      </c>
      <c r="X585" s="144">
        <f t="shared" si="121"/>
        <v>5102319.0999999996</v>
      </c>
      <c r="Y585" s="93" t="str">
        <f t="shared" si="122"/>
        <v>N.M.</v>
      </c>
      <c r="Z585" s="134"/>
    </row>
    <row r="586" spans="1:26" s="70" customFormat="1" hidden="1" outlineLevel="1" x14ac:dyDescent="0.25">
      <c r="A586" s="65" t="s">
        <v>1412</v>
      </c>
      <c r="B586" s="66" t="s">
        <v>1873</v>
      </c>
      <c r="C586" s="67" t="s">
        <v>2330</v>
      </c>
      <c r="D586" s="68"/>
      <c r="E586" s="69"/>
      <c r="F586" s="310">
        <v>250785.13</v>
      </c>
      <c r="G586" s="310">
        <v>423275.98</v>
      </c>
      <c r="H586" s="144">
        <f t="shared" si="116"/>
        <v>-172490.84999999998</v>
      </c>
      <c r="I586" s="93">
        <f t="shared" si="117"/>
        <v>-0.40751391090040118</v>
      </c>
      <c r="J586" s="160"/>
      <c r="K586" s="310">
        <v>542275.01</v>
      </c>
      <c r="L586" s="310">
        <v>807183.66</v>
      </c>
      <c r="M586" s="144">
        <f t="shared" si="119"/>
        <v>-264908.65000000002</v>
      </c>
      <c r="N586" s="93">
        <f t="shared" si="120"/>
        <v>-0.32818881640889513</v>
      </c>
      <c r="O586" s="261"/>
      <c r="P586" s="160"/>
      <c r="Q586" s="310">
        <v>372220.55</v>
      </c>
      <c r="R586" s="310">
        <v>524579.85</v>
      </c>
      <c r="S586" s="144">
        <f t="shared" si="123"/>
        <v>-152359.29999999999</v>
      </c>
      <c r="T586" s="93">
        <f t="shared" si="124"/>
        <v>-0.29044062595999443</v>
      </c>
      <c r="U586" s="160"/>
      <c r="V586" s="310">
        <v>930145.65</v>
      </c>
      <c r="W586" s="310">
        <v>1352932.38</v>
      </c>
      <c r="X586" s="144">
        <f t="shared" si="121"/>
        <v>-422786.72999999986</v>
      </c>
      <c r="Y586" s="93">
        <f t="shared" si="122"/>
        <v>-0.31249657133640329</v>
      </c>
      <c r="Z586" s="134"/>
    </row>
    <row r="587" spans="1:26" s="70" customFormat="1" hidden="1" outlineLevel="1" x14ac:dyDescent="0.25">
      <c r="A587" s="65" t="s">
        <v>1413</v>
      </c>
      <c r="B587" s="66" t="s">
        <v>1874</v>
      </c>
      <c r="C587" s="67" t="s">
        <v>2331</v>
      </c>
      <c r="D587" s="68"/>
      <c r="E587" s="69"/>
      <c r="F587" s="310">
        <v>0</v>
      </c>
      <c r="G587" s="310">
        <v>0</v>
      </c>
      <c r="H587" s="144">
        <f t="shared" si="116"/>
        <v>0</v>
      </c>
      <c r="I587" s="93">
        <f t="shared" si="117"/>
        <v>0</v>
      </c>
      <c r="J587" s="160"/>
      <c r="K587" s="310">
        <v>0</v>
      </c>
      <c r="L587" s="310">
        <v>1248885.1499999999</v>
      </c>
      <c r="M587" s="144">
        <f t="shared" si="119"/>
        <v>-1248885.1499999999</v>
      </c>
      <c r="N587" s="93" t="str">
        <f t="shared" si="120"/>
        <v>N.M.</v>
      </c>
      <c r="O587" s="261"/>
      <c r="P587" s="160"/>
      <c r="Q587" s="310">
        <v>0</v>
      </c>
      <c r="R587" s="310">
        <v>0</v>
      </c>
      <c r="S587" s="144">
        <f t="shared" si="123"/>
        <v>0</v>
      </c>
      <c r="T587" s="93">
        <f t="shared" si="124"/>
        <v>0</v>
      </c>
      <c r="U587" s="160"/>
      <c r="V587" s="310">
        <v>0</v>
      </c>
      <c r="W587" s="310">
        <v>-8033066.5700000003</v>
      </c>
      <c r="X587" s="144">
        <f t="shared" si="121"/>
        <v>8033066.5700000003</v>
      </c>
      <c r="Y587" s="93" t="str">
        <f t="shared" si="122"/>
        <v>N.M.</v>
      </c>
      <c r="Z587" s="134"/>
    </row>
    <row r="588" spans="1:26" s="70" customFormat="1" hidden="1" outlineLevel="1" x14ac:dyDescent="0.25">
      <c r="A588" s="65" t="s">
        <v>1414</v>
      </c>
      <c r="B588" s="66" t="s">
        <v>1875</v>
      </c>
      <c r="C588" s="67" t="s">
        <v>2332</v>
      </c>
      <c r="D588" s="68"/>
      <c r="E588" s="69"/>
      <c r="F588" s="310">
        <v>355.43</v>
      </c>
      <c r="G588" s="310">
        <v>239.28</v>
      </c>
      <c r="H588" s="144">
        <f t="shared" si="116"/>
        <v>116.15</v>
      </c>
      <c r="I588" s="93">
        <f t="shared" si="117"/>
        <v>0.48541457706452695</v>
      </c>
      <c r="J588" s="160"/>
      <c r="K588" s="310">
        <v>1819.95</v>
      </c>
      <c r="L588" s="310">
        <v>1824.26</v>
      </c>
      <c r="M588" s="144">
        <f t="shared" si="119"/>
        <v>-4.3099999999999454</v>
      </c>
      <c r="N588" s="93">
        <f t="shared" si="120"/>
        <v>-2.3626018221086609E-3</v>
      </c>
      <c r="O588" s="261"/>
      <c r="P588" s="160"/>
      <c r="Q588" s="310">
        <v>910.01</v>
      </c>
      <c r="R588" s="310">
        <v>853.71</v>
      </c>
      <c r="S588" s="144">
        <f t="shared" si="123"/>
        <v>56.299999999999955</v>
      </c>
      <c r="T588" s="93">
        <f t="shared" si="124"/>
        <v>6.5947452882126195E-2</v>
      </c>
      <c r="U588" s="160"/>
      <c r="V588" s="310">
        <v>3532.4</v>
      </c>
      <c r="W588" s="310">
        <v>3662.88</v>
      </c>
      <c r="X588" s="144">
        <f t="shared" si="121"/>
        <v>-130.48000000000002</v>
      </c>
      <c r="Y588" s="93">
        <f t="shared" si="122"/>
        <v>-3.5622242606910416E-2</v>
      </c>
      <c r="Z588" s="134"/>
    </row>
    <row r="589" spans="1:26" s="70" customFormat="1" hidden="1" outlineLevel="1" x14ac:dyDescent="0.25">
      <c r="A589" s="65" t="s">
        <v>1415</v>
      </c>
      <c r="B589" s="66" t="s">
        <v>1876</v>
      </c>
      <c r="C589" s="67" t="s">
        <v>2333</v>
      </c>
      <c r="D589" s="68"/>
      <c r="E589" s="69"/>
      <c r="F589" s="310">
        <v>0</v>
      </c>
      <c r="G589" s="310">
        <v>0</v>
      </c>
      <c r="H589" s="144">
        <f t="shared" si="116"/>
        <v>0</v>
      </c>
      <c r="I589" s="93">
        <f t="shared" si="117"/>
        <v>0</v>
      </c>
      <c r="J589" s="160"/>
      <c r="K589" s="310">
        <v>250</v>
      </c>
      <c r="L589" s="310">
        <v>0</v>
      </c>
      <c r="M589" s="144">
        <f t="shared" si="119"/>
        <v>250</v>
      </c>
      <c r="N589" s="93" t="str">
        <f t="shared" si="120"/>
        <v>N.M.</v>
      </c>
      <c r="O589" s="261"/>
      <c r="P589" s="160"/>
      <c r="Q589" s="310">
        <v>0</v>
      </c>
      <c r="R589" s="310">
        <v>0</v>
      </c>
      <c r="S589" s="144">
        <f t="shared" si="123"/>
        <v>0</v>
      </c>
      <c r="T589" s="93">
        <f t="shared" si="124"/>
        <v>0</v>
      </c>
      <c r="U589" s="160"/>
      <c r="V589" s="310">
        <v>250</v>
      </c>
      <c r="W589" s="310">
        <v>0</v>
      </c>
      <c r="X589" s="144">
        <f t="shared" si="121"/>
        <v>250</v>
      </c>
      <c r="Y589" s="93" t="str">
        <f t="shared" si="122"/>
        <v>N.M.</v>
      </c>
      <c r="Z589" s="134"/>
    </row>
    <row r="590" spans="1:26" s="70" customFormat="1" hidden="1" outlineLevel="1" x14ac:dyDescent="0.25">
      <c r="A590" s="65" t="s">
        <v>1416</v>
      </c>
      <c r="B590" s="66" t="s">
        <v>1877</v>
      </c>
      <c r="C590" s="67" t="s">
        <v>2267</v>
      </c>
      <c r="D590" s="68"/>
      <c r="E590" s="69"/>
      <c r="F590" s="310">
        <v>0</v>
      </c>
      <c r="G590" s="310">
        <v>0</v>
      </c>
      <c r="H590" s="144">
        <f t="shared" si="116"/>
        <v>0</v>
      </c>
      <c r="I590" s="93">
        <f t="shared" si="117"/>
        <v>0</v>
      </c>
      <c r="J590" s="160"/>
      <c r="K590" s="310">
        <v>0</v>
      </c>
      <c r="L590" s="310">
        <v>0</v>
      </c>
      <c r="M590" s="144">
        <f t="shared" si="119"/>
        <v>0</v>
      </c>
      <c r="N590" s="93">
        <f t="shared" si="120"/>
        <v>0</v>
      </c>
      <c r="O590" s="261"/>
      <c r="P590" s="160"/>
      <c r="Q590" s="310">
        <v>0</v>
      </c>
      <c r="R590" s="310">
        <v>0</v>
      </c>
      <c r="S590" s="144">
        <f t="shared" si="123"/>
        <v>0</v>
      </c>
      <c r="T590" s="93">
        <f t="shared" si="124"/>
        <v>0</v>
      </c>
      <c r="U590" s="160"/>
      <c r="V590" s="310">
        <v>0</v>
      </c>
      <c r="W590" s="310">
        <v>0</v>
      </c>
      <c r="X590" s="144">
        <f t="shared" si="121"/>
        <v>0</v>
      </c>
      <c r="Y590" s="93">
        <f t="shared" si="122"/>
        <v>0</v>
      </c>
      <c r="Z590" s="134"/>
    </row>
    <row r="591" spans="1:26" s="70" customFormat="1" hidden="1" outlineLevel="1" x14ac:dyDescent="0.25">
      <c r="A591" s="65" t="s">
        <v>1559</v>
      </c>
      <c r="B591" s="66" t="s">
        <v>2020</v>
      </c>
      <c r="C591" s="67" t="s">
        <v>2458</v>
      </c>
      <c r="D591" s="68"/>
      <c r="E591" s="69"/>
      <c r="F591" s="310">
        <v>48.63</v>
      </c>
      <c r="G591" s="310">
        <v>4557.01</v>
      </c>
      <c r="H591" s="144">
        <f t="shared" si="116"/>
        <v>-4508.38</v>
      </c>
      <c r="I591" s="93">
        <f t="shared" si="117"/>
        <v>-0.98932852901354174</v>
      </c>
      <c r="J591" s="160"/>
      <c r="K591" s="310">
        <v>3263.19</v>
      </c>
      <c r="L591" s="310">
        <v>14974.45</v>
      </c>
      <c r="M591" s="144">
        <f t="shared" si="119"/>
        <v>-11711.26</v>
      </c>
      <c r="N591" s="93">
        <f t="shared" si="120"/>
        <v>-0.78208281439385086</v>
      </c>
      <c r="O591" s="261"/>
      <c r="P591" s="160"/>
      <c r="Q591" s="310">
        <v>513.62</v>
      </c>
      <c r="R591" s="310">
        <v>7350.96</v>
      </c>
      <c r="S591" s="144">
        <f t="shared" si="123"/>
        <v>-6837.34</v>
      </c>
      <c r="T591" s="93">
        <f t="shared" si="124"/>
        <v>-0.93012885391839983</v>
      </c>
      <c r="U591" s="160"/>
      <c r="V591" s="310">
        <v>10512.48</v>
      </c>
      <c r="W591" s="310">
        <v>16647.620000000003</v>
      </c>
      <c r="X591" s="144">
        <f t="shared" si="121"/>
        <v>-6135.1400000000031</v>
      </c>
      <c r="Y591" s="93">
        <f t="shared" si="122"/>
        <v>-0.3685295555761125</v>
      </c>
      <c r="Z591" s="134"/>
    </row>
    <row r="592" spans="1:26" s="70" customFormat="1" hidden="1" outlineLevel="1" x14ac:dyDescent="0.25">
      <c r="A592" s="65" t="s">
        <v>1560</v>
      </c>
      <c r="B592" s="66" t="s">
        <v>2021</v>
      </c>
      <c r="C592" s="67" t="s">
        <v>2459</v>
      </c>
      <c r="D592" s="68"/>
      <c r="E592" s="69"/>
      <c r="F592" s="310">
        <v>946.39</v>
      </c>
      <c r="G592" s="310">
        <v>4584.75</v>
      </c>
      <c r="H592" s="144">
        <f t="shared" si="116"/>
        <v>-3638.36</v>
      </c>
      <c r="I592" s="93">
        <f t="shared" si="117"/>
        <v>-0.79357871203446206</v>
      </c>
      <c r="J592" s="160"/>
      <c r="K592" s="310">
        <v>20804.54</v>
      </c>
      <c r="L592" s="310">
        <v>28416.510000000002</v>
      </c>
      <c r="M592" s="144">
        <f t="shared" si="119"/>
        <v>-7611.9700000000012</v>
      </c>
      <c r="N592" s="93">
        <f t="shared" si="120"/>
        <v>-0.26787138885105877</v>
      </c>
      <c r="O592" s="261"/>
      <c r="P592" s="160"/>
      <c r="Q592" s="310">
        <v>6600.46</v>
      </c>
      <c r="R592" s="310">
        <v>15037.99</v>
      </c>
      <c r="S592" s="144">
        <f t="shared" si="123"/>
        <v>-8437.5299999999988</v>
      </c>
      <c r="T592" s="93">
        <f t="shared" si="124"/>
        <v>-0.56108096893268311</v>
      </c>
      <c r="U592" s="160"/>
      <c r="V592" s="310">
        <v>24674.25</v>
      </c>
      <c r="W592" s="310">
        <v>33951.97</v>
      </c>
      <c r="X592" s="144">
        <f t="shared" si="121"/>
        <v>-9277.7200000000012</v>
      </c>
      <c r="Y592" s="93">
        <f t="shared" si="122"/>
        <v>-0.27326013777698321</v>
      </c>
      <c r="Z592" s="134"/>
    </row>
    <row r="593" spans="1:26" s="70" customFormat="1" hidden="1" outlineLevel="1" x14ac:dyDescent="0.25">
      <c r="A593" s="65" t="s">
        <v>1561</v>
      </c>
      <c r="B593" s="66" t="s">
        <v>2022</v>
      </c>
      <c r="C593" s="67" t="s">
        <v>2470</v>
      </c>
      <c r="D593" s="68"/>
      <c r="E593" s="69"/>
      <c r="F593" s="310">
        <v>131.44999999999999</v>
      </c>
      <c r="G593" s="310">
        <v>370.47</v>
      </c>
      <c r="H593" s="144">
        <f t="shared" si="116"/>
        <v>-239.02000000000004</v>
      </c>
      <c r="I593" s="93">
        <f t="shared" si="117"/>
        <v>-0.64518044645990236</v>
      </c>
      <c r="J593" s="160"/>
      <c r="K593" s="310">
        <v>1333.66</v>
      </c>
      <c r="L593" s="310">
        <v>2466.16</v>
      </c>
      <c r="M593" s="144">
        <f t="shared" si="119"/>
        <v>-1132.4999999999998</v>
      </c>
      <c r="N593" s="93">
        <f t="shared" si="120"/>
        <v>-0.45921594705939595</v>
      </c>
      <c r="O593" s="261"/>
      <c r="P593" s="160"/>
      <c r="Q593" s="310">
        <v>128.47</v>
      </c>
      <c r="R593" s="310">
        <v>1097.9100000000001</v>
      </c>
      <c r="S593" s="144">
        <f t="shared" si="123"/>
        <v>-969.44</v>
      </c>
      <c r="T593" s="93">
        <f t="shared" si="124"/>
        <v>-0.88298676576404256</v>
      </c>
      <c r="U593" s="160"/>
      <c r="V593" s="310">
        <v>6768.09</v>
      </c>
      <c r="W593" s="310">
        <v>6716.34</v>
      </c>
      <c r="X593" s="144">
        <f t="shared" si="121"/>
        <v>51.75</v>
      </c>
      <c r="Y593" s="93">
        <f t="shared" si="122"/>
        <v>7.7050893790367968E-3</v>
      </c>
      <c r="Z593" s="134"/>
    </row>
    <row r="594" spans="1:26" s="70" customFormat="1" hidden="1" outlineLevel="1" x14ac:dyDescent="0.25">
      <c r="A594" s="65" t="s">
        <v>1562</v>
      </c>
      <c r="B594" s="66" t="s">
        <v>2023</v>
      </c>
      <c r="C594" s="67" t="s">
        <v>2469</v>
      </c>
      <c r="D594" s="68"/>
      <c r="E594" s="69"/>
      <c r="F594" s="310">
        <v>10613.26</v>
      </c>
      <c r="G594" s="310">
        <v>20315.68</v>
      </c>
      <c r="H594" s="144">
        <f t="shared" si="116"/>
        <v>-9702.42</v>
      </c>
      <c r="I594" s="93">
        <f t="shared" si="117"/>
        <v>-0.477582832570704</v>
      </c>
      <c r="J594" s="160"/>
      <c r="K594" s="310">
        <v>58866.16</v>
      </c>
      <c r="L594" s="310">
        <v>108510.65000000001</v>
      </c>
      <c r="M594" s="144">
        <f t="shared" si="119"/>
        <v>-49644.490000000005</v>
      </c>
      <c r="N594" s="93">
        <f t="shared" si="120"/>
        <v>-0.45750799575894163</v>
      </c>
      <c r="O594" s="261"/>
      <c r="P594" s="160"/>
      <c r="Q594" s="310">
        <v>28921.29</v>
      </c>
      <c r="R594" s="310">
        <v>56511.79</v>
      </c>
      <c r="S594" s="144">
        <f t="shared" si="123"/>
        <v>-27590.5</v>
      </c>
      <c r="T594" s="93">
        <f t="shared" si="124"/>
        <v>-0.48822555434892434</v>
      </c>
      <c r="U594" s="160"/>
      <c r="V594" s="310">
        <v>174281.58000000002</v>
      </c>
      <c r="W594" s="310">
        <v>203773.13</v>
      </c>
      <c r="X594" s="144">
        <f t="shared" si="121"/>
        <v>-29491.549999999988</v>
      </c>
      <c r="Y594" s="93">
        <f t="shared" si="122"/>
        <v>-0.14472737401638766</v>
      </c>
      <c r="Z594" s="134"/>
    </row>
    <row r="595" spans="1:26" s="70" customFormat="1" hidden="1" outlineLevel="1" x14ac:dyDescent="0.25">
      <c r="A595" s="65" t="s">
        <v>1563</v>
      </c>
      <c r="B595" s="66" t="s">
        <v>2024</v>
      </c>
      <c r="C595" s="67" t="s">
        <v>2471</v>
      </c>
      <c r="D595" s="68"/>
      <c r="E595" s="69"/>
      <c r="F595" s="310">
        <v>651.35</v>
      </c>
      <c r="G595" s="310">
        <v>886.02</v>
      </c>
      <c r="H595" s="144">
        <f t="shared" si="116"/>
        <v>-234.66999999999996</v>
      </c>
      <c r="I595" s="93">
        <f t="shared" si="117"/>
        <v>-0.26485858107040466</v>
      </c>
      <c r="J595" s="160"/>
      <c r="K595" s="310">
        <v>960.05000000000007</v>
      </c>
      <c r="L595" s="310">
        <v>4715.75</v>
      </c>
      <c r="M595" s="144">
        <f t="shared" si="119"/>
        <v>-3755.7</v>
      </c>
      <c r="N595" s="93">
        <f t="shared" si="120"/>
        <v>-0.79641626464507231</v>
      </c>
      <c r="O595" s="261"/>
      <c r="P595" s="160"/>
      <c r="Q595" s="310">
        <v>-1165.97</v>
      </c>
      <c r="R595" s="310">
        <v>-1161.08</v>
      </c>
      <c r="S595" s="144">
        <f t="shared" si="123"/>
        <v>-4.8900000000001</v>
      </c>
      <c r="T595" s="93">
        <f t="shared" si="124"/>
        <v>-4.2115961001826753E-3</v>
      </c>
      <c r="U595" s="160"/>
      <c r="V595" s="310">
        <v>3983.23</v>
      </c>
      <c r="W595" s="310">
        <v>5495.76</v>
      </c>
      <c r="X595" s="144">
        <f t="shared" si="121"/>
        <v>-1512.5300000000002</v>
      </c>
      <c r="Y595" s="93">
        <f t="shared" si="122"/>
        <v>-0.27521762231247365</v>
      </c>
      <c r="Z595" s="134"/>
    </row>
    <row r="596" spans="1:26" s="70" customFormat="1" hidden="1" outlineLevel="1" x14ac:dyDescent="0.25">
      <c r="A596" s="65" t="s">
        <v>1564</v>
      </c>
      <c r="B596" s="66" t="s">
        <v>2025</v>
      </c>
      <c r="C596" s="67" t="s">
        <v>2472</v>
      </c>
      <c r="D596" s="68"/>
      <c r="E596" s="69"/>
      <c r="F596" s="310">
        <v>64164.060000000005</v>
      </c>
      <c r="G596" s="310">
        <v>32709.57</v>
      </c>
      <c r="H596" s="144">
        <f t="shared" si="116"/>
        <v>31454.490000000005</v>
      </c>
      <c r="I596" s="93">
        <f t="shared" si="117"/>
        <v>0.96162957813263839</v>
      </c>
      <c r="J596" s="160"/>
      <c r="K596" s="310">
        <v>381931.92</v>
      </c>
      <c r="L596" s="310">
        <v>298202.11</v>
      </c>
      <c r="M596" s="144">
        <f t="shared" si="119"/>
        <v>83729.81</v>
      </c>
      <c r="N596" s="93">
        <f t="shared" si="120"/>
        <v>0.28078208433870572</v>
      </c>
      <c r="O596" s="261"/>
      <c r="P596" s="160"/>
      <c r="Q596" s="310">
        <v>192936.48</v>
      </c>
      <c r="R596" s="310">
        <v>150443.06</v>
      </c>
      <c r="S596" s="144">
        <f t="shared" si="123"/>
        <v>42493.420000000013</v>
      </c>
      <c r="T596" s="93">
        <f t="shared" si="124"/>
        <v>0.28245516941758569</v>
      </c>
      <c r="U596" s="160"/>
      <c r="V596" s="310">
        <v>545127.61</v>
      </c>
      <c r="W596" s="310">
        <v>716269.65999999992</v>
      </c>
      <c r="X596" s="144">
        <f t="shared" si="121"/>
        <v>-171142.04999999993</v>
      </c>
      <c r="Y596" s="93">
        <f t="shared" si="122"/>
        <v>-0.23893522168731809</v>
      </c>
      <c r="Z596" s="134"/>
    </row>
    <row r="597" spans="1:26" s="70" customFormat="1" hidden="1" outlineLevel="1" x14ac:dyDescent="0.25">
      <c r="A597" s="65" t="s">
        <v>1565</v>
      </c>
      <c r="B597" s="66" t="s">
        <v>2026</v>
      </c>
      <c r="C597" s="67" t="s">
        <v>2473</v>
      </c>
      <c r="D597" s="68"/>
      <c r="E597" s="69"/>
      <c r="F597" s="310">
        <v>597181.6</v>
      </c>
      <c r="G597" s="310">
        <v>789465.38</v>
      </c>
      <c r="H597" s="144">
        <f t="shared" si="116"/>
        <v>-192283.78000000003</v>
      </c>
      <c r="I597" s="93">
        <f t="shared" si="117"/>
        <v>-0.24356201661433213</v>
      </c>
      <c r="J597" s="160"/>
      <c r="K597" s="310">
        <v>2812334.43</v>
      </c>
      <c r="L597" s="310">
        <v>2132647.98</v>
      </c>
      <c r="M597" s="144">
        <f t="shared" si="119"/>
        <v>679686.45000000019</v>
      </c>
      <c r="N597" s="93">
        <f t="shared" si="120"/>
        <v>0.31870541053849882</v>
      </c>
      <c r="O597" s="261"/>
      <c r="P597" s="160"/>
      <c r="Q597" s="310">
        <v>1637128.27</v>
      </c>
      <c r="R597" s="310">
        <v>1169022.6400000001</v>
      </c>
      <c r="S597" s="144">
        <f t="shared" si="123"/>
        <v>468105.62999999989</v>
      </c>
      <c r="T597" s="93">
        <f t="shared" si="124"/>
        <v>0.40042477705992063</v>
      </c>
      <c r="U597" s="160"/>
      <c r="V597" s="310">
        <v>5685163.5999999996</v>
      </c>
      <c r="W597" s="310">
        <v>5076190.8739999998</v>
      </c>
      <c r="X597" s="144">
        <f t="shared" si="121"/>
        <v>608972.72599999979</v>
      </c>
      <c r="Y597" s="93">
        <f t="shared" si="122"/>
        <v>0.11996647508255219</v>
      </c>
      <c r="Z597" s="134"/>
    </row>
    <row r="598" spans="1:26" s="70" customFormat="1" hidden="1" outlineLevel="1" x14ac:dyDescent="0.25">
      <c r="A598" s="65" t="s">
        <v>1566</v>
      </c>
      <c r="B598" s="66" t="s">
        <v>2027</v>
      </c>
      <c r="C598" s="67" t="s">
        <v>2474</v>
      </c>
      <c r="D598" s="68"/>
      <c r="E598" s="69"/>
      <c r="F598" s="310">
        <v>41.410000000000004</v>
      </c>
      <c r="G598" s="310">
        <v>68.06</v>
      </c>
      <c r="H598" s="144">
        <f t="shared" si="116"/>
        <v>-26.65</v>
      </c>
      <c r="I598" s="93">
        <f t="shared" si="117"/>
        <v>-0.39156626506024095</v>
      </c>
      <c r="J598" s="160"/>
      <c r="K598" s="310">
        <v>-19.27</v>
      </c>
      <c r="L598" s="310">
        <v>206.66</v>
      </c>
      <c r="M598" s="144">
        <f t="shared" si="119"/>
        <v>-225.93</v>
      </c>
      <c r="N598" s="93">
        <f t="shared" si="120"/>
        <v>-1.0932449433852705</v>
      </c>
      <c r="O598" s="261"/>
      <c r="P598" s="160"/>
      <c r="Q598" s="310">
        <v>-198.38</v>
      </c>
      <c r="R598" s="310">
        <v>-226.18</v>
      </c>
      <c r="S598" s="144">
        <f t="shared" si="123"/>
        <v>27.800000000000011</v>
      </c>
      <c r="T598" s="93">
        <f t="shared" si="124"/>
        <v>0.12291095587585114</v>
      </c>
      <c r="U598" s="160"/>
      <c r="V598" s="310">
        <v>90.490000000000009</v>
      </c>
      <c r="W598" s="310">
        <v>386.16999999999996</v>
      </c>
      <c r="X598" s="144">
        <f t="shared" si="121"/>
        <v>-295.67999999999995</v>
      </c>
      <c r="Y598" s="93">
        <f t="shared" si="122"/>
        <v>-0.76567314913121154</v>
      </c>
      <c r="Z598" s="134"/>
    </row>
    <row r="599" spans="1:26" s="70" customFormat="1" hidden="1" outlineLevel="1" x14ac:dyDescent="0.25">
      <c r="A599" s="65" t="s">
        <v>1567</v>
      </c>
      <c r="B599" s="66" t="s">
        <v>2028</v>
      </c>
      <c r="C599" s="67" t="s">
        <v>2475</v>
      </c>
      <c r="D599" s="68"/>
      <c r="E599" s="69"/>
      <c r="F599" s="310">
        <v>1689.15</v>
      </c>
      <c r="G599" s="310">
        <v>119.06</v>
      </c>
      <c r="H599" s="144">
        <f t="shared" si="116"/>
        <v>1570.0900000000001</v>
      </c>
      <c r="I599" s="93" t="str">
        <f t="shared" si="117"/>
        <v>N.M.</v>
      </c>
      <c r="J599" s="160"/>
      <c r="K599" s="310">
        <v>8600.7000000000007</v>
      </c>
      <c r="L599" s="310">
        <v>708.6</v>
      </c>
      <c r="M599" s="144">
        <f t="shared" si="119"/>
        <v>7892.1</v>
      </c>
      <c r="N599" s="93" t="str">
        <f t="shared" si="120"/>
        <v>N.M.</v>
      </c>
      <c r="O599" s="261"/>
      <c r="P599" s="160"/>
      <c r="Q599" s="310">
        <v>5439.32</v>
      </c>
      <c r="R599" s="310">
        <v>5.24</v>
      </c>
      <c r="S599" s="144">
        <f t="shared" si="123"/>
        <v>5434.08</v>
      </c>
      <c r="T599" s="93" t="str">
        <f t="shared" si="124"/>
        <v>N.M.</v>
      </c>
      <c r="U599" s="160"/>
      <c r="V599" s="310">
        <v>10810.37</v>
      </c>
      <c r="W599" s="310">
        <v>1711.69</v>
      </c>
      <c r="X599" s="144">
        <f t="shared" si="121"/>
        <v>9098.68</v>
      </c>
      <c r="Y599" s="93">
        <f t="shared" si="122"/>
        <v>5.3156120559213411</v>
      </c>
      <c r="Z599" s="134"/>
    </row>
    <row r="600" spans="1:26" collapsed="1" x14ac:dyDescent="0.25">
      <c r="A600" s="40" t="s">
        <v>676</v>
      </c>
      <c r="B600" s="85" t="s">
        <v>483</v>
      </c>
      <c r="C600" s="80" t="s">
        <v>355</v>
      </c>
      <c r="D600" s="40"/>
      <c r="E600" s="50"/>
      <c r="F600" s="102">
        <v>17316002.760000002</v>
      </c>
      <c r="G600" s="102">
        <v>6254370.0299999984</v>
      </c>
      <c r="H600" s="100">
        <f t="shared" si="116"/>
        <v>11061632.730000004</v>
      </c>
      <c r="I600" s="119">
        <f t="shared" si="117"/>
        <v>1.7686246059860975</v>
      </c>
      <c r="J600" s="162"/>
      <c r="K600" s="102">
        <v>60911060.799999982</v>
      </c>
      <c r="L600" s="102">
        <v>45672094.779999979</v>
      </c>
      <c r="M600" s="100">
        <f t="shared" si="119"/>
        <v>15238966.020000003</v>
      </c>
      <c r="N600" s="119">
        <f t="shared" si="120"/>
        <v>0.33366032570665483</v>
      </c>
      <c r="O600" s="249"/>
      <c r="P600" s="162"/>
      <c r="Q600" s="102">
        <v>35020647.470000006</v>
      </c>
      <c r="R600" s="102">
        <v>21186131.620000001</v>
      </c>
      <c r="S600" s="100">
        <f t="shared" si="123"/>
        <v>13834515.850000005</v>
      </c>
      <c r="T600" s="119">
        <f t="shared" si="124"/>
        <v>0.65299867376166165</v>
      </c>
      <c r="U600" s="162"/>
      <c r="V600" s="102">
        <v>106634134.31000002</v>
      </c>
      <c r="W600" s="102">
        <v>71759073.474000007</v>
      </c>
      <c r="X600" s="100">
        <f t="shared" si="121"/>
        <v>34875060.83600001</v>
      </c>
      <c r="Y600" s="119">
        <f t="shared" si="122"/>
        <v>0.48600210604218658</v>
      </c>
    </row>
    <row r="601" spans="1:26" s="110" customFormat="1" x14ac:dyDescent="0.25">
      <c r="A601" s="105"/>
      <c r="B601" s="106" t="s">
        <v>484</v>
      </c>
      <c r="C601" s="107" t="s">
        <v>354</v>
      </c>
      <c r="D601" s="105"/>
      <c r="E601" s="109"/>
      <c r="F601" s="305"/>
      <c r="G601" s="305"/>
      <c r="H601" s="306">
        <f t="shared" si="116"/>
        <v>0</v>
      </c>
      <c r="I601" s="121">
        <f t="shared" si="117"/>
        <v>0</v>
      </c>
      <c r="J601" s="169"/>
      <c r="K601" s="305"/>
      <c r="L601" s="305"/>
      <c r="M601" s="306">
        <f t="shared" si="119"/>
        <v>0</v>
      </c>
      <c r="N601" s="121">
        <f t="shared" si="120"/>
        <v>0</v>
      </c>
      <c r="O601" s="250"/>
      <c r="P601" s="169"/>
      <c r="Q601" s="305"/>
      <c r="R601" s="305"/>
      <c r="S601" s="306">
        <f t="shared" si="123"/>
        <v>0</v>
      </c>
      <c r="T601" s="121">
        <f t="shared" si="124"/>
        <v>0</v>
      </c>
      <c r="U601" s="169"/>
      <c r="V601" s="305"/>
      <c r="W601" s="305"/>
      <c r="X601" s="306">
        <f t="shared" si="121"/>
        <v>0</v>
      </c>
      <c r="Y601" s="121">
        <f t="shared" si="122"/>
        <v>0</v>
      </c>
      <c r="Z601" s="134"/>
    </row>
    <row r="602" spans="1:26" s="110" customFormat="1" x14ac:dyDescent="0.25">
      <c r="A602" s="105"/>
      <c r="B602" s="106" t="s">
        <v>485</v>
      </c>
      <c r="C602" s="107" t="s">
        <v>295</v>
      </c>
      <c r="D602" s="105"/>
      <c r="E602" s="109"/>
      <c r="F602" s="305"/>
      <c r="G602" s="305"/>
      <c r="H602" s="306">
        <f t="shared" si="116"/>
        <v>0</v>
      </c>
      <c r="I602" s="121">
        <f t="shared" si="117"/>
        <v>0</v>
      </c>
      <c r="J602" s="169"/>
      <c r="K602" s="305"/>
      <c r="L602" s="305"/>
      <c r="M602" s="306">
        <f t="shared" si="119"/>
        <v>0</v>
      </c>
      <c r="N602" s="121">
        <f t="shared" si="120"/>
        <v>0</v>
      </c>
      <c r="O602" s="250"/>
      <c r="P602" s="169"/>
      <c r="Q602" s="305"/>
      <c r="R602" s="305"/>
      <c r="S602" s="306">
        <f t="shared" si="123"/>
        <v>0</v>
      </c>
      <c r="T602" s="121">
        <f t="shared" si="124"/>
        <v>0</v>
      </c>
      <c r="U602" s="169"/>
      <c r="V602" s="305"/>
      <c r="W602" s="305"/>
      <c r="X602" s="306">
        <f t="shared" si="121"/>
        <v>0</v>
      </c>
      <c r="Y602" s="121">
        <f t="shared" si="122"/>
        <v>0</v>
      </c>
      <c r="Z602" s="134"/>
    </row>
    <row r="603" spans="1:26" s="110" customFormat="1" x14ac:dyDescent="0.25">
      <c r="A603" s="105"/>
      <c r="B603" s="106" t="s">
        <v>486</v>
      </c>
      <c r="C603" s="116" t="s">
        <v>353</v>
      </c>
      <c r="D603" s="105"/>
      <c r="E603" s="109"/>
      <c r="F603" s="305"/>
      <c r="G603" s="305"/>
      <c r="H603" s="306">
        <f t="shared" si="116"/>
        <v>0</v>
      </c>
      <c r="I603" s="121">
        <f t="shared" si="117"/>
        <v>0</v>
      </c>
      <c r="J603" s="169"/>
      <c r="K603" s="305"/>
      <c r="L603" s="305"/>
      <c r="M603" s="306">
        <f t="shared" si="119"/>
        <v>0</v>
      </c>
      <c r="N603" s="121">
        <f t="shared" si="120"/>
        <v>0</v>
      </c>
      <c r="O603" s="250"/>
      <c r="P603" s="169"/>
      <c r="Q603" s="305"/>
      <c r="R603" s="305"/>
      <c r="S603" s="306">
        <f t="shared" si="123"/>
        <v>0</v>
      </c>
      <c r="T603" s="121">
        <f t="shared" si="124"/>
        <v>0</v>
      </c>
      <c r="U603" s="169"/>
      <c r="V603" s="305"/>
      <c r="W603" s="305"/>
      <c r="X603" s="306">
        <f t="shared" si="121"/>
        <v>0</v>
      </c>
      <c r="Y603" s="121">
        <f t="shared" si="122"/>
        <v>0</v>
      </c>
      <c r="Z603" s="134"/>
    </row>
    <row r="604" spans="1:26" s="110" customFormat="1" x14ac:dyDescent="0.25">
      <c r="A604" s="105"/>
      <c r="B604" s="106" t="s">
        <v>487</v>
      </c>
      <c r="C604" s="116" t="s">
        <v>352</v>
      </c>
      <c r="D604" s="105"/>
      <c r="E604" s="109"/>
      <c r="F604" s="305"/>
      <c r="G604" s="305"/>
      <c r="H604" s="306">
        <f t="shared" si="116"/>
        <v>0</v>
      </c>
      <c r="I604" s="121">
        <f t="shared" si="117"/>
        <v>0</v>
      </c>
      <c r="J604" s="169"/>
      <c r="K604" s="305"/>
      <c r="L604" s="305"/>
      <c r="M604" s="306">
        <f t="shared" si="119"/>
        <v>0</v>
      </c>
      <c r="N604" s="121">
        <f t="shared" si="120"/>
        <v>0</v>
      </c>
      <c r="O604" s="250"/>
      <c r="P604" s="169"/>
      <c r="Q604" s="305"/>
      <c r="R604" s="305"/>
      <c r="S604" s="306">
        <f t="shared" si="123"/>
        <v>0</v>
      </c>
      <c r="T604" s="121">
        <f t="shared" si="124"/>
        <v>0</v>
      </c>
      <c r="U604" s="169"/>
      <c r="V604" s="305"/>
      <c r="W604" s="305"/>
      <c r="X604" s="306">
        <f t="shared" si="121"/>
        <v>0</v>
      </c>
      <c r="Y604" s="121">
        <f t="shared" si="122"/>
        <v>0</v>
      </c>
      <c r="Z604" s="134"/>
    </row>
    <row r="605" spans="1:26" s="110" customFormat="1" x14ac:dyDescent="0.25">
      <c r="A605" s="105"/>
      <c r="B605" s="106" t="s">
        <v>488</v>
      </c>
      <c r="C605" s="116" t="s">
        <v>351</v>
      </c>
      <c r="D605" s="105"/>
      <c r="E605" s="109"/>
      <c r="F605" s="305"/>
      <c r="G605" s="305"/>
      <c r="H605" s="306">
        <f t="shared" si="116"/>
        <v>0</v>
      </c>
      <c r="I605" s="121">
        <f t="shared" si="117"/>
        <v>0</v>
      </c>
      <c r="J605" s="169"/>
      <c r="K605" s="305"/>
      <c r="L605" s="305"/>
      <c r="M605" s="306">
        <f t="shared" si="119"/>
        <v>0</v>
      </c>
      <c r="N605" s="121">
        <f t="shared" si="120"/>
        <v>0</v>
      </c>
      <c r="O605" s="250"/>
      <c r="P605" s="169"/>
      <c r="Q605" s="305"/>
      <c r="R605" s="305"/>
      <c r="S605" s="306">
        <f t="shared" si="123"/>
        <v>0</v>
      </c>
      <c r="T605" s="121">
        <f t="shared" si="124"/>
        <v>0</v>
      </c>
      <c r="U605" s="169"/>
      <c r="V605" s="305"/>
      <c r="W605" s="305"/>
      <c r="X605" s="306">
        <f t="shared" si="121"/>
        <v>0</v>
      </c>
      <c r="Y605" s="121">
        <f t="shared" si="122"/>
        <v>0</v>
      </c>
      <c r="Z605" s="134"/>
    </row>
    <row r="606" spans="1:26" s="110" customFormat="1" x14ac:dyDescent="0.25">
      <c r="A606" s="105"/>
      <c r="B606" s="106" t="s">
        <v>489</v>
      </c>
      <c r="C606" s="116" t="s">
        <v>350</v>
      </c>
      <c r="D606" s="105"/>
      <c r="E606" s="109"/>
      <c r="F606" s="305"/>
      <c r="G606" s="305"/>
      <c r="H606" s="306">
        <f t="shared" si="116"/>
        <v>0</v>
      </c>
      <c r="I606" s="121">
        <f t="shared" si="117"/>
        <v>0</v>
      </c>
      <c r="J606" s="169"/>
      <c r="K606" s="305"/>
      <c r="L606" s="305"/>
      <c r="M606" s="306">
        <f t="shared" si="119"/>
        <v>0</v>
      </c>
      <c r="N606" s="121">
        <f t="shared" si="120"/>
        <v>0</v>
      </c>
      <c r="O606" s="250"/>
      <c r="P606" s="169"/>
      <c r="Q606" s="305"/>
      <c r="R606" s="305"/>
      <c r="S606" s="306">
        <f t="shared" si="123"/>
        <v>0</v>
      </c>
      <c r="T606" s="121">
        <f t="shared" si="124"/>
        <v>0</v>
      </c>
      <c r="U606" s="169"/>
      <c r="V606" s="305"/>
      <c r="W606" s="305"/>
      <c r="X606" s="306">
        <f t="shared" si="121"/>
        <v>0</v>
      </c>
      <c r="Y606" s="121">
        <f t="shared" si="122"/>
        <v>0</v>
      </c>
      <c r="Z606" s="134"/>
    </row>
    <row r="607" spans="1:26" s="110" customFormat="1" x14ac:dyDescent="0.25">
      <c r="A607" s="105"/>
      <c r="B607" s="106" t="s">
        <v>490</v>
      </c>
      <c r="C607" s="116" t="s">
        <v>349</v>
      </c>
      <c r="D607" s="105"/>
      <c r="E607" s="109"/>
      <c r="F607" s="305"/>
      <c r="G607" s="305"/>
      <c r="H607" s="306">
        <f t="shared" si="116"/>
        <v>0</v>
      </c>
      <c r="I607" s="121">
        <f t="shared" si="117"/>
        <v>0</v>
      </c>
      <c r="J607" s="169"/>
      <c r="K607" s="305"/>
      <c r="L607" s="305"/>
      <c r="M607" s="306">
        <f t="shared" si="119"/>
        <v>0</v>
      </c>
      <c r="N607" s="121">
        <f t="shared" si="120"/>
        <v>0</v>
      </c>
      <c r="O607" s="250"/>
      <c r="P607" s="169"/>
      <c r="Q607" s="305"/>
      <c r="R607" s="305"/>
      <c r="S607" s="306">
        <f t="shared" si="123"/>
        <v>0</v>
      </c>
      <c r="T607" s="121">
        <f t="shared" si="124"/>
        <v>0</v>
      </c>
      <c r="U607" s="169"/>
      <c r="V607" s="305"/>
      <c r="W607" s="305"/>
      <c r="X607" s="306">
        <f t="shared" si="121"/>
        <v>0</v>
      </c>
      <c r="Y607" s="121">
        <f t="shared" si="122"/>
        <v>0</v>
      </c>
      <c r="Z607" s="134"/>
    </row>
    <row r="608" spans="1:26" s="110" customFormat="1" x14ac:dyDescent="0.25">
      <c r="A608" s="105"/>
      <c r="B608" s="106" t="s">
        <v>491</v>
      </c>
      <c r="C608" s="116" t="s">
        <v>348</v>
      </c>
      <c r="D608" s="105"/>
      <c r="E608" s="109"/>
      <c r="F608" s="305"/>
      <c r="G608" s="305"/>
      <c r="H608" s="306">
        <f t="shared" si="116"/>
        <v>0</v>
      </c>
      <c r="I608" s="121">
        <f t="shared" si="117"/>
        <v>0</v>
      </c>
      <c r="J608" s="169"/>
      <c r="K608" s="305"/>
      <c r="L608" s="305"/>
      <c r="M608" s="306">
        <f t="shared" si="119"/>
        <v>0</v>
      </c>
      <c r="N608" s="121">
        <f t="shared" si="120"/>
        <v>0</v>
      </c>
      <c r="O608" s="250"/>
      <c r="P608" s="169"/>
      <c r="Q608" s="305"/>
      <c r="R608" s="305"/>
      <c r="S608" s="306">
        <f t="shared" ref="S608:S625" si="125">+Q608-R608</f>
        <v>0</v>
      </c>
      <c r="T608" s="121">
        <f t="shared" si="124"/>
        <v>0</v>
      </c>
      <c r="U608" s="169"/>
      <c r="V608" s="305"/>
      <c r="W608" s="305"/>
      <c r="X608" s="306">
        <f t="shared" si="121"/>
        <v>0</v>
      </c>
      <c r="Y608" s="121">
        <f t="shared" si="122"/>
        <v>0</v>
      </c>
      <c r="Z608" s="134"/>
    </row>
    <row r="609" spans="1:26" s="70" customFormat="1" hidden="1" outlineLevel="1" x14ac:dyDescent="0.25">
      <c r="A609" s="65" t="s">
        <v>1417</v>
      </c>
      <c r="B609" s="66" t="s">
        <v>1878</v>
      </c>
      <c r="C609" s="67" t="s">
        <v>2334</v>
      </c>
      <c r="D609" s="68"/>
      <c r="E609" s="69"/>
      <c r="F609" s="310">
        <v>7744.2300000000005</v>
      </c>
      <c r="G609" s="310">
        <v>9983.3700000000008</v>
      </c>
      <c r="H609" s="144">
        <f t="shared" ref="H609:H625" si="126">+F609-G609</f>
        <v>-2239.1400000000003</v>
      </c>
      <c r="I609" s="93">
        <f t="shared" ref="I609:I625" si="127">IF(G609&lt;0,IF(H609=0,0,IF(OR(G609=0,F609=0),"N.M.",IF(ABS(H609/G609)&gt;=10,"N.M.",H609/(-G609)))),IF(H609=0,0,IF(OR(G609=0,F609=0),"N.M.",IF(ABS(H609/G609)&gt;=10,"N.M.",H609/G609))))</f>
        <v>-0.22428698926314464</v>
      </c>
      <c r="J609" s="160"/>
      <c r="K609" s="310">
        <v>33733.379999999997</v>
      </c>
      <c r="L609" s="310">
        <v>32263.8</v>
      </c>
      <c r="M609" s="144">
        <f t="shared" si="119"/>
        <v>1469.5799999999981</v>
      </c>
      <c r="N609" s="93">
        <f t="shared" si="120"/>
        <v>4.5548881408885446E-2</v>
      </c>
      <c r="O609" s="261"/>
      <c r="P609" s="160"/>
      <c r="Q609" s="310">
        <v>17705.68</v>
      </c>
      <c r="R609" s="310">
        <v>19279.580000000002</v>
      </c>
      <c r="S609" s="144">
        <f t="shared" si="125"/>
        <v>-1573.9000000000015</v>
      </c>
      <c r="T609" s="93">
        <f t="shared" si="124"/>
        <v>-8.1635595796174049E-2</v>
      </c>
      <c r="U609" s="160"/>
      <c r="V609" s="310">
        <v>73284.78</v>
      </c>
      <c r="W609" s="310">
        <v>94948.63</v>
      </c>
      <c r="X609" s="144">
        <f t="shared" si="121"/>
        <v>-21663.850000000006</v>
      </c>
      <c r="Y609" s="93">
        <f t="shared" si="122"/>
        <v>-0.22816390294414995</v>
      </c>
      <c r="Z609" s="134"/>
    </row>
    <row r="610" spans="1:26" s="70" customFormat="1" hidden="1" outlineLevel="1" x14ac:dyDescent="0.25">
      <c r="A610" s="65" t="s">
        <v>1418</v>
      </c>
      <c r="B610" s="66" t="s">
        <v>1879</v>
      </c>
      <c r="C610" s="67" t="s">
        <v>2335</v>
      </c>
      <c r="D610" s="68"/>
      <c r="E610" s="69"/>
      <c r="F610" s="310">
        <v>81406.89</v>
      </c>
      <c r="G610" s="310">
        <v>99270.1</v>
      </c>
      <c r="H610" s="144">
        <f t="shared" si="126"/>
        <v>-17863.210000000006</v>
      </c>
      <c r="I610" s="93">
        <f t="shared" si="127"/>
        <v>-0.17994552236776234</v>
      </c>
      <c r="J610" s="160"/>
      <c r="K610" s="310">
        <v>666539</v>
      </c>
      <c r="L610" s="310">
        <v>732039.71</v>
      </c>
      <c r="M610" s="144">
        <f t="shared" si="119"/>
        <v>-65500.709999999963</v>
      </c>
      <c r="N610" s="93">
        <f t="shared" si="120"/>
        <v>-8.9476990257809877E-2</v>
      </c>
      <c r="O610" s="261"/>
      <c r="P610" s="160"/>
      <c r="Q610" s="310">
        <v>277755.64</v>
      </c>
      <c r="R610" s="310">
        <v>309351.15000000002</v>
      </c>
      <c r="S610" s="144">
        <f t="shared" si="125"/>
        <v>-31595.510000000009</v>
      </c>
      <c r="T610" s="93">
        <f t="shared" ref="T610:T625" si="128">IF(R610&lt;0,IF(S610=0,0,IF(OR(R610=0,Q610=0),"N.M.",IF(ABS(S610/R610)&gt;=10,"N.M.",S610/(-R610)))),IF(S610=0,0,IF(OR(R610=0,Q610=0),"N.M.",IF(ABS(S610/R610)&gt;=10,"N.M.",S610/R610))))</f>
        <v>-0.10213477467273036</v>
      </c>
      <c r="U610" s="160"/>
      <c r="V610" s="310">
        <v>1305677.8900000001</v>
      </c>
      <c r="W610" s="310">
        <v>1213370.3700000001</v>
      </c>
      <c r="X610" s="144">
        <f t="shared" si="121"/>
        <v>92307.520000000019</v>
      </c>
      <c r="Y610" s="93">
        <f t="shared" si="122"/>
        <v>7.6075304195865612E-2</v>
      </c>
      <c r="Z610" s="134"/>
    </row>
    <row r="611" spans="1:26" collapsed="1" x14ac:dyDescent="0.25">
      <c r="A611" s="40" t="s">
        <v>677</v>
      </c>
      <c r="B611" s="85" t="s">
        <v>492</v>
      </c>
      <c r="C611" s="90" t="s">
        <v>347</v>
      </c>
      <c r="D611" s="40"/>
      <c r="E611" s="50"/>
      <c r="F611" s="102">
        <v>89151.12</v>
      </c>
      <c r="G611" s="102">
        <v>109253.47</v>
      </c>
      <c r="H611" s="100">
        <f t="shared" si="126"/>
        <v>-20102.350000000006</v>
      </c>
      <c r="I611" s="119">
        <f t="shared" si="127"/>
        <v>-0.18399735953466748</v>
      </c>
      <c r="J611" s="162"/>
      <c r="K611" s="102">
        <v>700272.38</v>
      </c>
      <c r="L611" s="102">
        <v>764303.51</v>
      </c>
      <c r="M611" s="100">
        <f t="shared" si="119"/>
        <v>-64031.130000000005</v>
      </c>
      <c r="N611" s="119">
        <f t="shared" si="120"/>
        <v>-8.3777097922787244E-2</v>
      </c>
      <c r="O611" s="249"/>
      <c r="P611" s="162"/>
      <c r="Q611" s="102">
        <v>295461.32</v>
      </c>
      <c r="R611" s="102">
        <v>328630.73000000004</v>
      </c>
      <c r="S611" s="100">
        <f t="shared" si="125"/>
        <v>-33169.410000000033</v>
      </c>
      <c r="T611" s="119">
        <f t="shared" si="128"/>
        <v>-0.10093216176101373</v>
      </c>
      <c r="U611" s="162"/>
      <c r="V611" s="102">
        <v>1378962.67</v>
      </c>
      <c r="W611" s="102">
        <v>1308319</v>
      </c>
      <c r="X611" s="100">
        <f t="shared" si="121"/>
        <v>70643.669999999925</v>
      </c>
      <c r="Y611" s="119">
        <f t="shared" si="122"/>
        <v>5.3995753329272082E-2</v>
      </c>
    </row>
    <row r="612" spans="1:26" s="110" customFormat="1" x14ac:dyDescent="0.25">
      <c r="A612" s="105"/>
      <c r="B612" s="106" t="s">
        <v>493</v>
      </c>
      <c r="C612" s="116" t="s">
        <v>346</v>
      </c>
      <c r="D612" s="105"/>
      <c r="E612" s="109"/>
      <c r="F612" s="305"/>
      <c r="G612" s="305"/>
      <c r="H612" s="306">
        <f t="shared" si="126"/>
        <v>0</v>
      </c>
      <c r="I612" s="121">
        <f t="shared" si="127"/>
        <v>0</v>
      </c>
      <c r="J612" s="169"/>
      <c r="K612" s="305"/>
      <c r="L612" s="305"/>
      <c r="M612" s="306">
        <f t="shared" si="119"/>
        <v>0</v>
      </c>
      <c r="N612" s="121">
        <f t="shared" si="120"/>
        <v>0</v>
      </c>
      <c r="O612" s="250"/>
      <c r="P612" s="169"/>
      <c r="Q612" s="305"/>
      <c r="R612" s="305"/>
      <c r="S612" s="306">
        <f t="shared" si="125"/>
        <v>0</v>
      </c>
      <c r="T612" s="121">
        <f t="shared" si="128"/>
        <v>0</v>
      </c>
      <c r="U612" s="169"/>
      <c r="V612" s="305"/>
      <c r="W612" s="305"/>
      <c r="X612" s="306">
        <f t="shared" si="121"/>
        <v>0</v>
      </c>
      <c r="Y612" s="121">
        <f t="shared" si="122"/>
        <v>0</v>
      </c>
      <c r="Z612" s="134"/>
    </row>
    <row r="613" spans="1:26" s="70" customFormat="1" hidden="1" outlineLevel="1" x14ac:dyDescent="0.25">
      <c r="A613" s="65" t="s">
        <v>1417</v>
      </c>
      <c r="B613" s="66" t="s">
        <v>1878</v>
      </c>
      <c r="C613" s="67" t="s">
        <v>2334</v>
      </c>
      <c r="D613" s="68"/>
      <c r="E613" s="69"/>
      <c r="F613" s="310">
        <v>7744.2300000000005</v>
      </c>
      <c r="G613" s="310">
        <v>9983.3700000000008</v>
      </c>
      <c r="H613" s="144">
        <f t="shared" si="126"/>
        <v>-2239.1400000000003</v>
      </c>
      <c r="I613" s="93">
        <f t="shared" si="127"/>
        <v>-0.22428698926314464</v>
      </c>
      <c r="J613" s="160"/>
      <c r="K613" s="310">
        <v>33733.379999999997</v>
      </c>
      <c r="L613" s="310">
        <v>32263.8</v>
      </c>
      <c r="M613" s="144">
        <f t="shared" si="119"/>
        <v>1469.5799999999981</v>
      </c>
      <c r="N613" s="93">
        <f t="shared" si="120"/>
        <v>4.5548881408885446E-2</v>
      </c>
      <c r="O613" s="261"/>
      <c r="P613" s="160"/>
      <c r="Q613" s="310">
        <v>17705.68</v>
      </c>
      <c r="R613" s="310">
        <v>19279.580000000002</v>
      </c>
      <c r="S613" s="144">
        <f t="shared" si="125"/>
        <v>-1573.9000000000015</v>
      </c>
      <c r="T613" s="93">
        <f t="shared" si="128"/>
        <v>-8.1635595796174049E-2</v>
      </c>
      <c r="U613" s="160"/>
      <c r="V613" s="310">
        <v>73284.78</v>
      </c>
      <c r="W613" s="310">
        <v>94948.63</v>
      </c>
      <c r="X613" s="144">
        <f t="shared" si="121"/>
        <v>-21663.850000000006</v>
      </c>
      <c r="Y613" s="93">
        <f t="shared" si="122"/>
        <v>-0.22816390294414995</v>
      </c>
      <c r="Z613" s="134"/>
    </row>
    <row r="614" spans="1:26" s="70" customFormat="1" hidden="1" outlineLevel="1" x14ac:dyDescent="0.25">
      <c r="A614" s="65" t="s">
        <v>1418</v>
      </c>
      <c r="B614" s="66" t="s">
        <v>1879</v>
      </c>
      <c r="C614" s="67" t="s">
        <v>2335</v>
      </c>
      <c r="D614" s="68"/>
      <c r="E614" s="69"/>
      <c r="F614" s="310">
        <v>81406.89</v>
      </c>
      <c r="G614" s="310">
        <v>99270.1</v>
      </c>
      <c r="H614" s="144">
        <f t="shared" si="126"/>
        <v>-17863.210000000006</v>
      </c>
      <c r="I614" s="93">
        <f t="shared" si="127"/>
        <v>-0.17994552236776234</v>
      </c>
      <c r="J614" s="160"/>
      <c r="K614" s="310">
        <v>666539</v>
      </c>
      <c r="L614" s="310">
        <v>732039.71</v>
      </c>
      <c r="M614" s="144">
        <f t="shared" si="119"/>
        <v>-65500.709999999963</v>
      </c>
      <c r="N614" s="93">
        <f t="shared" si="120"/>
        <v>-8.9476990257809877E-2</v>
      </c>
      <c r="O614" s="261"/>
      <c r="P614" s="160"/>
      <c r="Q614" s="310">
        <v>277755.64</v>
      </c>
      <c r="R614" s="310">
        <v>309351.15000000002</v>
      </c>
      <c r="S614" s="144">
        <f t="shared" si="125"/>
        <v>-31595.510000000009</v>
      </c>
      <c r="T614" s="93">
        <f t="shared" si="128"/>
        <v>-0.10213477467273036</v>
      </c>
      <c r="U614" s="160"/>
      <c r="V614" s="310">
        <v>1305677.8900000001</v>
      </c>
      <c r="W614" s="310">
        <v>1213370.3700000001</v>
      </c>
      <c r="X614" s="144">
        <f t="shared" si="121"/>
        <v>92307.520000000019</v>
      </c>
      <c r="Y614" s="93">
        <f t="shared" si="122"/>
        <v>7.6075304195865612E-2</v>
      </c>
      <c r="Z614" s="134"/>
    </row>
    <row r="615" spans="1:26" ht="12.75" customHeight="1" collapsed="1" x14ac:dyDescent="0.25">
      <c r="A615" s="40" t="s">
        <v>678</v>
      </c>
      <c r="B615" s="85" t="s">
        <v>494</v>
      </c>
      <c r="C615" s="91" t="s">
        <v>345</v>
      </c>
      <c r="D615" s="40" t="s">
        <v>276</v>
      </c>
      <c r="E615" s="50"/>
      <c r="F615" s="102">
        <v>89151.12</v>
      </c>
      <c r="G615" s="102">
        <v>109253.47</v>
      </c>
      <c r="H615" s="100">
        <f t="shared" si="126"/>
        <v>-20102.350000000006</v>
      </c>
      <c r="I615" s="119">
        <f t="shared" si="127"/>
        <v>-0.18399735953466748</v>
      </c>
      <c r="J615" s="162"/>
      <c r="K615" s="102">
        <v>700272.38</v>
      </c>
      <c r="L615" s="102">
        <v>764303.51</v>
      </c>
      <c r="M615" s="100">
        <f t="shared" si="119"/>
        <v>-64031.130000000005</v>
      </c>
      <c r="N615" s="119">
        <f t="shared" si="120"/>
        <v>-8.3777097922787244E-2</v>
      </c>
      <c r="O615" s="249"/>
      <c r="P615" s="162"/>
      <c r="Q615" s="102">
        <v>295461.32</v>
      </c>
      <c r="R615" s="102">
        <v>328630.73000000004</v>
      </c>
      <c r="S615" s="100">
        <f t="shared" si="125"/>
        <v>-33169.410000000033</v>
      </c>
      <c r="T615" s="119">
        <f t="shared" si="128"/>
        <v>-0.10093216176101373</v>
      </c>
      <c r="U615" s="162"/>
      <c r="V615" s="102">
        <v>1378962.67</v>
      </c>
      <c r="W615" s="102">
        <v>1308319</v>
      </c>
      <c r="X615" s="100">
        <f t="shared" si="121"/>
        <v>70643.669999999925</v>
      </c>
      <c r="Y615" s="119">
        <f t="shared" si="122"/>
        <v>5.3995753329272082E-2</v>
      </c>
    </row>
    <row r="616" spans="1:26" s="110" customFormat="1" x14ac:dyDescent="0.25">
      <c r="A616" s="105"/>
      <c r="B616" s="106" t="s">
        <v>495</v>
      </c>
      <c r="C616" s="107" t="s">
        <v>281</v>
      </c>
      <c r="D616" s="105"/>
      <c r="E616" s="111" t="s">
        <v>19</v>
      </c>
      <c r="F616" s="305"/>
      <c r="G616" s="305"/>
      <c r="H616" s="306">
        <f t="shared" si="126"/>
        <v>0</v>
      </c>
      <c r="I616" s="121">
        <f t="shared" si="127"/>
        <v>0</v>
      </c>
      <c r="J616" s="169"/>
      <c r="K616" s="305"/>
      <c r="L616" s="305"/>
      <c r="M616" s="306">
        <f t="shared" si="119"/>
        <v>0</v>
      </c>
      <c r="N616" s="121">
        <f t="shared" si="120"/>
        <v>0</v>
      </c>
      <c r="O616" s="250"/>
      <c r="P616" s="169"/>
      <c r="Q616" s="305"/>
      <c r="R616" s="305"/>
      <c r="S616" s="306">
        <f t="shared" si="125"/>
        <v>0</v>
      </c>
      <c r="T616" s="121">
        <f t="shared" si="128"/>
        <v>0</v>
      </c>
      <c r="U616" s="169"/>
      <c r="V616" s="305"/>
      <c r="W616" s="305"/>
      <c r="X616" s="306">
        <f t="shared" si="121"/>
        <v>0</v>
      </c>
      <c r="Y616" s="121">
        <f t="shared" si="122"/>
        <v>0</v>
      </c>
      <c r="Z616" s="134"/>
    </row>
    <row r="617" spans="1:26" s="110" customFormat="1" x14ac:dyDescent="0.25">
      <c r="A617" s="105"/>
      <c r="B617" s="106" t="s">
        <v>496</v>
      </c>
      <c r="C617" s="116" t="s">
        <v>344</v>
      </c>
      <c r="D617" s="105"/>
      <c r="E617" s="113"/>
      <c r="F617" s="305"/>
      <c r="G617" s="305"/>
      <c r="H617" s="306">
        <f t="shared" si="126"/>
        <v>0</v>
      </c>
      <c r="I617" s="121">
        <f t="shared" si="127"/>
        <v>0</v>
      </c>
      <c r="J617" s="169"/>
      <c r="K617" s="305"/>
      <c r="L617" s="305"/>
      <c r="M617" s="306">
        <f t="shared" si="119"/>
        <v>0</v>
      </c>
      <c r="N617" s="121">
        <f t="shared" si="120"/>
        <v>0</v>
      </c>
      <c r="O617" s="250"/>
      <c r="P617" s="169"/>
      <c r="Q617" s="305"/>
      <c r="R617" s="305"/>
      <c r="S617" s="306">
        <f t="shared" si="125"/>
        <v>0</v>
      </c>
      <c r="T617" s="121">
        <f t="shared" si="128"/>
        <v>0</v>
      </c>
      <c r="U617" s="169"/>
      <c r="V617" s="305"/>
      <c r="W617" s="305"/>
      <c r="X617" s="306">
        <f t="shared" si="121"/>
        <v>0</v>
      </c>
      <c r="Y617" s="121">
        <f t="shared" si="122"/>
        <v>0</v>
      </c>
      <c r="Z617" s="134"/>
    </row>
    <row r="618" spans="1:26" s="110" customFormat="1" x14ac:dyDescent="0.25">
      <c r="A618" s="105"/>
      <c r="B618" s="106" t="s">
        <v>497</v>
      </c>
      <c r="C618" s="116" t="s">
        <v>343</v>
      </c>
      <c r="D618" s="105"/>
      <c r="E618" s="113"/>
      <c r="F618" s="305"/>
      <c r="G618" s="305"/>
      <c r="H618" s="306">
        <f t="shared" si="126"/>
        <v>0</v>
      </c>
      <c r="I618" s="121">
        <f t="shared" si="127"/>
        <v>0</v>
      </c>
      <c r="J618" s="169"/>
      <c r="K618" s="305"/>
      <c r="L618" s="305"/>
      <c r="M618" s="306">
        <f t="shared" si="119"/>
        <v>0</v>
      </c>
      <c r="N618" s="121">
        <f t="shared" si="120"/>
        <v>0</v>
      </c>
      <c r="O618" s="250"/>
      <c r="P618" s="169"/>
      <c r="Q618" s="305"/>
      <c r="R618" s="305"/>
      <c r="S618" s="306">
        <f t="shared" si="125"/>
        <v>0</v>
      </c>
      <c r="T618" s="121">
        <f t="shared" si="128"/>
        <v>0</v>
      </c>
      <c r="U618" s="169"/>
      <c r="V618" s="305"/>
      <c r="W618" s="305"/>
      <c r="X618" s="306">
        <f t="shared" si="121"/>
        <v>0</v>
      </c>
      <c r="Y618" s="121">
        <f t="shared" si="122"/>
        <v>0</v>
      </c>
      <c r="Z618" s="134"/>
    </row>
    <row r="619" spans="1:26" s="110" customFormat="1" x14ac:dyDescent="0.25">
      <c r="A619" s="105"/>
      <c r="B619" s="106" t="s">
        <v>498</v>
      </c>
      <c r="C619" s="116" t="s">
        <v>342</v>
      </c>
      <c r="D619" s="105"/>
      <c r="E619" s="113"/>
      <c r="F619" s="305"/>
      <c r="G619" s="305"/>
      <c r="H619" s="306">
        <f t="shared" si="126"/>
        <v>0</v>
      </c>
      <c r="I619" s="121">
        <f t="shared" si="127"/>
        <v>0</v>
      </c>
      <c r="J619" s="169"/>
      <c r="K619" s="305"/>
      <c r="L619" s="305"/>
      <c r="M619" s="306">
        <f t="shared" si="119"/>
        <v>0</v>
      </c>
      <c r="N619" s="121">
        <f t="shared" si="120"/>
        <v>0</v>
      </c>
      <c r="O619" s="250"/>
      <c r="P619" s="169"/>
      <c r="Q619" s="305"/>
      <c r="R619" s="305"/>
      <c r="S619" s="306">
        <f t="shared" si="125"/>
        <v>0</v>
      </c>
      <c r="T619" s="121">
        <f t="shared" si="128"/>
        <v>0</v>
      </c>
      <c r="U619" s="169"/>
      <c r="V619" s="305"/>
      <c r="W619" s="305"/>
      <c r="X619" s="306">
        <f t="shared" si="121"/>
        <v>0</v>
      </c>
      <c r="Y619" s="121">
        <f t="shared" si="122"/>
        <v>0</v>
      </c>
      <c r="Z619" s="134"/>
    </row>
    <row r="620" spans="1:26" s="110" customFormat="1" x14ac:dyDescent="0.25">
      <c r="A620" s="105"/>
      <c r="B620" s="106" t="s">
        <v>499</v>
      </c>
      <c r="C620" s="116" t="s">
        <v>341</v>
      </c>
      <c r="D620" s="105"/>
      <c r="E620" s="113"/>
      <c r="F620" s="305"/>
      <c r="G620" s="305"/>
      <c r="H620" s="306">
        <f t="shared" si="126"/>
        <v>0</v>
      </c>
      <c r="I620" s="121">
        <f t="shared" si="127"/>
        <v>0</v>
      </c>
      <c r="J620" s="169"/>
      <c r="K620" s="305"/>
      <c r="L620" s="305"/>
      <c r="M620" s="306">
        <f t="shared" si="119"/>
        <v>0</v>
      </c>
      <c r="N620" s="121">
        <f t="shared" si="120"/>
        <v>0</v>
      </c>
      <c r="O620" s="250"/>
      <c r="P620" s="169"/>
      <c r="Q620" s="305"/>
      <c r="R620" s="305"/>
      <c r="S620" s="306">
        <f t="shared" si="125"/>
        <v>0</v>
      </c>
      <c r="T620" s="121">
        <f t="shared" si="128"/>
        <v>0</v>
      </c>
      <c r="U620" s="169"/>
      <c r="V620" s="305"/>
      <c r="W620" s="305"/>
      <c r="X620" s="306">
        <f t="shared" si="121"/>
        <v>0</v>
      </c>
      <c r="Y620" s="121">
        <f t="shared" si="122"/>
        <v>0</v>
      </c>
      <c r="Z620" s="134"/>
    </row>
    <row r="621" spans="1:26" s="110" customFormat="1" x14ac:dyDescent="0.25">
      <c r="A621" s="105"/>
      <c r="B621" s="106" t="s">
        <v>500</v>
      </c>
      <c r="C621" s="116" t="s">
        <v>340</v>
      </c>
      <c r="D621" s="105"/>
      <c r="E621" s="113"/>
      <c r="F621" s="305"/>
      <c r="G621" s="305"/>
      <c r="H621" s="306">
        <f t="shared" si="126"/>
        <v>0</v>
      </c>
      <c r="I621" s="121">
        <f t="shared" si="127"/>
        <v>0</v>
      </c>
      <c r="J621" s="169"/>
      <c r="K621" s="305"/>
      <c r="L621" s="305"/>
      <c r="M621" s="306">
        <f t="shared" si="119"/>
        <v>0</v>
      </c>
      <c r="N621" s="121">
        <f t="shared" si="120"/>
        <v>0</v>
      </c>
      <c r="O621" s="250"/>
      <c r="P621" s="169"/>
      <c r="Q621" s="305"/>
      <c r="R621" s="305"/>
      <c r="S621" s="306">
        <f t="shared" si="125"/>
        <v>0</v>
      </c>
      <c r="T621" s="121">
        <f t="shared" si="128"/>
        <v>0</v>
      </c>
      <c r="U621" s="169"/>
      <c r="V621" s="305"/>
      <c r="W621" s="305"/>
      <c r="X621" s="306">
        <f t="shared" si="121"/>
        <v>0</v>
      </c>
      <c r="Y621" s="121">
        <f t="shared" si="122"/>
        <v>0</v>
      </c>
      <c r="Z621" s="134"/>
    </row>
    <row r="622" spans="1:26" s="110" customFormat="1" x14ac:dyDescent="0.25">
      <c r="A622" s="105"/>
      <c r="B622" s="106" t="s">
        <v>501</v>
      </c>
      <c r="C622" s="114" t="s">
        <v>339</v>
      </c>
      <c r="D622" s="105" t="s">
        <v>275</v>
      </c>
      <c r="E622" s="113"/>
      <c r="F622" s="305"/>
      <c r="G622" s="305"/>
      <c r="H622" s="306">
        <f t="shared" si="126"/>
        <v>0</v>
      </c>
      <c r="I622" s="121">
        <f t="shared" si="127"/>
        <v>0</v>
      </c>
      <c r="J622" s="169"/>
      <c r="K622" s="305"/>
      <c r="L622" s="305"/>
      <c r="M622" s="306">
        <f t="shared" si="119"/>
        <v>0</v>
      </c>
      <c r="N622" s="121">
        <f t="shared" si="120"/>
        <v>0</v>
      </c>
      <c r="O622" s="250"/>
      <c r="P622" s="169"/>
      <c r="Q622" s="305"/>
      <c r="R622" s="305"/>
      <c r="S622" s="306">
        <f t="shared" si="125"/>
        <v>0</v>
      </c>
      <c r="T622" s="121">
        <f t="shared" si="128"/>
        <v>0</v>
      </c>
      <c r="U622" s="169"/>
      <c r="V622" s="305"/>
      <c r="W622" s="305"/>
      <c r="X622" s="306">
        <f t="shared" si="121"/>
        <v>0</v>
      </c>
      <c r="Y622" s="121">
        <f t="shared" si="122"/>
        <v>0</v>
      </c>
      <c r="Z622" s="134"/>
    </row>
    <row r="623" spans="1:26" s="70" customFormat="1" hidden="1" outlineLevel="1" x14ac:dyDescent="0.25">
      <c r="A623" s="65" t="s">
        <v>1417</v>
      </c>
      <c r="B623" s="66" t="s">
        <v>1878</v>
      </c>
      <c r="C623" s="67" t="s">
        <v>2334</v>
      </c>
      <c r="D623" s="68"/>
      <c r="E623" s="69"/>
      <c r="F623" s="310">
        <v>7744.2300000000005</v>
      </c>
      <c r="G623" s="310">
        <v>9983.3700000000008</v>
      </c>
      <c r="H623" s="144">
        <f t="shared" si="126"/>
        <v>-2239.1400000000003</v>
      </c>
      <c r="I623" s="93">
        <f t="shared" si="127"/>
        <v>-0.22428698926314464</v>
      </c>
      <c r="J623" s="160"/>
      <c r="K623" s="310">
        <v>33733.379999999997</v>
      </c>
      <c r="L623" s="310">
        <v>32263.8</v>
      </c>
      <c r="M623" s="144">
        <f t="shared" si="119"/>
        <v>1469.5799999999981</v>
      </c>
      <c r="N623" s="93">
        <f t="shared" si="120"/>
        <v>4.5548881408885446E-2</v>
      </c>
      <c r="O623" s="261"/>
      <c r="P623" s="160"/>
      <c r="Q623" s="310">
        <v>17705.68</v>
      </c>
      <c r="R623" s="310">
        <v>19279.580000000002</v>
      </c>
      <c r="S623" s="144">
        <f t="shared" si="125"/>
        <v>-1573.9000000000015</v>
      </c>
      <c r="T623" s="93">
        <f t="shared" si="128"/>
        <v>-8.1635595796174049E-2</v>
      </c>
      <c r="U623" s="160"/>
      <c r="V623" s="310">
        <v>73284.78</v>
      </c>
      <c r="W623" s="310">
        <v>94948.63</v>
      </c>
      <c r="X623" s="144">
        <f t="shared" si="121"/>
        <v>-21663.850000000006</v>
      </c>
      <c r="Y623" s="93">
        <f t="shared" si="122"/>
        <v>-0.22816390294414995</v>
      </c>
      <c r="Z623" s="134"/>
    </row>
    <row r="624" spans="1:26" s="70" customFormat="1" hidden="1" outlineLevel="1" x14ac:dyDescent="0.25">
      <c r="A624" s="65" t="s">
        <v>1418</v>
      </c>
      <c r="B624" s="66" t="s">
        <v>1879</v>
      </c>
      <c r="C624" s="67" t="s">
        <v>2335</v>
      </c>
      <c r="D624" s="68"/>
      <c r="E624" s="69"/>
      <c r="F624" s="310">
        <v>81406.89</v>
      </c>
      <c r="G624" s="310">
        <v>99270.1</v>
      </c>
      <c r="H624" s="144">
        <f t="shared" si="126"/>
        <v>-17863.210000000006</v>
      </c>
      <c r="I624" s="93">
        <f t="shared" si="127"/>
        <v>-0.17994552236776234</v>
      </c>
      <c r="J624" s="160"/>
      <c r="K624" s="310">
        <v>666539</v>
      </c>
      <c r="L624" s="310">
        <v>732039.71</v>
      </c>
      <c r="M624" s="144">
        <f t="shared" si="119"/>
        <v>-65500.709999999963</v>
      </c>
      <c r="N624" s="93">
        <f t="shared" si="120"/>
        <v>-8.9476990257809877E-2</v>
      </c>
      <c r="O624" s="261"/>
      <c r="P624" s="160"/>
      <c r="Q624" s="310">
        <v>277755.64</v>
      </c>
      <c r="R624" s="310">
        <v>309351.15000000002</v>
      </c>
      <c r="S624" s="144">
        <f t="shared" si="125"/>
        <v>-31595.510000000009</v>
      </c>
      <c r="T624" s="93">
        <f t="shared" si="128"/>
        <v>-0.10213477467273036</v>
      </c>
      <c r="U624" s="160"/>
      <c r="V624" s="310">
        <v>1305677.8900000001</v>
      </c>
      <c r="W624" s="310">
        <v>1213370.3700000001</v>
      </c>
      <c r="X624" s="144">
        <f t="shared" si="121"/>
        <v>92307.520000000019</v>
      </c>
      <c r="Y624" s="93">
        <f t="shared" si="122"/>
        <v>7.6075304195865612E-2</v>
      </c>
      <c r="Z624" s="134"/>
    </row>
    <row r="625" spans="1:26" collapsed="1" x14ac:dyDescent="0.25">
      <c r="A625" s="40" t="s">
        <v>679</v>
      </c>
      <c r="B625" s="85" t="s">
        <v>502</v>
      </c>
      <c r="C625" s="80" t="s">
        <v>338</v>
      </c>
      <c r="D625" s="40"/>
      <c r="E625" s="50"/>
      <c r="F625" s="102">
        <v>89151.12</v>
      </c>
      <c r="G625" s="102">
        <v>109253.47</v>
      </c>
      <c r="H625" s="100">
        <f t="shared" si="126"/>
        <v>-20102.350000000006</v>
      </c>
      <c r="I625" s="119">
        <f t="shared" si="127"/>
        <v>-0.18399735953466748</v>
      </c>
      <c r="J625" s="162"/>
      <c r="K625" s="102">
        <v>700272.38</v>
      </c>
      <c r="L625" s="102">
        <v>764303.51</v>
      </c>
      <c r="M625" s="100">
        <f t="shared" si="119"/>
        <v>-64031.130000000005</v>
      </c>
      <c r="N625" s="119">
        <f t="shared" si="120"/>
        <v>-8.3777097922787244E-2</v>
      </c>
      <c r="O625" s="249"/>
      <c r="P625" s="162"/>
      <c r="Q625" s="102">
        <v>295461.32</v>
      </c>
      <c r="R625" s="102">
        <v>328630.73000000004</v>
      </c>
      <c r="S625" s="100">
        <f t="shared" si="125"/>
        <v>-33169.410000000033</v>
      </c>
      <c r="T625" s="119">
        <f t="shared" si="128"/>
        <v>-0.10093216176101373</v>
      </c>
      <c r="U625" s="162"/>
      <c r="V625" s="102">
        <v>1378962.67</v>
      </c>
      <c r="W625" s="102">
        <v>1308319</v>
      </c>
      <c r="X625" s="100">
        <f t="shared" si="121"/>
        <v>70643.669999999925</v>
      </c>
      <c r="Y625" s="119">
        <f t="shared" si="122"/>
        <v>5.3995753329272082E-2</v>
      </c>
    </row>
    <row r="626" spans="1:26" s="110" customFormat="1" x14ac:dyDescent="0.25">
      <c r="A626" s="105"/>
      <c r="B626" s="106" t="s">
        <v>1200</v>
      </c>
      <c r="C626" s="107" t="s">
        <v>985</v>
      </c>
      <c r="D626" s="105"/>
      <c r="E626" s="109"/>
      <c r="F626" s="305"/>
      <c r="G626" s="305"/>
      <c r="H626" s="306"/>
      <c r="I626" s="121"/>
      <c r="J626" s="169"/>
      <c r="K626" s="305"/>
      <c r="L626" s="305"/>
      <c r="M626" s="306"/>
      <c r="N626" s="121"/>
      <c r="O626" s="250"/>
      <c r="P626" s="169"/>
      <c r="Q626" s="305"/>
      <c r="R626" s="305"/>
      <c r="S626" s="306"/>
      <c r="T626" s="121"/>
      <c r="U626" s="169"/>
      <c r="V626" s="305"/>
      <c r="W626" s="305"/>
      <c r="X626" s="306"/>
      <c r="Y626" s="121"/>
      <c r="Z626" s="134"/>
    </row>
    <row r="627" spans="1:26" s="110" customFormat="1" x14ac:dyDescent="0.25">
      <c r="A627" s="105"/>
      <c r="B627" s="106" t="s">
        <v>1201</v>
      </c>
      <c r="C627" s="107" t="s">
        <v>295</v>
      </c>
      <c r="D627" s="105"/>
      <c r="E627" s="111"/>
      <c r="F627" s="305"/>
      <c r="G627" s="305"/>
      <c r="H627" s="306"/>
      <c r="I627" s="121"/>
      <c r="J627" s="169"/>
      <c r="K627" s="305"/>
      <c r="L627" s="305"/>
      <c r="M627" s="306"/>
      <c r="N627" s="121"/>
      <c r="O627" s="250"/>
      <c r="P627" s="169"/>
      <c r="Q627" s="305"/>
      <c r="R627" s="305"/>
      <c r="S627" s="306"/>
      <c r="T627" s="121"/>
      <c r="U627" s="169"/>
      <c r="V627" s="305"/>
      <c r="W627" s="305"/>
      <c r="X627" s="306"/>
      <c r="Y627" s="121"/>
      <c r="Z627" s="134"/>
    </row>
    <row r="628" spans="1:26" x14ac:dyDescent="0.25">
      <c r="A628" s="40" t="s">
        <v>1093</v>
      </c>
      <c r="B628" s="86" t="s">
        <v>1202</v>
      </c>
      <c r="C628" s="90" t="s">
        <v>986</v>
      </c>
      <c r="D628" s="40"/>
      <c r="E628" s="42"/>
      <c r="F628" s="102">
        <v>0</v>
      </c>
      <c r="G628" s="102">
        <v>0</v>
      </c>
      <c r="H628" s="100">
        <f t="shared" ref="H628:H659" si="129">+F628-G628</f>
        <v>0</v>
      </c>
      <c r="I628" s="119">
        <f t="shared" ref="I628:I691" si="130">IF(G628&lt;0,IF(H628=0,0,IF(OR(G628=0,F628=0),"N.M.",IF(ABS(H628/G628)&gt;=10,"N.M.",H628/(-G628)))),IF(H628=0,0,IF(OR(G628=0,F628=0),"N.M.",IF(ABS(H628/G628)&gt;=10,"N.M.",H628/G628))))</f>
        <v>0</v>
      </c>
      <c r="J628" s="162"/>
      <c r="K628" s="102">
        <v>0</v>
      </c>
      <c r="L628" s="102">
        <v>0</v>
      </c>
      <c r="M628" s="100"/>
      <c r="N628" s="119"/>
      <c r="O628" s="249"/>
      <c r="P628" s="162"/>
      <c r="Q628" s="102">
        <v>0</v>
      </c>
      <c r="R628" s="102">
        <v>0</v>
      </c>
      <c r="S628" s="100"/>
      <c r="T628" s="119"/>
      <c r="U628" s="162"/>
      <c r="V628" s="102">
        <v>0</v>
      </c>
      <c r="W628" s="102">
        <v>0</v>
      </c>
      <c r="X628" s="100"/>
      <c r="Y628" s="119"/>
    </row>
    <row r="629" spans="1:26" x14ac:dyDescent="0.25">
      <c r="A629" s="40" t="s">
        <v>1095</v>
      </c>
      <c r="B629" s="86" t="s">
        <v>1203</v>
      </c>
      <c r="C629" s="90" t="s">
        <v>987</v>
      </c>
      <c r="D629" s="40"/>
      <c r="E629" s="42"/>
      <c r="F629" s="102">
        <v>0</v>
      </c>
      <c r="G629" s="102">
        <v>0</v>
      </c>
      <c r="H629" s="100">
        <f t="shared" si="129"/>
        <v>0</v>
      </c>
      <c r="I629" s="119">
        <f t="shared" si="130"/>
        <v>0</v>
      </c>
      <c r="J629" s="162"/>
      <c r="K629" s="102">
        <v>0</v>
      </c>
      <c r="L629" s="102">
        <v>0</v>
      </c>
      <c r="M629" s="100"/>
      <c r="N629" s="119"/>
      <c r="O629" s="249"/>
      <c r="P629" s="162"/>
      <c r="Q629" s="102">
        <v>0</v>
      </c>
      <c r="R629" s="102">
        <v>0</v>
      </c>
      <c r="S629" s="100"/>
      <c r="T629" s="119"/>
      <c r="U629" s="162"/>
      <c r="V629" s="102">
        <v>0</v>
      </c>
      <c r="W629" s="102">
        <v>0</v>
      </c>
      <c r="X629" s="100"/>
      <c r="Y629" s="119"/>
    </row>
    <row r="630" spans="1:26" x14ac:dyDescent="0.25">
      <c r="A630" s="40" t="s">
        <v>1096</v>
      </c>
      <c r="B630" s="86" t="s">
        <v>1204</v>
      </c>
      <c r="C630" s="90" t="s">
        <v>988</v>
      </c>
      <c r="D630" s="40"/>
      <c r="E630" s="42"/>
      <c r="F630" s="102">
        <v>0</v>
      </c>
      <c r="G630" s="102">
        <v>0</v>
      </c>
      <c r="H630" s="100">
        <f t="shared" si="129"/>
        <v>0</v>
      </c>
      <c r="I630" s="119">
        <f t="shared" si="130"/>
        <v>0</v>
      </c>
      <c r="J630" s="162"/>
      <c r="K630" s="102">
        <v>0</v>
      </c>
      <c r="L630" s="102">
        <v>0</v>
      </c>
      <c r="M630" s="100"/>
      <c r="N630" s="119"/>
      <c r="O630" s="249"/>
      <c r="P630" s="162"/>
      <c r="Q630" s="102">
        <v>0</v>
      </c>
      <c r="R630" s="102">
        <v>0</v>
      </c>
      <c r="S630" s="100"/>
      <c r="T630" s="119"/>
      <c r="U630" s="162"/>
      <c r="V630" s="102">
        <v>0</v>
      </c>
      <c r="W630" s="102">
        <v>0</v>
      </c>
      <c r="X630" s="100"/>
      <c r="Y630" s="119"/>
    </row>
    <row r="631" spans="1:26" x14ac:dyDescent="0.25">
      <c r="A631" s="40" t="s">
        <v>1097</v>
      </c>
      <c r="B631" s="86" t="s">
        <v>1205</v>
      </c>
      <c r="C631" s="90" t="s">
        <v>989</v>
      </c>
      <c r="D631" s="40"/>
      <c r="E631" s="42"/>
      <c r="F631" s="102">
        <v>0</v>
      </c>
      <c r="G631" s="102">
        <v>0</v>
      </c>
      <c r="H631" s="100">
        <f t="shared" si="129"/>
        <v>0</v>
      </c>
      <c r="I631" s="119">
        <f t="shared" si="130"/>
        <v>0</v>
      </c>
      <c r="J631" s="162"/>
      <c r="K631" s="102">
        <v>0</v>
      </c>
      <c r="L631" s="102">
        <v>0</v>
      </c>
      <c r="M631" s="100"/>
      <c r="N631" s="119"/>
      <c r="O631" s="249"/>
      <c r="P631" s="162"/>
      <c r="Q631" s="102">
        <v>0</v>
      </c>
      <c r="R631" s="102">
        <v>0</v>
      </c>
      <c r="S631" s="100"/>
      <c r="T631" s="119"/>
      <c r="U631" s="162"/>
      <c r="V631" s="102">
        <v>0</v>
      </c>
      <c r="W631" s="102">
        <v>0</v>
      </c>
      <c r="X631" s="100"/>
      <c r="Y631" s="119"/>
    </row>
    <row r="632" spans="1:26" s="70" customFormat="1" hidden="1" outlineLevel="1" x14ac:dyDescent="0.25">
      <c r="A632" s="65" t="s">
        <v>1419</v>
      </c>
      <c r="B632" s="66" t="s">
        <v>1880</v>
      </c>
      <c r="C632" s="67" t="s">
        <v>2336</v>
      </c>
      <c r="D632" s="68"/>
      <c r="E632" s="69"/>
      <c r="F632" s="310">
        <v>3.77</v>
      </c>
      <c r="G632" s="310">
        <v>0</v>
      </c>
      <c r="H632" s="144">
        <f t="shared" si="129"/>
        <v>3.77</v>
      </c>
      <c r="I632" s="93" t="str">
        <f t="shared" si="130"/>
        <v>N.M.</v>
      </c>
      <c r="J632" s="160"/>
      <c r="K632" s="310">
        <v>3.77</v>
      </c>
      <c r="L632" s="310">
        <v>0</v>
      </c>
      <c r="M632" s="144"/>
      <c r="N632" s="93"/>
      <c r="O632" s="261"/>
      <c r="P632" s="160"/>
      <c r="Q632" s="310">
        <v>3.77</v>
      </c>
      <c r="R632" s="310">
        <v>0</v>
      </c>
      <c r="S632" s="144"/>
      <c r="T632" s="93"/>
      <c r="U632" s="160"/>
      <c r="V632" s="310">
        <v>3.77</v>
      </c>
      <c r="W632" s="310">
        <v>0</v>
      </c>
      <c r="X632" s="144"/>
      <c r="Y632" s="93"/>
      <c r="Z632" s="134"/>
    </row>
    <row r="633" spans="1:26" hidden="1" collapsed="1" x14ac:dyDescent="0.25">
      <c r="A633" s="40" t="s">
        <v>1098</v>
      </c>
      <c r="B633" s="317"/>
      <c r="C633" s="323" t="s">
        <v>1105</v>
      </c>
      <c r="D633" s="314"/>
      <c r="E633" s="315"/>
      <c r="F633" s="316">
        <v>3.77</v>
      </c>
      <c r="G633" s="102">
        <v>0</v>
      </c>
      <c r="H633" s="100">
        <f t="shared" si="129"/>
        <v>3.77</v>
      </c>
      <c r="I633" s="119" t="str">
        <f t="shared" si="130"/>
        <v>N.M.</v>
      </c>
      <c r="J633" s="162"/>
      <c r="K633" s="102">
        <v>3.77</v>
      </c>
      <c r="L633" s="102">
        <v>0</v>
      </c>
      <c r="M633" s="100"/>
      <c r="N633" s="119"/>
      <c r="O633" s="249"/>
      <c r="P633" s="162"/>
      <c r="Q633" s="102">
        <v>3.77</v>
      </c>
      <c r="R633" s="102">
        <v>0</v>
      </c>
      <c r="S633" s="100"/>
      <c r="T633" s="119"/>
      <c r="U633" s="162"/>
      <c r="V633" s="102">
        <v>3.77</v>
      </c>
      <c r="W633" s="102">
        <v>0</v>
      </c>
      <c r="X633" s="100"/>
      <c r="Y633" s="119"/>
    </row>
    <row r="634" spans="1:26" s="70" customFormat="1" hidden="1" outlineLevel="1" x14ac:dyDescent="0.25">
      <c r="A634" s="65" t="s">
        <v>1419</v>
      </c>
      <c r="B634" s="66" t="s">
        <v>1880</v>
      </c>
      <c r="C634" s="67" t="s">
        <v>2336</v>
      </c>
      <c r="D634" s="68"/>
      <c r="E634" s="69"/>
      <c r="F634" s="310">
        <v>3.77</v>
      </c>
      <c r="G634" s="310">
        <v>0</v>
      </c>
      <c r="H634" s="144">
        <f t="shared" si="129"/>
        <v>3.77</v>
      </c>
      <c r="I634" s="93" t="str">
        <f t="shared" si="130"/>
        <v>N.M.</v>
      </c>
      <c r="J634" s="160"/>
      <c r="K634" s="310">
        <v>3.77</v>
      </c>
      <c r="L634" s="310">
        <v>0</v>
      </c>
      <c r="M634" s="144"/>
      <c r="N634" s="93"/>
      <c r="O634" s="261"/>
      <c r="P634" s="160"/>
      <c r="Q634" s="310">
        <v>3.77</v>
      </c>
      <c r="R634" s="310">
        <v>0</v>
      </c>
      <c r="S634" s="144"/>
      <c r="T634" s="93"/>
      <c r="U634" s="160"/>
      <c r="V634" s="310">
        <v>3.77</v>
      </c>
      <c r="W634" s="310">
        <v>0</v>
      </c>
      <c r="X634" s="144"/>
      <c r="Y634" s="93"/>
      <c r="Z634" s="134"/>
    </row>
    <row r="635" spans="1:26" collapsed="1" x14ac:dyDescent="0.25">
      <c r="A635" s="40" t="s">
        <v>1119</v>
      </c>
      <c r="B635" s="86" t="s">
        <v>1207</v>
      </c>
      <c r="C635" s="89" t="s">
        <v>1206</v>
      </c>
      <c r="D635" s="40"/>
      <c r="E635" s="42"/>
      <c r="F635" s="102">
        <v>3.77</v>
      </c>
      <c r="G635" s="102">
        <v>0</v>
      </c>
      <c r="H635" s="100">
        <f t="shared" si="129"/>
        <v>3.77</v>
      </c>
      <c r="I635" s="119" t="str">
        <f t="shared" si="130"/>
        <v>N.M.</v>
      </c>
      <c r="J635" s="162"/>
      <c r="K635" s="102">
        <v>3.77</v>
      </c>
      <c r="L635" s="102">
        <v>0</v>
      </c>
      <c r="M635" s="100"/>
      <c r="N635" s="119"/>
      <c r="O635" s="249"/>
      <c r="P635" s="162"/>
      <c r="Q635" s="102">
        <v>3.77</v>
      </c>
      <c r="R635" s="102">
        <v>0</v>
      </c>
      <c r="S635" s="100"/>
      <c r="T635" s="119"/>
      <c r="U635" s="162"/>
      <c r="V635" s="102">
        <v>3.77</v>
      </c>
      <c r="W635" s="102">
        <v>0</v>
      </c>
      <c r="X635" s="100"/>
      <c r="Y635" s="119"/>
    </row>
    <row r="636" spans="1:26" s="110" customFormat="1" x14ac:dyDescent="0.25">
      <c r="A636" s="105"/>
      <c r="B636" s="106" t="s">
        <v>1208</v>
      </c>
      <c r="C636" s="107" t="s">
        <v>281</v>
      </c>
      <c r="D636" s="105"/>
      <c r="E636" s="111"/>
      <c r="F636" s="305"/>
      <c r="G636" s="305"/>
      <c r="H636" s="306">
        <f t="shared" si="129"/>
        <v>0</v>
      </c>
      <c r="I636" s="121">
        <f t="shared" si="130"/>
        <v>0</v>
      </c>
      <c r="J636" s="169"/>
      <c r="K636" s="305"/>
      <c r="L636" s="305"/>
      <c r="M636" s="306"/>
      <c r="N636" s="121"/>
      <c r="O636" s="250"/>
      <c r="P636" s="169"/>
      <c r="Q636" s="305"/>
      <c r="R636" s="305"/>
      <c r="S636" s="306"/>
      <c r="T636" s="121"/>
      <c r="U636" s="169"/>
      <c r="V636" s="305"/>
      <c r="W636" s="305"/>
      <c r="X636" s="306"/>
      <c r="Y636" s="121"/>
      <c r="Z636" s="134"/>
    </row>
    <row r="637" spans="1:26" x14ac:dyDescent="0.25">
      <c r="A637" s="40" t="s">
        <v>1094</v>
      </c>
      <c r="B637" s="86" t="s">
        <v>1209</v>
      </c>
      <c r="C637" s="90" t="s">
        <v>990</v>
      </c>
      <c r="D637" s="40"/>
      <c r="E637" s="42"/>
      <c r="F637" s="102">
        <v>0</v>
      </c>
      <c r="G637" s="102">
        <v>0</v>
      </c>
      <c r="H637" s="100">
        <f t="shared" si="129"/>
        <v>0</v>
      </c>
      <c r="I637" s="119">
        <f t="shared" si="130"/>
        <v>0</v>
      </c>
      <c r="J637" s="162"/>
      <c r="K637" s="102">
        <v>0</v>
      </c>
      <c r="L637" s="102">
        <v>0</v>
      </c>
      <c r="M637" s="100"/>
      <c r="N637" s="119"/>
      <c r="O637" s="249"/>
      <c r="P637" s="162"/>
      <c r="Q637" s="102">
        <v>0</v>
      </c>
      <c r="R637" s="102">
        <v>0</v>
      </c>
      <c r="S637" s="100"/>
      <c r="T637" s="119"/>
      <c r="U637" s="162"/>
      <c r="V637" s="102">
        <v>0</v>
      </c>
      <c r="W637" s="102">
        <v>0</v>
      </c>
      <c r="X637" s="100"/>
      <c r="Y637" s="119"/>
    </row>
    <row r="638" spans="1:26" x14ac:dyDescent="0.25">
      <c r="A638" s="40" t="s">
        <v>1099</v>
      </c>
      <c r="B638" s="86" t="s">
        <v>1210</v>
      </c>
      <c r="C638" s="90" t="s">
        <v>991</v>
      </c>
      <c r="D638" s="40"/>
      <c r="E638" s="42"/>
      <c r="F638" s="102">
        <v>0</v>
      </c>
      <c r="G638" s="102">
        <v>0</v>
      </c>
      <c r="H638" s="100">
        <f t="shared" si="129"/>
        <v>0</v>
      </c>
      <c r="I638" s="119">
        <f t="shared" si="130"/>
        <v>0</v>
      </c>
      <c r="J638" s="162"/>
      <c r="K638" s="102">
        <v>0</v>
      </c>
      <c r="L638" s="102">
        <v>0</v>
      </c>
      <c r="M638" s="100"/>
      <c r="N638" s="119"/>
      <c r="O638" s="249"/>
      <c r="P638" s="162"/>
      <c r="Q638" s="102">
        <v>0</v>
      </c>
      <c r="R638" s="102">
        <v>0</v>
      </c>
      <c r="S638" s="100"/>
      <c r="T638" s="119"/>
      <c r="U638" s="162"/>
      <c r="V638" s="102">
        <v>0</v>
      </c>
      <c r="W638" s="102">
        <v>0</v>
      </c>
      <c r="X638" s="100"/>
      <c r="Y638" s="119"/>
    </row>
    <row r="639" spans="1:26" x14ac:dyDescent="0.25">
      <c r="A639" s="40" t="s">
        <v>1100</v>
      </c>
      <c r="B639" s="86" t="s">
        <v>1211</v>
      </c>
      <c r="C639" s="90" t="s">
        <v>992</v>
      </c>
      <c r="D639" s="40"/>
      <c r="E639" s="42"/>
      <c r="F639" s="102">
        <v>0</v>
      </c>
      <c r="G639" s="102">
        <v>0</v>
      </c>
      <c r="H639" s="100">
        <f t="shared" si="129"/>
        <v>0</v>
      </c>
      <c r="I639" s="119">
        <f t="shared" si="130"/>
        <v>0</v>
      </c>
      <c r="J639" s="162"/>
      <c r="K639" s="102">
        <v>0</v>
      </c>
      <c r="L639" s="102">
        <v>0</v>
      </c>
      <c r="M639" s="100"/>
      <c r="N639" s="119"/>
      <c r="O639" s="249"/>
      <c r="P639" s="162"/>
      <c r="Q639" s="102">
        <v>0</v>
      </c>
      <c r="R639" s="102">
        <v>0</v>
      </c>
      <c r="S639" s="100"/>
      <c r="T639" s="119"/>
      <c r="U639" s="162"/>
      <c r="V639" s="102">
        <v>0</v>
      </c>
      <c r="W639" s="102">
        <v>0</v>
      </c>
      <c r="X639" s="100"/>
      <c r="Y639" s="119"/>
    </row>
    <row r="640" spans="1:26" x14ac:dyDescent="0.25">
      <c r="A640" s="40" t="s">
        <v>1101</v>
      </c>
      <c r="B640" s="86" t="s">
        <v>1212</v>
      </c>
      <c r="C640" s="90" t="s">
        <v>993</v>
      </c>
      <c r="D640" s="40"/>
      <c r="E640" s="42"/>
      <c r="F640" s="102">
        <v>0</v>
      </c>
      <c r="G640" s="102">
        <v>0</v>
      </c>
      <c r="H640" s="100">
        <f t="shared" si="129"/>
        <v>0</v>
      </c>
      <c r="I640" s="119">
        <f t="shared" si="130"/>
        <v>0</v>
      </c>
      <c r="J640" s="162"/>
      <c r="K640" s="102">
        <v>0</v>
      </c>
      <c r="L640" s="102">
        <v>0</v>
      </c>
      <c r="M640" s="100"/>
      <c r="N640" s="119"/>
      <c r="O640" s="249"/>
      <c r="P640" s="162"/>
      <c r="Q640" s="102">
        <v>0</v>
      </c>
      <c r="R640" s="102">
        <v>0</v>
      </c>
      <c r="S640" s="100"/>
      <c r="T640" s="119"/>
      <c r="U640" s="162"/>
      <c r="V640" s="102">
        <v>0</v>
      </c>
      <c r="W640" s="102">
        <v>0</v>
      </c>
      <c r="X640" s="100"/>
      <c r="Y640" s="119"/>
    </row>
    <row r="641" spans="1:26" x14ac:dyDescent="0.25">
      <c r="A641" s="40" t="s">
        <v>1102</v>
      </c>
      <c r="B641" s="86" t="s">
        <v>1213</v>
      </c>
      <c r="C641" s="90" t="s">
        <v>994</v>
      </c>
      <c r="D641" s="40"/>
      <c r="E641" s="42"/>
      <c r="F641" s="102">
        <v>0</v>
      </c>
      <c r="G641" s="102">
        <v>0</v>
      </c>
      <c r="H641" s="100">
        <f t="shared" si="129"/>
        <v>0</v>
      </c>
      <c r="I641" s="119">
        <f t="shared" si="130"/>
        <v>0</v>
      </c>
      <c r="J641" s="162"/>
      <c r="K641" s="102">
        <v>0</v>
      </c>
      <c r="L641" s="102">
        <v>0</v>
      </c>
      <c r="M641" s="100"/>
      <c r="N641" s="119"/>
      <c r="O641" s="249"/>
      <c r="P641" s="162"/>
      <c r="Q641" s="102">
        <v>0</v>
      </c>
      <c r="R641" s="102">
        <v>0</v>
      </c>
      <c r="S641" s="100"/>
      <c r="T641" s="119"/>
      <c r="U641" s="162"/>
      <c r="V641" s="102">
        <v>0</v>
      </c>
      <c r="W641" s="102">
        <v>0</v>
      </c>
      <c r="X641" s="100"/>
      <c r="Y641" s="119"/>
    </row>
    <row r="642" spans="1:26" x14ac:dyDescent="0.25">
      <c r="A642" s="40" t="s">
        <v>1103</v>
      </c>
      <c r="B642" s="86" t="s">
        <v>1214</v>
      </c>
      <c r="C642" s="90" t="s">
        <v>995</v>
      </c>
      <c r="D642" s="40"/>
      <c r="E642" s="42"/>
      <c r="F642" s="102">
        <v>0</v>
      </c>
      <c r="G642" s="102">
        <v>0</v>
      </c>
      <c r="H642" s="100">
        <f t="shared" si="129"/>
        <v>0</v>
      </c>
      <c r="I642" s="119">
        <f t="shared" si="130"/>
        <v>0</v>
      </c>
      <c r="J642" s="162"/>
      <c r="K642" s="102">
        <v>0</v>
      </c>
      <c r="L642" s="102">
        <v>0</v>
      </c>
      <c r="M642" s="100"/>
      <c r="N642" s="119"/>
      <c r="O642" s="249"/>
      <c r="P642" s="162"/>
      <c r="Q642" s="102">
        <v>0</v>
      </c>
      <c r="R642" s="102">
        <v>0</v>
      </c>
      <c r="S642" s="100"/>
      <c r="T642" s="119"/>
      <c r="U642" s="162"/>
      <c r="V642" s="102">
        <v>0</v>
      </c>
      <c r="W642" s="102">
        <v>0</v>
      </c>
      <c r="X642" s="100"/>
      <c r="Y642" s="119"/>
    </row>
    <row r="643" spans="1:26" hidden="1" x14ac:dyDescent="0.25">
      <c r="A643" s="40" t="s">
        <v>1104</v>
      </c>
      <c r="B643" s="317"/>
      <c r="C643" s="323" t="s">
        <v>1106</v>
      </c>
      <c r="D643" s="314"/>
      <c r="E643" s="315"/>
      <c r="F643" s="316">
        <v>0</v>
      </c>
      <c r="G643" s="102">
        <v>0</v>
      </c>
      <c r="H643" s="100">
        <f t="shared" si="129"/>
        <v>0</v>
      </c>
      <c r="I643" s="119">
        <f t="shared" si="130"/>
        <v>0</v>
      </c>
      <c r="J643" s="162"/>
      <c r="K643" s="102">
        <v>0</v>
      </c>
      <c r="L643" s="102">
        <v>0</v>
      </c>
      <c r="M643" s="100"/>
      <c r="N643" s="119"/>
      <c r="O643" s="249"/>
      <c r="P643" s="162"/>
      <c r="Q643" s="102">
        <v>0</v>
      </c>
      <c r="R643" s="102">
        <v>0</v>
      </c>
      <c r="S643" s="100"/>
      <c r="T643" s="119"/>
      <c r="U643" s="162"/>
      <c r="V643" s="102">
        <v>0</v>
      </c>
      <c r="W643" s="102">
        <v>0</v>
      </c>
      <c r="X643" s="100"/>
      <c r="Y643" s="119"/>
    </row>
    <row r="644" spans="1:26" x14ac:dyDescent="0.25">
      <c r="A644" s="40" t="s">
        <v>1120</v>
      </c>
      <c r="B644" s="329" t="s">
        <v>1240</v>
      </c>
      <c r="C644" s="91" t="s">
        <v>1228</v>
      </c>
      <c r="D644" s="40"/>
      <c r="E644" s="42"/>
      <c r="F644" s="102">
        <v>0</v>
      </c>
      <c r="G644" s="102">
        <v>0</v>
      </c>
      <c r="H644" s="100">
        <f t="shared" si="129"/>
        <v>0</v>
      </c>
      <c r="I644" s="119">
        <f t="shared" si="130"/>
        <v>0</v>
      </c>
      <c r="J644" s="162"/>
      <c r="K644" s="102">
        <v>0</v>
      </c>
      <c r="L644" s="102">
        <v>0</v>
      </c>
      <c r="M644" s="100"/>
      <c r="N644" s="119"/>
      <c r="O644" s="249"/>
      <c r="P644" s="162"/>
      <c r="Q644" s="102">
        <v>0</v>
      </c>
      <c r="R644" s="102">
        <v>0</v>
      </c>
      <c r="S644" s="100"/>
      <c r="T644" s="119"/>
      <c r="U644" s="162"/>
      <c r="V644" s="102">
        <v>0</v>
      </c>
      <c r="W644" s="102">
        <v>0</v>
      </c>
      <c r="X644" s="100"/>
      <c r="Y644" s="119"/>
    </row>
    <row r="645" spans="1:26" s="70" customFormat="1" hidden="1" outlineLevel="1" x14ac:dyDescent="0.25">
      <c r="A645" s="65" t="s">
        <v>1419</v>
      </c>
      <c r="B645" s="66" t="s">
        <v>1880</v>
      </c>
      <c r="C645" s="67" t="s">
        <v>2336</v>
      </c>
      <c r="D645" s="68"/>
      <c r="E645" s="69"/>
      <c r="F645" s="310">
        <v>3.77</v>
      </c>
      <c r="G645" s="310">
        <v>0</v>
      </c>
      <c r="H645" s="144">
        <f t="shared" si="129"/>
        <v>3.77</v>
      </c>
      <c r="I645" s="93" t="str">
        <f t="shared" si="130"/>
        <v>N.M.</v>
      </c>
      <c r="J645" s="160"/>
      <c r="K645" s="310">
        <v>3.77</v>
      </c>
      <c r="L645" s="310">
        <v>0</v>
      </c>
      <c r="M645" s="144"/>
      <c r="N645" s="93"/>
      <c r="O645" s="261"/>
      <c r="P645" s="160"/>
      <c r="Q645" s="310">
        <v>3.77</v>
      </c>
      <c r="R645" s="310">
        <v>0</v>
      </c>
      <c r="S645" s="144"/>
      <c r="T645" s="93"/>
      <c r="U645" s="160"/>
      <c r="V645" s="310">
        <v>3.77</v>
      </c>
      <c r="W645" s="310">
        <v>0</v>
      </c>
      <c r="X645" s="144"/>
      <c r="Y645" s="93"/>
      <c r="Z645" s="134"/>
    </row>
    <row r="646" spans="1:26" collapsed="1" x14ac:dyDescent="0.25">
      <c r="A646" s="40" t="s">
        <v>1122</v>
      </c>
      <c r="B646" s="86" t="s">
        <v>1230</v>
      </c>
      <c r="C646" s="79" t="s">
        <v>1229</v>
      </c>
      <c r="D646" s="40"/>
      <c r="E646" s="42"/>
      <c r="F646" s="102">
        <v>3.77</v>
      </c>
      <c r="G646" s="102">
        <v>0</v>
      </c>
      <c r="H646" s="100">
        <f t="shared" si="129"/>
        <v>3.77</v>
      </c>
      <c r="I646" s="119" t="str">
        <f t="shared" si="130"/>
        <v>N.M.</v>
      </c>
      <c r="J646" s="162"/>
      <c r="K646" s="102">
        <v>3.77</v>
      </c>
      <c r="L646" s="102">
        <v>0</v>
      </c>
      <c r="M646" s="100"/>
      <c r="N646" s="119"/>
      <c r="O646" s="249"/>
      <c r="P646" s="162"/>
      <c r="Q646" s="102">
        <v>3.77</v>
      </c>
      <c r="R646" s="102">
        <v>0</v>
      </c>
      <c r="S646" s="100"/>
      <c r="T646" s="119"/>
      <c r="U646" s="162"/>
      <c r="V646" s="102">
        <v>3.77</v>
      </c>
      <c r="W646" s="102">
        <v>0</v>
      </c>
      <c r="X646" s="100"/>
      <c r="Y646" s="119"/>
    </row>
    <row r="647" spans="1:26" s="110" customFormat="1" x14ac:dyDescent="0.25">
      <c r="A647" s="105"/>
      <c r="B647" s="106" t="s">
        <v>503</v>
      </c>
      <c r="C647" s="107" t="s">
        <v>337</v>
      </c>
      <c r="D647" s="105"/>
      <c r="E647" s="109"/>
      <c r="F647" s="305"/>
      <c r="G647" s="305"/>
      <c r="H647" s="306">
        <f t="shared" si="129"/>
        <v>0</v>
      </c>
      <c r="I647" s="121">
        <f t="shared" si="130"/>
        <v>0</v>
      </c>
      <c r="J647" s="169"/>
      <c r="K647" s="305"/>
      <c r="L647" s="305"/>
      <c r="M647" s="306">
        <f t="shared" ref="M647:M689" si="131">+K647-L647</f>
        <v>0</v>
      </c>
      <c r="N647" s="121">
        <f t="shared" ref="N647:N689" si="132">IF(L647&lt;0,IF(M647=0,0,IF(OR(L647=0,K647=0),"N.M.",IF(ABS(M647/L647)&gt;=10,"N.M.",M647/(-L647)))),IF(M647=0,0,IF(OR(L647=0,K647=0),"N.M.",IF(ABS(M647/L647)&gt;=10,"N.M.",M647/L647))))</f>
        <v>0</v>
      </c>
      <c r="O647" s="250"/>
      <c r="P647" s="169"/>
      <c r="Q647" s="305"/>
      <c r="R647" s="305"/>
      <c r="S647" s="306">
        <f t="shared" ref="S647:S689" si="133">+Q647-R647</f>
        <v>0</v>
      </c>
      <c r="T647" s="121">
        <f t="shared" ref="T647:T689" si="134">IF(R647&lt;0,IF(S647=0,0,IF(OR(R647=0,Q647=0),"N.M.",IF(ABS(S647/R647)&gt;=10,"N.M.",S647/(-R647)))),IF(S647=0,0,IF(OR(R647=0,Q647=0),"N.M.",IF(ABS(S647/R647)&gt;=10,"N.M.",S647/R647))))</f>
        <v>0</v>
      </c>
      <c r="U647" s="169"/>
      <c r="V647" s="305"/>
      <c r="W647" s="305"/>
      <c r="X647" s="306">
        <f t="shared" ref="X647:X689" si="135">+V647-W647</f>
        <v>0</v>
      </c>
      <c r="Y647" s="121">
        <f t="shared" ref="Y647:Y689" si="136">IF(W647&lt;0,IF(X647=0,0,IF(OR(W647=0,V647=0),"N.M.",IF(ABS(X647/W647)&gt;=10,"N.M.",X647/(-W647)))),IF(X647=0,0,IF(OR(W647=0,V647=0),"N.M.",IF(ABS(X647/W647)&gt;=10,"N.M.",X647/W647))))</f>
        <v>0</v>
      </c>
      <c r="Z647" s="134"/>
    </row>
    <row r="648" spans="1:26" s="110" customFormat="1" x14ac:dyDescent="0.25">
      <c r="A648" s="105"/>
      <c r="B648" s="106" t="s">
        <v>504</v>
      </c>
      <c r="C648" s="107" t="s">
        <v>295</v>
      </c>
      <c r="D648" s="105"/>
      <c r="E648" s="109"/>
      <c r="F648" s="305"/>
      <c r="G648" s="305"/>
      <c r="H648" s="306">
        <f t="shared" si="129"/>
        <v>0</v>
      </c>
      <c r="I648" s="121">
        <f t="shared" si="130"/>
        <v>0</v>
      </c>
      <c r="J648" s="169"/>
      <c r="K648" s="305"/>
      <c r="L648" s="305"/>
      <c r="M648" s="306">
        <f t="shared" si="131"/>
        <v>0</v>
      </c>
      <c r="N648" s="121">
        <f t="shared" si="132"/>
        <v>0</v>
      </c>
      <c r="O648" s="250"/>
      <c r="P648" s="169"/>
      <c r="Q648" s="305"/>
      <c r="R648" s="305"/>
      <c r="S648" s="306">
        <f t="shared" si="133"/>
        <v>0</v>
      </c>
      <c r="T648" s="121">
        <f t="shared" si="134"/>
        <v>0</v>
      </c>
      <c r="U648" s="169"/>
      <c r="V648" s="305"/>
      <c r="W648" s="305"/>
      <c r="X648" s="306">
        <f t="shared" si="135"/>
        <v>0</v>
      </c>
      <c r="Y648" s="121">
        <f t="shared" si="136"/>
        <v>0</v>
      </c>
      <c r="Z648" s="134"/>
    </row>
    <row r="649" spans="1:26" s="70" customFormat="1" hidden="1" outlineLevel="1" x14ac:dyDescent="0.25">
      <c r="A649" s="65" t="s">
        <v>1420</v>
      </c>
      <c r="B649" s="66" t="s">
        <v>1881</v>
      </c>
      <c r="C649" s="67" t="s">
        <v>2255</v>
      </c>
      <c r="D649" s="68"/>
      <c r="E649" s="69"/>
      <c r="F649" s="310">
        <v>188720.03</v>
      </c>
      <c r="G649" s="310">
        <v>-79757.59</v>
      </c>
      <c r="H649" s="144">
        <f t="shared" si="129"/>
        <v>268477.62</v>
      </c>
      <c r="I649" s="93">
        <f t="shared" si="130"/>
        <v>3.3661701663753885</v>
      </c>
      <c r="J649" s="160"/>
      <c r="K649" s="310">
        <v>961106.02</v>
      </c>
      <c r="L649" s="310">
        <v>433818.3</v>
      </c>
      <c r="M649" s="144">
        <f t="shared" si="131"/>
        <v>527287.72</v>
      </c>
      <c r="N649" s="93">
        <f t="shared" si="132"/>
        <v>1.2154575314134972</v>
      </c>
      <c r="O649" s="261"/>
      <c r="P649" s="160"/>
      <c r="Q649" s="310">
        <v>478592.95</v>
      </c>
      <c r="R649" s="310">
        <v>444060.12</v>
      </c>
      <c r="S649" s="144">
        <f t="shared" si="133"/>
        <v>34532.830000000016</v>
      </c>
      <c r="T649" s="93">
        <f t="shared" si="134"/>
        <v>7.7766114191925223E-2</v>
      </c>
      <c r="U649" s="160"/>
      <c r="V649" s="310">
        <v>1720218.8</v>
      </c>
      <c r="W649" s="310">
        <v>852693.40999999992</v>
      </c>
      <c r="X649" s="144">
        <f t="shared" si="135"/>
        <v>867525.39000000013</v>
      </c>
      <c r="Y649" s="93">
        <f t="shared" si="136"/>
        <v>1.0173942707027608</v>
      </c>
      <c r="Z649" s="134"/>
    </row>
    <row r="650" spans="1:26" collapsed="1" x14ac:dyDescent="0.25">
      <c r="A650" s="40" t="s">
        <v>680</v>
      </c>
      <c r="B650" s="85" t="s">
        <v>505</v>
      </c>
      <c r="C650" s="90" t="s">
        <v>336</v>
      </c>
      <c r="D650" s="40"/>
      <c r="E650" s="50"/>
      <c r="F650" s="102">
        <v>188720.03</v>
      </c>
      <c r="G650" s="102">
        <v>-79757.59</v>
      </c>
      <c r="H650" s="100">
        <f t="shared" si="129"/>
        <v>268477.62</v>
      </c>
      <c r="I650" s="119">
        <f t="shared" si="130"/>
        <v>3.3661701663753885</v>
      </c>
      <c r="J650" s="162"/>
      <c r="K650" s="102">
        <v>961106.02</v>
      </c>
      <c r="L650" s="102">
        <v>433818.3</v>
      </c>
      <c r="M650" s="100">
        <f t="shared" si="131"/>
        <v>527287.72</v>
      </c>
      <c r="N650" s="119">
        <f t="shared" si="132"/>
        <v>1.2154575314134972</v>
      </c>
      <c r="O650" s="249"/>
      <c r="P650" s="162"/>
      <c r="Q650" s="102">
        <v>478592.95</v>
      </c>
      <c r="R650" s="102">
        <v>444060.12</v>
      </c>
      <c r="S650" s="100">
        <f t="shared" si="133"/>
        <v>34532.830000000016</v>
      </c>
      <c r="T650" s="119">
        <f t="shared" si="134"/>
        <v>7.7766114191925223E-2</v>
      </c>
      <c r="U650" s="162"/>
      <c r="V650" s="102">
        <v>1720218.8</v>
      </c>
      <c r="W650" s="102">
        <v>852693.40999999992</v>
      </c>
      <c r="X650" s="100">
        <f t="shared" si="135"/>
        <v>867525.39000000013</v>
      </c>
      <c r="Y650" s="119">
        <f t="shared" si="136"/>
        <v>1.0173942707027608</v>
      </c>
    </row>
    <row r="651" spans="1:26" s="70" customFormat="1" hidden="1" outlineLevel="1" x14ac:dyDescent="0.25">
      <c r="A651" s="65" t="s">
        <v>1421</v>
      </c>
      <c r="B651" s="66" t="s">
        <v>1882</v>
      </c>
      <c r="C651" s="67" t="s">
        <v>2337</v>
      </c>
      <c r="D651" s="68"/>
      <c r="E651" s="69"/>
      <c r="F651" s="310">
        <v>587.23</v>
      </c>
      <c r="G651" s="310">
        <v>-11.370000000000001</v>
      </c>
      <c r="H651" s="144">
        <f t="shared" si="129"/>
        <v>598.6</v>
      </c>
      <c r="I651" s="93" t="str">
        <f t="shared" si="130"/>
        <v>N.M.</v>
      </c>
      <c r="J651" s="160"/>
      <c r="K651" s="310">
        <v>2414.25</v>
      </c>
      <c r="L651" s="310">
        <v>0</v>
      </c>
      <c r="M651" s="144">
        <f t="shared" si="131"/>
        <v>2414.25</v>
      </c>
      <c r="N651" s="93" t="str">
        <f t="shared" si="132"/>
        <v>N.M.</v>
      </c>
      <c r="O651" s="261"/>
      <c r="P651" s="160"/>
      <c r="Q651" s="310">
        <v>2107.94</v>
      </c>
      <c r="R651" s="310">
        <v>-14.450000000000001</v>
      </c>
      <c r="S651" s="144">
        <f t="shared" si="133"/>
        <v>2122.39</v>
      </c>
      <c r="T651" s="93" t="str">
        <f t="shared" si="134"/>
        <v>N.M.</v>
      </c>
      <c r="U651" s="160"/>
      <c r="V651" s="310">
        <v>3462.3199999999997</v>
      </c>
      <c r="W651" s="310">
        <v>693.43000000000006</v>
      </c>
      <c r="X651" s="144">
        <f t="shared" si="135"/>
        <v>2768.8899999999994</v>
      </c>
      <c r="Y651" s="93">
        <f t="shared" si="136"/>
        <v>3.99303462498017</v>
      </c>
      <c r="Z651" s="134"/>
    </row>
    <row r="652" spans="1:26" collapsed="1" x14ac:dyDescent="0.25">
      <c r="A652" s="40" t="s">
        <v>681</v>
      </c>
      <c r="B652" s="85" t="s">
        <v>506</v>
      </c>
      <c r="C652" s="90" t="s">
        <v>335</v>
      </c>
      <c r="D652" s="40"/>
      <c r="E652" s="50"/>
      <c r="F652" s="102">
        <v>587.23</v>
      </c>
      <c r="G652" s="102">
        <v>-11.370000000000001</v>
      </c>
      <c r="H652" s="100">
        <f t="shared" si="129"/>
        <v>598.6</v>
      </c>
      <c r="I652" s="119" t="str">
        <f t="shared" si="130"/>
        <v>N.M.</v>
      </c>
      <c r="J652" s="162"/>
      <c r="K652" s="102">
        <v>2414.25</v>
      </c>
      <c r="L652" s="102">
        <v>0</v>
      </c>
      <c r="M652" s="100">
        <f t="shared" si="131"/>
        <v>2414.25</v>
      </c>
      <c r="N652" s="119" t="str">
        <f t="shared" si="132"/>
        <v>N.M.</v>
      </c>
      <c r="O652" s="249"/>
      <c r="P652" s="162"/>
      <c r="Q652" s="102">
        <v>2107.94</v>
      </c>
      <c r="R652" s="102">
        <v>-14.450000000000001</v>
      </c>
      <c r="S652" s="100">
        <f t="shared" si="133"/>
        <v>2122.39</v>
      </c>
      <c r="T652" s="119" t="str">
        <f t="shared" si="134"/>
        <v>N.M.</v>
      </c>
      <c r="U652" s="162"/>
      <c r="V652" s="102">
        <v>3462.3199999999997</v>
      </c>
      <c r="W652" s="102">
        <v>693.43000000000006</v>
      </c>
      <c r="X652" s="100">
        <f t="shared" si="135"/>
        <v>2768.8899999999994</v>
      </c>
      <c r="Y652" s="119">
        <f t="shared" si="136"/>
        <v>3.99303462498017</v>
      </c>
    </row>
    <row r="653" spans="1:26" s="70" customFormat="1" hidden="1" outlineLevel="1" x14ac:dyDescent="0.25">
      <c r="A653" s="65" t="s">
        <v>1422</v>
      </c>
      <c r="B653" s="66" t="s">
        <v>1883</v>
      </c>
      <c r="C653" s="67" t="s">
        <v>2338</v>
      </c>
      <c r="D653" s="68"/>
      <c r="E653" s="69"/>
      <c r="F653" s="310">
        <v>35364.840000000004</v>
      </c>
      <c r="G653" s="310">
        <v>25480.850000000002</v>
      </c>
      <c r="H653" s="144">
        <f t="shared" si="129"/>
        <v>9883.9900000000016</v>
      </c>
      <c r="I653" s="93">
        <f t="shared" si="130"/>
        <v>0.3878987553397944</v>
      </c>
      <c r="J653" s="160"/>
      <c r="K653" s="310">
        <v>166659.49</v>
      </c>
      <c r="L653" s="310">
        <v>174178.4</v>
      </c>
      <c r="M653" s="144">
        <f t="shared" si="131"/>
        <v>-7518.9100000000035</v>
      </c>
      <c r="N653" s="93">
        <f t="shared" si="132"/>
        <v>-4.3167866968579362E-2</v>
      </c>
      <c r="O653" s="261"/>
      <c r="P653" s="160"/>
      <c r="Q653" s="310">
        <v>85862.84</v>
      </c>
      <c r="R653" s="310">
        <v>95248.05</v>
      </c>
      <c r="S653" s="144">
        <f t="shared" si="133"/>
        <v>-9385.2100000000064</v>
      </c>
      <c r="T653" s="93">
        <f t="shared" si="134"/>
        <v>-9.8534405691245192E-2</v>
      </c>
      <c r="U653" s="160"/>
      <c r="V653" s="310">
        <v>379909.65</v>
      </c>
      <c r="W653" s="310">
        <v>376659.18</v>
      </c>
      <c r="X653" s="144">
        <f t="shared" si="135"/>
        <v>3250.4700000000303</v>
      </c>
      <c r="Y653" s="93">
        <f t="shared" si="136"/>
        <v>8.6297378972683744E-3</v>
      </c>
      <c r="Z653" s="134"/>
    </row>
    <row r="654" spans="1:26" collapsed="1" x14ac:dyDescent="0.25">
      <c r="A654" s="40" t="s">
        <v>682</v>
      </c>
      <c r="B654" s="85" t="s">
        <v>507</v>
      </c>
      <c r="C654" s="90" t="s">
        <v>334</v>
      </c>
      <c r="D654" s="40"/>
      <c r="E654" s="50"/>
      <c r="F654" s="102">
        <v>35364.840000000004</v>
      </c>
      <c r="G654" s="102">
        <v>25480.850000000002</v>
      </c>
      <c r="H654" s="100">
        <f t="shared" si="129"/>
        <v>9883.9900000000016</v>
      </c>
      <c r="I654" s="119">
        <f t="shared" si="130"/>
        <v>0.3878987553397944</v>
      </c>
      <c r="J654" s="162"/>
      <c r="K654" s="102">
        <v>166659.49</v>
      </c>
      <c r="L654" s="102">
        <v>174178.4</v>
      </c>
      <c r="M654" s="100">
        <f t="shared" si="131"/>
        <v>-7518.9100000000035</v>
      </c>
      <c r="N654" s="119">
        <f t="shared" si="132"/>
        <v>-4.3167866968579362E-2</v>
      </c>
      <c r="O654" s="249"/>
      <c r="P654" s="162"/>
      <c r="Q654" s="102">
        <v>85862.84</v>
      </c>
      <c r="R654" s="102">
        <v>95248.05</v>
      </c>
      <c r="S654" s="100">
        <f t="shared" si="133"/>
        <v>-9385.2100000000064</v>
      </c>
      <c r="T654" s="119">
        <f t="shared" si="134"/>
        <v>-9.8534405691245192E-2</v>
      </c>
      <c r="U654" s="162"/>
      <c r="V654" s="102">
        <v>379909.65</v>
      </c>
      <c r="W654" s="102">
        <v>376659.18</v>
      </c>
      <c r="X654" s="100">
        <f t="shared" si="135"/>
        <v>3250.4700000000303</v>
      </c>
      <c r="Y654" s="119">
        <f t="shared" si="136"/>
        <v>8.6297378972683744E-3</v>
      </c>
    </row>
    <row r="655" spans="1:26" s="70" customFormat="1" hidden="1" outlineLevel="1" x14ac:dyDescent="0.25">
      <c r="A655" s="65" t="s">
        <v>1423</v>
      </c>
      <c r="B655" s="66" t="s">
        <v>1884</v>
      </c>
      <c r="C655" s="67" t="s">
        <v>2319</v>
      </c>
      <c r="D655" s="68"/>
      <c r="E655" s="69"/>
      <c r="F655" s="310">
        <v>74396.83</v>
      </c>
      <c r="G655" s="310">
        <v>807.94</v>
      </c>
      <c r="H655" s="144">
        <f t="shared" si="129"/>
        <v>73588.89</v>
      </c>
      <c r="I655" s="93" t="str">
        <f t="shared" si="130"/>
        <v>N.M.</v>
      </c>
      <c r="J655" s="160"/>
      <c r="K655" s="310">
        <v>665862.86</v>
      </c>
      <c r="L655" s="310">
        <v>150614.91</v>
      </c>
      <c r="M655" s="144">
        <f t="shared" si="131"/>
        <v>515247.94999999995</v>
      </c>
      <c r="N655" s="93">
        <f t="shared" si="132"/>
        <v>3.4209624399071776</v>
      </c>
      <c r="O655" s="261"/>
      <c r="P655" s="160"/>
      <c r="Q655" s="310">
        <v>268147.53999999998</v>
      </c>
      <c r="R655" s="310">
        <v>46278.31</v>
      </c>
      <c r="S655" s="144">
        <f t="shared" si="133"/>
        <v>221869.22999999998</v>
      </c>
      <c r="T655" s="93">
        <f t="shared" si="134"/>
        <v>4.7942379486199904</v>
      </c>
      <c r="U655" s="160"/>
      <c r="V655" s="310">
        <v>797195.83</v>
      </c>
      <c r="W655" s="310">
        <v>474225.77</v>
      </c>
      <c r="X655" s="144">
        <f t="shared" si="135"/>
        <v>322970.05999999994</v>
      </c>
      <c r="Y655" s="93">
        <f t="shared" si="136"/>
        <v>0.68104704643107006</v>
      </c>
      <c r="Z655" s="134"/>
    </row>
    <row r="656" spans="1:26" collapsed="1" x14ac:dyDescent="0.25">
      <c r="A656" s="40" t="s">
        <v>683</v>
      </c>
      <c r="B656" s="85" t="s">
        <v>508</v>
      </c>
      <c r="C656" s="90" t="s">
        <v>333</v>
      </c>
      <c r="D656" s="40"/>
      <c r="E656" s="50"/>
      <c r="F656" s="102">
        <v>74396.83</v>
      </c>
      <c r="G656" s="102">
        <v>807.94</v>
      </c>
      <c r="H656" s="100">
        <f t="shared" si="129"/>
        <v>73588.89</v>
      </c>
      <c r="I656" s="119" t="str">
        <f t="shared" si="130"/>
        <v>N.M.</v>
      </c>
      <c r="J656" s="162"/>
      <c r="K656" s="102">
        <v>665862.86</v>
      </c>
      <c r="L656" s="102">
        <v>150614.91</v>
      </c>
      <c r="M656" s="100">
        <f t="shared" si="131"/>
        <v>515247.94999999995</v>
      </c>
      <c r="N656" s="119">
        <f t="shared" si="132"/>
        <v>3.4209624399071776</v>
      </c>
      <c r="O656" s="249"/>
      <c r="P656" s="162"/>
      <c r="Q656" s="102">
        <v>268147.53999999998</v>
      </c>
      <c r="R656" s="102">
        <v>46278.31</v>
      </c>
      <c r="S656" s="100">
        <f t="shared" si="133"/>
        <v>221869.22999999998</v>
      </c>
      <c r="T656" s="119">
        <f t="shared" si="134"/>
        <v>4.7942379486199904</v>
      </c>
      <c r="U656" s="162"/>
      <c r="V656" s="102">
        <v>797195.83</v>
      </c>
      <c r="W656" s="102">
        <v>474225.77</v>
      </c>
      <c r="X656" s="100">
        <f t="shared" si="135"/>
        <v>322970.05999999994</v>
      </c>
      <c r="Y656" s="119">
        <f t="shared" si="136"/>
        <v>0.68104704643107006</v>
      </c>
    </row>
    <row r="657" spans="1:26" s="70" customFormat="1" hidden="1" outlineLevel="1" x14ac:dyDescent="0.25">
      <c r="A657" s="65" t="s">
        <v>1424</v>
      </c>
      <c r="B657" s="66" t="s">
        <v>1885</v>
      </c>
      <c r="C657" s="67" t="s">
        <v>2320</v>
      </c>
      <c r="D657" s="68"/>
      <c r="E657" s="69"/>
      <c r="F657" s="310">
        <v>33918.879999999997</v>
      </c>
      <c r="G657" s="310">
        <v>32914.270000000004</v>
      </c>
      <c r="H657" s="144">
        <f t="shared" si="129"/>
        <v>1004.6099999999933</v>
      </c>
      <c r="I657" s="93">
        <f t="shared" si="130"/>
        <v>3.0522019780477985E-2</v>
      </c>
      <c r="J657" s="160"/>
      <c r="K657" s="310">
        <v>209875.72</v>
      </c>
      <c r="L657" s="310">
        <v>172773.85</v>
      </c>
      <c r="M657" s="144">
        <f t="shared" si="131"/>
        <v>37101.869999999995</v>
      </c>
      <c r="N657" s="93">
        <f t="shared" si="132"/>
        <v>0.21474239301838788</v>
      </c>
      <c r="O657" s="261"/>
      <c r="P657" s="160"/>
      <c r="Q657" s="310">
        <v>119795.52</v>
      </c>
      <c r="R657" s="310">
        <v>105935.68000000001</v>
      </c>
      <c r="S657" s="144">
        <f t="shared" si="133"/>
        <v>13859.839999999997</v>
      </c>
      <c r="T657" s="93">
        <f t="shared" si="134"/>
        <v>0.13083259577887257</v>
      </c>
      <c r="U657" s="160"/>
      <c r="V657" s="310">
        <v>363844.98</v>
      </c>
      <c r="W657" s="310">
        <v>374938.74</v>
      </c>
      <c r="X657" s="144">
        <f t="shared" si="135"/>
        <v>-11093.760000000009</v>
      </c>
      <c r="Y657" s="93">
        <f t="shared" si="136"/>
        <v>-2.9588193527294644E-2</v>
      </c>
      <c r="Z657" s="134"/>
    </row>
    <row r="658" spans="1:26" collapsed="1" x14ac:dyDescent="0.25">
      <c r="A658" s="40" t="s">
        <v>684</v>
      </c>
      <c r="B658" s="85" t="s">
        <v>509</v>
      </c>
      <c r="C658" s="90" t="s">
        <v>332</v>
      </c>
      <c r="D658" s="40"/>
      <c r="E658" s="50"/>
      <c r="F658" s="102">
        <v>33918.879999999997</v>
      </c>
      <c r="G658" s="102">
        <v>32914.270000000004</v>
      </c>
      <c r="H658" s="100">
        <f t="shared" si="129"/>
        <v>1004.6099999999933</v>
      </c>
      <c r="I658" s="119">
        <f t="shared" si="130"/>
        <v>3.0522019780477985E-2</v>
      </c>
      <c r="J658" s="162"/>
      <c r="K658" s="102">
        <v>209875.72</v>
      </c>
      <c r="L658" s="102">
        <v>172773.85</v>
      </c>
      <c r="M658" s="100">
        <f t="shared" si="131"/>
        <v>37101.869999999995</v>
      </c>
      <c r="N658" s="119">
        <f t="shared" si="132"/>
        <v>0.21474239301838788</v>
      </c>
      <c r="O658" s="249"/>
      <c r="P658" s="162"/>
      <c r="Q658" s="102">
        <v>119795.52</v>
      </c>
      <c r="R658" s="102">
        <v>105935.68000000001</v>
      </c>
      <c r="S658" s="100">
        <f t="shared" si="133"/>
        <v>13859.839999999997</v>
      </c>
      <c r="T658" s="119">
        <f t="shared" si="134"/>
        <v>0.13083259577887257</v>
      </c>
      <c r="U658" s="162"/>
      <c r="V658" s="102">
        <v>363844.98</v>
      </c>
      <c r="W658" s="102">
        <v>374938.74</v>
      </c>
      <c r="X658" s="100">
        <f t="shared" si="135"/>
        <v>-11093.760000000009</v>
      </c>
      <c r="Y658" s="119">
        <f t="shared" si="136"/>
        <v>-2.9588193527294644E-2</v>
      </c>
    </row>
    <row r="659" spans="1:26" s="110" customFormat="1" x14ac:dyDescent="0.25">
      <c r="A659" s="105"/>
      <c r="B659" s="106" t="s">
        <v>1241</v>
      </c>
      <c r="C659" s="116" t="s">
        <v>1242</v>
      </c>
      <c r="D659" s="105"/>
      <c r="E659" s="113"/>
      <c r="F659" s="305"/>
      <c r="G659" s="305"/>
      <c r="H659" s="306">
        <f t="shared" si="129"/>
        <v>0</v>
      </c>
      <c r="I659" s="121">
        <f t="shared" si="130"/>
        <v>0</v>
      </c>
      <c r="J659" s="169"/>
      <c r="K659" s="305"/>
      <c r="L659" s="305"/>
      <c r="M659" s="306">
        <f t="shared" si="131"/>
        <v>0</v>
      </c>
      <c r="N659" s="121">
        <f t="shared" si="132"/>
        <v>0</v>
      </c>
      <c r="O659" s="250"/>
      <c r="P659" s="169"/>
      <c r="Q659" s="305"/>
      <c r="R659" s="305"/>
      <c r="S659" s="306">
        <f t="shared" si="133"/>
        <v>0</v>
      </c>
      <c r="T659" s="121">
        <f t="shared" si="134"/>
        <v>0</v>
      </c>
      <c r="U659" s="169"/>
      <c r="V659" s="305"/>
      <c r="W659" s="305"/>
      <c r="X659" s="306">
        <f t="shared" si="135"/>
        <v>0</v>
      </c>
      <c r="Y659" s="121">
        <f t="shared" si="136"/>
        <v>0</v>
      </c>
      <c r="Z659" s="134"/>
    </row>
    <row r="660" spans="1:26" s="70" customFormat="1" hidden="1" outlineLevel="1" x14ac:dyDescent="0.25">
      <c r="A660" s="65" t="s">
        <v>1425</v>
      </c>
      <c r="B660" s="66" t="s">
        <v>1886</v>
      </c>
      <c r="C660" s="67" t="s">
        <v>2339</v>
      </c>
      <c r="D660" s="68"/>
      <c r="E660" s="69"/>
      <c r="F660" s="310">
        <v>2718.7000000000003</v>
      </c>
      <c r="G660" s="310">
        <v>1226.1300000000001</v>
      </c>
      <c r="H660" s="144">
        <f t="shared" ref="H660:H689" si="137">+F660-G660</f>
        <v>1492.5700000000002</v>
      </c>
      <c r="I660" s="93">
        <f t="shared" si="130"/>
        <v>1.217301591185274</v>
      </c>
      <c r="J660" s="160"/>
      <c r="K660" s="310">
        <v>10481.33</v>
      </c>
      <c r="L660" s="310">
        <v>16336.61</v>
      </c>
      <c r="M660" s="144">
        <f t="shared" si="131"/>
        <v>-5855.2800000000007</v>
      </c>
      <c r="N660" s="93">
        <f t="shared" si="132"/>
        <v>-0.35841462824906761</v>
      </c>
      <c r="O660" s="261"/>
      <c r="P660" s="160"/>
      <c r="Q660" s="310">
        <v>8054.52</v>
      </c>
      <c r="R660" s="310">
        <v>5140.0200000000004</v>
      </c>
      <c r="S660" s="144">
        <f t="shared" si="133"/>
        <v>2914.5</v>
      </c>
      <c r="T660" s="93">
        <f t="shared" si="134"/>
        <v>0.56702113999556414</v>
      </c>
      <c r="U660" s="160"/>
      <c r="V660" s="310">
        <v>34390.75</v>
      </c>
      <c r="W660" s="310">
        <v>44753.229999999996</v>
      </c>
      <c r="X660" s="144">
        <f t="shared" si="135"/>
        <v>-10362.479999999996</v>
      </c>
      <c r="Y660" s="93">
        <f t="shared" si="136"/>
        <v>-0.2315470860985899</v>
      </c>
      <c r="Z660" s="134"/>
    </row>
    <row r="661" spans="1:26" collapsed="1" x14ac:dyDescent="0.25">
      <c r="A661" s="40" t="s">
        <v>685</v>
      </c>
      <c r="B661" s="85" t="s">
        <v>510</v>
      </c>
      <c r="C661" s="90" t="s">
        <v>331</v>
      </c>
      <c r="D661" s="40"/>
      <c r="E661" s="50"/>
      <c r="F661" s="102">
        <v>2718.7000000000003</v>
      </c>
      <c r="G661" s="102">
        <v>1226.1300000000001</v>
      </c>
      <c r="H661" s="100">
        <f t="shared" si="137"/>
        <v>1492.5700000000002</v>
      </c>
      <c r="I661" s="119">
        <f t="shared" si="130"/>
        <v>1.217301591185274</v>
      </c>
      <c r="J661" s="162"/>
      <c r="K661" s="102">
        <v>10481.33</v>
      </c>
      <c r="L661" s="102">
        <v>16336.61</v>
      </c>
      <c r="M661" s="100">
        <f t="shared" si="131"/>
        <v>-5855.2800000000007</v>
      </c>
      <c r="N661" s="119">
        <f t="shared" si="132"/>
        <v>-0.35841462824906761</v>
      </c>
      <c r="O661" s="249"/>
      <c r="P661" s="162"/>
      <c r="Q661" s="102">
        <v>8054.52</v>
      </c>
      <c r="R661" s="102">
        <v>5140.0200000000004</v>
      </c>
      <c r="S661" s="100">
        <f t="shared" si="133"/>
        <v>2914.5</v>
      </c>
      <c r="T661" s="119">
        <f t="shared" si="134"/>
        <v>0.56702113999556414</v>
      </c>
      <c r="U661" s="162"/>
      <c r="V661" s="102">
        <v>34390.75</v>
      </c>
      <c r="W661" s="102">
        <v>44753.229999999996</v>
      </c>
      <c r="X661" s="100">
        <f t="shared" si="135"/>
        <v>-10362.479999999996</v>
      </c>
      <c r="Y661" s="119">
        <f t="shared" si="136"/>
        <v>-0.2315470860985899</v>
      </c>
    </row>
    <row r="662" spans="1:26" s="70" customFormat="1" hidden="1" outlineLevel="1" x14ac:dyDescent="0.25">
      <c r="A662" s="65" t="s">
        <v>1426</v>
      </c>
      <c r="B662" s="66" t="s">
        <v>1887</v>
      </c>
      <c r="C662" s="67" t="s">
        <v>2340</v>
      </c>
      <c r="D662" s="68"/>
      <c r="E662" s="69"/>
      <c r="F662" s="310">
        <v>104288.19</v>
      </c>
      <c r="G662" s="310">
        <v>96268.67</v>
      </c>
      <c r="H662" s="144">
        <f t="shared" si="137"/>
        <v>8019.5200000000041</v>
      </c>
      <c r="I662" s="93">
        <f t="shared" si="130"/>
        <v>8.3303529590675801E-2</v>
      </c>
      <c r="J662" s="160"/>
      <c r="K662" s="310">
        <v>617644.39</v>
      </c>
      <c r="L662" s="310">
        <v>747008.22</v>
      </c>
      <c r="M662" s="144">
        <f t="shared" si="131"/>
        <v>-129363.82999999996</v>
      </c>
      <c r="N662" s="93">
        <f t="shared" si="132"/>
        <v>-0.17317591230789933</v>
      </c>
      <c r="O662" s="261"/>
      <c r="P662" s="160"/>
      <c r="Q662" s="310">
        <v>333052.88</v>
      </c>
      <c r="R662" s="310">
        <v>352957.44</v>
      </c>
      <c r="S662" s="144">
        <f t="shared" si="133"/>
        <v>-19904.559999999998</v>
      </c>
      <c r="T662" s="93">
        <f t="shared" si="134"/>
        <v>-5.6393654713724116E-2</v>
      </c>
      <c r="U662" s="160"/>
      <c r="V662" s="310">
        <v>1224070.9300000002</v>
      </c>
      <c r="W662" s="310">
        <v>1354457.6400000001</v>
      </c>
      <c r="X662" s="144">
        <f t="shared" si="135"/>
        <v>-130386.70999999996</v>
      </c>
      <c r="Y662" s="93">
        <f t="shared" si="136"/>
        <v>-9.6264885773762521E-2</v>
      </c>
      <c r="Z662" s="134"/>
    </row>
    <row r="663" spans="1:26" collapsed="1" x14ac:dyDescent="0.25">
      <c r="A663" s="40" t="s">
        <v>686</v>
      </c>
      <c r="B663" s="85" t="s">
        <v>511</v>
      </c>
      <c r="C663" s="90" t="s">
        <v>330</v>
      </c>
      <c r="D663" s="40"/>
      <c r="E663" s="50"/>
      <c r="F663" s="102">
        <v>104288.19</v>
      </c>
      <c r="G663" s="102">
        <v>96268.67</v>
      </c>
      <c r="H663" s="100">
        <f t="shared" si="137"/>
        <v>8019.5200000000041</v>
      </c>
      <c r="I663" s="119">
        <f t="shared" si="130"/>
        <v>8.3303529590675801E-2</v>
      </c>
      <c r="J663" s="162"/>
      <c r="K663" s="102">
        <v>617644.39</v>
      </c>
      <c r="L663" s="102">
        <v>747008.22</v>
      </c>
      <c r="M663" s="100">
        <f t="shared" si="131"/>
        <v>-129363.82999999996</v>
      </c>
      <c r="N663" s="119">
        <f t="shared" si="132"/>
        <v>-0.17317591230789933</v>
      </c>
      <c r="O663" s="249"/>
      <c r="P663" s="162"/>
      <c r="Q663" s="102">
        <v>333052.88</v>
      </c>
      <c r="R663" s="102">
        <v>352957.44</v>
      </c>
      <c r="S663" s="100">
        <f t="shared" si="133"/>
        <v>-19904.559999999998</v>
      </c>
      <c r="T663" s="119">
        <f t="shared" si="134"/>
        <v>-5.6393654713724116E-2</v>
      </c>
      <c r="U663" s="162"/>
      <c r="V663" s="102">
        <v>1224070.9300000002</v>
      </c>
      <c r="W663" s="102">
        <v>1354457.6400000001</v>
      </c>
      <c r="X663" s="100">
        <f t="shared" si="135"/>
        <v>-130386.70999999996</v>
      </c>
      <c r="Y663" s="119">
        <f t="shared" si="136"/>
        <v>-9.6264885773762521E-2</v>
      </c>
    </row>
    <row r="664" spans="1:26" s="70" customFormat="1" hidden="1" outlineLevel="1" x14ac:dyDescent="0.25">
      <c r="A664" s="65" t="s">
        <v>1427</v>
      </c>
      <c r="B664" s="66" t="s">
        <v>1888</v>
      </c>
      <c r="C664" s="67" t="s">
        <v>2341</v>
      </c>
      <c r="D664" s="68"/>
      <c r="E664" s="69"/>
      <c r="F664" s="310">
        <v>16502.64</v>
      </c>
      <c r="G664" s="310">
        <v>13152.1</v>
      </c>
      <c r="H664" s="144">
        <f t="shared" si="137"/>
        <v>3350.5399999999991</v>
      </c>
      <c r="I664" s="93">
        <f t="shared" si="130"/>
        <v>0.25475323332395577</v>
      </c>
      <c r="J664" s="160"/>
      <c r="K664" s="310">
        <v>83344.2</v>
      </c>
      <c r="L664" s="310">
        <v>112851.24</v>
      </c>
      <c r="M664" s="144">
        <f t="shared" si="131"/>
        <v>-29507.040000000008</v>
      </c>
      <c r="N664" s="93">
        <f t="shared" si="132"/>
        <v>-0.2614684606035344</v>
      </c>
      <c r="O664" s="261"/>
      <c r="P664" s="160"/>
      <c r="Q664" s="310">
        <v>47314.16</v>
      </c>
      <c r="R664" s="310">
        <v>56885.020000000004</v>
      </c>
      <c r="S664" s="144">
        <f t="shared" si="133"/>
        <v>-9570.86</v>
      </c>
      <c r="T664" s="93">
        <f t="shared" si="134"/>
        <v>-0.16824921569861451</v>
      </c>
      <c r="U664" s="160"/>
      <c r="V664" s="310">
        <v>162448.68</v>
      </c>
      <c r="W664" s="310">
        <v>221608.69</v>
      </c>
      <c r="X664" s="144">
        <f t="shared" si="135"/>
        <v>-59160.010000000009</v>
      </c>
      <c r="Y664" s="93">
        <f t="shared" si="136"/>
        <v>-0.26695708548252334</v>
      </c>
      <c r="Z664" s="134"/>
    </row>
    <row r="665" spans="1:26" collapsed="1" x14ac:dyDescent="0.25">
      <c r="A665" s="40" t="s">
        <v>687</v>
      </c>
      <c r="B665" s="85" t="s">
        <v>512</v>
      </c>
      <c r="C665" s="90" t="s">
        <v>329</v>
      </c>
      <c r="D665" s="40"/>
      <c r="E665" s="50"/>
      <c r="F665" s="102">
        <v>16502.64</v>
      </c>
      <c r="G665" s="102">
        <v>13152.1</v>
      </c>
      <c r="H665" s="100">
        <f t="shared" si="137"/>
        <v>3350.5399999999991</v>
      </c>
      <c r="I665" s="119">
        <f t="shared" si="130"/>
        <v>0.25475323332395577</v>
      </c>
      <c r="J665" s="162"/>
      <c r="K665" s="102">
        <v>83344.2</v>
      </c>
      <c r="L665" s="102">
        <v>112851.24</v>
      </c>
      <c r="M665" s="100">
        <f t="shared" si="131"/>
        <v>-29507.040000000008</v>
      </c>
      <c r="N665" s="119">
        <f t="shared" si="132"/>
        <v>-0.2614684606035344</v>
      </c>
      <c r="O665" s="249"/>
      <c r="P665" s="162"/>
      <c r="Q665" s="102">
        <v>47314.16</v>
      </c>
      <c r="R665" s="102">
        <v>56885.020000000004</v>
      </c>
      <c r="S665" s="100">
        <f t="shared" si="133"/>
        <v>-9570.86</v>
      </c>
      <c r="T665" s="119">
        <f t="shared" si="134"/>
        <v>-0.16824921569861451</v>
      </c>
      <c r="U665" s="162"/>
      <c r="V665" s="102">
        <v>162448.68</v>
      </c>
      <c r="W665" s="102">
        <v>221608.69</v>
      </c>
      <c r="X665" s="100">
        <f t="shared" si="135"/>
        <v>-59160.010000000009</v>
      </c>
      <c r="Y665" s="119">
        <f t="shared" si="136"/>
        <v>-0.26695708548252334</v>
      </c>
    </row>
    <row r="666" spans="1:26" s="70" customFormat="1" hidden="1" outlineLevel="1" x14ac:dyDescent="0.25">
      <c r="A666" s="65" t="s">
        <v>1428</v>
      </c>
      <c r="B666" s="66" t="s">
        <v>1889</v>
      </c>
      <c r="C666" s="67" t="s">
        <v>2342</v>
      </c>
      <c r="D666" s="68"/>
      <c r="E666" s="69"/>
      <c r="F666" s="310">
        <v>731405.32000000007</v>
      </c>
      <c r="G666" s="310">
        <v>2478898.7400000002</v>
      </c>
      <c r="H666" s="144">
        <f t="shared" si="137"/>
        <v>-1747493.4200000002</v>
      </c>
      <c r="I666" s="93">
        <f t="shared" si="130"/>
        <v>-0.70494748002494045</v>
      </c>
      <c r="J666" s="160"/>
      <c r="K666" s="310">
        <v>1938399.3589999999</v>
      </c>
      <c r="L666" s="310">
        <v>4194305.67</v>
      </c>
      <c r="M666" s="144">
        <f t="shared" si="131"/>
        <v>-2255906.3109999998</v>
      </c>
      <c r="N666" s="93">
        <f t="shared" si="132"/>
        <v>-0.53784976310512911</v>
      </c>
      <c r="O666" s="261"/>
      <c r="P666" s="160"/>
      <c r="Q666" s="310">
        <v>1310805.4100000001</v>
      </c>
      <c r="R666" s="310">
        <v>3073181.89</v>
      </c>
      <c r="S666" s="144">
        <f t="shared" si="133"/>
        <v>-1762376.48</v>
      </c>
      <c r="T666" s="93">
        <f t="shared" si="134"/>
        <v>-0.57346962955062841</v>
      </c>
      <c r="U666" s="160"/>
      <c r="V666" s="310">
        <v>4029916.9790000003</v>
      </c>
      <c r="W666" s="310">
        <v>5632579.6129999999</v>
      </c>
      <c r="X666" s="144">
        <f t="shared" si="135"/>
        <v>-1602662.6339999996</v>
      </c>
      <c r="Y666" s="93">
        <f t="shared" si="136"/>
        <v>-0.28453439527087243</v>
      </c>
      <c r="Z666" s="134"/>
    </row>
    <row r="667" spans="1:26" collapsed="1" x14ac:dyDescent="0.25">
      <c r="A667" s="40" t="s">
        <v>688</v>
      </c>
      <c r="B667" s="85" t="s">
        <v>513</v>
      </c>
      <c r="C667" s="90" t="s">
        <v>328</v>
      </c>
      <c r="D667" s="40"/>
      <c r="E667" s="50"/>
      <c r="F667" s="102">
        <v>731405.32000000007</v>
      </c>
      <c r="G667" s="102">
        <v>2478898.7400000002</v>
      </c>
      <c r="H667" s="100">
        <f t="shared" si="137"/>
        <v>-1747493.4200000002</v>
      </c>
      <c r="I667" s="119">
        <f t="shared" si="130"/>
        <v>-0.70494748002494045</v>
      </c>
      <c r="J667" s="162"/>
      <c r="K667" s="102">
        <v>1938399.3589999999</v>
      </c>
      <c r="L667" s="102">
        <v>4194305.67</v>
      </c>
      <c r="M667" s="100">
        <f t="shared" si="131"/>
        <v>-2255906.3109999998</v>
      </c>
      <c r="N667" s="119">
        <f t="shared" si="132"/>
        <v>-0.53784976310512911</v>
      </c>
      <c r="O667" s="249"/>
      <c r="P667" s="162"/>
      <c r="Q667" s="102">
        <v>1310805.4100000001</v>
      </c>
      <c r="R667" s="102">
        <v>3073181.89</v>
      </c>
      <c r="S667" s="100">
        <f t="shared" si="133"/>
        <v>-1762376.48</v>
      </c>
      <c r="T667" s="119">
        <f t="shared" si="134"/>
        <v>-0.57346962955062841</v>
      </c>
      <c r="U667" s="162"/>
      <c r="V667" s="102">
        <v>4029916.9790000003</v>
      </c>
      <c r="W667" s="102">
        <v>5632579.6129999999</v>
      </c>
      <c r="X667" s="100">
        <f t="shared" si="135"/>
        <v>-1602662.6339999996</v>
      </c>
      <c r="Y667" s="119">
        <f t="shared" si="136"/>
        <v>-0.28453439527087243</v>
      </c>
    </row>
    <row r="668" spans="1:26" s="70" customFormat="1" hidden="1" outlineLevel="1" x14ac:dyDescent="0.25">
      <c r="A668" s="65" t="s">
        <v>1429</v>
      </c>
      <c r="B668" s="66" t="s">
        <v>1890</v>
      </c>
      <c r="C668" s="67" t="s">
        <v>2333</v>
      </c>
      <c r="D668" s="68"/>
      <c r="E668" s="69"/>
      <c r="F668" s="310">
        <v>97623.790000000008</v>
      </c>
      <c r="G668" s="310">
        <v>55976.75</v>
      </c>
      <c r="H668" s="144">
        <f t="shared" si="137"/>
        <v>41647.040000000008</v>
      </c>
      <c r="I668" s="93">
        <f t="shared" si="130"/>
        <v>0.74400603822122591</v>
      </c>
      <c r="J668" s="160"/>
      <c r="K668" s="310">
        <v>554297.85</v>
      </c>
      <c r="L668" s="310">
        <v>448987.2</v>
      </c>
      <c r="M668" s="144">
        <f t="shared" si="131"/>
        <v>105310.64999999997</v>
      </c>
      <c r="N668" s="93">
        <f t="shared" si="132"/>
        <v>0.23455156405349631</v>
      </c>
      <c r="O668" s="261"/>
      <c r="P668" s="160"/>
      <c r="Q668" s="310">
        <v>248362.78</v>
      </c>
      <c r="R668" s="310">
        <v>211392.41</v>
      </c>
      <c r="S668" s="144">
        <f t="shared" si="133"/>
        <v>36970.369999999995</v>
      </c>
      <c r="T668" s="93">
        <f t="shared" si="134"/>
        <v>0.17488977016724486</v>
      </c>
      <c r="U668" s="160"/>
      <c r="V668" s="310">
        <v>1090421.49</v>
      </c>
      <c r="W668" s="310">
        <v>817362.04</v>
      </c>
      <c r="X668" s="144">
        <f t="shared" si="135"/>
        <v>273059.44999999995</v>
      </c>
      <c r="Y668" s="93">
        <f t="shared" si="136"/>
        <v>0.33407405364702275</v>
      </c>
      <c r="Z668" s="134"/>
    </row>
    <row r="669" spans="1:26" s="70" customFormat="1" hidden="1" outlineLevel="1" x14ac:dyDescent="0.25">
      <c r="A669" s="65" t="s">
        <v>1430</v>
      </c>
      <c r="B669" s="66" t="s">
        <v>1891</v>
      </c>
      <c r="C669" s="67" t="s">
        <v>2267</v>
      </c>
      <c r="D669" s="68"/>
      <c r="E669" s="69"/>
      <c r="F669" s="310">
        <v>5210.9140000000007</v>
      </c>
      <c r="G669" s="310">
        <v>1448.34</v>
      </c>
      <c r="H669" s="144">
        <f t="shared" si="137"/>
        <v>3762.5740000000005</v>
      </c>
      <c r="I669" s="93">
        <f t="shared" si="130"/>
        <v>2.5978527141417076</v>
      </c>
      <c r="J669" s="160"/>
      <c r="K669" s="310">
        <v>51582.233999999997</v>
      </c>
      <c r="L669" s="310">
        <v>54557.26</v>
      </c>
      <c r="M669" s="144">
        <f t="shared" si="131"/>
        <v>-2975.0260000000053</v>
      </c>
      <c r="N669" s="93">
        <f t="shared" si="132"/>
        <v>-5.4530341149830568E-2</v>
      </c>
      <c r="O669" s="261"/>
      <c r="P669" s="160"/>
      <c r="Q669" s="310">
        <v>48487.991999999998</v>
      </c>
      <c r="R669" s="310">
        <v>22363.58</v>
      </c>
      <c r="S669" s="144">
        <f t="shared" si="133"/>
        <v>26124.411999999997</v>
      </c>
      <c r="T669" s="93">
        <f t="shared" si="134"/>
        <v>1.1681677083901592</v>
      </c>
      <c r="U669" s="160"/>
      <c r="V669" s="310">
        <v>60272.273999999998</v>
      </c>
      <c r="W669" s="310">
        <v>230924.22</v>
      </c>
      <c r="X669" s="144">
        <f t="shared" si="135"/>
        <v>-170651.946</v>
      </c>
      <c r="Y669" s="93">
        <f t="shared" si="136"/>
        <v>-0.7389954418813236</v>
      </c>
      <c r="Z669" s="134"/>
    </row>
    <row r="670" spans="1:26" collapsed="1" x14ac:dyDescent="0.25">
      <c r="A670" s="40" t="s">
        <v>689</v>
      </c>
      <c r="B670" s="85" t="s">
        <v>514</v>
      </c>
      <c r="C670" s="90" t="s">
        <v>327</v>
      </c>
      <c r="D670" s="40"/>
      <c r="E670" s="50"/>
      <c r="F670" s="102">
        <v>102834.70400000001</v>
      </c>
      <c r="G670" s="102">
        <v>57425.09</v>
      </c>
      <c r="H670" s="100">
        <f t="shared" si="137"/>
        <v>45409.614000000016</v>
      </c>
      <c r="I670" s="119">
        <f t="shared" si="130"/>
        <v>0.79076260916613306</v>
      </c>
      <c r="J670" s="162"/>
      <c r="K670" s="102">
        <v>605880.08400000003</v>
      </c>
      <c r="L670" s="102">
        <v>503544.46</v>
      </c>
      <c r="M670" s="100">
        <f t="shared" si="131"/>
        <v>102335.62400000001</v>
      </c>
      <c r="N670" s="119">
        <f t="shared" si="132"/>
        <v>0.20323056279876459</v>
      </c>
      <c r="O670" s="249"/>
      <c r="P670" s="162"/>
      <c r="Q670" s="102">
        <v>296850.772</v>
      </c>
      <c r="R670" s="102">
        <v>233755.99</v>
      </c>
      <c r="S670" s="100">
        <f t="shared" si="133"/>
        <v>63094.782000000007</v>
      </c>
      <c r="T670" s="119">
        <f t="shared" si="134"/>
        <v>0.26991728425868361</v>
      </c>
      <c r="U670" s="162"/>
      <c r="V670" s="102">
        <v>1150693.764</v>
      </c>
      <c r="W670" s="102">
        <v>1048286.26</v>
      </c>
      <c r="X670" s="100">
        <f t="shared" si="135"/>
        <v>102407.50399999996</v>
      </c>
      <c r="Y670" s="119">
        <f t="shared" si="136"/>
        <v>9.7690399948578893E-2</v>
      </c>
    </row>
    <row r="671" spans="1:26" s="70" customFormat="1" hidden="1" outlineLevel="1" x14ac:dyDescent="0.25">
      <c r="A671" s="65" t="s">
        <v>1420</v>
      </c>
      <c r="B671" s="66" t="s">
        <v>1881</v>
      </c>
      <c r="C671" s="67" t="s">
        <v>2255</v>
      </c>
      <c r="D671" s="68"/>
      <c r="E671" s="69"/>
      <c r="F671" s="310">
        <v>188720.03</v>
      </c>
      <c r="G671" s="310">
        <v>-79757.59</v>
      </c>
      <c r="H671" s="144">
        <f t="shared" si="137"/>
        <v>268477.62</v>
      </c>
      <c r="I671" s="93">
        <f t="shared" si="130"/>
        <v>3.3661701663753885</v>
      </c>
      <c r="J671" s="160"/>
      <c r="K671" s="310">
        <v>961106.02</v>
      </c>
      <c r="L671" s="310">
        <v>433818.3</v>
      </c>
      <c r="M671" s="144">
        <f t="shared" si="131"/>
        <v>527287.72</v>
      </c>
      <c r="N671" s="93">
        <f t="shared" si="132"/>
        <v>1.2154575314134972</v>
      </c>
      <c r="O671" s="261"/>
      <c r="P671" s="160"/>
      <c r="Q671" s="310">
        <v>478592.95</v>
      </c>
      <c r="R671" s="310">
        <v>444060.12</v>
      </c>
      <c r="S671" s="144">
        <f t="shared" si="133"/>
        <v>34532.830000000016</v>
      </c>
      <c r="T671" s="93">
        <f t="shared" si="134"/>
        <v>7.7766114191925223E-2</v>
      </c>
      <c r="U671" s="160"/>
      <c r="V671" s="310">
        <v>1720218.8</v>
      </c>
      <c r="W671" s="310">
        <v>852693.40999999992</v>
      </c>
      <c r="X671" s="144">
        <f t="shared" si="135"/>
        <v>867525.39000000013</v>
      </c>
      <c r="Y671" s="93">
        <f t="shared" si="136"/>
        <v>1.0173942707027608</v>
      </c>
      <c r="Z671" s="134"/>
    </row>
    <row r="672" spans="1:26" s="70" customFormat="1" hidden="1" outlineLevel="1" x14ac:dyDescent="0.25">
      <c r="A672" s="65" t="s">
        <v>1421</v>
      </c>
      <c r="B672" s="66" t="s">
        <v>1882</v>
      </c>
      <c r="C672" s="67" t="s">
        <v>2337</v>
      </c>
      <c r="D672" s="68"/>
      <c r="E672" s="69"/>
      <c r="F672" s="310">
        <v>587.23</v>
      </c>
      <c r="G672" s="310">
        <v>-11.370000000000001</v>
      </c>
      <c r="H672" s="144">
        <f t="shared" si="137"/>
        <v>598.6</v>
      </c>
      <c r="I672" s="93" t="str">
        <f t="shared" si="130"/>
        <v>N.M.</v>
      </c>
      <c r="J672" s="160"/>
      <c r="K672" s="310">
        <v>2414.25</v>
      </c>
      <c r="L672" s="310">
        <v>0</v>
      </c>
      <c r="M672" s="144">
        <f t="shared" si="131"/>
        <v>2414.25</v>
      </c>
      <c r="N672" s="93" t="str">
        <f t="shared" si="132"/>
        <v>N.M.</v>
      </c>
      <c r="O672" s="261"/>
      <c r="P672" s="160"/>
      <c r="Q672" s="310">
        <v>2107.94</v>
      </c>
      <c r="R672" s="310">
        <v>-14.450000000000001</v>
      </c>
      <c r="S672" s="144">
        <f t="shared" si="133"/>
        <v>2122.39</v>
      </c>
      <c r="T672" s="93" t="str">
        <f t="shared" si="134"/>
        <v>N.M.</v>
      </c>
      <c r="U672" s="160"/>
      <c r="V672" s="310">
        <v>3462.3199999999997</v>
      </c>
      <c r="W672" s="310">
        <v>693.43000000000006</v>
      </c>
      <c r="X672" s="144">
        <f t="shared" si="135"/>
        <v>2768.8899999999994</v>
      </c>
      <c r="Y672" s="93">
        <f t="shared" si="136"/>
        <v>3.99303462498017</v>
      </c>
      <c r="Z672" s="134"/>
    </row>
    <row r="673" spans="1:26" s="70" customFormat="1" hidden="1" outlineLevel="1" x14ac:dyDescent="0.25">
      <c r="A673" s="65" t="s">
        <v>1422</v>
      </c>
      <c r="B673" s="66" t="s">
        <v>1883</v>
      </c>
      <c r="C673" s="67" t="s">
        <v>2338</v>
      </c>
      <c r="D673" s="68"/>
      <c r="E673" s="69"/>
      <c r="F673" s="310">
        <v>35364.840000000004</v>
      </c>
      <c r="G673" s="310">
        <v>25480.850000000002</v>
      </c>
      <c r="H673" s="144">
        <f t="shared" si="137"/>
        <v>9883.9900000000016</v>
      </c>
      <c r="I673" s="93">
        <f t="shared" si="130"/>
        <v>0.3878987553397944</v>
      </c>
      <c r="J673" s="160"/>
      <c r="K673" s="310">
        <v>166659.49</v>
      </c>
      <c r="L673" s="310">
        <v>174178.4</v>
      </c>
      <c r="M673" s="144">
        <f t="shared" si="131"/>
        <v>-7518.9100000000035</v>
      </c>
      <c r="N673" s="93">
        <f t="shared" si="132"/>
        <v>-4.3167866968579362E-2</v>
      </c>
      <c r="O673" s="261"/>
      <c r="P673" s="160"/>
      <c r="Q673" s="310">
        <v>85862.84</v>
      </c>
      <c r="R673" s="310">
        <v>95248.05</v>
      </c>
      <c r="S673" s="144">
        <f t="shared" si="133"/>
        <v>-9385.2100000000064</v>
      </c>
      <c r="T673" s="93">
        <f t="shared" si="134"/>
        <v>-9.8534405691245192E-2</v>
      </c>
      <c r="U673" s="160"/>
      <c r="V673" s="310">
        <v>379909.65</v>
      </c>
      <c r="W673" s="310">
        <v>376659.18</v>
      </c>
      <c r="X673" s="144">
        <f t="shared" si="135"/>
        <v>3250.4700000000303</v>
      </c>
      <c r="Y673" s="93">
        <f t="shared" si="136"/>
        <v>8.6297378972683744E-3</v>
      </c>
      <c r="Z673" s="134"/>
    </row>
    <row r="674" spans="1:26" s="70" customFormat="1" hidden="1" outlineLevel="1" x14ac:dyDescent="0.25">
      <c r="A674" s="65" t="s">
        <v>1423</v>
      </c>
      <c r="B674" s="66" t="s">
        <v>1884</v>
      </c>
      <c r="C674" s="67" t="s">
        <v>2319</v>
      </c>
      <c r="D674" s="68"/>
      <c r="E674" s="69"/>
      <c r="F674" s="310">
        <v>74396.83</v>
      </c>
      <c r="G674" s="310">
        <v>807.94</v>
      </c>
      <c r="H674" s="144">
        <f t="shared" si="137"/>
        <v>73588.89</v>
      </c>
      <c r="I674" s="93" t="str">
        <f t="shared" si="130"/>
        <v>N.M.</v>
      </c>
      <c r="J674" s="160"/>
      <c r="K674" s="310">
        <v>665862.86</v>
      </c>
      <c r="L674" s="310">
        <v>150614.91</v>
      </c>
      <c r="M674" s="144">
        <f t="shared" si="131"/>
        <v>515247.94999999995</v>
      </c>
      <c r="N674" s="93">
        <f t="shared" si="132"/>
        <v>3.4209624399071776</v>
      </c>
      <c r="O674" s="261"/>
      <c r="P674" s="160"/>
      <c r="Q674" s="310">
        <v>268147.53999999998</v>
      </c>
      <c r="R674" s="310">
        <v>46278.31</v>
      </c>
      <c r="S674" s="144">
        <f t="shared" si="133"/>
        <v>221869.22999999998</v>
      </c>
      <c r="T674" s="93">
        <f t="shared" si="134"/>
        <v>4.7942379486199904</v>
      </c>
      <c r="U674" s="160"/>
      <c r="V674" s="310">
        <v>797195.83</v>
      </c>
      <c r="W674" s="310">
        <v>474225.77</v>
      </c>
      <c r="X674" s="144">
        <f t="shared" si="135"/>
        <v>322970.05999999994</v>
      </c>
      <c r="Y674" s="93">
        <f t="shared" si="136"/>
        <v>0.68104704643107006</v>
      </c>
      <c r="Z674" s="134"/>
    </row>
    <row r="675" spans="1:26" s="70" customFormat="1" hidden="1" outlineLevel="1" x14ac:dyDescent="0.25">
      <c r="A675" s="65" t="s">
        <v>1424</v>
      </c>
      <c r="B675" s="66" t="s">
        <v>1885</v>
      </c>
      <c r="C675" s="67" t="s">
        <v>2320</v>
      </c>
      <c r="D675" s="68"/>
      <c r="E675" s="69"/>
      <c r="F675" s="310">
        <v>33918.879999999997</v>
      </c>
      <c r="G675" s="310">
        <v>32914.270000000004</v>
      </c>
      <c r="H675" s="144">
        <f t="shared" si="137"/>
        <v>1004.6099999999933</v>
      </c>
      <c r="I675" s="93">
        <f t="shared" si="130"/>
        <v>3.0522019780477985E-2</v>
      </c>
      <c r="J675" s="160"/>
      <c r="K675" s="310">
        <v>209875.72</v>
      </c>
      <c r="L675" s="310">
        <v>172773.85</v>
      </c>
      <c r="M675" s="144">
        <f t="shared" si="131"/>
        <v>37101.869999999995</v>
      </c>
      <c r="N675" s="93">
        <f t="shared" si="132"/>
        <v>0.21474239301838788</v>
      </c>
      <c r="O675" s="261"/>
      <c r="P675" s="160"/>
      <c r="Q675" s="310">
        <v>119795.52</v>
      </c>
      <c r="R675" s="310">
        <v>105935.68000000001</v>
      </c>
      <c r="S675" s="144">
        <f t="shared" si="133"/>
        <v>13859.839999999997</v>
      </c>
      <c r="T675" s="93">
        <f t="shared" si="134"/>
        <v>0.13083259577887257</v>
      </c>
      <c r="U675" s="160"/>
      <c r="V675" s="310">
        <v>363844.98</v>
      </c>
      <c r="W675" s="310">
        <v>374938.74</v>
      </c>
      <c r="X675" s="144">
        <f t="shared" si="135"/>
        <v>-11093.760000000009</v>
      </c>
      <c r="Y675" s="93">
        <f t="shared" si="136"/>
        <v>-2.9588193527294644E-2</v>
      </c>
      <c r="Z675" s="134"/>
    </row>
    <row r="676" spans="1:26" s="70" customFormat="1" hidden="1" outlineLevel="1" x14ac:dyDescent="0.25">
      <c r="A676" s="65" t="s">
        <v>1425</v>
      </c>
      <c r="B676" s="66" t="s">
        <v>1886</v>
      </c>
      <c r="C676" s="67" t="s">
        <v>2339</v>
      </c>
      <c r="D676" s="68"/>
      <c r="E676" s="69"/>
      <c r="F676" s="310">
        <v>2718.7000000000003</v>
      </c>
      <c r="G676" s="310">
        <v>1226.1300000000001</v>
      </c>
      <c r="H676" s="144">
        <f t="shared" si="137"/>
        <v>1492.5700000000002</v>
      </c>
      <c r="I676" s="93">
        <f t="shared" si="130"/>
        <v>1.217301591185274</v>
      </c>
      <c r="J676" s="160"/>
      <c r="K676" s="310">
        <v>10481.33</v>
      </c>
      <c r="L676" s="310">
        <v>16336.61</v>
      </c>
      <c r="M676" s="144">
        <f t="shared" si="131"/>
        <v>-5855.2800000000007</v>
      </c>
      <c r="N676" s="93">
        <f t="shared" si="132"/>
        <v>-0.35841462824906761</v>
      </c>
      <c r="O676" s="261"/>
      <c r="P676" s="160"/>
      <c r="Q676" s="310">
        <v>8054.52</v>
      </c>
      <c r="R676" s="310">
        <v>5140.0200000000004</v>
      </c>
      <c r="S676" s="144">
        <f t="shared" si="133"/>
        <v>2914.5</v>
      </c>
      <c r="T676" s="93">
        <f t="shared" si="134"/>
        <v>0.56702113999556414</v>
      </c>
      <c r="U676" s="160"/>
      <c r="V676" s="310">
        <v>34390.75</v>
      </c>
      <c r="W676" s="310">
        <v>44753.229999999996</v>
      </c>
      <c r="X676" s="144">
        <f t="shared" si="135"/>
        <v>-10362.479999999996</v>
      </c>
      <c r="Y676" s="93">
        <f t="shared" si="136"/>
        <v>-0.2315470860985899</v>
      </c>
      <c r="Z676" s="134"/>
    </row>
    <row r="677" spans="1:26" s="70" customFormat="1" hidden="1" outlineLevel="1" x14ac:dyDescent="0.25">
      <c r="A677" s="65" t="s">
        <v>1426</v>
      </c>
      <c r="B677" s="66" t="s">
        <v>1887</v>
      </c>
      <c r="C677" s="67" t="s">
        <v>2340</v>
      </c>
      <c r="D677" s="68"/>
      <c r="E677" s="69"/>
      <c r="F677" s="310">
        <v>104288.19</v>
      </c>
      <c r="G677" s="310">
        <v>96268.67</v>
      </c>
      <c r="H677" s="144">
        <f t="shared" si="137"/>
        <v>8019.5200000000041</v>
      </c>
      <c r="I677" s="93">
        <f t="shared" si="130"/>
        <v>8.3303529590675801E-2</v>
      </c>
      <c r="J677" s="160"/>
      <c r="K677" s="310">
        <v>617644.39</v>
      </c>
      <c r="L677" s="310">
        <v>747008.22</v>
      </c>
      <c r="M677" s="144">
        <f t="shared" si="131"/>
        <v>-129363.82999999996</v>
      </c>
      <c r="N677" s="93">
        <f t="shared" si="132"/>
        <v>-0.17317591230789933</v>
      </c>
      <c r="O677" s="261"/>
      <c r="P677" s="160"/>
      <c r="Q677" s="310">
        <v>333052.88</v>
      </c>
      <c r="R677" s="310">
        <v>352957.44</v>
      </c>
      <c r="S677" s="144">
        <f t="shared" si="133"/>
        <v>-19904.559999999998</v>
      </c>
      <c r="T677" s="93">
        <f t="shared" si="134"/>
        <v>-5.6393654713724116E-2</v>
      </c>
      <c r="U677" s="160"/>
      <c r="V677" s="310">
        <v>1224070.9300000002</v>
      </c>
      <c r="W677" s="310">
        <v>1354457.6400000001</v>
      </c>
      <c r="X677" s="144">
        <f t="shared" si="135"/>
        <v>-130386.70999999996</v>
      </c>
      <c r="Y677" s="93">
        <f t="shared" si="136"/>
        <v>-9.6264885773762521E-2</v>
      </c>
      <c r="Z677" s="134"/>
    </row>
    <row r="678" spans="1:26" s="70" customFormat="1" hidden="1" outlineLevel="1" x14ac:dyDescent="0.25">
      <c r="A678" s="65" t="s">
        <v>1427</v>
      </c>
      <c r="B678" s="66" t="s">
        <v>1888</v>
      </c>
      <c r="C678" s="67" t="s">
        <v>2341</v>
      </c>
      <c r="D678" s="68"/>
      <c r="E678" s="69"/>
      <c r="F678" s="310">
        <v>16502.64</v>
      </c>
      <c r="G678" s="310">
        <v>13152.1</v>
      </c>
      <c r="H678" s="144">
        <f t="shared" si="137"/>
        <v>3350.5399999999991</v>
      </c>
      <c r="I678" s="93">
        <f t="shared" si="130"/>
        <v>0.25475323332395577</v>
      </c>
      <c r="J678" s="160"/>
      <c r="K678" s="310">
        <v>83344.2</v>
      </c>
      <c r="L678" s="310">
        <v>112851.24</v>
      </c>
      <c r="M678" s="144">
        <f t="shared" si="131"/>
        <v>-29507.040000000008</v>
      </c>
      <c r="N678" s="93">
        <f t="shared" si="132"/>
        <v>-0.2614684606035344</v>
      </c>
      <c r="O678" s="261"/>
      <c r="P678" s="160"/>
      <c r="Q678" s="310">
        <v>47314.16</v>
      </c>
      <c r="R678" s="310">
        <v>56885.020000000004</v>
      </c>
      <c r="S678" s="144">
        <f t="shared" si="133"/>
        <v>-9570.86</v>
      </c>
      <c r="T678" s="93">
        <f t="shared" si="134"/>
        <v>-0.16824921569861451</v>
      </c>
      <c r="U678" s="160"/>
      <c r="V678" s="310">
        <v>162448.68</v>
      </c>
      <c r="W678" s="310">
        <v>221608.69</v>
      </c>
      <c r="X678" s="144">
        <f t="shared" si="135"/>
        <v>-59160.010000000009</v>
      </c>
      <c r="Y678" s="93">
        <f t="shared" si="136"/>
        <v>-0.26695708548252334</v>
      </c>
      <c r="Z678" s="134"/>
    </row>
    <row r="679" spans="1:26" s="70" customFormat="1" hidden="1" outlineLevel="1" x14ac:dyDescent="0.25">
      <c r="A679" s="65" t="s">
        <v>1428</v>
      </c>
      <c r="B679" s="66" t="s">
        <v>1889</v>
      </c>
      <c r="C679" s="67" t="s">
        <v>2342</v>
      </c>
      <c r="D679" s="68"/>
      <c r="E679" s="69"/>
      <c r="F679" s="310">
        <v>731405.32000000007</v>
      </c>
      <c r="G679" s="310">
        <v>2478898.7400000002</v>
      </c>
      <c r="H679" s="144">
        <f t="shared" si="137"/>
        <v>-1747493.4200000002</v>
      </c>
      <c r="I679" s="93">
        <f t="shared" si="130"/>
        <v>-0.70494748002494045</v>
      </c>
      <c r="J679" s="160"/>
      <c r="K679" s="310">
        <v>1938399.3589999999</v>
      </c>
      <c r="L679" s="310">
        <v>4194305.67</v>
      </c>
      <c r="M679" s="144">
        <f t="shared" si="131"/>
        <v>-2255906.3109999998</v>
      </c>
      <c r="N679" s="93">
        <f t="shared" si="132"/>
        <v>-0.53784976310512911</v>
      </c>
      <c r="O679" s="261"/>
      <c r="P679" s="160"/>
      <c r="Q679" s="310">
        <v>1310805.4100000001</v>
      </c>
      <c r="R679" s="310">
        <v>3073181.89</v>
      </c>
      <c r="S679" s="144">
        <f t="shared" si="133"/>
        <v>-1762376.48</v>
      </c>
      <c r="T679" s="93">
        <f t="shared" si="134"/>
        <v>-0.57346962955062841</v>
      </c>
      <c r="U679" s="160"/>
      <c r="V679" s="310">
        <v>4029916.9790000003</v>
      </c>
      <c r="W679" s="310">
        <v>5632579.6129999999</v>
      </c>
      <c r="X679" s="144">
        <f t="shared" si="135"/>
        <v>-1602662.6339999996</v>
      </c>
      <c r="Y679" s="93">
        <f t="shared" si="136"/>
        <v>-0.28453439527087243</v>
      </c>
      <c r="Z679" s="134"/>
    </row>
    <row r="680" spans="1:26" s="70" customFormat="1" hidden="1" outlineLevel="1" x14ac:dyDescent="0.25">
      <c r="A680" s="65" t="s">
        <v>1429</v>
      </c>
      <c r="B680" s="66" t="s">
        <v>1890</v>
      </c>
      <c r="C680" s="67" t="s">
        <v>2333</v>
      </c>
      <c r="D680" s="68"/>
      <c r="E680" s="69"/>
      <c r="F680" s="310">
        <v>97623.790000000008</v>
      </c>
      <c r="G680" s="310">
        <v>55976.75</v>
      </c>
      <c r="H680" s="144">
        <f t="shared" si="137"/>
        <v>41647.040000000008</v>
      </c>
      <c r="I680" s="93">
        <f t="shared" si="130"/>
        <v>0.74400603822122591</v>
      </c>
      <c r="J680" s="160"/>
      <c r="K680" s="310">
        <v>554297.85</v>
      </c>
      <c r="L680" s="310">
        <v>448987.2</v>
      </c>
      <c r="M680" s="144">
        <f t="shared" si="131"/>
        <v>105310.64999999997</v>
      </c>
      <c r="N680" s="93">
        <f t="shared" si="132"/>
        <v>0.23455156405349631</v>
      </c>
      <c r="O680" s="261"/>
      <c r="P680" s="160"/>
      <c r="Q680" s="310">
        <v>248362.78</v>
      </c>
      <c r="R680" s="310">
        <v>211392.41</v>
      </c>
      <c r="S680" s="144">
        <f t="shared" si="133"/>
        <v>36970.369999999995</v>
      </c>
      <c r="T680" s="93">
        <f t="shared" si="134"/>
        <v>0.17488977016724486</v>
      </c>
      <c r="U680" s="160"/>
      <c r="V680" s="310">
        <v>1090421.49</v>
      </c>
      <c r="W680" s="310">
        <v>817362.04</v>
      </c>
      <c r="X680" s="144">
        <f t="shared" si="135"/>
        <v>273059.44999999995</v>
      </c>
      <c r="Y680" s="93">
        <f t="shared" si="136"/>
        <v>0.33407405364702275</v>
      </c>
      <c r="Z680" s="134"/>
    </row>
    <row r="681" spans="1:26" s="70" customFormat="1" hidden="1" outlineLevel="1" x14ac:dyDescent="0.25">
      <c r="A681" s="65" t="s">
        <v>1430</v>
      </c>
      <c r="B681" s="66" t="s">
        <v>1891</v>
      </c>
      <c r="C681" s="67" t="s">
        <v>2267</v>
      </c>
      <c r="D681" s="68"/>
      <c r="E681" s="69"/>
      <c r="F681" s="310">
        <v>5210.9140000000007</v>
      </c>
      <c r="G681" s="310">
        <v>1448.34</v>
      </c>
      <c r="H681" s="144">
        <f t="shared" si="137"/>
        <v>3762.5740000000005</v>
      </c>
      <c r="I681" s="93">
        <f t="shared" si="130"/>
        <v>2.5978527141417076</v>
      </c>
      <c r="J681" s="160"/>
      <c r="K681" s="310">
        <v>51582.233999999997</v>
      </c>
      <c r="L681" s="310">
        <v>54557.26</v>
      </c>
      <c r="M681" s="144">
        <f t="shared" si="131"/>
        <v>-2975.0260000000053</v>
      </c>
      <c r="N681" s="93">
        <f t="shared" si="132"/>
        <v>-5.4530341149830568E-2</v>
      </c>
      <c r="O681" s="261"/>
      <c r="P681" s="160"/>
      <c r="Q681" s="310">
        <v>48487.991999999998</v>
      </c>
      <c r="R681" s="310">
        <v>22363.58</v>
      </c>
      <c r="S681" s="144">
        <f t="shared" si="133"/>
        <v>26124.411999999997</v>
      </c>
      <c r="T681" s="93">
        <f t="shared" si="134"/>
        <v>1.1681677083901592</v>
      </c>
      <c r="U681" s="160"/>
      <c r="V681" s="310">
        <v>60272.273999999998</v>
      </c>
      <c r="W681" s="310">
        <v>230924.22</v>
      </c>
      <c r="X681" s="144">
        <f t="shared" si="135"/>
        <v>-170651.946</v>
      </c>
      <c r="Y681" s="93">
        <f t="shared" si="136"/>
        <v>-0.7389954418813236</v>
      </c>
      <c r="Z681" s="134"/>
    </row>
    <row r="682" spans="1:26" collapsed="1" x14ac:dyDescent="0.25">
      <c r="A682" s="40" t="s">
        <v>690</v>
      </c>
      <c r="B682" s="85" t="s">
        <v>515</v>
      </c>
      <c r="C682" s="91" t="s">
        <v>326</v>
      </c>
      <c r="D682" s="40" t="s">
        <v>276</v>
      </c>
      <c r="E682" s="50"/>
      <c r="F682" s="102">
        <v>1290737.3640000003</v>
      </c>
      <c r="G682" s="102">
        <v>2626404.83</v>
      </c>
      <c r="H682" s="100">
        <f t="shared" si="137"/>
        <v>-1335667.4659999998</v>
      </c>
      <c r="I682" s="119">
        <f t="shared" si="130"/>
        <v>-0.50855353704173611</v>
      </c>
      <c r="J682" s="162"/>
      <c r="K682" s="102">
        <v>5261667.7029999997</v>
      </c>
      <c r="L682" s="102">
        <v>6505431.6600000001</v>
      </c>
      <c r="M682" s="100">
        <f t="shared" si="131"/>
        <v>-1243763.9570000004</v>
      </c>
      <c r="N682" s="119">
        <f t="shared" si="132"/>
        <v>-0.19118853628845905</v>
      </c>
      <c r="O682" s="249"/>
      <c r="P682" s="162"/>
      <c r="Q682" s="102">
        <v>2950584.5319999997</v>
      </c>
      <c r="R682" s="102">
        <v>4413428.07</v>
      </c>
      <c r="S682" s="100">
        <f t="shared" si="133"/>
        <v>-1462843.5380000006</v>
      </c>
      <c r="T682" s="119">
        <f t="shared" si="134"/>
        <v>-0.33145290119115967</v>
      </c>
      <c r="U682" s="162"/>
      <c r="V682" s="102">
        <v>9866152.6829999983</v>
      </c>
      <c r="W682" s="102">
        <v>10380895.962999998</v>
      </c>
      <c r="X682" s="100">
        <f t="shared" si="135"/>
        <v>-514743.27999999933</v>
      </c>
      <c r="Y682" s="119">
        <f t="shared" si="136"/>
        <v>-4.9585631320713336E-2</v>
      </c>
    </row>
    <row r="683" spans="1:26" s="110" customFormat="1" x14ac:dyDescent="0.25">
      <c r="A683" s="105"/>
      <c r="B683" s="106" t="s">
        <v>516</v>
      </c>
      <c r="C683" s="107" t="s">
        <v>281</v>
      </c>
      <c r="D683" s="105"/>
      <c r="E683" s="111" t="s">
        <v>19</v>
      </c>
      <c r="F683" s="305"/>
      <c r="G683" s="305"/>
      <c r="H683" s="306">
        <f t="shared" si="137"/>
        <v>0</v>
      </c>
      <c r="I683" s="121">
        <f t="shared" si="130"/>
        <v>0</v>
      </c>
      <c r="J683" s="169"/>
      <c r="K683" s="305"/>
      <c r="L683" s="305"/>
      <c r="M683" s="306">
        <f t="shared" si="131"/>
        <v>0</v>
      </c>
      <c r="N683" s="121">
        <f t="shared" si="132"/>
        <v>0</v>
      </c>
      <c r="O683" s="250"/>
      <c r="P683" s="169"/>
      <c r="Q683" s="305"/>
      <c r="R683" s="305"/>
      <c r="S683" s="306">
        <f t="shared" si="133"/>
        <v>0</v>
      </c>
      <c r="T683" s="121">
        <f t="shared" si="134"/>
        <v>0</v>
      </c>
      <c r="U683" s="169"/>
      <c r="V683" s="305"/>
      <c r="W683" s="305"/>
      <c r="X683" s="306">
        <f t="shared" si="135"/>
        <v>0</v>
      </c>
      <c r="Y683" s="121">
        <f t="shared" si="136"/>
        <v>0</v>
      </c>
      <c r="Z683" s="134"/>
    </row>
    <row r="684" spans="1:26" s="70" customFormat="1" hidden="1" outlineLevel="1" x14ac:dyDescent="0.25">
      <c r="A684" s="65" t="s">
        <v>1570</v>
      </c>
      <c r="B684" s="66" t="s">
        <v>2031</v>
      </c>
      <c r="C684" s="67" t="s">
        <v>2458</v>
      </c>
      <c r="D684" s="68"/>
      <c r="E684" s="69"/>
      <c r="F684" s="310">
        <v>11591.82</v>
      </c>
      <c r="G684" s="310">
        <v>1092.53</v>
      </c>
      <c r="H684" s="144">
        <f t="shared" si="137"/>
        <v>10499.289999999999</v>
      </c>
      <c r="I684" s="93">
        <f t="shared" si="130"/>
        <v>9.6100702040218575</v>
      </c>
      <c r="J684" s="160"/>
      <c r="K684" s="310">
        <v>61228.35</v>
      </c>
      <c r="L684" s="310">
        <v>9231.76</v>
      </c>
      <c r="M684" s="144">
        <f t="shared" si="131"/>
        <v>51996.59</v>
      </c>
      <c r="N684" s="93">
        <f t="shared" si="132"/>
        <v>5.6323593767602276</v>
      </c>
      <c r="O684" s="261"/>
      <c r="P684" s="160"/>
      <c r="Q684" s="310">
        <v>42581.16</v>
      </c>
      <c r="R684" s="310">
        <v>4899.3599999999997</v>
      </c>
      <c r="S684" s="144">
        <f t="shared" si="133"/>
        <v>37681.800000000003</v>
      </c>
      <c r="T684" s="93">
        <f t="shared" si="134"/>
        <v>7.6911678260017649</v>
      </c>
      <c r="U684" s="160"/>
      <c r="V684" s="310">
        <v>67590.11</v>
      </c>
      <c r="W684" s="310">
        <v>19298.46</v>
      </c>
      <c r="X684" s="144">
        <f t="shared" si="135"/>
        <v>48291.65</v>
      </c>
      <c r="Y684" s="93">
        <f t="shared" si="136"/>
        <v>2.502357701080812</v>
      </c>
      <c r="Z684" s="134"/>
    </row>
    <row r="685" spans="1:26" collapsed="1" x14ac:dyDescent="0.25">
      <c r="A685" s="40" t="s">
        <v>691</v>
      </c>
      <c r="B685" s="85" t="s">
        <v>517</v>
      </c>
      <c r="C685" s="90" t="s">
        <v>325</v>
      </c>
      <c r="D685" s="40"/>
      <c r="E685" s="50"/>
      <c r="F685" s="102">
        <v>11591.82</v>
      </c>
      <c r="G685" s="102">
        <v>1092.53</v>
      </c>
      <c r="H685" s="100">
        <f t="shared" si="137"/>
        <v>10499.289999999999</v>
      </c>
      <c r="I685" s="119">
        <f t="shared" si="130"/>
        <v>9.6100702040218575</v>
      </c>
      <c r="J685" s="162"/>
      <c r="K685" s="102">
        <v>61228.35</v>
      </c>
      <c r="L685" s="102">
        <v>9231.76</v>
      </c>
      <c r="M685" s="100">
        <f t="shared" si="131"/>
        <v>51996.59</v>
      </c>
      <c r="N685" s="119">
        <f t="shared" si="132"/>
        <v>5.6323593767602276</v>
      </c>
      <c r="O685" s="249"/>
      <c r="P685" s="162"/>
      <c r="Q685" s="102">
        <v>42581.16</v>
      </c>
      <c r="R685" s="102">
        <v>4899.3599999999997</v>
      </c>
      <c r="S685" s="100">
        <f t="shared" si="133"/>
        <v>37681.800000000003</v>
      </c>
      <c r="T685" s="119">
        <f t="shared" si="134"/>
        <v>7.6911678260017649</v>
      </c>
      <c r="U685" s="162"/>
      <c r="V685" s="102">
        <v>67590.11</v>
      </c>
      <c r="W685" s="102">
        <v>19298.46</v>
      </c>
      <c r="X685" s="100">
        <f t="shared" si="135"/>
        <v>48291.65</v>
      </c>
      <c r="Y685" s="119">
        <f t="shared" si="136"/>
        <v>2.502357701080812</v>
      </c>
    </row>
    <row r="686" spans="1:26" s="70" customFormat="1" hidden="1" outlineLevel="1" x14ac:dyDescent="0.25">
      <c r="A686" s="65" t="s">
        <v>1571</v>
      </c>
      <c r="B686" s="66" t="s">
        <v>2032</v>
      </c>
      <c r="C686" s="67" t="s">
        <v>2459</v>
      </c>
      <c r="D686" s="68"/>
      <c r="E686" s="69"/>
      <c r="F686" s="310">
        <v>543.96</v>
      </c>
      <c r="G686" s="310">
        <v>5045.96</v>
      </c>
      <c r="H686" s="144">
        <f t="shared" si="137"/>
        <v>-4502</v>
      </c>
      <c r="I686" s="93">
        <f t="shared" si="130"/>
        <v>-0.89219890764096421</v>
      </c>
      <c r="J686" s="160"/>
      <c r="K686" s="310">
        <v>8204.380000000001</v>
      </c>
      <c r="L686" s="310">
        <v>8119.03</v>
      </c>
      <c r="M686" s="144">
        <f t="shared" si="131"/>
        <v>85.350000000001273</v>
      </c>
      <c r="N686" s="93">
        <f t="shared" si="132"/>
        <v>1.0512339528244295E-2</v>
      </c>
      <c r="O686" s="261"/>
      <c r="P686" s="160"/>
      <c r="Q686" s="310">
        <v>986.22</v>
      </c>
      <c r="R686" s="310">
        <v>5840.76</v>
      </c>
      <c r="S686" s="144">
        <f t="shared" si="133"/>
        <v>-4854.54</v>
      </c>
      <c r="T686" s="93">
        <f t="shared" si="134"/>
        <v>-0.83114868612988713</v>
      </c>
      <c r="U686" s="160"/>
      <c r="V686" s="310">
        <v>10403.810000000001</v>
      </c>
      <c r="W686" s="310">
        <v>11373.71</v>
      </c>
      <c r="X686" s="144">
        <f t="shared" si="135"/>
        <v>-969.89999999999782</v>
      </c>
      <c r="Y686" s="93">
        <f t="shared" si="136"/>
        <v>-8.5275604881784206E-2</v>
      </c>
      <c r="Z686" s="134"/>
    </row>
    <row r="687" spans="1:26" collapsed="1" x14ac:dyDescent="0.25">
      <c r="A687" s="40" t="s">
        <v>692</v>
      </c>
      <c r="B687" s="85" t="s">
        <v>518</v>
      </c>
      <c r="C687" s="90" t="s">
        <v>324</v>
      </c>
      <c r="D687" s="40"/>
      <c r="E687" s="50"/>
      <c r="F687" s="102">
        <v>543.96</v>
      </c>
      <c r="G687" s="102">
        <v>5045.96</v>
      </c>
      <c r="H687" s="100">
        <f t="shared" si="137"/>
        <v>-4502</v>
      </c>
      <c r="I687" s="119">
        <f t="shared" si="130"/>
        <v>-0.89219890764096421</v>
      </c>
      <c r="J687" s="162"/>
      <c r="K687" s="102">
        <v>8204.380000000001</v>
      </c>
      <c r="L687" s="102">
        <v>8119.03</v>
      </c>
      <c r="M687" s="100">
        <f t="shared" si="131"/>
        <v>85.350000000001273</v>
      </c>
      <c r="N687" s="119">
        <f t="shared" si="132"/>
        <v>1.0512339528244295E-2</v>
      </c>
      <c r="O687" s="249"/>
      <c r="P687" s="162"/>
      <c r="Q687" s="102">
        <v>986.22</v>
      </c>
      <c r="R687" s="102">
        <v>5840.76</v>
      </c>
      <c r="S687" s="100">
        <f t="shared" si="133"/>
        <v>-4854.54</v>
      </c>
      <c r="T687" s="119">
        <f t="shared" si="134"/>
        <v>-0.83114868612988713</v>
      </c>
      <c r="U687" s="162"/>
      <c r="V687" s="102">
        <v>10403.810000000001</v>
      </c>
      <c r="W687" s="102">
        <v>11373.71</v>
      </c>
      <c r="X687" s="100">
        <f t="shared" si="135"/>
        <v>-969.89999999999782</v>
      </c>
      <c r="Y687" s="119">
        <f t="shared" si="136"/>
        <v>-8.5275604881784206E-2</v>
      </c>
    </row>
    <row r="688" spans="1:26" s="70" customFormat="1" hidden="1" outlineLevel="1" x14ac:dyDescent="0.25">
      <c r="A688" s="65" t="s">
        <v>1572</v>
      </c>
      <c r="B688" s="66" t="s">
        <v>2033</v>
      </c>
      <c r="C688" s="67" t="s">
        <v>2472</v>
      </c>
      <c r="D688" s="68"/>
      <c r="E688" s="69"/>
      <c r="F688" s="310">
        <v>9208.02</v>
      </c>
      <c r="G688" s="310">
        <v>83904.71</v>
      </c>
      <c r="H688" s="144">
        <f t="shared" si="137"/>
        <v>-74696.69</v>
      </c>
      <c r="I688" s="93">
        <f t="shared" si="130"/>
        <v>-0.89025622041956876</v>
      </c>
      <c r="J688" s="160"/>
      <c r="K688" s="310">
        <v>189377.49</v>
      </c>
      <c r="L688" s="310">
        <v>620447.97</v>
      </c>
      <c r="M688" s="144">
        <f t="shared" si="131"/>
        <v>-431070.48</v>
      </c>
      <c r="N688" s="93">
        <f t="shared" si="132"/>
        <v>-0.6947729718577369</v>
      </c>
      <c r="O688" s="261"/>
      <c r="P688" s="160"/>
      <c r="Q688" s="310">
        <v>46461.72</v>
      </c>
      <c r="R688" s="310">
        <v>343253.89</v>
      </c>
      <c r="S688" s="144">
        <f t="shared" si="133"/>
        <v>-296792.17000000004</v>
      </c>
      <c r="T688" s="93">
        <f t="shared" si="134"/>
        <v>-0.86464328197416795</v>
      </c>
      <c r="U688" s="160"/>
      <c r="V688" s="310">
        <v>457000.14</v>
      </c>
      <c r="W688" s="310">
        <v>998633.71</v>
      </c>
      <c r="X688" s="144">
        <f t="shared" si="135"/>
        <v>-541633.56999999995</v>
      </c>
      <c r="Y688" s="93">
        <f t="shared" si="136"/>
        <v>-0.54237461100727313</v>
      </c>
      <c r="Z688" s="134"/>
    </row>
    <row r="689" spans="1:26" collapsed="1" x14ac:dyDescent="0.25">
      <c r="A689" s="40" t="s">
        <v>693</v>
      </c>
      <c r="B689" s="85" t="s">
        <v>519</v>
      </c>
      <c r="C689" s="90" t="s">
        <v>323</v>
      </c>
      <c r="D689" s="40"/>
      <c r="E689" s="50"/>
      <c r="F689" s="102">
        <v>9208.02</v>
      </c>
      <c r="G689" s="102">
        <v>83904.71</v>
      </c>
      <c r="H689" s="100">
        <f t="shared" si="137"/>
        <v>-74696.69</v>
      </c>
      <c r="I689" s="119">
        <f t="shared" si="130"/>
        <v>-0.89025622041956876</v>
      </c>
      <c r="J689" s="162"/>
      <c r="K689" s="102">
        <v>189377.49</v>
      </c>
      <c r="L689" s="102">
        <v>620447.97</v>
      </c>
      <c r="M689" s="100">
        <f t="shared" si="131"/>
        <v>-431070.48</v>
      </c>
      <c r="N689" s="119">
        <f t="shared" si="132"/>
        <v>-0.6947729718577369</v>
      </c>
      <c r="O689" s="249"/>
      <c r="P689" s="162"/>
      <c r="Q689" s="102">
        <v>46461.72</v>
      </c>
      <c r="R689" s="102">
        <v>343253.89</v>
      </c>
      <c r="S689" s="100">
        <f t="shared" si="133"/>
        <v>-296792.17000000004</v>
      </c>
      <c r="T689" s="119">
        <f t="shared" si="134"/>
        <v>-0.86464328197416795</v>
      </c>
      <c r="U689" s="162"/>
      <c r="V689" s="102">
        <v>457000.14</v>
      </c>
      <c r="W689" s="102">
        <v>998633.71</v>
      </c>
      <c r="X689" s="100">
        <f t="shared" si="135"/>
        <v>-541633.56999999995</v>
      </c>
      <c r="Y689" s="119">
        <f t="shared" si="136"/>
        <v>-0.54237461100727313</v>
      </c>
    </row>
    <row r="690" spans="1:26" x14ac:dyDescent="0.25">
      <c r="A690" s="40" t="s">
        <v>1116</v>
      </c>
      <c r="B690" s="86" t="s">
        <v>1231</v>
      </c>
      <c r="C690" s="90" t="s">
        <v>996</v>
      </c>
      <c r="D690" s="40"/>
      <c r="E690" s="50"/>
      <c r="F690" s="102">
        <v>0</v>
      </c>
      <c r="G690" s="102">
        <v>0</v>
      </c>
      <c r="H690" s="100"/>
      <c r="I690" s="119">
        <f t="shared" si="130"/>
        <v>0</v>
      </c>
      <c r="J690" s="162"/>
      <c r="K690" s="102">
        <v>0</v>
      </c>
      <c r="L690" s="102">
        <v>0</v>
      </c>
      <c r="M690" s="100"/>
      <c r="N690" s="119"/>
      <c r="O690" s="249"/>
      <c r="P690" s="162"/>
      <c r="Q690" s="102">
        <v>0</v>
      </c>
      <c r="R690" s="102">
        <v>0</v>
      </c>
      <c r="S690" s="100"/>
      <c r="T690" s="119"/>
      <c r="U690" s="162"/>
      <c r="V690" s="102">
        <v>0</v>
      </c>
      <c r="W690" s="102">
        <v>0</v>
      </c>
      <c r="X690" s="100"/>
      <c r="Y690" s="119"/>
    </row>
    <row r="691" spans="1:26" s="70" customFormat="1" hidden="1" outlineLevel="1" x14ac:dyDescent="0.25">
      <c r="A691" s="65" t="s">
        <v>1573</v>
      </c>
      <c r="B691" s="66" t="s">
        <v>2034</v>
      </c>
      <c r="C691" s="67" t="s">
        <v>2465</v>
      </c>
      <c r="D691" s="68"/>
      <c r="E691" s="69"/>
      <c r="F691" s="310">
        <v>10975.34</v>
      </c>
      <c r="G691" s="310">
        <v>0</v>
      </c>
      <c r="H691" s="144"/>
      <c r="I691" s="93">
        <f t="shared" si="130"/>
        <v>0</v>
      </c>
      <c r="J691" s="160"/>
      <c r="K691" s="310">
        <v>57235.15</v>
      </c>
      <c r="L691" s="310">
        <v>0</v>
      </c>
      <c r="M691" s="144"/>
      <c r="N691" s="93"/>
      <c r="O691" s="261"/>
      <c r="P691" s="160"/>
      <c r="Q691" s="310">
        <v>25229.66</v>
      </c>
      <c r="R691" s="310">
        <v>0</v>
      </c>
      <c r="S691" s="144"/>
      <c r="T691" s="93"/>
      <c r="U691" s="160"/>
      <c r="V691" s="310">
        <v>57235.15</v>
      </c>
      <c r="W691" s="310">
        <v>0</v>
      </c>
      <c r="X691" s="144"/>
      <c r="Y691" s="93"/>
      <c r="Z691" s="134"/>
    </row>
    <row r="692" spans="1:26" collapsed="1" x14ac:dyDescent="0.25">
      <c r="A692" s="40" t="s">
        <v>1117</v>
      </c>
      <c r="B692" s="86" t="s">
        <v>1232</v>
      </c>
      <c r="C692" s="90" t="s">
        <v>997</v>
      </c>
      <c r="D692" s="40"/>
      <c r="E692" s="50"/>
      <c r="F692" s="102">
        <v>10975.34</v>
      </c>
      <c r="G692" s="102">
        <v>0</v>
      </c>
      <c r="H692" s="100"/>
      <c r="I692" s="119">
        <f t="shared" ref="I692:I755" si="138">IF(G692&lt;0,IF(H692=0,0,IF(OR(G692=0,F692=0),"N.M.",IF(ABS(H692/G692)&gt;=10,"N.M.",H692/(-G692)))),IF(H692=0,0,IF(OR(G692=0,F692=0),"N.M.",IF(ABS(H692/G692)&gt;=10,"N.M.",H692/G692))))</f>
        <v>0</v>
      </c>
      <c r="J692" s="162"/>
      <c r="K692" s="102">
        <v>57235.15</v>
      </c>
      <c r="L692" s="102">
        <v>0</v>
      </c>
      <c r="M692" s="100"/>
      <c r="N692" s="119"/>
      <c r="O692" s="249"/>
      <c r="P692" s="162"/>
      <c r="Q692" s="102">
        <v>25229.66</v>
      </c>
      <c r="R692" s="102">
        <v>0</v>
      </c>
      <c r="S692" s="100"/>
      <c r="T692" s="119"/>
      <c r="U692" s="162"/>
      <c r="V692" s="102">
        <v>57235.15</v>
      </c>
      <c r="W692" s="102">
        <v>0</v>
      </c>
      <c r="X692" s="100"/>
      <c r="Y692" s="119"/>
    </row>
    <row r="693" spans="1:26" s="70" customFormat="1" hidden="1" outlineLevel="1" x14ac:dyDescent="0.25">
      <c r="A693" s="65" t="s">
        <v>1574</v>
      </c>
      <c r="B693" s="66" t="s">
        <v>2035</v>
      </c>
      <c r="C693" s="67" t="s">
        <v>2466</v>
      </c>
      <c r="D693" s="68"/>
      <c r="E693" s="69"/>
      <c r="F693" s="310">
        <v>95549.91</v>
      </c>
      <c r="G693" s="310">
        <v>0</v>
      </c>
      <c r="H693" s="144"/>
      <c r="I693" s="93">
        <f t="shared" si="138"/>
        <v>0</v>
      </c>
      <c r="J693" s="160"/>
      <c r="K693" s="310">
        <v>470415.25</v>
      </c>
      <c r="L693" s="310">
        <v>0</v>
      </c>
      <c r="M693" s="144"/>
      <c r="N693" s="93"/>
      <c r="O693" s="261"/>
      <c r="P693" s="160"/>
      <c r="Q693" s="310">
        <v>244827.81</v>
      </c>
      <c r="R693" s="310">
        <v>0</v>
      </c>
      <c r="S693" s="144"/>
      <c r="T693" s="93"/>
      <c r="U693" s="160"/>
      <c r="V693" s="310">
        <v>470415.25</v>
      </c>
      <c r="W693" s="310">
        <v>0</v>
      </c>
      <c r="X693" s="144"/>
      <c r="Y693" s="93"/>
      <c r="Z693" s="134"/>
    </row>
    <row r="694" spans="1:26" collapsed="1" x14ac:dyDescent="0.25">
      <c r="A694" s="40" t="s">
        <v>1118</v>
      </c>
      <c r="B694" s="86" t="s">
        <v>1233</v>
      </c>
      <c r="C694" s="90" t="s">
        <v>998</v>
      </c>
      <c r="D694" s="40"/>
      <c r="E694" s="50"/>
      <c r="F694" s="102">
        <v>95549.91</v>
      </c>
      <c r="G694" s="102">
        <v>0</v>
      </c>
      <c r="H694" s="100"/>
      <c r="I694" s="119">
        <f t="shared" si="138"/>
        <v>0</v>
      </c>
      <c r="J694" s="162"/>
      <c r="K694" s="102">
        <v>470415.25</v>
      </c>
      <c r="L694" s="102">
        <v>0</v>
      </c>
      <c r="M694" s="100"/>
      <c r="N694" s="119"/>
      <c r="O694" s="249"/>
      <c r="P694" s="162"/>
      <c r="Q694" s="102">
        <v>244827.81</v>
      </c>
      <c r="R694" s="102">
        <v>0</v>
      </c>
      <c r="S694" s="100"/>
      <c r="T694" s="119"/>
      <c r="U694" s="162"/>
      <c r="V694" s="102">
        <v>470415.25</v>
      </c>
      <c r="W694" s="102">
        <v>0</v>
      </c>
      <c r="X694" s="100"/>
      <c r="Y694" s="119"/>
    </row>
    <row r="695" spans="1:26" s="70" customFormat="1" hidden="1" outlineLevel="1" x14ac:dyDescent="0.25">
      <c r="A695" s="65" t="s">
        <v>1575</v>
      </c>
      <c r="B695" s="66" t="s">
        <v>2036</v>
      </c>
      <c r="C695" s="67" t="s">
        <v>2473</v>
      </c>
      <c r="D695" s="68"/>
      <c r="E695" s="69"/>
      <c r="F695" s="310">
        <v>2971749.23</v>
      </c>
      <c r="G695" s="310">
        <v>523710.07</v>
      </c>
      <c r="H695" s="144">
        <f t="shared" ref="H695:H758" si="139">+F695-G695</f>
        <v>2448039.16</v>
      </c>
      <c r="I695" s="93">
        <f t="shared" si="138"/>
        <v>4.6744168199782754</v>
      </c>
      <c r="J695" s="160"/>
      <c r="K695" s="310">
        <v>18446004.498</v>
      </c>
      <c r="L695" s="310">
        <v>17572111.02</v>
      </c>
      <c r="M695" s="144">
        <f t="shared" ref="M695:M758" si="140">+K695-L695</f>
        <v>873893.47800000012</v>
      </c>
      <c r="N695" s="93">
        <f t="shared" ref="N695:N758" si="141">IF(L695&lt;0,IF(M695=0,0,IF(OR(L695=0,K695=0),"N.M.",IF(ABS(M695/L695)&gt;=10,"N.M.",M695/(-L695)))),IF(M695=0,0,IF(OR(L695=0,K695=0),"N.M.",IF(ABS(M695/L695)&gt;=10,"N.M.",M695/L695))))</f>
        <v>4.973184365870232E-2</v>
      </c>
      <c r="O695" s="261"/>
      <c r="P695" s="160"/>
      <c r="Q695" s="310">
        <v>9193923.7780000009</v>
      </c>
      <c r="R695" s="310">
        <v>9884394.8399999999</v>
      </c>
      <c r="S695" s="144">
        <f t="shared" ref="S695:S758" si="142">+Q695-R695</f>
        <v>-690471.06199999899</v>
      </c>
      <c r="T695" s="93">
        <f t="shared" ref="T695:T758" si="143">IF(R695&lt;0,IF(S695=0,0,IF(OR(R695=0,Q695=0),"N.M.",IF(ABS(S695/R695)&gt;=10,"N.M.",S695/(-R695)))),IF(S695=0,0,IF(OR(R695=0,Q695=0),"N.M.",IF(ABS(S695/R695)&gt;=10,"N.M.",S695/R695))))</f>
        <v>-6.985466213933629E-2</v>
      </c>
      <c r="U695" s="160"/>
      <c r="V695" s="310">
        <v>31725268.898000002</v>
      </c>
      <c r="W695" s="310">
        <v>30857009.858999997</v>
      </c>
      <c r="X695" s="144">
        <f t="shared" ref="X695:X758" si="144">+V695-W695</f>
        <v>868259.03900000453</v>
      </c>
      <c r="Y695" s="93">
        <f t="shared" ref="Y695:Y758" si="145">IF(W695&lt;0,IF(X695=0,0,IF(OR(W695=0,V695=0),"N.M.",IF(ABS(X695/W695)&gt;=10,"N.M.",X695/(-W695)))),IF(X695=0,0,IF(OR(W695=0,V695=0),"N.M.",IF(ABS(X695/W695)&gt;=10,"N.M.",X695/W695))))</f>
        <v>2.8138145690962381E-2</v>
      </c>
      <c r="Z695" s="134"/>
    </row>
    <row r="696" spans="1:26" s="70" customFormat="1" hidden="1" outlineLevel="1" x14ac:dyDescent="0.25">
      <c r="A696" s="65" t="s">
        <v>1576</v>
      </c>
      <c r="B696" s="66" t="s">
        <v>2037</v>
      </c>
      <c r="C696" s="67" t="s">
        <v>2478</v>
      </c>
      <c r="D696" s="68"/>
      <c r="E696" s="69"/>
      <c r="F696" s="310">
        <v>23798.04</v>
      </c>
      <c r="G696" s="310">
        <v>30921.24</v>
      </c>
      <c r="H696" s="144">
        <f t="shared" si="139"/>
        <v>-7123.2000000000007</v>
      </c>
      <c r="I696" s="93">
        <f t="shared" si="138"/>
        <v>-0.23036592322946947</v>
      </c>
      <c r="J696" s="160"/>
      <c r="K696" s="310">
        <v>180640.05000000002</v>
      </c>
      <c r="L696" s="310">
        <v>217065.60000000001</v>
      </c>
      <c r="M696" s="144">
        <f t="shared" si="140"/>
        <v>-36425.549999999988</v>
      </c>
      <c r="N696" s="93">
        <f t="shared" si="141"/>
        <v>-0.16780894807836888</v>
      </c>
      <c r="O696" s="261"/>
      <c r="P696" s="160"/>
      <c r="Q696" s="310">
        <v>89954.180000000008</v>
      </c>
      <c r="R696" s="310">
        <v>114902.1</v>
      </c>
      <c r="S696" s="144">
        <f t="shared" si="142"/>
        <v>-24947.919999999998</v>
      </c>
      <c r="T696" s="93">
        <f t="shared" si="143"/>
        <v>-0.21712327276873092</v>
      </c>
      <c r="U696" s="160"/>
      <c r="V696" s="310">
        <v>393684.87</v>
      </c>
      <c r="W696" s="310">
        <v>361591.9</v>
      </c>
      <c r="X696" s="144">
        <f t="shared" si="144"/>
        <v>32092.969999999972</v>
      </c>
      <c r="Y696" s="93">
        <f t="shared" si="145"/>
        <v>8.8754670666018706E-2</v>
      </c>
      <c r="Z696" s="134"/>
    </row>
    <row r="697" spans="1:26" collapsed="1" x14ac:dyDescent="0.25">
      <c r="A697" s="40" t="s">
        <v>694</v>
      </c>
      <c r="B697" s="85" t="s">
        <v>520</v>
      </c>
      <c r="C697" s="90" t="s">
        <v>322</v>
      </c>
      <c r="D697" s="40"/>
      <c r="E697" s="50"/>
      <c r="F697" s="102">
        <v>2995547.27</v>
      </c>
      <c r="G697" s="102">
        <v>554631.31000000006</v>
      </c>
      <c r="H697" s="100">
        <f t="shared" si="139"/>
        <v>2440915.96</v>
      </c>
      <c r="I697" s="119">
        <f t="shared" si="138"/>
        <v>4.4009703671435352</v>
      </c>
      <c r="J697" s="162"/>
      <c r="K697" s="102">
        <v>18626644.548</v>
      </c>
      <c r="L697" s="102">
        <v>17789176.620000001</v>
      </c>
      <c r="M697" s="100">
        <f t="shared" si="140"/>
        <v>837467.92799999937</v>
      </c>
      <c r="N697" s="119">
        <f t="shared" si="141"/>
        <v>4.707738564237153E-2</v>
      </c>
      <c r="O697" s="249"/>
      <c r="P697" s="162"/>
      <c r="Q697" s="102">
        <v>9283877.9580000006</v>
      </c>
      <c r="R697" s="102">
        <v>9999296.9399999995</v>
      </c>
      <c r="S697" s="100">
        <f t="shared" si="142"/>
        <v>-715418.98199999891</v>
      </c>
      <c r="T697" s="119">
        <f t="shared" si="143"/>
        <v>-7.1546928378346461E-2</v>
      </c>
      <c r="U697" s="162"/>
      <c r="V697" s="102">
        <v>32118953.768000003</v>
      </c>
      <c r="W697" s="102">
        <v>31218601.759000003</v>
      </c>
      <c r="X697" s="100">
        <f t="shared" si="144"/>
        <v>900352.00899999961</v>
      </c>
      <c r="Y697" s="119">
        <f t="shared" si="145"/>
        <v>2.8840241339138047E-2</v>
      </c>
    </row>
    <row r="698" spans="1:26" s="70" customFormat="1" hidden="1" outlineLevel="1" x14ac:dyDescent="0.25">
      <c r="A698" s="65" t="s">
        <v>1577</v>
      </c>
      <c r="B698" s="66" t="s">
        <v>2038</v>
      </c>
      <c r="C698" s="67" t="s">
        <v>2474</v>
      </c>
      <c r="D698" s="68"/>
      <c r="E698" s="69"/>
      <c r="F698" s="310">
        <v>2987.3</v>
      </c>
      <c r="G698" s="310">
        <v>-3878.9900000000002</v>
      </c>
      <c r="H698" s="144">
        <f t="shared" si="139"/>
        <v>6866.2900000000009</v>
      </c>
      <c r="I698" s="93">
        <f t="shared" si="138"/>
        <v>1.7701231506139485</v>
      </c>
      <c r="J698" s="160"/>
      <c r="K698" s="310">
        <v>28017.54</v>
      </c>
      <c r="L698" s="310">
        <v>11681.94</v>
      </c>
      <c r="M698" s="144">
        <f t="shared" si="140"/>
        <v>16335.6</v>
      </c>
      <c r="N698" s="93">
        <f t="shared" si="141"/>
        <v>1.3983636279590548</v>
      </c>
      <c r="O698" s="261"/>
      <c r="P698" s="160"/>
      <c r="Q698" s="310">
        <v>14557.07</v>
      </c>
      <c r="R698" s="310">
        <v>381.64</v>
      </c>
      <c r="S698" s="144">
        <f t="shared" si="142"/>
        <v>14175.43</v>
      </c>
      <c r="T698" s="93" t="str">
        <f t="shared" si="143"/>
        <v>N.M.</v>
      </c>
      <c r="U698" s="160"/>
      <c r="V698" s="310">
        <v>40511.360000000001</v>
      </c>
      <c r="W698" s="310">
        <v>16424.53</v>
      </c>
      <c r="X698" s="144">
        <f t="shared" si="144"/>
        <v>24086.83</v>
      </c>
      <c r="Y698" s="93">
        <f t="shared" si="145"/>
        <v>1.4665156324107906</v>
      </c>
      <c r="Z698" s="134"/>
    </row>
    <row r="699" spans="1:26" collapsed="1" x14ac:dyDescent="0.25">
      <c r="A699" s="40" t="s">
        <v>695</v>
      </c>
      <c r="B699" s="85" t="s">
        <v>521</v>
      </c>
      <c r="C699" s="90" t="s">
        <v>321</v>
      </c>
      <c r="D699" s="40"/>
      <c r="E699" s="50"/>
      <c r="F699" s="102">
        <v>2987.3</v>
      </c>
      <c r="G699" s="102">
        <v>-3878.9900000000002</v>
      </c>
      <c r="H699" s="100">
        <f t="shared" si="139"/>
        <v>6866.2900000000009</v>
      </c>
      <c r="I699" s="119">
        <f t="shared" si="138"/>
        <v>1.7701231506139485</v>
      </c>
      <c r="J699" s="162"/>
      <c r="K699" s="102">
        <v>28017.54</v>
      </c>
      <c r="L699" s="102">
        <v>11681.94</v>
      </c>
      <c r="M699" s="100">
        <f t="shared" si="140"/>
        <v>16335.6</v>
      </c>
      <c r="N699" s="119">
        <f t="shared" si="141"/>
        <v>1.3983636279590548</v>
      </c>
      <c r="O699" s="249"/>
      <c r="P699" s="162"/>
      <c r="Q699" s="102">
        <v>14557.07</v>
      </c>
      <c r="R699" s="102">
        <v>381.64</v>
      </c>
      <c r="S699" s="100">
        <f t="shared" si="142"/>
        <v>14175.43</v>
      </c>
      <c r="T699" s="119" t="str">
        <f t="shared" si="143"/>
        <v>N.M.</v>
      </c>
      <c r="U699" s="162"/>
      <c r="V699" s="102">
        <v>40511.360000000001</v>
      </c>
      <c r="W699" s="102">
        <v>16424.53</v>
      </c>
      <c r="X699" s="100">
        <f t="shared" si="144"/>
        <v>24086.83</v>
      </c>
      <c r="Y699" s="119">
        <f t="shared" si="145"/>
        <v>1.4665156324107906</v>
      </c>
    </row>
    <row r="700" spans="1:26" s="70" customFormat="1" hidden="1" outlineLevel="1" x14ac:dyDescent="0.25">
      <c r="A700" s="65" t="s">
        <v>1578</v>
      </c>
      <c r="B700" s="66" t="s">
        <v>2039</v>
      </c>
      <c r="C700" s="67" t="s">
        <v>2479</v>
      </c>
      <c r="D700" s="68"/>
      <c r="E700" s="69"/>
      <c r="F700" s="310">
        <v>292.68</v>
      </c>
      <c r="G700" s="310">
        <v>583.77</v>
      </c>
      <c r="H700" s="144">
        <f t="shared" si="139"/>
        <v>-291.08999999999997</v>
      </c>
      <c r="I700" s="93">
        <f t="shared" si="138"/>
        <v>-0.49863816228994295</v>
      </c>
      <c r="J700" s="160"/>
      <c r="K700" s="310">
        <v>1784.02</v>
      </c>
      <c r="L700" s="310">
        <v>11099.2</v>
      </c>
      <c r="M700" s="144">
        <f t="shared" si="140"/>
        <v>-9315.18</v>
      </c>
      <c r="N700" s="93">
        <f t="shared" si="141"/>
        <v>-0.83926589303733601</v>
      </c>
      <c r="O700" s="261"/>
      <c r="P700" s="160"/>
      <c r="Q700" s="310">
        <v>490.68</v>
      </c>
      <c r="R700" s="310">
        <v>2779.02</v>
      </c>
      <c r="S700" s="144">
        <f t="shared" si="142"/>
        <v>-2288.34</v>
      </c>
      <c r="T700" s="93">
        <f t="shared" si="143"/>
        <v>-0.8234341602435391</v>
      </c>
      <c r="U700" s="160"/>
      <c r="V700" s="310">
        <v>7419.3099999999995</v>
      </c>
      <c r="W700" s="310">
        <v>24832.5</v>
      </c>
      <c r="X700" s="144">
        <f t="shared" si="144"/>
        <v>-17413.190000000002</v>
      </c>
      <c r="Y700" s="93">
        <f t="shared" si="145"/>
        <v>-0.70122581294674324</v>
      </c>
      <c r="Z700" s="134"/>
    </row>
    <row r="701" spans="1:26" collapsed="1" x14ac:dyDescent="0.25">
      <c r="A701" s="40" t="s">
        <v>696</v>
      </c>
      <c r="B701" s="85" t="s">
        <v>522</v>
      </c>
      <c r="C701" s="90" t="s">
        <v>320</v>
      </c>
      <c r="D701" s="40"/>
      <c r="E701" s="50"/>
      <c r="F701" s="102">
        <v>292.68</v>
      </c>
      <c r="G701" s="102">
        <v>583.77</v>
      </c>
      <c r="H701" s="100">
        <f t="shared" si="139"/>
        <v>-291.08999999999997</v>
      </c>
      <c r="I701" s="119">
        <f t="shared" si="138"/>
        <v>-0.49863816228994295</v>
      </c>
      <c r="J701" s="162"/>
      <c r="K701" s="102">
        <v>1784.02</v>
      </c>
      <c r="L701" s="102">
        <v>11099.2</v>
      </c>
      <c r="M701" s="100">
        <f t="shared" si="140"/>
        <v>-9315.18</v>
      </c>
      <c r="N701" s="119">
        <f t="shared" si="141"/>
        <v>-0.83926589303733601</v>
      </c>
      <c r="O701" s="249"/>
      <c r="P701" s="162"/>
      <c r="Q701" s="102">
        <v>490.68</v>
      </c>
      <c r="R701" s="102">
        <v>2779.02</v>
      </c>
      <c r="S701" s="100">
        <f t="shared" si="142"/>
        <v>-2288.34</v>
      </c>
      <c r="T701" s="119">
        <f t="shared" si="143"/>
        <v>-0.8234341602435391</v>
      </c>
      <c r="U701" s="162"/>
      <c r="V701" s="102">
        <v>7419.3099999999995</v>
      </c>
      <c r="W701" s="102">
        <v>24832.5</v>
      </c>
      <c r="X701" s="100">
        <f t="shared" si="144"/>
        <v>-17413.190000000002</v>
      </c>
      <c r="Y701" s="119">
        <f t="shared" si="145"/>
        <v>-0.70122581294674324</v>
      </c>
    </row>
    <row r="702" spans="1:26" s="70" customFormat="1" hidden="1" outlineLevel="1" x14ac:dyDescent="0.25">
      <c r="A702" s="65" t="s">
        <v>1579</v>
      </c>
      <c r="B702" s="66" t="s">
        <v>2040</v>
      </c>
      <c r="C702" s="67" t="s">
        <v>2480</v>
      </c>
      <c r="D702" s="68"/>
      <c r="E702" s="69"/>
      <c r="F702" s="310">
        <v>312.34000000000003</v>
      </c>
      <c r="G702" s="310">
        <v>-427.41</v>
      </c>
      <c r="H702" s="144">
        <f t="shared" si="139"/>
        <v>739.75</v>
      </c>
      <c r="I702" s="93">
        <f t="shared" si="138"/>
        <v>1.7307737301420181</v>
      </c>
      <c r="J702" s="160"/>
      <c r="K702" s="310">
        <v>4111.13</v>
      </c>
      <c r="L702" s="310">
        <v>5534.27</v>
      </c>
      <c r="M702" s="144">
        <f t="shared" si="140"/>
        <v>-1423.1400000000003</v>
      </c>
      <c r="N702" s="93">
        <f t="shared" si="141"/>
        <v>-0.257150446219646</v>
      </c>
      <c r="O702" s="261"/>
      <c r="P702" s="160"/>
      <c r="Q702" s="310">
        <v>2536.64</v>
      </c>
      <c r="R702" s="310">
        <v>2504.17</v>
      </c>
      <c r="S702" s="144">
        <f t="shared" si="142"/>
        <v>32.4699999999998</v>
      </c>
      <c r="T702" s="93">
        <f t="shared" si="143"/>
        <v>1.2966372091351545E-2</v>
      </c>
      <c r="U702" s="160"/>
      <c r="V702" s="310">
        <v>8426.7200000000012</v>
      </c>
      <c r="W702" s="310">
        <v>23276.74</v>
      </c>
      <c r="X702" s="144">
        <f t="shared" si="144"/>
        <v>-14850.02</v>
      </c>
      <c r="Y702" s="93">
        <f t="shared" si="145"/>
        <v>-0.63797679571967547</v>
      </c>
      <c r="Z702" s="134"/>
    </row>
    <row r="703" spans="1:26" collapsed="1" x14ac:dyDescent="0.25">
      <c r="A703" s="40" t="s">
        <v>697</v>
      </c>
      <c r="B703" s="85" t="s">
        <v>523</v>
      </c>
      <c r="C703" s="90" t="s">
        <v>319</v>
      </c>
      <c r="D703" s="40"/>
      <c r="E703" s="50"/>
      <c r="F703" s="102">
        <v>312.34000000000003</v>
      </c>
      <c r="G703" s="102">
        <v>-427.41</v>
      </c>
      <c r="H703" s="100">
        <f t="shared" si="139"/>
        <v>739.75</v>
      </c>
      <c r="I703" s="119">
        <f t="shared" si="138"/>
        <v>1.7307737301420181</v>
      </c>
      <c r="J703" s="162"/>
      <c r="K703" s="102">
        <v>4111.13</v>
      </c>
      <c r="L703" s="102">
        <v>5534.27</v>
      </c>
      <c r="M703" s="100">
        <f t="shared" si="140"/>
        <v>-1423.1400000000003</v>
      </c>
      <c r="N703" s="119">
        <f t="shared" si="141"/>
        <v>-0.257150446219646</v>
      </c>
      <c r="O703" s="249"/>
      <c r="P703" s="162"/>
      <c r="Q703" s="102">
        <v>2536.64</v>
      </c>
      <c r="R703" s="102">
        <v>2504.17</v>
      </c>
      <c r="S703" s="100">
        <f t="shared" si="142"/>
        <v>32.4699999999998</v>
      </c>
      <c r="T703" s="119">
        <f t="shared" si="143"/>
        <v>1.2966372091351545E-2</v>
      </c>
      <c r="U703" s="162"/>
      <c r="V703" s="102">
        <v>8426.7200000000012</v>
      </c>
      <c r="W703" s="102">
        <v>23276.74</v>
      </c>
      <c r="X703" s="100">
        <f t="shared" si="144"/>
        <v>-14850.02</v>
      </c>
      <c r="Y703" s="119">
        <f t="shared" si="145"/>
        <v>-0.63797679571967547</v>
      </c>
    </row>
    <row r="704" spans="1:26" s="70" customFormat="1" hidden="1" outlineLevel="1" x14ac:dyDescent="0.25">
      <c r="A704" s="65" t="s">
        <v>1580</v>
      </c>
      <c r="B704" s="66" t="s">
        <v>2041</v>
      </c>
      <c r="C704" s="67" t="s">
        <v>2481</v>
      </c>
      <c r="D704" s="68"/>
      <c r="E704" s="69"/>
      <c r="F704" s="310">
        <v>2738.51</v>
      </c>
      <c r="G704" s="310">
        <v>2947.31</v>
      </c>
      <c r="H704" s="144">
        <f t="shared" si="139"/>
        <v>-208.79999999999973</v>
      </c>
      <c r="I704" s="93">
        <f t="shared" si="138"/>
        <v>-7.0844261377323636E-2</v>
      </c>
      <c r="J704" s="160"/>
      <c r="K704" s="310">
        <v>20692.18</v>
      </c>
      <c r="L704" s="310">
        <v>16991.099999999999</v>
      </c>
      <c r="M704" s="144">
        <f t="shared" si="140"/>
        <v>3701.0800000000017</v>
      </c>
      <c r="N704" s="93">
        <f t="shared" si="141"/>
        <v>0.21782462583352474</v>
      </c>
      <c r="O704" s="261"/>
      <c r="P704" s="160"/>
      <c r="Q704" s="310">
        <v>11177.93</v>
      </c>
      <c r="R704" s="310">
        <v>7853.52</v>
      </c>
      <c r="S704" s="144">
        <f t="shared" si="142"/>
        <v>3324.41</v>
      </c>
      <c r="T704" s="93">
        <f t="shared" si="143"/>
        <v>0.42330190793427658</v>
      </c>
      <c r="U704" s="160"/>
      <c r="V704" s="310">
        <v>41343.97</v>
      </c>
      <c r="W704" s="310">
        <v>34617.24</v>
      </c>
      <c r="X704" s="144">
        <f t="shared" si="144"/>
        <v>6726.7300000000032</v>
      </c>
      <c r="Y704" s="93">
        <f t="shared" si="145"/>
        <v>0.19431734014612384</v>
      </c>
      <c r="Z704" s="134"/>
    </row>
    <row r="705" spans="1:26" collapsed="1" x14ac:dyDescent="0.25">
      <c r="A705" s="40" t="s">
        <v>698</v>
      </c>
      <c r="B705" s="85" t="s">
        <v>524</v>
      </c>
      <c r="C705" s="90" t="s">
        <v>318</v>
      </c>
      <c r="D705" s="40"/>
      <c r="E705" s="50"/>
      <c r="F705" s="102">
        <v>2738.51</v>
      </c>
      <c r="G705" s="102">
        <v>2947.31</v>
      </c>
      <c r="H705" s="100">
        <f t="shared" si="139"/>
        <v>-208.79999999999973</v>
      </c>
      <c r="I705" s="119">
        <f t="shared" si="138"/>
        <v>-7.0844261377323636E-2</v>
      </c>
      <c r="J705" s="162"/>
      <c r="K705" s="102">
        <v>20692.18</v>
      </c>
      <c r="L705" s="102">
        <v>16991.099999999999</v>
      </c>
      <c r="M705" s="100">
        <f t="shared" si="140"/>
        <v>3701.0800000000017</v>
      </c>
      <c r="N705" s="119">
        <f t="shared" si="141"/>
        <v>0.21782462583352474</v>
      </c>
      <c r="O705" s="249"/>
      <c r="P705" s="162"/>
      <c r="Q705" s="102">
        <v>11177.93</v>
      </c>
      <c r="R705" s="102">
        <v>7853.52</v>
      </c>
      <c r="S705" s="100">
        <f t="shared" si="142"/>
        <v>3324.41</v>
      </c>
      <c r="T705" s="119">
        <f t="shared" si="143"/>
        <v>0.42330190793427658</v>
      </c>
      <c r="U705" s="162"/>
      <c r="V705" s="102">
        <v>41343.97</v>
      </c>
      <c r="W705" s="102">
        <v>34617.24</v>
      </c>
      <c r="X705" s="100">
        <f t="shared" si="144"/>
        <v>6726.7300000000032</v>
      </c>
      <c r="Y705" s="119">
        <f t="shared" si="145"/>
        <v>0.19431734014612384</v>
      </c>
    </row>
    <row r="706" spans="1:26" s="70" customFormat="1" hidden="1" outlineLevel="1" x14ac:dyDescent="0.25">
      <c r="A706" s="65" t="s">
        <v>1581</v>
      </c>
      <c r="B706" s="66" t="s">
        <v>2042</v>
      </c>
      <c r="C706" s="67" t="s">
        <v>2482</v>
      </c>
      <c r="D706" s="68"/>
      <c r="E706" s="69"/>
      <c r="F706" s="310">
        <v>1692.56</v>
      </c>
      <c r="G706" s="310">
        <v>3264.2000000000003</v>
      </c>
      <c r="H706" s="144">
        <f t="shared" si="139"/>
        <v>-1571.6400000000003</v>
      </c>
      <c r="I706" s="93">
        <f t="shared" si="138"/>
        <v>-0.48147785062189824</v>
      </c>
      <c r="J706" s="160"/>
      <c r="K706" s="310">
        <v>12127.19</v>
      </c>
      <c r="L706" s="310">
        <v>13198.7</v>
      </c>
      <c r="M706" s="144">
        <f t="shared" si="140"/>
        <v>-1071.5100000000002</v>
      </c>
      <c r="N706" s="93">
        <f t="shared" si="141"/>
        <v>-8.1182995294991192E-2</v>
      </c>
      <c r="O706" s="261"/>
      <c r="P706" s="160"/>
      <c r="Q706" s="310">
        <v>8136.9800000000005</v>
      </c>
      <c r="R706" s="310">
        <v>7307.17</v>
      </c>
      <c r="S706" s="144">
        <f t="shared" si="142"/>
        <v>829.8100000000004</v>
      </c>
      <c r="T706" s="93">
        <f t="shared" si="143"/>
        <v>0.11356106399604778</v>
      </c>
      <c r="U706" s="160"/>
      <c r="V706" s="310">
        <v>25974.79</v>
      </c>
      <c r="W706" s="310">
        <v>25946.560000000001</v>
      </c>
      <c r="X706" s="144">
        <f t="shared" si="144"/>
        <v>28.229999999999563</v>
      </c>
      <c r="Y706" s="93">
        <f t="shared" si="145"/>
        <v>1.0880055005364705E-3</v>
      </c>
      <c r="Z706" s="134"/>
    </row>
    <row r="707" spans="1:26" collapsed="1" x14ac:dyDescent="0.25">
      <c r="A707" s="40" t="s">
        <v>699</v>
      </c>
      <c r="B707" s="85" t="s">
        <v>525</v>
      </c>
      <c r="C707" s="90" t="s">
        <v>317</v>
      </c>
      <c r="D707" s="40"/>
      <c r="E707" s="50"/>
      <c r="F707" s="102">
        <v>1692.56</v>
      </c>
      <c r="G707" s="102">
        <v>3264.2000000000003</v>
      </c>
      <c r="H707" s="100">
        <f t="shared" si="139"/>
        <v>-1571.6400000000003</v>
      </c>
      <c r="I707" s="119">
        <f t="shared" si="138"/>
        <v>-0.48147785062189824</v>
      </c>
      <c r="J707" s="162"/>
      <c r="K707" s="102">
        <v>12127.19</v>
      </c>
      <c r="L707" s="102">
        <v>13198.7</v>
      </c>
      <c r="M707" s="100">
        <f t="shared" si="140"/>
        <v>-1071.5100000000002</v>
      </c>
      <c r="N707" s="119">
        <f t="shared" si="141"/>
        <v>-8.1182995294991192E-2</v>
      </c>
      <c r="O707" s="249"/>
      <c r="P707" s="162"/>
      <c r="Q707" s="102">
        <v>8136.9800000000005</v>
      </c>
      <c r="R707" s="102">
        <v>7307.17</v>
      </c>
      <c r="S707" s="100">
        <f t="shared" si="142"/>
        <v>829.8100000000004</v>
      </c>
      <c r="T707" s="119">
        <f t="shared" si="143"/>
        <v>0.11356106399604778</v>
      </c>
      <c r="U707" s="162"/>
      <c r="V707" s="102">
        <v>25974.79</v>
      </c>
      <c r="W707" s="102">
        <v>25946.560000000001</v>
      </c>
      <c r="X707" s="100">
        <f t="shared" si="144"/>
        <v>28.229999999999563</v>
      </c>
      <c r="Y707" s="119">
        <f t="shared" si="145"/>
        <v>1.0880055005364705E-3</v>
      </c>
    </row>
    <row r="708" spans="1:26" s="70" customFormat="1" hidden="1" outlineLevel="1" x14ac:dyDescent="0.25">
      <c r="A708" s="65" t="s">
        <v>1570</v>
      </c>
      <c r="B708" s="66" t="s">
        <v>2031</v>
      </c>
      <c r="C708" s="67" t="s">
        <v>2458</v>
      </c>
      <c r="D708" s="68"/>
      <c r="E708" s="69"/>
      <c r="F708" s="310">
        <v>11591.82</v>
      </c>
      <c r="G708" s="310">
        <v>1092.53</v>
      </c>
      <c r="H708" s="144">
        <f t="shared" si="139"/>
        <v>10499.289999999999</v>
      </c>
      <c r="I708" s="93">
        <f t="shared" si="138"/>
        <v>9.6100702040218575</v>
      </c>
      <c r="J708" s="160"/>
      <c r="K708" s="310">
        <v>61228.35</v>
      </c>
      <c r="L708" s="310">
        <v>9231.76</v>
      </c>
      <c r="M708" s="144">
        <f t="shared" si="140"/>
        <v>51996.59</v>
      </c>
      <c r="N708" s="93">
        <f t="shared" si="141"/>
        <v>5.6323593767602276</v>
      </c>
      <c r="O708" s="261"/>
      <c r="P708" s="160"/>
      <c r="Q708" s="310">
        <v>42581.16</v>
      </c>
      <c r="R708" s="310">
        <v>4899.3599999999997</v>
      </c>
      <c r="S708" s="144">
        <f t="shared" si="142"/>
        <v>37681.800000000003</v>
      </c>
      <c r="T708" s="93">
        <f t="shared" si="143"/>
        <v>7.6911678260017649</v>
      </c>
      <c r="U708" s="160"/>
      <c r="V708" s="310">
        <v>67590.11</v>
      </c>
      <c r="W708" s="310">
        <v>19298.46</v>
      </c>
      <c r="X708" s="144">
        <f t="shared" si="144"/>
        <v>48291.65</v>
      </c>
      <c r="Y708" s="93">
        <f t="shared" si="145"/>
        <v>2.502357701080812</v>
      </c>
      <c r="Z708" s="134"/>
    </row>
    <row r="709" spans="1:26" s="70" customFormat="1" hidden="1" outlineLevel="1" x14ac:dyDescent="0.25">
      <c r="A709" s="65" t="s">
        <v>1571</v>
      </c>
      <c r="B709" s="66" t="s">
        <v>2032</v>
      </c>
      <c r="C709" s="67" t="s">
        <v>2459</v>
      </c>
      <c r="D709" s="68"/>
      <c r="E709" s="69"/>
      <c r="F709" s="310">
        <v>543.96</v>
      </c>
      <c r="G709" s="310">
        <v>5045.96</v>
      </c>
      <c r="H709" s="144">
        <f t="shared" si="139"/>
        <v>-4502</v>
      </c>
      <c r="I709" s="93">
        <f t="shared" si="138"/>
        <v>-0.89219890764096421</v>
      </c>
      <c r="J709" s="160"/>
      <c r="K709" s="310">
        <v>8204.380000000001</v>
      </c>
      <c r="L709" s="310">
        <v>8119.03</v>
      </c>
      <c r="M709" s="144">
        <f t="shared" si="140"/>
        <v>85.350000000001273</v>
      </c>
      <c r="N709" s="93">
        <f t="shared" si="141"/>
        <v>1.0512339528244295E-2</v>
      </c>
      <c r="O709" s="261"/>
      <c r="P709" s="160"/>
      <c r="Q709" s="310">
        <v>986.22</v>
      </c>
      <c r="R709" s="310">
        <v>5840.76</v>
      </c>
      <c r="S709" s="144">
        <f t="shared" si="142"/>
        <v>-4854.54</v>
      </c>
      <c r="T709" s="93">
        <f t="shared" si="143"/>
        <v>-0.83114868612988713</v>
      </c>
      <c r="U709" s="160"/>
      <c r="V709" s="310">
        <v>10403.810000000001</v>
      </c>
      <c r="W709" s="310">
        <v>11373.71</v>
      </c>
      <c r="X709" s="144">
        <f t="shared" si="144"/>
        <v>-969.89999999999782</v>
      </c>
      <c r="Y709" s="93">
        <f t="shared" si="145"/>
        <v>-8.5275604881784206E-2</v>
      </c>
      <c r="Z709" s="134"/>
    </row>
    <row r="710" spans="1:26" s="70" customFormat="1" hidden="1" outlineLevel="1" x14ac:dyDescent="0.25">
      <c r="A710" s="65" t="s">
        <v>1572</v>
      </c>
      <c r="B710" s="66" t="s">
        <v>2033</v>
      </c>
      <c r="C710" s="67" t="s">
        <v>2472</v>
      </c>
      <c r="D710" s="68"/>
      <c r="E710" s="69"/>
      <c r="F710" s="310">
        <v>9208.02</v>
      </c>
      <c r="G710" s="310">
        <v>83904.71</v>
      </c>
      <c r="H710" s="144">
        <f t="shared" si="139"/>
        <v>-74696.69</v>
      </c>
      <c r="I710" s="93">
        <f t="shared" si="138"/>
        <v>-0.89025622041956876</v>
      </c>
      <c r="J710" s="160"/>
      <c r="K710" s="310">
        <v>189377.49</v>
      </c>
      <c r="L710" s="310">
        <v>620447.97</v>
      </c>
      <c r="M710" s="144">
        <f t="shared" si="140"/>
        <v>-431070.48</v>
      </c>
      <c r="N710" s="93">
        <f t="shared" si="141"/>
        <v>-0.6947729718577369</v>
      </c>
      <c r="O710" s="261"/>
      <c r="P710" s="160"/>
      <c r="Q710" s="310">
        <v>46461.72</v>
      </c>
      <c r="R710" s="310">
        <v>343253.89</v>
      </c>
      <c r="S710" s="144">
        <f t="shared" si="142"/>
        <v>-296792.17000000004</v>
      </c>
      <c r="T710" s="93">
        <f t="shared" si="143"/>
        <v>-0.86464328197416795</v>
      </c>
      <c r="U710" s="160"/>
      <c r="V710" s="310">
        <v>457000.14</v>
      </c>
      <c r="W710" s="310">
        <v>998633.71</v>
      </c>
      <c r="X710" s="144">
        <f t="shared" si="144"/>
        <v>-541633.56999999995</v>
      </c>
      <c r="Y710" s="93">
        <f t="shared" si="145"/>
        <v>-0.54237461100727313</v>
      </c>
      <c r="Z710" s="134"/>
    </row>
    <row r="711" spans="1:26" s="70" customFormat="1" hidden="1" outlineLevel="1" x14ac:dyDescent="0.25">
      <c r="A711" s="65" t="s">
        <v>1573</v>
      </c>
      <c r="B711" s="66" t="s">
        <v>2034</v>
      </c>
      <c r="C711" s="67" t="s">
        <v>2465</v>
      </c>
      <c r="D711" s="68"/>
      <c r="E711" s="69"/>
      <c r="F711" s="310">
        <v>10975.34</v>
      </c>
      <c r="G711" s="310">
        <v>0</v>
      </c>
      <c r="H711" s="144">
        <f t="shared" si="139"/>
        <v>10975.34</v>
      </c>
      <c r="I711" s="93" t="str">
        <f t="shared" si="138"/>
        <v>N.M.</v>
      </c>
      <c r="J711" s="160"/>
      <c r="K711" s="310">
        <v>57235.15</v>
      </c>
      <c r="L711" s="310">
        <v>0</v>
      </c>
      <c r="M711" s="144">
        <f t="shared" si="140"/>
        <v>57235.15</v>
      </c>
      <c r="N711" s="93" t="str">
        <f t="shared" si="141"/>
        <v>N.M.</v>
      </c>
      <c r="O711" s="261"/>
      <c r="P711" s="160"/>
      <c r="Q711" s="310">
        <v>25229.66</v>
      </c>
      <c r="R711" s="310">
        <v>0</v>
      </c>
      <c r="S711" s="144">
        <f t="shared" si="142"/>
        <v>25229.66</v>
      </c>
      <c r="T711" s="93" t="str">
        <f t="shared" si="143"/>
        <v>N.M.</v>
      </c>
      <c r="U711" s="160"/>
      <c r="V711" s="310">
        <v>57235.15</v>
      </c>
      <c r="W711" s="310">
        <v>0</v>
      </c>
      <c r="X711" s="144">
        <f t="shared" si="144"/>
        <v>57235.15</v>
      </c>
      <c r="Y711" s="93" t="str">
        <f t="shared" si="145"/>
        <v>N.M.</v>
      </c>
      <c r="Z711" s="134"/>
    </row>
    <row r="712" spans="1:26" s="70" customFormat="1" hidden="1" outlineLevel="1" x14ac:dyDescent="0.25">
      <c r="A712" s="65" t="s">
        <v>1574</v>
      </c>
      <c r="B712" s="66" t="s">
        <v>2035</v>
      </c>
      <c r="C712" s="67" t="s">
        <v>2466</v>
      </c>
      <c r="D712" s="68"/>
      <c r="E712" s="69"/>
      <c r="F712" s="310">
        <v>95549.91</v>
      </c>
      <c r="G712" s="310">
        <v>0</v>
      </c>
      <c r="H712" s="144">
        <f t="shared" si="139"/>
        <v>95549.91</v>
      </c>
      <c r="I712" s="93" t="str">
        <f t="shared" si="138"/>
        <v>N.M.</v>
      </c>
      <c r="J712" s="160"/>
      <c r="K712" s="310">
        <v>470415.25</v>
      </c>
      <c r="L712" s="310">
        <v>0</v>
      </c>
      <c r="M712" s="144">
        <f t="shared" si="140"/>
        <v>470415.25</v>
      </c>
      <c r="N712" s="93" t="str">
        <f t="shared" si="141"/>
        <v>N.M.</v>
      </c>
      <c r="O712" s="261"/>
      <c r="P712" s="160"/>
      <c r="Q712" s="310">
        <v>244827.81</v>
      </c>
      <c r="R712" s="310">
        <v>0</v>
      </c>
      <c r="S712" s="144">
        <f t="shared" si="142"/>
        <v>244827.81</v>
      </c>
      <c r="T712" s="93" t="str">
        <f t="shared" si="143"/>
        <v>N.M.</v>
      </c>
      <c r="U712" s="160"/>
      <c r="V712" s="310">
        <v>470415.25</v>
      </c>
      <c r="W712" s="310">
        <v>0</v>
      </c>
      <c r="X712" s="144">
        <f t="shared" si="144"/>
        <v>470415.25</v>
      </c>
      <c r="Y712" s="93" t="str">
        <f t="shared" si="145"/>
        <v>N.M.</v>
      </c>
      <c r="Z712" s="134"/>
    </row>
    <row r="713" spans="1:26" s="70" customFormat="1" hidden="1" outlineLevel="1" x14ac:dyDescent="0.25">
      <c r="A713" s="65" t="s">
        <v>1575</v>
      </c>
      <c r="B713" s="66" t="s">
        <v>2036</v>
      </c>
      <c r="C713" s="67" t="s">
        <v>2473</v>
      </c>
      <c r="D713" s="68"/>
      <c r="E713" s="69"/>
      <c r="F713" s="310">
        <v>2971749.23</v>
      </c>
      <c r="G713" s="310">
        <v>523710.07</v>
      </c>
      <c r="H713" s="144">
        <f t="shared" si="139"/>
        <v>2448039.16</v>
      </c>
      <c r="I713" s="93">
        <f t="shared" si="138"/>
        <v>4.6744168199782754</v>
      </c>
      <c r="J713" s="160"/>
      <c r="K713" s="310">
        <v>18446004.498</v>
      </c>
      <c r="L713" s="310">
        <v>17572111.02</v>
      </c>
      <c r="M713" s="144">
        <f t="shared" si="140"/>
        <v>873893.47800000012</v>
      </c>
      <c r="N713" s="93">
        <f t="shared" si="141"/>
        <v>4.973184365870232E-2</v>
      </c>
      <c r="O713" s="261"/>
      <c r="P713" s="160"/>
      <c r="Q713" s="310">
        <v>9193923.7780000009</v>
      </c>
      <c r="R713" s="310">
        <v>9884394.8399999999</v>
      </c>
      <c r="S713" s="144">
        <f t="shared" si="142"/>
        <v>-690471.06199999899</v>
      </c>
      <c r="T713" s="93">
        <f t="shared" si="143"/>
        <v>-6.985466213933629E-2</v>
      </c>
      <c r="U713" s="160"/>
      <c r="V713" s="310">
        <v>31725268.898000002</v>
      </c>
      <c r="W713" s="310">
        <v>30857009.858999997</v>
      </c>
      <c r="X713" s="144">
        <f t="shared" si="144"/>
        <v>868259.03900000453</v>
      </c>
      <c r="Y713" s="93">
        <f t="shared" si="145"/>
        <v>2.8138145690962381E-2</v>
      </c>
      <c r="Z713" s="134"/>
    </row>
    <row r="714" spans="1:26" s="70" customFormat="1" hidden="1" outlineLevel="1" x14ac:dyDescent="0.25">
      <c r="A714" s="65" t="s">
        <v>1576</v>
      </c>
      <c r="B714" s="66" t="s">
        <v>2037</v>
      </c>
      <c r="C714" s="67" t="s">
        <v>2478</v>
      </c>
      <c r="D714" s="68"/>
      <c r="E714" s="69"/>
      <c r="F714" s="310">
        <v>23798.04</v>
      </c>
      <c r="G714" s="310">
        <v>30921.24</v>
      </c>
      <c r="H714" s="144">
        <f t="shared" si="139"/>
        <v>-7123.2000000000007</v>
      </c>
      <c r="I714" s="93">
        <f t="shared" si="138"/>
        <v>-0.23036592322946947</v>
      </c>
      <c r="J714" s="160"/>
      <c r="K714" s="310">
        <v>180640.05000000002</v>
      </c>
      <c r="L714" s="310">
        <v>217065.60000000001</v>
      </c>
      <c r="M714" s="144">
        <f t="shared" si="140"/>
        <v>-36425.549999999988</v>
      </c>
      <c r="N714" s="93">
        <f t="shared" si="141"/>
        <v>-0.16780894807836888</v>
      </c>
      <c r="O714" s="261"/>
      <c r="P714" s="160"/>
      <c r="Q714" s="310">
        <v>89954.180000000008</v>
      </c>
      <c r="R714" s="310">
        <v>114902.1</v>
      </c>
      <c r="S714" s="144">
        <f t="shared" si="142"/>
        <v>-24947.919999999998</v>
      </c>
      <c r="T714" s="93">
        <f t="shared" si="143"/>
        <v>-0.21712327276873092</v>
      </c>
      <c r="U714" s="160"/>
      <c r="V714" s="310">
        <v>393684.87</v>
      </c>
      <c r="W714" s="310">
        <v>361591.9</v>
      </c>
      <c r="X714" s="144">
        <f t="shared" si="144"/>
        <v>32092.969999999972</v>
      </c>
      <c r="Y714" s="93">
        <f t="shared" si="145"/>
        <v>8.8754670666018706E-2</v>
      </c>
      <c r="Z714" s="134"/>
    </row>
    <row r="715" spans="1:26" s="70" customFormat="1" hidden="1" outlineLevel="1" x14ac:dyDescent="0.25">
      <c r="A715" s="65" t="s">
        <v>1577</v>
      </c>
      <c r="B715" s="66" t="s">
        <v>2038</v>
      </c>
      <c r="C715" s="67" t="s">
        <v>2474</v>
      </c>
      <c r="D715" s="68"/>
      <c r="E715" s="69"/>
      <c r="F715" s="310">
        <v>2987.3</v>
      </c>
      <c r="G715" s="310">
        <v>-3878.9900000000002</v>
      </c>
      <c r="H715" s="144">
        <f t="shared" si="139"/>
        <v>6866.2900000000009</v>
      </c>
      <c r="I715" s="93">
        <f t="shared" si="138"/>
        <v>1.7701231506139485</v>
      </c>
      <c r="J715" s="160"/>
      <c r="K715" s="310">
        <v>28017.54</v>
      </c>
      <c r="L715" s="310">
        <v>11681.94</v>
      </c>
      <c r="M715" s="144">
        <f t="shared" si="140"/>
        <v>16335.6</v>
      </c>
      <c r="N715" s="93">
        <f t="shared" si="141"/>
        <v>1.3983636279590548</v>
      </c>
      <c r="O715" s="261"/>
      <c r="P715" s="160"/>
      <c r="Q715" s="310">
        <v>14557.07</v>
      </c>
      <c r="R715" s="310">
        <v>381.64</v>
      </c>
      <c r="S715" s="144">
        <f t="shared" si="142"/>
        <v>14175.43</v>
      </c>
      <c r="T715" s="93" t="str">
        <f t="shared" si="143"/>
        <v>N.M.</v>
      </c>
      <c r="U715" s="160"/>
      <c r="V715" s="310">
        <v>40511.360000000001</v>
      </c>
      <c r="W715" s="310">
        <v>16424.53</v>
      </c>
      <c r="X715" s="144">
        <f t="shared" si="144"/>
        <v>24086.83</v>
      </c>
      <c r="Y715" s="93">
        <f t="shared" si="145"/>
        <v>1.4665156324107906</v>
      </c>
      <c r="Z715" s="134"/>
    </row>
    <row r="716" spans="1:26" s="70" customFormat="1" hidden="1" outlineLevel="1" x14ac:dyDescent="0.25">
      <c r="A716" s="65" t="s">
        <v>1578</v>
      </c>
      <c r="B716" s="66" t="s">
        <v>2039</v>
      </c>
      <c r="C716" s="67" t="s">
        <v>2479</v>
      </c>
      <c r="D716" s="68"/>
      <c r="E716" s="69"/>
      <c r="F716" s="310">
        <v>292.68</v>
      </c>
      <c r="G716" s="310">
        <v>583.77</v>
      </c>
      <c r="H716" s="144">
        <f t="shared" si="139"/>
        <v>-291.08999999999997</v>
      </c>
      <c r="I716" s="93">
        <f t="shared" si="138"/>
        <v>-0.49863816228994295</v>
      </c>
      <c r="J716" s="160"/>
      <c r="K716" s="310">
        <v>1784.02</v>
      </c>
      <c r="L716" s="310">
        <v>11099.2</v>
      </c>
      <c r="M716" s="144">
        <f t="shared" si="140"/>
        <v>-9315.18</v>
      </c>
      <c r="N716" s="93">
        <f t="shared" si="141"/>
        <v>-0.83926589303733601</v>
      </c>
      <c r="O716" s="261"/>
      <c r="P716" s="160"/>
      <c r="Q716" s="310">
        <v>490.68</v>
      </c>
      <c r="R716" s="310">
        <v>2779.02</v>
      </c>
      <c r="S716" s="144">
        <f t="shared" si="142"/>
        <v>-2288.34</v>
      </c>
      <c r="T716" s="93">
        <f t="shared" si="143"/>
        <v>-0.8234341602435391</v>
      </c>
      <c r="U716" s="160"/>
      <c r="V716" s="310">
        <v>7419.3099999999995</v>
      </c>
      <c r="W716" s="310">
        <v>24832.5</v>
      </c>
      <c r="X716" s="144">
        <f t="shared" si="144"/>
        <v>-17413.190000000002</v>
      </c>
      <c r="Y716" s="93">
        <f t="shared" si="145"/>
        <v>-0.70122581294674324</v>
      </c>
      <c r="Z716" s="134"/>
    </row>
    <row r="717" spans="1:26" s="70" customFormat="1" hidden="1" outlineLevel="1" x14ac:dyDescent="0.25">
      <c r="A717" s="65" t="s">
        <v>1579</v>
      </c>
      <c r="B717" s="66" t="s">
        <v>2040</v>
      </c>
      <c r="C717" s="67" t="s">
        <v>2480</v>
      </c>
      <c r="D717" s="68"/>
      <c r="E717" s="69"/>
      <c r="F717" s="310">
        <v>312.34000000000003</v>
      </c>
      <c r="G717" s="310">
        <v>-427.41</v>
      </c>
      <c r="H717" s="144">
        <f t="shared" si="139"/>
        <v>739.75</v>
      </c>
      <c r="I717" s="93">
        <f t="shared" si="138"/>
        <v>1.7307737301420181</v>
      </c>
      <c r="J717" s="160"/>
      <c r="K717" s="310">
        <v>4111.13</v>
      </c>
      <c r="L717" s="310">
        <v>5534.27</v>
      </c>
      <c r="M717" s="144">
        <f t="shared" si="140"/>
        <v>-1423.1400000000003</v>
      </c>
      <c r="N717" s="93">
        <f t="shared" si="141"/>
        <v>-0.257150446219646</v>
      </c>
      <c r="O717" s="261"/>
      <c r="P717" s="160"/>
      <c r="Q717" s="310">
        <v>2536.64</v>
      </c>
      <c r="R717" s="310">
        <v>2504.17</v>
      </c>
      <c r="S717" s="144">
        <f t="shared" si="142"/>
        <v>32.4699999999998</v>
      </c>
      <c r="T717" s="93">
        <f t="shared" si="143"/>
        <v>1.2966372091351545E-2</v>
      </c>
      <c r="U717" s="160"/>
      <c r="V717" s="310">
        <v>8426.7200000000012</v>
      </c>
      <c r="W717" s="310">
        <v>23276.74</v>
      </c>
      <c r="X717" s="144">
        <f t="shared" si="144"/>
        <v>-14850.02</v>
      </c>
      <c r="Y717" s="93">
        <f t="shared" si="145"/>
        <v>-0.63797679571967547</v>
      </c>
      <c r="Z717" s="134"/>
    </row>
    <row r="718" spans="1:26" s="70" customFormat="1" hidden="1" outlineLevel="1" x14ac:dyDescent="0.25">
      <c r="A718" s="65" t="s">
        <v>1580</v>
      </c>
      <c r="B718" s="66" t="s">
        <v>2041</v>
      </c>
      <c r="C718" s="67" t="s">
        <v>2481</v>
      </c>
      <c r="D718" s="68"/>
      <c r="E718" s="69"/>
      <c r="F718" s="310">
        <v>2738.51</v>
      </c>
      <c r="G718" s="310">
        <v>2947.31</v>
      </c>
      <c r="H718" s="144">
        <f t="shared" si="139"/>
        <v>-208.79999999999973</v>
      </c>
      <c r="I718" s="93">
        <f t="shared" si="138"/>
        <v>-7.0844261377323636E-2</v>
      </c>
      <c r="J718" s="160"/>
      <c r="K718" s="310">
        <v>20692.18</v>
      </c>
      <c r="L718" s="310">
        <v>16991.099999999999</v>
      </c>
      <c r="M718" s="144">
        <f t="shared" si="140"/>
        <v>3701.0800000000017</v>
      </c>
      <c r="N718" s="93">
        <f t="shared" si="141"/>
        <v>0.21782462583352474</v>
      </c>
      <c r="O718" s="261"/>
      <c r="P718" s="160"/>
      <c r="Q718" s="310">
        <v>11177.93</v>
      </c>
      <c r="R718" s="310">
        <v>7853.52</v>
      </c>
      <c r="S718" s="144">
        <f t="shared" si="142"/>
        <v>3324.41</v>
      </c>
      <c r="T718" s="93">
        <f t="shared" si="143"/>
        <v>0.42330190793427658</v>
      </c>
      <c r="U718" s="160"/>
      <c r="V718" s="310">
        <v>41343.97</v>
      </c>
      <c r="W718" s="310">
        <v>34617.24</v>
      </c>
      <c r="X718" s="144">
        <f t="shared" si="144"/>
        <v>6726.7300000000032</v>
      </c>
      <c r="Y718" s="93">
        <f t="shared" si="145"/>
        <v>0.19431734014612384</v>
      </c>
      <c r="Z718" s="134"/>
    </row>
    <row r="719" spans="1:26" s="70" customFormat="1" hidden="1" outlineLevel="1" x14ac:dyDescent="0.25">
      <c r="A719" s="65" t="s">
        <v>1581</v>
      </c>
      <c r="B719" s="66" t="s">
        <v>2042</v>
      </c>
      <c r="C719" s="67" t="s">
        <v>2482</v>
      </c>
      <c r="D719" s="68"/>
      <c r="E719" s="69"/>
      <c r="F719" s="310">
        <v>1692.56</v>
      </c>
      <c r="G719" s="310">
        <v>3264.2000000000003</v>
      </c>
      <c r="H719" s="144">
        <f t="shared" si="139"/>
        <v>-1571.6400000000003</v>
      </c>
      <c r="I719" s="93">
        <f t="shared" si="138"/>
        <v>-0.48147785062189824</v>
      </c>
      <c r="J719" s="160"/>
      <c r="K719" s="310">
        <v>12127.19</v>
      </c>
      <c r="L719" s="310">
        <v>13198.7</v>
      </c>
      <c r="M719" s="144">
        <f t="shared" si="140"/>
        <v>-1071.5100000000002</v>
      </c>
      <c r="N719" s="93">
        <f t="shared" si="141"/>
        <v>-8.1182995294991192E-2</v>
      </c>
      <c r="O719" s="261"/>
      <c r="P719" s="160"/>
      <c r="Q719" s="310">
        <v>8136.9800000000005</v>
      </c>
      <c r="R719" s="310">
        <v>7307.17</v>
      </c>
      <c r="S719" s="144">
        <f t="shared" si="142"/>
        <v>829.8100000000004</v>
      </c>
      <c r="T719" s="93">
        <f t="shared" si="143"/>
        <v>0.11356106399604778</v>
      </c>
      <c r="U719" s="160"/>
      <c r="V719" s="310">
        <v>25974.79</v>
      </c>
      <c r="W719" s="310">
        <v>25946.560000000001</v>
      </c>
      <c r="X719" s="144">
        <f t="shared" si="144"/>
        <v>28.229999999999563</v>
      </c>
      <c r="Y719" s="93">
        <f t="shared" si="145"/>
        <v>1.0880055005364705E-3</v>
      </c>
      <c r="Z719" s="134"/>
    </row>
    <row r="720" spans="1:26" collapsed="1" x14ac:dyDescent="0.25">
      <c r="A720" s="40" t="s">
        <v>700</v>
      </c>
      <c r="B720" s="85" t="s">
        <v>526</v>
      </c>
      <c r="C720" s="91" t="s">
        <v>316</v>
      </c>
      <c r="D720" s="40" t="s">
        <v>275</v>
      </c>
      <c r="E720" s="50"/>
      <c r="F720" s="102">
        <v>3131439.7099999995</v>
      </c>
      <c r="G720" s="102">
        <v>647163.39</v>
      </c>
      <c r="H720" s="100">
        <f t="shared" si="139"/>
        <v>2484276.3199999994</v>
      </c>
      <c r="I720" s="119">
        <f t="shared" si="138"/>
        <v>3.8387157839691755</v>
      </c>
      <c r="J720" s="162"/>
      <c r="K720" s="102">
        <v>19479837.228</v>
      </c>
      <c r="L720" s="102">
        <v>18485480.590000004</v>
      </c>
      <c r="M720" s="100">
        <f t="shared" si="140"/>
        <v>994356.63799999654</v>
      </c>
      <c r="N720" s="119">
        <f t="shared" si="141"/>
        <v>5.3791224586171082E-2</v>
      </c>
      <c r="O720" s="249"/>
      <c r="P720" s="162"/>
      <c r="Q720" s="102">
        <v>9680863.8280000016</v>
      </c>
      <c r="R720" s="102">
        <v>10374116.469999999</v>
      </c>
      <c r="S720" s="100">
        <f t="shared" si="142"/>
        <v>-693252.6419999972</v>
      </c>
      <c r="T720" s="119">
        <f t="shared" si="143"/>
        <v>-6.6825222562784406E-2</v>
      </c>
      <c r="U720" s="162"/>
      <c r="V720" s="102">
        <v>33305274.377999999</v>
      </c>
      <c r="W720" s="102">
        <v>32373005.209000003</v>
      </c>
      <c r="X720" s="100">
        <f t="shared" si="144"/>
        <v>932269.16899999604</v>
      </c>
      <c r="Y720" s="119">
        <f t="shared" si="145"/>
        <v>2.8797733265146987E-2</v>
      </c>
    </row>
    <row r="721" spans="1:26" s="70" customFormat="1" hidden="1" outlineLevel="1" x14ac:dyDescent="0.25">
      <c r="A721" s="65" t="s">
        <v>1420</v>
      </c>
      <c r="B721" s="66" t="s">
        <v>1881</v>
      </c>
      <c r="C721" s="67" t="s">
        <v>2255</v>
      </c>
      <c r="D721" s="68"/>
      <c r="E721" s="69"/>
      <c r="F721" s="310">
        <v>188720.03</v>
      </c>
      <c r="G721" s="310">
        <v>-79757.59</v>
      </c>
      <c r="H721" s="144">
        <f t="shared" si="139"/>
        <v>268477.62</v>
      </c>
      <c r="I721" s="93">
        <f t="shared" si="138"/>
        <v>3.3661701663753885</v>
      </c>
      <c r="J721" s="160"/>
      <c r="K721" s="310">
        <v>961106.02</v>
      </c>
      <c r="L721" s="310">
        <v>433818.3</v>
      </c>
      <c r="M721" s="144">
        <f t="shared" si="140"/>
        <v>527287.72</v>
      </c>
      <c r="N721" s="93">
        <f t="shared" si="141"/>
        <v>1.2154575314134972</v>
      </c>
      <c r="O721" s="261"/>
      <c r="P721" s="160"/>
      <c r="Q721" s="310">
        <v>478592.95</v>
      </c>
      <c r="R721" s="310">
        <v>444060.12</v>
      </c>
      <c r="S721" s="144">
        <f t="shared" si="142"/>
        <v>34532.830000000016</v>
      </c>
      <c r="T721" s="93">
        <f t="shared" si="143"/>
        <v>7.7766114191925223E-2</v>
      </c>
      <c r="U721" s="160"/>
      <c r="V721" s="310">
        <v>1720218.8</v>
      </c>
      <c r="W721" s="310">
        <v>852693.40999999992</v>
      </c>
      <c r="X721" s="144">
        <f t="shared" si="144"/>
        <v>867525.39000000013</v>
      </c>
      <c r="Y721" s="93">
        <f t="shared" si="145"/>
        <v>1.0173942707027608</v>
      </c>
      <c r="Z721" s="134"/>
    </row>
    <row r="722" spans="1:26" s="70" customFormat="1" hidden="1" outlineLevel="1" x14ac:dyDescent="0.25">
      <c r="A722" s="65" t="s">
        <v>1421</v>
      </c>
      <c r="B722" s="66" t="s">
        <v>1882</v>
      </c>
      <c r="C722" s="67" t="s">
        <v>2337</v>
      </c>
      <c r="D722" s="68"/>
      <c r="E722" s="69"/>
      <c r="F722" s="310">
        <v>587.23</v>
      </c>
      <c r="G722" s="310">
        <v>-11.370000000000001</v>
      </c>
      <c r="H722" s="144">
        <f t="shared" si="139"/>
        <v>598.6</v>
      </c>
      <c r="I722" s="93" t="str">
        <f t="shared" si="138"/>
        <v>N.M.</v>
      </c>
      <c r="J722" s="160"/>
      <c r="K722" s="310">
        <v>2414.25</v>
      </c>
      <c r="L722" s="310">
        <v>0</v>
      </c>
      <c r="M722" s="144">
        <f t="shared" si="140"/>
        <v>2414.25</v>
      </c>
      <c r="N722" s="93" t="str">
        <f t="shared" si="141"/>
        <v>N.M.</v>
      </c>
      <c r="O722" s="261"/>
      <c r="P722" s="160"/>
      <c r="Q722" s="310">
        <v>2107.94</v>
      </c>
      <c r="R722" s="310">
        <v>-14.450000000000001</v>
      </c>
      <c r="S722" s="144">
        <f t="shared" si="142"/>
        <v>2122.39</v>
      </c>
      <c r="T722" s="93" t="str">
        <f t="shared" si="143"/>
        <v>N.M.</v>
      </c>
      <c r="U722" s="160"/>
      <c r="V722" s="310">
        <v>3462.3199999999997</v>
      </c>
      <c r="W722" s="310">
        <v>693.43000000000006</v>
      </c>
      <c r="X722" s="144">
        <f t="shared" si="144"/>
        <v>2768.8899999999994</v>
      </c>
      <c r="Y722" s="93">
        <f t="shared" si="145"/>
        <v>3.99303462498017</v>
      </c>
      <c r="Z722" s="134"/>
    </row>
    <row r="723" spans="1:26" s="70" customFormat="1" hidden="1" outlineLevel="1" x14ac:dyDescent="0.25">
      <c r="A723" s="65" t="s">
        <v>1422</v>
      </c>
      <c r="B723" s="66" t="s">
        <v>1883</v>
      </c>
      <c r="C723" s="67" t="s">
        <v>2338</v>
      </c>
      <c r="D723" s="68"/>
      <c r="E723" s="69"/>
      <c r="F723" s="310">
        <v>35364.840000000004</v>
      </c>
      <c r="G723" s="310">
        <v>25480.850000000002</v>
      </c>
      <c r="H723" s="144">
        <f t="shared" si="139"/>
        <v>9883.9900000000016</v>
      </c>
      <c r="I723" s="93">
        <f t="shared" si="138"/>
        <v>0.3878987553397944</v>
      </c>
      <c r="J723" s="160"/>
      <c r="K723" s="310">
        <v>166659.49</v>
      </c>
      <c r="L723" s="310">
        <v>174178.4</v>
      </c>
      <c r="M723" s="144">
        <f t="shared" si="140"/>
        <v>-7518.9100000000035</v>
      </c>
      <c r="N723" s="93">
        <f t="shared" si="141"/>
        <v>-4.3167866968579362E-2</v>
      </c>
      <c r="O723" s="261"/>
      <c r="P723" s="160"/>
      <c r="Q723" s="310">
        <v>85862.84</v>
      </c>
      <c r="R723" s="310">
        <v>95248.05</v>
      </c>
      <c r="S723" s="144">
        <f t="shared" si="142"/>
        <v>-9385.2100000000064</v>
      </c>
      <c r="T723" s="93">
        <f t="shared" si="143"/>
        <v>-9.8534405691245192E-2</v>
      </c>
      <c r="U723" s="160"/>
      <c r="V723" s="310">
        <v>379909.65</v>
      </c>
      <c r="W723" s="310">
        <v>376659.18</v>
      </c>
      <c r="X723" s="144">
        <f t="shared" si="144"/>
        <v>3250.4700000000303</v>
      </c>
      <c r="Y723" s="93">
        <f t="shared" si="145"/>
        <v>8.6297378972683744E-3</v>
      </c>
      <c r="Z723" s="134"/>
    </row>
    <row r="724" spans="1:26" s="70" customFormat="1" hidden="1" outlineLevel="1" x14ac:dyDescent="0.25">
      <c r="A724" s="65" t="s">
        <v>1423</v>
      </c>
      <c r="B724" s="66" t="s">
        <v>1884</v>
      </c>
      <c r="C724" s="67" t="s">
        <v>2319</v>
      </c>
      <c r="D724" s="68"/>
      <c r="E724" s="69"/>
      <c r="F724" s="310">
        <v>74396.83</v>
      </c>
      <c r="G724" s="310">
        <v>807.94</v>
      </c>
      <c r="H724" s="144">
        <f t="shared" si="139"/>
        <v>73588.89</v>
      </c>
      <c r="I724" s="93" t="str">
        <f t="shared" si="138"/>
        <v>N.M.</v>
      </c>
      <c r="J724" s="160"/>
      <c r="K724" s="310">
        <v>665862.86</v>
      </c>
      <c r="L724" s="310">
        <v>150614.91</v>
      </c>
      <c r="M724" s="144">
        <f t="shared" si="140"/>
        <v>515247.94999999995</v>
      </c>
      <c r="N724" s="93">
        <f t="shared" si="141"/>
        <v>3.4209624399071776</v>
      </c>
      <c r="O724" s="261"/>
      <c r="P724" s="160"/>
      <c r="Q724" s="310">
        <v>268147.53999999998</v>
      </c>
      <c r="R724" s="310">
        <v>46278.31</v>
      </c>
      <c r="S724" s="144">
        <f t="shared" si="142"/>
        <v>221869.22999999998</v>
      </c>
      <c r="T724" s="93">
        <f t="shared" si="143"/>
        <v>4.7942379486199904</v>
      </c>
      <c r="U724" s="160"/>
      <c r="V724" s="310">
        <v>797195.83</v>
      </c>
      <c r="W724" s="310">
        <v>474225.77</v>
      </c>
      <c r="X724" s="144">
        <f t="shared" si="144"/>
        <v>322970.05999999994</v>
      </c>
      <c r="Y724" s="93">
        <f t="shared" si="145"/>
        <v>0.68104704643107006</v>
      </c>
      <c r="Z724" s="134"/>
    </row>
    <row r="725" spans="1:26" s="70" customFormat="1" hidden="1" outlineLevel="1" x14ac:dyDescent="0.25">
      <c r="A725" s="65" t="s">
        <v>1424</v>
      </c>
      <c r="B725" s="66" t="s">
        <v>1885</v>
      </c>
      <c r="C725" s="67" t="s">
        <v>2320</v>
      </c>
      <c r="D725" s="68"/>
      <c r="E725" s="69"/>
      <c r="F725" s="310">
        <v>33918.879999999997</v>
      </c>
      <c r="G725" s="310">
        <v>32914.270000000004</v>
      </c>
      <c r="H725" s="144">
        <f t="shared" si="139"/>
        <v>1004.6099999999933</v>
      </c>
      <c r="I725" s="93">
        <f t="shared" si="138"/>
        <v>3.0522019780477985E-2</v>
      </c>
      <c r="J725" s="160"/>
      <c r="K725" s="310">
        <v>209875.72</v>
      </c>
      <c r="L725" s="310">
        <v>172773.85</v>
      </c>
      <c r="M725" s="144">
        <f t="shared" si="140"/>
        <v>37101.869999999995</v>
      </c>
      <c r="N725" s="93">
        <f t="shared" si="141"/>
        <v>0.21474239301838788</v>
      </c>
      <c r="O725" s="261"/>
      <c r="P725" s="160"/>
      <c r="Q725" s="310">
        <v>119795.52</v>
      </c>
      <c r="R725" s="310">
        <v>105935.68000000001</v>
      </c>
      <c r="S725" s="144">
        <f t="shared" si="142"/>
        <v>13859.839999999997</v>
      </c>
      <c r="T725" s="93">
        <f t="shared" si="143"/>
        <v>0.13083259577887257</v>
      </c>
      <c r="U725" s="160"/>
      <c r="V725" s="310">
        <v>363844.98</v>
      </c>
      <c r="W725" s="310">
        <v>374938.74</v>
      </c>
      <c r="X725" s="144">
        <f t="shared" si="144"/>
        <v>-11093.760000000009</v>
      </c>
      <c r="Y725" s="93">
        <f t="shared" si="145"/>
        <v>-2.9588193527294644E-2</v>
      </c>
      <c r="Z725" s="134"/>
    </row>
    <row r="726" spans="1:26" s="70" customFormat="1" hidden="1" outlineLevel="1" x14ac:dyDescent="0.25">
      <c r="A726" s="65" t="s">
        <v>1425</v>
      </c>
      <c r="B726" s="66" t="s">
        <v>1886</v>
      </c>
      <c r="C726" s="67" t="s">
        <v>2339</v>
      </c>
      <c r="D726" s="68"/>
      <c r="E726" s="69"/>
      <c r="F726" s="310">
        <v>2718.7000000000003</v>
      </c>
      <c r="G726" s="310">
        <v>1226.1300000000001</v>
      </c>
      <c r="H726" s="144">
        <f t="shared" si="139"/>
        <v>1492.5700000000002</v>
      </c>
      <c r="I726" s="93">
        <f t="shared" si="138"/>
        <v>1.217301591185274</v>
      </c>
      <c r="J726" s="160"/>
      <c r="K726" s="310">
        <v>10481.33</v>
      </c>
      <c r="L726" s="310">
        <v>16336.61</v>
      </c>
      <c r="M726" s="144">
        <f t="shared" si="140"/>
        <v>-5855.2800000000007</v>
      </c>
      <c r="N726" s="93">
        <f t="shared" si="141"/>
        <v>-0.35841462824906761</v>
      </c>
      <c r="O726" s="261"/>
      <c r="P726" s="160"/>
      <c r="Q726" s="310">
        <v>8054.52</v>
      </c>
      <c r="R726" s="310">
        <v>5140.0200000000004</v>
      </c>
      <c r="S726" s="144">
        <f t="shared" si="142"/>
        <v>2914.5</v>
      </c>
      <c r="T726" s="93">
        <f t="shared" si="143"/>
        <v>0.56702113999556414</v>
      </c>
      <c r="U726" s="160"/>
      <c r="V726" s="310">
        <v>34390.75</v>
      </c>
      <c r="W726" s="310">
        <v>44753.229999999996</v>
      </c>
      <c r="X726" s="144">
        <f t="shared" si="144"/>
        <v>-10362.479999999996</v>
      </c>
      <c r="Y726" s="93">
        <f t="shared" si="145"/>
        <v>-0.2315470860985899</v>
      </c>
      <c r="Z726" s="134"/>
    </row>
    <row r="727" spans="1:26" s="70" customFormat="1" hidden="1" outlineLevel="1" x14ac:dyDescent="0.25">
      <c r="A727" s="65" t="s">
        <v>1426</v>
      </c>
      <c r="B727" s="66" t="s">
        <v>1887</v>
      </c>
      <c r="C727" s="67" t="s">
        <v>2340</v>
      </c>
      <c r="D727" s="68"/>
      <c r="E727" s="69"/>
      <c r="F727" s="310">
        <v>104288.19</v>
      </c>
      <c r="G727" s="310">
        <v>96268.67</v>
      </c>
      <c r="H727" s="144">
        <f t="shared" si="139"/>
        <v>8019.5200000000041</v>
      </c>
      <c r="I727" s="93">
        <f t="shared" si="138"/>
        <v>8.3303529590675801E-2</v>
      </c>
      <c r="J727" s="160"/>
      <c r="K727" s="310">
        <v>617644.39</v>
      </c>
      <c r="L727" s="310">
        <v>747008.22</v>
      </c>
      <c r="M727" s="144">
        <f t="shared" si="140"/>
        <v>-129363.82999999996</v>
      </c>
      <c r="N727" s="93">
        <f t="shared" si="141"/>
        <v>-0.17317591230789933</v>
      </c>
      <c r="O727" s="261"/>
      <c r="P727" s="160"/>
      <c r="Q727" s="310">
        <v>333052.88</v>
      </c>
      <c r="R727" s="310">
        <v>352957.44</v>
      </c>
      <c r="S727" s="144">
        <f t="shared" si="142"/>
        <v>-19904.559999999998</v>
      </c>
      <c r="T727" s="93">
        <f t="shared" si="143"/>
        <v>-5.6393654713724116E-2</v>
      </c>
      <c r="U727" s="160"/>
      <c r="V727" s="310">
        <v>1224070.9300000002</v>
      </c>
      <c r="W727" s="310">
        <v>1354457.6400000001</v>
      </c>
      <c r="X727" s="144">
        <f t="shared" si="144"/>
        <v>-130386.70999999996</v>
      </c>
      <c r="Y727" s="93">
        <f t="shared" si="145"/>
        <v>-9.6264885773762521E-2</v>
      </c>
      <c r="Z727" s="134"/>
    </row>
    <row r="728" spans="1:26" s="70" customFormat="1" hidden="1" outlineLevel="1" x14ac:dyDescent="0.25">
      <c r="A728" s="65" t="s">
        <v>1427</v>
      </c>
      <c r="B728" s="66" t="s">
        <v>1888</v>
      </c>
      <c r="C728" s="67" t="s">
        <v>2341</v>
      </c>
      <c r="D728" s="68"/>
      <c r="E728" s="69"/>
      <c r="F728" s="310">
        <v>16502.64</v>
      </c>
      <c r="G728" s="310">
        <v>13152.1</v>
      </c>
      <c r="H728" s="144">
        <f t="shared" si="139"/>
        <v>3350.5399999999991</v>
      </c>
      <c r="I728" s="93">
        <f t="shared" si="138"/>
        <v>0.25475323332395577</v>
      </c>
      <c r="J728" s="160"/>
      <c r="K728" s="310">
        <v>83344.2</v>
      </c>
      <c r="L728" s="310">
        <v>112851.24</v>
      </c>
      <c r="M728" s="144">
        <f t="shared" si="140"/>
        <v>-29507.040000000008</v>
      </c>
      <c r="N728" s="93">
        <f t="shared" si="141"/>
        <v>-0.2614684606035344</v>
      </c>
      <c r="O728" s="261"/>
      <c r="P728" s="160"/>
      <c r="Q728" s="310">
        <v>47314.16</v>
      </c>
      <c r="R728" s="310">
        <v>56885.020000000004</v>
      </c>
      <c r="S728" s="144">
        <f t="shared" si="142"/>
        <v>-9570.86</v>
      </c>
      <c r="T728" s="93">
        <f t="shared" si="143"/>
        <v>-0.16824921569861451</v>
      </c>
      <c r="U728" s="160"/>
      <c r="V728" s="310">
        <v>162448.68</v>
      </c>
      <c r="W728" s="310">
        <v>221608.69</v>
      </c>
      <c r="X728" s="144">
        <f t="shared" si="144"/>
        <v>-59160.010000000009</v>
      </c>
      <c r="Y728" s="93">
        <f t="shared" si="145"/>
        <v>-0.26695708548252334</v>
      </c>
      <c r="Z728" s="134"/>
    </row>
    <row r="729" spans="1:26" s="70" customFormat="1" hidden="1" outlineLevel="1" x14ac:dyDescent="0.25">
      <c r="A729" s="65" t="s">
        <v>1428</v>
      </c>
      <c r="B729" s="66" t="s">
        <v>1889</v>
      </c>
      <c r="C729" s="67" t="s">
        <v>2342</v>
      </c>
      <c r="D729" s="68"/>
      <c r="E729" s="69"/>
      <c r="F729" s="310">
        <v>731405.32000000007</v>
      </c>
      <c r="G729" s="310">
        <v>2478898.7400000002</v>
      </c>
      <c r="H729" s="144">
        <f t="shared" si="139"/>
        <v>-1747493.4200000002</v>
      </c>
      <c r="I729" s="93">
        <f t="shared" si="138"/>
        <v>-0.70494748002494045</v>
      </c>
      <c r="J729" s="160"/>
      <c r="K729" s="310">
        <v>1938399.3589999999</v>
      </c>
      <c r="L729" s="310">
        <v>4194305.67</v>
      </c>
      <c r="M729" s="144">
        <f t="shared" si="140"/>
        <v>-2255906.3109999998</v>
      </c>
      <c r="N729" s="93">
        <f t="shared" si="141"/>
        <v>-0.53784976310512911</v>
      </c>
      <c r="O729" s="261"/>
      <c r="P729" s="160"/>
      <c r="Q729" s="310">
        <v>1310805.4100000001</v>
      </c>
      <c r="R729" s="310">
        <v>3073181.89</v>
      </c>
      <c r="S729" s="144">
        <f t="shared" si="142"/>
        <v>-1762376.48</v>
      </c>
      <c r="T729" s="93">
        <f t="shared" si="143"/>
        <v>-0.57346962955062841</v>
      </c>
      <c r="U729" s="160"/>
      <c r="V729" s="310">
        <v>4029916.9790000003</v>
      </c>
      <c r="W729" s="310">
        <v>5632579.6129999999</v>
      </c>
      <c r="X729" s="144">
        <f t="shared" si="144"/>
        <v>-1602662.6339999996</v>
      </c>
      <c r="Y729" s="93">
        <f t="shared" si="145"/>
        <v>-0.28453439527087243</v>
      </c>
      <c r="Z729" s="134"/>
    </row>
    <row r="730" spans="1:26" s="70" customFormat="1" hidden="1" outlineLevel="1" x14ac:dyDescent="0.25">
      <c r="A730" s="65" t="s">
        <v>1429</v>
      </c>
      <c r="B730" s="66" t="s">
        <v>1890</v>
      </c>
      <c r="C730" s="67" t="s">
        <v>2333</v>
      </c>
      <c r="D730" s="68"/>
      <c r="E730" s="69"/>
      <c r="F730" s="310">
        <v>97623.790000000008</v>
      </c>
      <c r="G730" s="310">
        <v>55976.75</v>
      </c>
      <c r="H730" s="144">
        <f t="shared" si="139"/>
        <v>41647.040000000008</v>
      </c>
      <c r="I730" s="93">
        <f t="shared" si="138"/>
        <v>0.74400603822122591</v>
      </c>
      <c r="J730" s="160"/>
      <c r="K730" s="310">
        <v>554297.85</v>
      </c>
      <c r="L730" s="310">
        <v>448987.2</v>
      </c>
      <c r="M730" s="144">
        <f t="shared" si="140"/>
        <v>105310.64999999997</v>
      </c>
      <c r="N730" s="93">
        <f t="shared" si="141"/>
        <v>0.23455156405349631</v>
      </c>
      <c r="O730" s="261"/>
      <c r="P730" s="160"/>
      <c r="Q730" s="310">
        <v>248362.78</v>
      </c>
      <c r="R730" s="310">
        <v>211392.41</v>
      </c>
      <c r="S730" s="144">
        <f t="shared" si="142"/>
        <v>36970.369999999995</v>
      </c>
      <c r="T730" s="93">
        <f t="shared" si="143"/>
        <v>0.17488977016724486</v>
      </c>
      <c r="U730" s="160"/>
      <c r="V730" s="310">
        <v>1090421.49</v>
      </c>
      <c r="W730" s="310">
        <v>817362.04</v>
      </c>
      <c r="X730" s="144">
        <f t="shared" si="144"/>
        <v>273059.44999999995</v>
      </c>
      <c r="Y730" s="93">
        <f t="shared" si="145"/>
        <v>0.33407405364702275</v>
      </c>
      <c r="Z730" s="134"/>
    </row>
    <row r="731" spans="1:26" s="70" customFormat="1" hidden="1" outlineLevel="1" x14ac:dyDescent="0.25">
      <c r="A731" s="65" t="s">
        <v>1430</v>
      </c>
      <c r="B731" s="66" t="s">
        <v>1891</v>
      </c>
      <c r="C731" s="67" t="s">
        <v>2267</v>
      </c>
      <c r="D731" s="68"/>
      <c r="E731" s="69"/>
      <c r="F731" s="310">
        <v>5210.9140000000007</v>
      </c>
      <c r="G731" s="310">
        <v>1448.34</v>
      </c>
      <c r="H731" s="144">
        <f t="shared" si="139"/>
        <v>3762.5740000000005</v>
      </c>
      <c r="I731" s="93">
        <f t="shared" si="138"/>
        <v>2.5978527141417076</v>
      </c>
      <c r="J731" s="160"/>
      <c r="K731" s="310">
        <v>51582.233999999997</v>
      </c>
      <c r="L731" s="310">
        <v>54557.26</v>
      </c>
      <c r="M731" s="144">
        <f t="shared" si="140"/>
        <v>-2975.0260000000053</v>
      </c>
      <c r="N731" s="93">
        <f t="shared" si="141"/>
        <v>-5.4530341149830568E-2</v>
      </c>
      <c r="O731" s="261"/>
      <c r="P731" s="160"/>
      <c r="Q731" s="310">
        <v>48487.991999999998</v>
      </c>
      <c r="R731" s="310">
        <v>22363.58</v>
      </c>
      <c r="S731" s="144">
        <f t="shared" si="142"/>
        <v>26124.411999999997</v>
      </c>
      <c r="T731" s="93">
        <f t="shared" si="143"/>
        <v>1.1681677083901592</v>
      </c>
      <c r="U731" s="160"/>
      <c r="V731" s="310">
        <v>60272.273999999998</v>
      </c>
      <c r="W731" s="310">
        <v>230924.22</v>
      </c>
      <c r="X731" s="144">
        <f t="shared" si="144"/>
        <v>-170651.946</v>
      </c>
      <c r="Y731" s="93">
        <f t="shared" si="145"/>
        <v>-0.7389954418813236</v>
      </c>
      <c r="Z731" s="134"/>
    </row>
    <row r="732" spans="1:26" s="70" customFormat="1" hidden="1" outlineLevel="1" x14ac:dyDescent="0.25">
      <c r="A732" s="65" t="s">
        <v>1570</v>
      </c>
      <c r="B732" s="66" t="s">
        <v>2031</v>
      </c>
      <c r="C732" s="67" t="s">
        <v>2458</v>
      </c>
      <c r="D732" s="68"/>
      <c r="E732" s="69"/>
      <c r="F732" s="310">
        <v>11591.82</v>
      </c>
      <c r="G732" s="310">
        <v>1092.53</v>
      </c>
      <c r="H732" s="144">
        <f t="shared" si="139"/>
        <v>10499.289999999999</v>
      </c>
      <c r="I732" s="93">
        <f t="shared" si="138"/>
        <v>9.6100702040218575</v>
      </c>
      <c r="J732" s="160"/>
      <c r="K732" s="310">
        <v>61228.35</v>
      </c>
      <c r="L732" s="310">
        <v>9231.76</v>
      </c>
      <c r="M732" s="144">
        <f t="shared" si="140"/>
        <v>51996.59</v>
      </c>
      <c r="N732" s="93">
        <f t="shared" si="141"/>
        <v>5.6323593767602276</v>
      </c>
      <c r="O732" s="261"/>
      <c r="P732" s="160"/>
      <c r="Q732" s="310">
        <v>42581.16</v>
      </c>
      <c r="R732" s="310">
        <v>4899.3599999999997</v>
      </c>
      <c r="S732" s="144">
        <f t="shared" si="142"/>
        <v>37681.800000000003</v>
      </c>
      <c r="T732" s="93">
        <f t="shared" si="143"/>
        <v>7.6911678260017649</v>
      </c>
      <c r="U732" s="160"/>
      <c r="V732" s="310">
        <v>67590.11</v>
      </c>
      <c r="W732" s="310">
        <v>19298.46</v>
      </c>
      <c r="X732" s="144">
        <f t="shared" si="144"/>
        <v>48291.65</v>
      </c>
      <c r="Y732" s="93">
        <f t="shared" si="145"/>
        <v>2.502357701080812</v>
      </c>
      <c r="Z732" s="134"/>
    </row>
    <row r="733" spans="1:26" s="70" customFormat="1" hidden="1" outlineLevel="1" x14ac:dyDescent="0.25">
      <c r="A733" s="65" t="s">
        <v>1571</v>
      </c>
      <c r="B733" s="66" t="s">
        <v>2032</v>
      </c>
      <c r="C733" s="67" t="s">
        <v>2459</v>
      </c>
      <c r="D733" s="68"/>
      <c r="E733" s="69"/>
      <c r="F733" s="310">
        <v>543.96</v>
      </c>
      <c r="G733" s="310">
        <v>5045.96</v>
      </c>
      <c r="H733" s="144">
        <f t="shared" si="139"/>
        <v>-4502</v>
      </c>
      <c r="I733" s="93">
        <f t="shared" si="138"/>
        <v>-0.89219890764096421</v>
      </c>
      <c r="J733" s="160"/>
      <c r="K733" s="310">
        <v>8204.380000000001</v>
      </c>
      <c r="L733" s="310">
        <v>8119.03</v>
      </c>
      <c r="M733" s="144">
        <f t="shared" si="140"/>
        <v>85.350000000001273</v>
      </c>
      <c r="N733" s="93">
        <f t="shared" si="141"/>
        <v>1.0512339528244295E-2</v>
      </c>
      <c r="O733" s="261"/>
      <c r="P733" s="160"/>
      <c r="Q733" s="310">
        <v>986.22</v>
      </c>
      <c r="R733" s="310">
        <v>5840.76</v>
      </c>
      <c r="S733" s="144">
        <f t="shared" si="142"/>
        <v>-4854.54</v>
      </c>
      <c r="T733" s="93">
        <f t="shared" si="143"/>
        <v>-0.83114868612988713</v>
      </c>
      <c r="U733" s="160"/>
      <c r="V733" s="310">
        <v>10403.810000000001</v>
      </c>
      <c r="W733" s="310">
        <v>11373.71</v>
      </c>
      <c r="X733" s="144">
        <f t="shared" si="144"/>
        <v>-969.89999999999782</v>
      </c>
      <c r="Y733" s="93">
        <f t="shared" si="145"/>
        <v>-8.5275604881784206E-2</v>
      </c>
      <c r="Z733" s="134"/>
    </row>
    <row r="734" spans="1:26" s="70" customFormat="1" hidden="1" outlineLevel="1" x14ac:dyDescent="0.25">
      <c r="A734" s="65" t="s">
        <v>1572</v>
      </c>
      <c r="B734" s="66" t="s">
        <v>2033</v>
      </c>
      <c r="C734" s="67" t="s">
        <v>2472</v>
      </c>
      <c r="D734" s="68"/>
      <c r="E734" s="69"/>
      <c r="F734" s="310">
        <v>9208.02</v>
      </c>
      <c r="G734" s="310">
        <v>83904.71</v>
      </c>
      <c r="H734" s="144">
        <f t="shared" si="139"/>
        <v>-74696.69</v>
      </c>
      <c r="I734" s="93">
        <f t="shared" si="138"/>
        <v>-0.89025622041956876</v>
      </c>
      <c r="J734" s="160"/>
      <c r="K734" s="310">
        <v>189377.49</v>
      </c>
      <c r="L734" s="310">
        <v>620447.97</v>
      </c>
      <c r="M734" s="144">
        <f t="shared" si="140"/>
        <v>-431070.48</v>
      </c>
      <c r="N734" s="93">
        <f t="shared" si="141"/>
        <v>-0.6947729718577369</v>
      </c>
      <c r="O734" s="261"/>
      <c r="P734" s="160"/>
      <c r="Q734" s="310">
        <v>46461.72</v>
      </c>
      <c r="R734" s="310">
        <v>343253.89</v>
      </c>
      <c r="S734" s="144">
        <f t="shared" si="142"/>
        <v>-296792.17000000004</v>
      </c>
      <c r="T734" s="93">
        <f t="shared" si="143"/>
        <v>-0.86464328197416795</v>
      </c>
      <c r="U734" s="160"/>
      <c r="V734" s="310">
        <v>457000.14</v>
      </c>
      <c r="W734" s="310">
        <v>998633.71</v>
      </c>
      <c r="X734" s="144">
        <f t="shared" si="144"/>
        <v>-541633.56999999995</v>
      </c>
      <c r="Y734" s="93">
        <f t="shared" si="145"/>
        <v>-0.54237461100727313</v>
      </c>
      <c r="Z734" s="134"/>
    </row>
    <row r="735" spans="1:26" s="70" customFormat="1" hidden="1" outlineLevel="1" x14ac:dyDescent="0.25">
      <c r="A735" s="65" t="s">
        <v>1573</v>
      </c>
      <c r="B735" s="66" t="s">
        <v>2034</v>
      </c>
      <c r="C735" s="67" t="s">
        <v>2465</v>
      </c>
      <c r="D735" s="68"/>
      <c r="E735" s="69"/>
      <c r="F735" s="310">
        <v>10975.34</v>
      </c>
      <c r="G735" s="310">
        <v>0</v>
      </c>
      <c r="H735" s="144">
        <f t="shared" si="139"/>
        <v>10975.34</v>
      </c>
      <c r="I735" s="93" t="str">
        <f t="shared" si="138"/>
        <v>N.M.</v>
      </c>
      <c r="J735" s="160"/>
      <c r="K735" s="310">
        <v>57235.15</v>
      </c>
      <c r="L735" s="310">
        <v>0</v>
      </c>
      <c r="M735" s="144">
        <f t="shared" si="140"/>
        <v>57235.15</v>
      </c>
      <c r="N735" s="93" t="str">
        <f t="shared" si="141"/>
        <v>N.M.</v>
      </c>
      <c r="O735" s="261"/>
      <c r="P735" s="160"/>
      <c r="Q735" s="310">
        <v>25229.66</v>
      </c>
      <c r="R735" s="310">
        <v>0</v>
      </c>
      <c r="S735" s="144">
        <f t="shared" si="142"/>
        <v>25229.66</v>
      </c>
      <c r="T735" s="93" t="str">
        <f t="shared" si="143"/>
        <v>N.M.</v>
      </c>
      <c r="U735" s="160"/>
      <c r="V735" s="310">
        <v>57235.15</v>
      </c>
      <c r="W735" s="310">
        <v>0</v>
      </c>
      <c r="X735" s="144">
        <f t="shared" si="144"/>
        <v>57235.15</v>
      </c>
      <c r="Y735" s="93" t="str">
        <f t="shared" si="145"/>
        <v>N.M.</v>
      </c>
      <c r="Z735" s="134"/>
    </row>
    <row r="736" spans="1:26" s="70" customFormat="1" hidden="1" outlineLevel="1" x14ac:dyDescent="0.25">
      <c r="A736" s="65" t="s">
        <v>1574</v>
      </c>
      <c r="B736" s="66" t="s">
        <v>2035</v>
      </c>
      <c r="C736" s="67" t="s">
        <v>2466</v>
      </c>
      <c r="D736" s="68"/>
      <c r="E736" s="69"/>
      <c r="F736" s="310">
        <v>95549.91</v>
      </c>
      <c r="G736" s="310">
        <v>0</v>
      </c>
      <c r="H736" s="144">
        <f t="shared" si="139"/>
        <v>95549.91</v>
      </c>
      <c r="I736" s="93" t="str">
        <f t="shared" si="138"/>
        <v>N.M.</v>
      </c>
      <c r="J736" s="160"/>
      <c r="K736" s="310">
        <v>470415.25</v>
      </c>
      <c r="L736" s="310">
        <v>0</v>
      </c>
      <c r="M736" s="144">
        <f t="shared" si="140"/>
        <v>470415.25</v>
      </c>
      <c r="N736" s="93" t="str">
        <f t="shared" si="141"/>
        <v>N.M.</v>
      </c>
      <c r="O736" s="261"/>
      <c r="P736" s="160"/>
      <c r="Q736" s="310">
        <v>244827.81</v>
      </c>
      <c r="R736" s="310">
        <v>0</v>
      </c>
      <c r="S736" s="144">
        <f t="shared" si="142"/>
        <v>244827.81</v>
      </c>
      <c r="T736" s="93" t="str">
        <f t="shared" si="143"/>
        <v>N.M.</v>
      </c>
      <c r="U736" s="160"/>
      <c r="V736" s="310">
        <v>470415.25</v>
      </c>
      <c r="W736" s="310">
        <v>0</v>
      </c>
      <c r="X736" s="144">
        <f t="shared" si="144"/>
        <v>470415.25</v>
      </c>
      <c r="Y736" s="93" t="str">
        <f t="shared" si="145"/>
        <v>N.M.</v>
      </c>
      <c r="Z736" s="134"/>
    </row>
    <row r="737" spans="1:26" s="70" customFormat="1" hidden="1" outlineLevel="1" x14ac:dyDescent="0.25">
      <c r="A737" s="65" t="s">
        <v>1575</v>
      </c>
      <c r="B737" s="66" t="s">
        <v>2036</v>
      </c>
      <c r="C737" s="67" t="s">
        <v>2473</v>
      </c>
      <c r="D737" s="68"/>
      <c r="E737" s="69"/>
      <c r="F737" s="310">
        <v>2971749.23</v>
      </c>
      <c r="G737" s="310">
        <v>523710.07</v>
      </c>
      <c r="H737" s="144">
        <f t="shared" si="139"/>
        <v>2448039.16</v>
      </c>
      <c r="I737" s="93">
        <f t="shared" si="138"/>
        <v>4.6744168199782754</v>
      </c>
      <c r="J737" s="160"/>
      <c r="K737" s="310">
        <v>18446004.498</v>
      </c>
      <c r="L737" s="310">
        <v>17572111.02</v>
      </c>
      <c r="M737" s="144">
        <f t="shared" si="140"/>
        <v>873893.47800000012</v>
      </c>
      <c r="N737" s="93">
        <f t="shared" si="141"/>
        <v>4.973184365870232E-2</v>
      </c>
      <c r="O737" s="261"/>
      <c r="P737" s="160"/>
      <c r="Q737" s="310">
        <v>9193923.7780000009</v>
      </c>
      <c r="R737" s="310">
        <v>9884394.8399999999</v>
      </c>
      <c r="S737" s="144">
        <f t="shared" si="142"/>
        <v>-690471.06199999899</v>
      </c>
      <c r="T737" s="93">
        <f t="shared" si="143"/>
        <v>-6.985466213933629E-2</v>
      </c>
      <c r="U737" s="160"/>
      <c r="V737" s="310">
        <v>31725268.898000002</v>
      </c>
      <c r="W737" s="310">
        <v>30857009.858999997</v>
      </c>
      <c r="X737" s="144">
        <f t="shared" si="144"/>
        <v>868259.03900000453</v>
      </c>
      <c r="Y737" s="93">
        <f t="shared" si="145"/>
        <v>2.8138145690962381E-2</v>
      </c>
      <c r="Z737" s="134"/>
    </row>
    <row r="738" spans="1:26" s="70" customFormat="1" hidden="1" outlineLevel="1" x14ac:dyDescent="0.25">
      <c r="A738" s="65" t="s">
        <v>1576</v>
      </c>
      <c r="B738" s="66" t="s">
        <v>2037</v>
      </c>
      <c r="C738" s="67" t="s">
        <v>2478</v>
      </c>
      <c r="D738" s="68"/>
      <c r="E738" s="69"/>
      <c r="F738" s="310">
        <v>23798.04</v>
      </c>
      <c r="G738" s="310">
        <v>30921.24</v>
      </c>
      <c r="H738" s="144">
        <f t="shared" si="139"/>
        <v>-7123.2000000000007</v>
      </c>
      <c r="I738" s="93">
        <f t="shared" si="138"/>
        <v>-0.23036592322946947</v>
      </c>
      <c r="J738" s="160"/>
      <c r="K738" s="310">
        <v>180640.05000000002</v>
      </c>
      <c r="L738" s="310">
        <v>217065.60000000001</v>
      </c>
      <c r="M738" s="144">
        <f t="shared" si="140"/>
        <v>-36425.549999999988</v>
      </c>
      <c r="N738" s="93">
        <f t="shared" si="141"/>
        <v>-0.16780894807836888</v>
      </c>
      <c r="O738" s="261"/>
      <c r="P738" s="160"/>
      <c r="Q738" s="310">
        <v>89954.180000000008</v>
      </c>
      <c r="R738" s="310">
        <v>114902.1</v>
      </c>
      <c r="S738" s="144">
        <f t="shared" si="142"/>
        <v>-24947.919999999998</v>
      </c>
      <c r="T738" s="93">
        <f t="shared" si="143"/>
        <v>-0.21712327276873092</v>
      </c>
      <c r="U738" s="160"/>
      <c r="V738" s="310">
        <v>393684.87</v>
      </c>
      <c r="W738" s="310">
        <v>361591.9</v>
      </c>
      <c r="X738" s="144">
        <f t="shared" si="144"/>
        <v>32092.969999999972</v>
      </c>
      <c r="Y738" s="93">
        <f t="shared" si="145"/>
        <v>8.8754670666018706E-2</v>
      </c>
      <c r="Z738" s="134"/>
    </row>
    <row r="739" spans="1:26" s="70" customFormat="1" hidden="1" outlineLevel="1" x14ac:dyDescent="0.25">
      <c r="A739" s="65" t="s">
        <v>1577</v>
      </c>
      <c r="B739" s="66" t="s">
        <v>2038</v>
      </c>
      <c r="C739" s="67" t="s">
        <v>2474</v>
      </c>
      <c r="D739" s="68"/>
      <c r="E739" s="69"/>
      <c r="F739" s="310">
        <v>2987.3</v>
      </c>
      <c r="G739" s="310">
        <v>-3878.9900000000002</v>
      </c>
      <c r="H739" s="144">
        <f t="shared" si="139"/>
        <v>6866.2900000000009</v>
      </c>
      <c r="I739" s="93">
        <f t="shared" si="138"/>
        <v>1.7701231506139485</v>
      </c>
      <c r="J739" s="160"/>
      <c r="K739" s="310">
        <v>28017.54</v>
      </c>
      <c r="L739" s="310">
        <v>11681.94</v>
      </c>
      <c r="M739" s="144">
        <f t="shared" si="140"/>
        <v>16335.6</v>
      </c>
      <c r="N739" s="93">
        <f t="shared" si="141"/>
        <v>1.3983636279590548</v>
      </c>
      <c r="O739" s="261"/>
      <c r="P739" s="160"/>
      <c r="Q739" s="310">
        <v>14557.07</v>
      </c>
      <c r="R739" s="310">
        <v>381.64</v>
      </c>
      <c r="S739" s="144">
        <f t="shared" si="142"/>
        <v>14175.43</v>
      </c>
      <c r="T739" s="93" t="str">
        <f t="shared" si="143"/>
        <v>N.M.</v>
      </c>
      <c r="U739" s="160"/>
      <c r="V739" s="310">
        <v>40511.360000000001</v>
      </c>
      <c r="W739" s="310">
        <v>16424.53</v>
      </c>
      <c r="X739" s="144">
        <f t="shared" si="144"/>
        <v>24086.83</v>
      </c>
      <c r="Y739" s="93">
        <f t="shared" si="145"/>
        <v>1.4665156324107906</v>
      </c>
      <c r="Z739" s="134"/>
    </row>
    <row r="740" spans="1:26" s="70" customFormat="1" hidden="1" outlineLevel="1" x14ac:dyDescent="0.25">
      <c r="A740" s="65" t="s">
        <v>1578</v>
      </c>
      <c r="B740" s="66" t="s">
        <v>2039</v>
      </c>
      <c r="C740" s="67" t="s">
        <v>2479</v>
      </c>
      <c r="D740" s="68"/>
      <c r="E740" s="69"/>
      <c r="F740" s="310">
        <v>292.68</v>
      </c>
      <c r="G740" s="310">
        <v>583.77</v>
      </c>
      <c r="H740" s="144">
        <f t="shared" si="139"/>
        <v>-291.08999999999997</v>
      </c>
      <c r="I740" s="93">
        <f t="shared" si="138"/>
        <v>-0.49863816228994295</v>
      </c>
      <c r="J740" s="160"/>
      <c r="K740" s="310">
        <v>1784.02</v>
      </c>
      <c r="L740" s="310">
        <v>11099.2</v>
      </c>
      <c r="M740" s="144">
        <f t="shared" si="140"/>
        <v>-9315.18</v>
      </c>
      <c r="N740" s="93">
        <f t="shared" si="141"/>
        <v>-0.83926589303733601</v>
      </c>
      <c r="O740" s="261"/>
      <c r="P740" s="160"/>
      <c r="Q740" s="310">
        <v>490.68</v>
      </c>
      <c r="R740" s="310">
        <v>2779.02</v>
      </c>
      <c r="S740" s="144">
        <f t="shared" si="142"/>
        <v>-2288.34</v>
      </c>
      <c r="T740" s="93">
        <f t="shared" si="143"/>
        <v>-0.8234341602435391</v>
      </c>
      <c r="U740" s="160"/>
      <c r="V740" s="310">
        <v>7419.3099999999995</v>
      </c>
      <c r="W740" s="310">
        <v>24832.5</v>
      </c>
      <c r="X740" s="144">
        <f t="shared" si="144"/>
        <v>-17413.190000000002</v>
      </c>
      <c r="Y740" s="93">
        <f t="shared" si="145"/>
        <v>-0.70122581294674324</v>
      </c>
      <c r="Z740" s="134"/>
    </row>
    <row r="741" spans="1:26" s="70" customFormat="1" hidden="1" outlineLevel="1" x14ac:dyDescent="0.25">
      <c r="A741" s="65" t="s">
        <v>1579</v>
      </c>
      <c r="B741" s="66" t="s">
        <v>2040</v>
      </c>
      <c r="C741" s="67" t="s">
        <v>2480</v>
      </c>
      <c r="D741" s="68"/>
      <c r="E741" s="69"/>
      <c r="F741" s="310">
        <v>312.34000000000003</v>
      </c>
      <c r="G741" s="310">
        <v>-427.41</v>
      </c>
      <c r="H741" s="144">
        <f t="shared" si="139"/>
        <v>739.75</v>
      </c>
      <c r="I741" s="93">
        <f t="shared" si="138"/>
        <v>1.7307737301420181</v>
      </c>
      <c r="J741" s="160"/>
      <c r="K741" s="310">
        <v>4111.13</v>
      </c>
      <c r="L741" s="310">
        <v>5534.27</v>
      </c>
      <c r="M741" s="144">
        <f t="shared" si="140"/>
        <v>-1423.1400000000003</v>
      </c>
      <c r="N741" s="93">
        <f t="shared" si="141"/>
        <v>-0.257150446219646</v>
      </c>
      <c r="O741" s="261"/>
      <c r="P741" s="160"/>
      <c r="Q741" s="310">
        <v>2536.64</v>
      </c>
      <c r="R741" s="310">
        <v>2504.17</v>
      </c>
      <c r="S741" s="144">
        <f t="shared" si="142"/>
        <v>32.4699999999998</v>
      </c>
      <c r="T741" s="93">
        <f t="shared" si="143"/>
        <v>1.2966372091351545E-2</v>
      </c>
      <c r="U741" s="160"/>
      <c r="V741" s="310">
        <v>8426.7200000000012</v>
      </c>
      <c r="W741" s="310">
        <v>23276.74</v>
      </c>
      <c r="X741" s="144">
        <f t="shared" si="144"/>
        <v>-14850.02</v>
      </c>
      <c r="Y741" s="93">
        <f t="shared" si="145"/>
        <v>-0.63797679571967547</v>
      </c>
      <c r="Z741" s="134"/>
    </row>
    <row r="742" spans="1:26" s="70" customFormat="1" hidden="1" outlineLevel="1" x14ac:dyDescent="0.25">
      <c r="A742" s="65" t="s">
        <v>1580</v>
      </c>
      <c r="B742" s="66" t="s">
        <v>2041</v>
      </c>
      <c r="C742" s="67" t="s">
        <v>2481</v>
      </c>
      <c r="D742" s="68"/>
      <c r="E742" s="69"/>
      <c r="F742" s="310">
        <v>2738.51</v>
      </c>
      <c r="G742" s="310">
        <v>2947.31</v>
      </c>
      <c r="H742" s="144">
        <f t="shared" si="139"/>
        <v>-208.79999999999973</v>
      </c>
      <c r="I742" s="93">
        <f t="shared" si="138"/>
        <v>-7.0844261377323636E-2</v>
      </c>
      <c r="J742" s="160"/>
      <c r="K742" s="310">
        <v>20692.18</v>
      </c>
      <c r="L742" s="310">
        <v>16991.099999999999</v>
      </c>
      <c r="M742" s="144">
        <f t="shared" si="140"/>
        <v>3701.0800000000017</v>
      </c>
      <c r="N742" s="93">
        <f t="shared" si="141"/>
        <v>0.21782462583352474</v>
      </c>
      <c r="O742" s="261"/>
      <c r="P742" s="160"/>
      <c r="Q742" s="310">
        <v>11177.93</v>
      </c>
      <c r="R742" s="310">
        <v>7853.52</v>
      </c>
      <c r="S742" s="144">
        <f t="shared" si="142"/>
        <v>3324.41</v>
      </c>
      <c r="T742" s="93">
        <f t="shared" si="143"/>
        <v>0.42330190793427658</v>
      </c>
      <c r="U742" s="160"/>
      <c r="V742" s="310">
        <v>41343.97</v>
      </c>
      <c r="W742" s="310">
        <v>34617.24</v>
      </c>
      <c r="X742" s="144">
        <f t="shared" si="144"/>
        <v>6726.7300000000032</v>
      </c>
      <c r="Y742" s="93">
        <f t="shared" si="145"/>
        <v>0.19431734014612384</v>
      </c>
      <c r="Z742" s="134"/>
    </row>
    <row r="743" spans="1:26" s="70" customFormat="1" hidden="1" outlineLevel="1" x14ac:dyDescent="0.25">
      <c r="A743" s="65" t="s">
        <v>1581</v>
      </c>
      <c r="B743" s="66" t="s">
        <v>2042</v>
      </c>
      <c r="C743" s="67" t="s">
        <v>2482</v>
      </c>
      <c r="D743" s="68"/>
      <c r="E743" s="69"/>
      <c r="F743" s="310">
        <v>1692.56</v>
      </c>
      <c r="G743" s="310">
        <v>3264.2000000000003</v>
      </c>
      <c r="H743" s="144">
        <f t="shared" si="139"/>
        <v>-1571.6400000000003</v>
      </c>
      <c r="I743" s="93">
        <f t="shared" si="138"/>
        <v>-0.48147785062189824</v>
      </c>
      <c r="J743" s="160"/>
      <c r="K743" s="310">
        <v>12127.19</v>
      </c>
      <c r="L743" s="310">
        <v>13198.7</v>
      </c>
      <c r="M743" s="144">
        <f t="shared" si="140"/>
        <v>-1071.5100000000002</v>
      </c>
      <c r="N743" s="93">
        <f t="shared" si="141"/>
        <v>-8.1182995294991192E-2</v>
      </c>
      <c r="O743" s="261"/>
      <c r="P743" s="160"/>
      <c r="Q743" s="310">
        <v>8136.9800000000005</v>
      </c>
      <c r="R743" s="310">
        <v>7307.17</v>
      </c>
      <c r="S743" s="144">
        <f t="shared" si="142"/>
        <v>829.8100000000004</v>
      </c>
      <c r="T743" s="93">
        <f t="shared" si="143"/>
        <v>0.11356106399604778</v>
      </c>
      <c r="U743" s="160"/>
      <c r="V743" s="310">
        <v>25974.79</v>
      </c>
      <c r="W743" s="310">
        <v>25946.560000000001</v>
      </c>
      <c r="X743" s="144">
        <f t="shared" si="144"/>
        <v>28.229999999999563</v>
      </c>
      <c r="Y743" s="93">
        <f t="shared" si="145"/>
        <v>1.0880055005364705E-3</v>
      </c>
      <c r="Z743" s="134"/>
    </row>
    <row r="744" spans="1:26" ht="12.75" customHeight="1" collapsed="1" x14ac:dyDescent="0.25">
      <c r="A744" s="40" t="s">
        <v>701</v>
      </c>
      <c r="B744" s="85" t="s">
        <v>527</v>
      </c>
      <c r="C744" s="80" t="s">
        <v>315</v>
      </c>
      <c r="D744" s="40"/>
      <c r="E744" s="50"/>
      <c r="F744" s="102">
        <v>4422177.0739999991</v>
      </c>
      <c r="G744" s="102">
        <v>3273568.2199999997</v>
      </c>
      <c r="H744" s="100">
        <f t="shared" si="139"/>
        <v>1148608.8539999994</v>
      </c>
      <c r="I744" s="119">
        <f t="shared" si="138"/>
        <v>0.35087365736951082</v>
      </c>
      <c r="J744" s="162"/>
      <c r="K744" s="102">
        <v>24741504.930999998</v>
      </c>
      <c r="L744" s="102">
        <v>24990912.25</v>
      </c>
      <c r="M744" s="100">
        <f t="shared" si="140"/>
        <v>-249407.319000002</v>
      </c>
      <c r="N744" s="119">
        <f t="shared" si="141"/>
        <v>-9.9799205609231809E-3</v>
      </c>
      <c r="O744" s="249"/>
      <c r="P744" s="162"/>
      <c r="Q744" s="102">
        <v>12631448.360000001</v>
      </c>
      <c r="R744" s="102">
        <v>14787544.539999999</v>
      </c>
      <c r="S744" s="100">
        <f t="shared" si="142"/>
        <v>-2156096.1799999978</v>
      </c>
      <c r="T744" s="119">
        <f t="shared" si="143"/>
        <v>-0.14580488154526283</v>
      </c>
      <c r="U744" s="162"/>
      <c r="V744" s="102">
        <v>43171427.06099999</v>
      </c>
      <c r="W744" s="102">
        <v>42753901.172000006</v>
      </c>
      <c r="X744" s="100">
        <f t="shared" si="144"/>
        <v>417525.88899998367</v>
      </c>
      <c r="Y744" s="119">
        <f t="shared" si="145"/>
        <v>9.7657962795083108E-3</v>
      </c>
    </row>
    <row r="745" spans="1:26" s="110" customFormat="1" x14ac:dyDescent="0.25">
      <c r="A745" s="115"/>
      <c r="B745" s="106" t="s">
        <v>528</v>
      </c>
      <c r="C745" s="107" t="s">
        <v>314</v>
      </c>
      <c r="D745" s="115"/>
      <c r="E745" s="109"/>
      <c r="F745" s="305"/>
      <c r="G745" s="305"/>
      <c r="H745" s="306">
        <f t="shared" si="139"/>
        <v>0</v>
      </c>
      <c r="I745" s="121">
        <f t="shared" si="138"/>
        <v>0</v>
      </c>
      <c r="J745" s="169"/>
      <c r="K745" s="305"/>
      <c r="L745" s="305"/>
      <c r="M745" s="306">
        <f t="shared" si="140"/>
        <v>0</v>
      </c>
      <c r="N745" s="121">
        <f t="shared" si="141"/>
        <v>0</v>
      </c>
      <c r="O745" s="250"/>
      <c r="P745" s="169"/>
      <c r="Q745" s="305"/>
      <c r="R745" s="305"/>
      <c r="S745" s="306">
        <f t="shared" si="142"/>
        <v>0</v>
      </c>
      <c r="T745" s="121">
        <f t="shared" si="143"/>
        <v>0</v>
      </c>
      <c r="U745" s="169"/>
      <c r="V745" s="305"/>
      <c r="W745" s="305"/>
      <c r="X745" s="306">
        <f t="shared" si="144"/>
        <v>0</v>
      </c>
      <c r="Y745" s="121">
        <f t="shared" si="145"/>
        <v>0</v>
      </c>
      <c r="Z745" s="134"/>
    </row>
    <row r="746" spans="1:26" s="110" customFormat="1" x14ac:dyDescent="0.25">
      <c r="A746" s="115"/>
      <c r="B746" s="106" t="s">
        <v>529</v>
      </c>
      <c r="C746" s="107" t="s">
        <v>295</v>
      </c>
      <c r="D746" s="115"/>
      <c r="E746" s="109"/>
      <c r="F746" s="305"/>
      <c r="G746" s="305"/>
      <c r="H746" s="306">
        <f t="shared" si="139"/>
        <v>0</v>
      </c>
      <c r="I746" s="121">
        <f t="shared" si="138"/>
        <v>0</v>
      </c>
      <c r="J746" s="169"/>
      <c r="K746" s="305"/>
      <c r="L746" s="305"/>
      <c r="M746" s="306">
        <f t="shared" si="140"/>
        <v>0</v>
      </c>
      <c r="N746" s="121">
        <f t="shared" si="141"/>
        <v>0</v>
      </c>
      <c r="O746" s="250"/>
      <c r="P746" s="169"/>
      <c r="Q746" s="305"/>
      <c r="R746" s="305"/>
      <c r="S746" s="306">
        <f t="shared" si="142"/>
        <v>0</v>
      </c>
      <c r="T746" s="121">
        <f t="shared" si="143"/>
        <v>0</v>
      </c>
      <c r="U746" s="169"/>
      <c r="V746" s="305"/>
      <c r="W746" s="305"/>
      <c r="X746" s="306">
        <f t="shared" si="144"/>
        <v>0</v>
      </c>
      <c r="Y746" s="121">
        <f t="shared" si="145"/>
        <v>0</v>
      </c>
      <c r="Z746" s="134"/>
    </row>
    <row r="747" spans="1:26" s="70" customFormat="1" hidden="1" outlineLevel="1" x14ac:dyDescent="0.25">
      <c r="A747" s="65" t="s">
        <v>1431</v>
      </c>
      <c r="B747" s="66" t="s">
        <v>1892</v>
      </c>
      <c r="C747" s="67" t="s">
        <v>2343</v>
      </c>
      <c r="D747" s="68"/>
      <c r="E747" s="69"/>
      <c r="F747" s="310">
        <v>1714.6200000000001</v>
      </c>
      <c r="G747" s="310">
        <v>514.23</v>
      </c>
      <c r="H747" s="144">
        <f t="shared" si="139"/>
        <v>1200.3900000000001</v>
      </c>
      <c r="I747" s="93">
        <f t="shared" si="138"/>
        <v>2.3343445539933496</v>
      </c>
      <c r="J747" s="160"/>
      <c r="K747" s="310">
        <v>11449.7</v>
      </c>
      <c r="L747" s="310">
        <v>4063.62</v>
      </c>
      <c r="M747" s="144">
        <f t="shared" si="140"/>
        <v>7386.0800000000008</v>
      </c>
      <c r="N747" s="93">
        <f t="shared" si="141"/>
        <v>1.8176108986568629</v>
      </c>
      <c r="O747" s="261"/>
      <c r="P747" s="160"/>
      <c r="Q747" s="310">
        <v>5059.1900000000005</v>
      </c>
      <c r="R747" s="310">
        <v>1971.97</v>
      </c>
      <c r="S747" s="144">
        <f t="shared" si="142"/>
        <v>3087.2200000000003</v>
      </c>
      <c r="T747" s="93">
        <f t="shared" si="143"/>
        <v>1.5655512000689666</v>
      </c>
      <c r="U747" s="160"/>
      <c r="V747" s="310">
        <v>20926.25</v>
      </c>
      <c r="W747" s="310">
        <v>8819.41</v>
      </c>
      <c r="X747" s="144">
        <f t="shared" si="144"/>
        <v>12106.84</v>
      </c>
      <c r="Y747" s="93">
        <f t="shared" si="145"/>
        <v>1.3727494242812162</v>
      </c>
      <c r="Z747" s="134"/>
    </row>
    <row r="748" spans="1:26" collapsed="1" x14ac:dyDescent="0.25">
      <c r="A748" s="40" t="s">
        <v>702</v>
      </c>
      <c r="B748" s="85" t="s">
        <v>530</v>
      </c>
      <c r="C748" s="90" t="s">
        <v>313</v>
      </c>
      <c r="D748" s="40"/>
      <c r="E748" s="50"/>
      <c r="F748" s="102">
        <v>1714.6200000000001</v>
      </c>
      <c r="G748" s="102">
        <v>514.23</v>
      </c>
      <c r="H748" s="100">
        <f t="shared" si="139"/>
        <v>1200.3900000000001</v>
      </c>
      <c r="I748" s="119">
        <f t="shared" si="138"/>
        <v>2.3343445539933496</v>
      </c>
      <c r="J748" s="162"/>
      <c r="K748" s="102">
        <v>11449.7</v>
      </c>
      <c r="L748" s="102">
        <v>4063.62</v>
      </c>
      <c r="M748" s="100">
        <f t="shared" si="140"/>
        <v>7386.0800000000008</v>
      </c>
      <c r="N748" s="119">
        <f t="shared" si="141"/>
        <v>1.8176108986568629</v>
      </c>
      <c r="O748" s="249"/>
      <c r="P748" s="162"/>
      <c r="Q748" s="102">
        <v>5059.1900000000005</v>
      </c>
      <c r="R748" s="102">
        <v>1971.97</v>
      </c>
      <c r="S748" s="100">
        <f t="shared" si="142"/>
        <v>3087.2200000000003</v>
      </c>
      <c r="T748" s="119">
        <f t="shared" si="143"/>
        <v>1.5655512000689666</v>
      </c>
      <c r="U748" s="162"/>
      <c r="V748" s="102">
        <v>20926.25</v>
      </c>
      <c r="W748" s="102">
        <v>8819.41</v>
      </c>
      <c r="X748" s="100">
        <f t="shared" si="144"/>
        <v>12106.84</v>
      </c>
      <c r="Y748" s="119">
        <f t="shared" si="145"/>
        <v>1.3727494242812162</v>
      </c>
    </row>
    <row r="749" spans="1:26" s="70" customFormat="1" hidden="1" outlineLevel="1" x14ac:dyDescent="0.25">
      <c r="A749" s="65" t="s">
        <v>1432</v>
      </c>
      <c r="B749" s="66" t="s">
        <v>1893</v>
      </c>
      <c r="C749" s="67" t="s">
        <v>2344</v>
      </c>
      <c r="D749" s="68"/>
      <c r="E749" s="69"/>
      <c r="F749" s="310">
        <v>448.73</v>
      </c>
      <c r="G749" s="310">
        <v>-2947.44</v>
      </c>
      <c r="H749" s="144">
        <f t="shared" si="139"/>
        <v>3396.17</v>
      </c>
      <c r="I749" s="93">
        <f t="shared" si="138"/>
        <v>1.1522439812175991</v>
      </c>
      <c r="J749" s="160"/>
      <c r="K749" s="310">
        <v>23892.27</v>
      </c>
      <c r="L749" s="310">
        <v>16049.07</v>
      </c>
      <c r="M749" s="144">
        <f t="shared" si="140"/>
        <v>7843.2000000000007</v>
      </c>
      <c r="N749" s="93">
        <f t="shared" si="141"/>
        <v>0.48870121446289416</v>
      </c>
      <c r="O749" s="261"/>
      <c r="P749" s="160"/>
      <c r="Q749" s="310">
        <v>19734.490000000002</v>
      </c>
      <c r="R749" s="310">
        <v>6083.78</v>
      </c>
      <c r="S749" s="144">
        <f t="shared" si="142"/>
        <v>13650.710000000003</v>
      </c>
      <c r="T749" s="93">
        <f t="shared" si="143"/>
        <v>2.2437875794325244</v>
      </c>
      <c r="U749" s="160"/>
      <c r="V749" s="310">
        <v>35174.31</v>
      </c>
      <c r="W749" s="310">
        <v>27216.43</v>
      </c>
      <c r="X749" s="144">
        <f t="shared" si="144"/>
        <v>7957.8799999999974</v>
      </c>
      <c r="Y749" s="93">
        <f t="shared" si="145"/>
        <v>0.29239249967758435</v>
      </c>
      <c r="Z749" s="134"/>
    </row>
    <row r="750" spans="1:26" s="70" customFormat="1" hidden="1" outlineLevel="1" x14ac:dyDescent="0.25">
      <c r="A750" s="65" t="s">
        <v>1433</v>
      </c>
      <c r="B750" s="66" t="s">
        <v>1894</v>
      </c>
      <c r="C750" s="67" t="s">
        <v>2345</v>
      </c>
      <c r="D750" s="68"/>
      <c r="E750" s="69"/>
      <c r="F750" s="310">
        <v>37451.78</v>
      </c>
      <c r="G750" s="310">
        <v>18243.73</v>
      </c>
      <c r="H750" s="144">
        <f t="shared" si="139"/>
        <v>19208.05</v>
      </c>
      <c r="I750" s="93">
        <f t="shared" si="138"/>
        <v>1.052857611902829</v>
      </c>
      <c r="J750" s="160"/>
      <c r="K750" s="310">
        <v>202712.99</v>
      </c>
      <c r="L750" s="310">
        <v>151816.33000000002</v>
      </c>
      <c r="M750" s="144">
        <f t="shared" si="140"/>
        <v>50896.659999999974</v>
      </c>
      <c r="N750" s="93">
        <f t="shared" si="141"/>
        <v>0.33525155034376058</v>
      </c>
      <c r="O750" s="261"/>
      <c r="P750" s="160"/>
      <c r="Q750" s="310">
        <v>111585.96</v>
      </c>
      <c r="R750" s="310">
        <v>67825.960000000006</v>
      </c>
      <c r="S750" s="144">
        <f t="shared" si="142"/>
        <v>43760</v>
      </c>
      <c r="T750" s="93">
        <f t="shared" si="143"/>
        <v>0.64518069482540308</v>
      </c>
      <c r="U750" s="160"/>
      <c r="V750" s="310">
        <v>347269.01</v>
      </c>
      <c r="W750" s="310">
        <v>302437.30000000005</v>
      </c>
      <c r="X750" s="144">
        <f t="shared" si="144"/>
        <v>44831.709999999963</v>
      </c>
      <c r="Y750" s="93">
        <f t="shared" si="145"/>
        <v>0.1482347250157304</v>
      </c>
      <c r="Z750" s="134"/>
    </row>
    <row r="751" spans="1:26" s="70" customFormat="1" hidden="1" outlineLevel="1" x14ac:dyDescent="0.25">
      <c r="A751" s="65" t="s">
        <v>1434</v>
      </c>
      <c r="B751" s="66" t="s">
        <v>1895</v>
      </c>
      <c r="C751" s="67" t="s">
        <v>2346</v>
      </c>
      <c r="D751" s="68"/>
      <c r="E751" s="69"/>
      <c r="F751" s="310">
        <v>2233.08</v>
      </c>
      <c r="G751" s="310">
        <v>836.12</v>
      </c>
      <c r="H751" s="144">
        <f t="shared" si="139"/>
        <v>1396.96</v>
      </c>
      <c r="I751" s="93">
        <f t="shared" si="138"/>
        <v>1.6707649619671818</v>
      </c>
      <c r="J751" s="160"/>
      <c r="K751" s="310">
        <v>14840.78</v>
      </c>
      <c r="L751" s="310">
        <v>18677.91</v>
      </c>
      <c r="M751" s="144">
        <f t="shared" si="140"/>
        <v>-3837.1299999999992</v>
      </c>
      <c r="N751" s="93">
        <f t="shared" si="141"/>
        <v>-0.20543679672939849</v>
      </c>
      <c r="O751" s="261"/>
      <c r="P751" s="160"/>
      <c r="Q751" s="310">
        <v>6834.76</v>
      </c>
      <c r="R751" s="310">
        <v>4759.1099999999997</v>
      </c>
      <c r="S751" s="144">
        <f t="shared" si="142"/>
        <v>2075.6500000000005</v>
      </c>
      <c r="T751" s="93">
        <f t="shared" si="143"/>
        <v>0.43614247201682682</v>
      </c>
      <c r="U751" s="160"/>
      <c r="V751" s="310">
        <v>19390.300000000003</v>
      </c>
      <c r="W751" s="310">
        <v>45220</v>
      </c>
      <c r="X751" s="144">
        <f t="shared" si="144"/>
        <v>-25829.699999999997</v>
      </c>
      <c r="Y751" s="93">
        <f t="shared" si="145"/>
        <v>-0.57120079610791674</v>
      </c>
      <c r="Z751" s="134"/>
    </row>
    <row r="752" spans="1:26" collapsed="1" x14ac:dyDescent="0.25">
      <c r="A752" s="40" t="s">
        <v>703</v>
      </c>
      <c r="B752" s="85" t="s">
        <v>531</v>
      </c>
      <c r="C752" s="90" t="s">
        <v>312</v>
      </c>
      <c r="D752" s="40"/>
      <c r="E752" s="50"/>
      <c r="F752" s="102">
        <v>40133.590000000004</v>
      </c>
      <c r="G752" s="102">
        <v>16132.41</v>
      </c>
      <c r="H752" s="100">
        <f t="shared" si="139"/>
        <v>24001.180000000004</v>
      </c>
      <c r="I752" s="119">
        <f t="shared" si="138"/>
        <v>1.487761592967201</v>
      </c>
      <c r="J752" s="162"/>
      <c r="K752" s="102">
        <v>241446.03999999998</v>
      </c>
      <c r="L752" s="102">
        <v>186543.31000000003</v>
      </c>
      <c r="M752" s="100">
        <f t="shared" si="140"/>
        <v>54902.729999999952</v>
      </c>
      <c r="N752" s="119">
        <f t="shared" si="141"/>
        <v>0.29431626360655844</v>
      </c>
      <c r="O752" s="249"/>
      <c r="P752" s="162"/>
      <c r="Q752" s="102">
        <v>138155.21000000002</v>
      </c>
      <c r="R752" s="102">
        <v>78668.850000000006</v>
      </c>
      <c r="S752" s="100">
        <f t="shared" si="142"/>
        <v>59486.360000000015</v>
      </c>
      <c r="T752" s="119">
        <f t="shared" si="143"/>
        <v>0.75616155568563681</v>
      </c>
      <c r="U752" s="162"/>
      <c r="V752" s="102">
        <v>401833.62</v>
      </c>
      <c r="W752" s="102">
        <v>374873.73000000004</v>
      </c>
      <c r="X752" s="100">
        <f t="shared" si="144"/>
        <v>26959.889999999956</v>
      </c>
      <c r="Y752" s="119">
        <f t="shared" si="145"/>
        <v>7.1917255978432931E-2</v>
      </c>
    </row>
    <row r="753" spans="1:26" s="70" customFormat="1" hidden="1" outlineLevel="1" x14ac:dyDescent="0.25">
      <c r="A753" s="65" t="s">
        <v>1435</v>
      </c>
      <c r="B753" s="66" t="s">
        <v>1896</v>
      </c>
      <c r="C753" s="67" t="s">
        <v>2347</v>
      </c>
      <c r="D753" s="68"/>
      <c r="E753" s="69"/>
      <c r="F753" s="310">
        <v>30940.5</v>
      </c>
      <c r="G753" s="310">
        <v>25117.260000000002</v>
      </c>
      <c r="H753" s="144">
        <f t="shared" si="139"/>
        <v>5823.239999999998</v>
      </c>
      <c r="I753" s="93">
        <f t="shared" si="138"/>
        <v>0.23184216749756931</v>
      </c>
      <c r="J753" s="160"/>
      <c r="K753" s="310">
        <v>179687.54</v>
      </c>
      <c r="L753" s="310">
        <v>152899.73000000001</v>
      </c>
      <c r="M753" s="144">
        <f t="shared" si="140"/>
        <v>26787.809999999998</v>
      </c>
      <c r="N753" s="93">
        <f t="shared" si="141"/>
        <v>0.17519854351606767</v>
      </c>
      <c r="O753" s="261"/>
      <c r="P753" s="160"/>
      <c r="Q753" s="310">
        <v>91032.78</v>
      </c>
      <c r="R753" s="310">
        <v>74753.17</v>
      </c>
      <c r="S753" s="144">
        <f t="shared" si="142"/>
        <v>16279.61</v>
      </c>
      <c r="T753" s="93">
        <f t="shared" si="143"/>
        <v>0.21777818920588921</v>
      </c>
      <c r="U753" s="160"/>
      <c r="V753" s="310">
        <v>334933.36</v>
      </c>
      <c r="W753" s="310">
        <v>300488.28000000003</v>
      </c>
      <c r="X753" s="144">
        <f t="shared" si="144"/>
        <v>34445.079999999958</v>
      </c>
      <c r="Y753" s="93">
        <f t="shared" si="145"/>
        <v>0.11463036095783821</v>
      </c>
      <c r="Z753" s="134"/>
    </row>
    <row r="754" spans="1:26" s="70" customFormat="1" hidden="1" outlineLevel="1" x14ac:dyDescent="0.25">
      <c r="A754" s="65" t="s">
        <v>1436</v>
      </c>
      <c r="B754" s="66" t="s">
        <v>1897</v>
      </c>
      <c r="C754" s="67" t="s">
        <v>2348</v>
      </c>
      <c r="D754" s="68"/>
      <c r="E754" s="69"/>
      <c r="F754" s="310">
        <v>209993.97</v>
      </c>
      <c r="G754" s="310">
        <v>337841.09</v>
      </c>
      <c r="H754" s="144">
        <f t="shared" si="139"/>
        <v>-127847.12000000002</v>
      </c>
      <c r="I754" s="93">
        <f t="shared" si="138"/>
        <v>-0.37842383234082039</v>
      </c>
      <c r="J754" s="160"/>
      <c r="K754" s="310">
        <v>1352117.1600000001</v>
      </c>
      <c r="L754" s="310">
        <v>1557373.83</v>
      </c>
      <c r="M754" s="144">
        <f t="shared" si="140"/>
        <v>-205256.66999999993</v>
      </c>
      <c r="N754" s="93">
        <f t="shared" si="141"/>
        <v>-0.13179666053589709</v>
      </c>
      <c r="O754" s="261"/>
      <c r="P754" s="160"/>
      <c r="Q754" s="310">
        <v>648969.55000000005</v>
      </c>
      <c r="R754" s="310">
        <v>839748.6</v>
      </c>
      <c r="S754" s="144">
        <f t="shared" si="142"/>
        <v>-190779.04999999993</v>
      </c>
      <c r="T754" s="93">
        <f t="shared" si="143"/>
        <v>-0.2271859101640657</v>
      </c>
      <c r="U754" s="160"/>
      <c r="V754" s="310">
        <v>2639508.87</v>
      </c>
      <c r="W754" s="310">
        <v>2854429.22</v>
      </c>
      <c r="X754" s="144">
        <f t="shared" si="144"/>
        <v>-214920.35000000009</v>
      </c>
      <c r="Y754" s="93">
        <f t="shared" si="145"/>
        <v>-7.529363436098796E-2</v>
      </c>
      <c r="Z754" s="134"/>
    </row>
    <row r="755" spans="1:26" s="70" customFormat="1" hidden="1" outlineLevel="1" x14ac:dyDescent="0.25">
      <c r="A755" s="65" t="s">
        <v>1437</v>
      </c>
      <c r="B755" s="66" t="s">
        <v>1898</v>
      </c>
      <c r="C755" s="67" t="s">
        <v>2349</v>
      </c>
      <c r="D755" s="68"/>
      <c r="E755" s="69"/>
      <c r="F755" s="310">
        <v>860.34</v>
      </c>
      <c r="G755" s="310">
        <v>855.69</v>
      </c>
      <c r="H755" s="144">
        <f t="shared" si="139"/>
        <v>4.6499999999999773</v>
      </c>
      <c r="I755" s="93">
        <f t="shared" si="138"/>
        <v>5.4342109876239957E-3</v>
      </c>
      <c r="J755" s="160"/>
      <c r="K755" s="310">
        <v>4154.38</v>
      </c>
      <c r="L755" s="310">
        <v>6259.95</v>
      </c>
      <c r="M755" s="144">
        <f t="shared" si="140"/>
        <v>-2105.5699999999997</v>
      </c>
      <c r="N755" s="93">
        <f t="shared" si="141"/>
        <v>-0.33635572169106781</v>
      </c>
      <c r="O755" s="261"/>
      <c r="P755" s="160"/>
      <c r="Q755" s="310">
        <v>2276.88</v>
      </c>
      <c r="R755" s="310">
        <v>2994.77</v>
      </c>
      <c r="S755" s="144">
        <f t="shared" si="142"/>
        <v>-717.88999999999987</v>
      </c>
      <c r="T755" s="93">
        <f t="shared" si="143"/>
        <v>-0.23971456906540398</v>
      </c>
      <c r="U755" s="160"/>
      <c r="V755" s="310">
        <v>6870.8</v>
      </c>
      <c r="W755" s="310">
        <v>12358.189999999999</v>
      </c>
      <c r="X755" s="144">
        <f t="shared" si="144"/>
        <v>-5487.3899999999985</v>
      </c>
      <c r="Y755" s="93">
        <f t="shared" si="145"/>
        <v>-0.44402861584099285</v>
      </c>
      <c r="Z755" s="134"/>
    </row>
    <row r="756" spans="1:26" s="70" customFormat="1" hidden="1" outlineLevel="1" x14ac:dyDescent="0.25">
      <c r="A756" s="65" t="s">
        <v>1438</v>
      </c>
      <c r="B756" s="66" t="s">
        <v>1899</v>
      </c>
      <c r="C756" s="67" t="s">
        <v>2350</v>
      </c>
      <c r="D756" s="68"/>
      <c r="E756" s="69"/>
      <c r="F756" s="310">
        <v>52993.32</v>
      </c>
      <c r="G756" s="310">
        <v>48787.44</v>
      </c>
      <c r="H756" s="144">
        <f t="shared" si="139"/>
        <v>4205.8799999999974</v>
      </c>
      <c r="I756" s="93">
        <f t="shared" ref="I756:I819" si="146">IF(G756&lt;0,IF(H756=0,0,IF(OR(G756=0,F756=0),"N.M.",IF(ABS(H756/G756)&gt;=10,"N.M.",H756/(-G756)))),IF(H756=0,0,IF(OR(G756=0,F756=0),"N.M.",IF(ABS(H756/G756)&gt;=10,"N.M.",H756/G756))))</f>
        <v>8.6208253599696916E-2</v>
      </c>
      <c r="J756" s="160"/>
      <c r="K756" s="310">
        <v>315612.95</v>
      </c>
      <c r="L756" s="310">
        <v>300087.96000000002</v>
      </c>
      <c r="M756" s="144">
        <f t="shared" si="140"/>
        <v>15524.989999999991</v>
      </c>
      <c r="N756" s="93">
        <f t="shared" si="141"/>
        <v>5.1734798023886031E-2</v>
      </c>
      <c r="O756" s="261"/>
      <c r="P756" s="160"/>
      <c r="Q756" s="310">
        <v>155097.01999999999</v>
      </c>
      <c r="R756" s="310">
        <v>154628.12</v>
      </c>
      <c r="S756" s="144">
        <f t="shared" si="142"/>
        <v>468.89999999999418</v>
      </c>
      <c r="T756" s="93">
        <f t="shared" si="143"/>
        <v>3.0324367909277702E-3</v>
      </c>
      <c r="U756" s="160"/>
      <c r="V756" s="310">
        <v>638863.37</v>
      </c>
      <c r="W756" s="310">
        <v>597010.93000000005</v>
      </c>
      <c r="X756" s="144">
        <f t="shared" si="144"/>
        <v>41852.439999999944</v>
      </c>
      <c r="Y756" s="93">
        <f t="shared" si="145"/>
        <v>7.0103306148850478E-2</v>
      </c>
      <c r="Z756" s="134"/>
    </row>
    <row r="757" spans="1:26" s="70" customFormat="1" hidden="1" outlineLevel="1" x14ac:dyDescent="0.25">
      <c r="A757" s="65" t="s">
        <v>1439</v>
      </c>
      <c r="B757" s="66" t="s">
        <v>1900</v>
      </c>
      <c r="C757" s="67" t="s">
        <v>2351</v>
      </c>
      <c r="D757" s="68"/>
      <c r="E757" s="69"/>
      <c r="F757" s="310">
        <v>3788.39</v>
      </c>
      <c r="G757" s="310">
        <v>4189.4400000000005</v>
      </c>
      <c r="H757" s="144">
        <f t="shared" si="139"/>
        <v>-401.05000000000064</v>
      </c>
      <c r="I757" s="93">
        <f t="shared" si="146"/>
        <v>-9.5728784754048418E-2</v>
      </c>
      <c r="J757" s="160"/>
      <c r="K757" s="310">
        <v>26914.73</v>
      </c>
      <c r="L757" s="310">
        <v>27601.29</v>
      </c>
      <c r="M757" s="144">
        <f t="shared" si="140"/>
        <v>-686.56000000000131</v>
      </c>
      <c r="N757" s="93">
        <f t="shared" si="141"/>
        <v>-2.4874199720375436E-2</v>
      </c>
      <c r="O757" s="261"/>
      <c r="P757" s="160"/>
      <c r="Q757" s="310">
        <v>13071.460000000001</v>
      </c>
      <c r="R757" s="310">
        <v>13393.48</v>
      </c>
      <c r="S757" s="144">
        <f t="shared" si="142"/>
        <v>-322.01999999999862</v>
      </c>
      <c r="T757" s="93">
        <f t="shared" si="143"/>
        <v>-2.4043041838267474E-2</v>
      </c>
      <c r="U757" s="160"/>
      <c r="V757" s="310">
        <v>54021.78</v>
      </c>
      <c r="W757" s="310">
        <v>57493.19</v>
      </c>
      <c r="X757" s="144">
        <f t="shared" si="144"/>
        <v>-3471.4100000000035</v>
      </c>
      <c r="Y757" s="93">
        <f t="shared" si="145"/>
        <v>-6.0379498858908393E-2</v>
      </c>
      <c r="Z757" s="134"/>
    </row>
    <row r="758" spans="1:26" s="70" customFormat="1" hidden="1" outlineLevel="1" x14ac:dyDescent="0.25">
      <c r="A758" s="65" t="s">
        <v>1440</v>
      </c>
      <c r="B758" s="66" t="s">
        <v>1901</v>
      </c>
      <c r="C758" s="67" t="s">
        <v>2352</v>
      </c>
      <c r="D758" s="68"/>
      <c r="E758" s="69"/>
      <c r="F758" s="310">
        <v>267.2</v>
      </c>
      <c r="G758" s="310">
        <v>497.3</v>
      </c>
      <c r="H758" s="144">
        <f t="shared" si="139"/>
        <v>-230.10000000000002</v>
      </c>
      <c r="I758" s="93">
        <f t="shared" si="146"/>
        <v>-0.46269857229036804</v>
      </c>
      <c r="J758" s="160"/>
      <c r="K758" s="310">
        <v>1761.83</v>
      </c>
      <c r="L758" s="310">
        <v>1270.72</v>
      </c>
      <c r="M758" s="144">
        <f t="shared" si="140"/>
        <v>491.1099999999999</v>
      </c>
      <c r="N758" s="93">
        <f t="shared" si="141"/>
        <v>0.38648167967766295</v>
      </c>
      <c r="O758" s="261"/>
      <c r="P758" s="160"/>
      <c r="Q758" s="310">
        <v>780.79</v>
      </c>
      <c r="R758" s="310">
        <v>1127.3500000000001</v>
      </c>
      <c r="S758" s="144">
        <f t="shared" si="142"/>
        <v>-346.56000000000017</v>
      </c>
      <c r="T758" s="93">
        <f t="shared" si="143"/>
        <v>-0.30741118552357311</v>
      </c>
      <c r="U758" s="160"/>
      <c r="V758" s="310">
        <v>3875.32</v>
      </c>
      <c r="W758" s="310">
        <v>2734.1000000000004</v>
      </c>
      <c r="X758" s="144">
        <f t="shared" si="144"/>
        <v>1141.2199999999998</v>
      </c>
      <c r="Y758" s="93">
        <f t="shared" si="145"/>
        <v>0.41740243590212489</v>
      </c>
      <c r="Z758" s="134"/>
    </row>
    <row r="759" spans="1:26" s="70" customFormat="1" hidden="1" outlineLevel="1" x14ac:dyDescent="0.25">
      <c r="A759" s="65" t="s">
        <v>1441</v>
      </c>
      <c r="B759" s="66" t="s">
        <v>1902</v>
      </c>
      <c r="C759" s="67" t="s">
        <v>2353</v>
      </c>
      <c r="D759" s="68"/>
      <c r="E759" s="69"/>
      <c r="F759" s="310">
        <v>54183.23</v>
      </c>
      <c r="G759" s="310">
        <v>44396.08</v>
      </c>
      <c r="H759" s="144">
        <f t="shared" ref="H759:H822" si="147">+F759-G759</f>
        <v>9787.1500000000015</v>
      </c>
      <c r="I759" s="93">
        <f t="shared" si="146"/>
        <v>0.22045076952739975</v>
      </c>
      <c r="J759" s="160"/>
      <c r="K759" s="310">
        <v>239604.11000000002</v>
      </c>
      <c r="L759" s="310">
        <v>349475.8</v>
      </c>
      <c r="M759" s="144">
        <f t="shared" ref="M759:M822" si="148">+K759-L759</f>
        <v>-109871.68999999997</v>
      </c>
      <c r="N759" s="93">
        <f t="shared" ref="N759:N822" si="149">IF(L759&lt;0,IF(M759=0,0,IF(OR(L759=0,K759=0),"N.M.",IF(ABS(M759/L759)&gt;=10,"N.M.",M759/(-L759)))),IF(M759=0,0,IF(OR(L759=0,K759=0),"N.M.",IF(ABS(M759/L759)&gt;=10,"N.M.",M759/L759))))</f>
        <v>-0.3143899806510207</v>
      </c>
      <c r="O759" s="261"/>
      <c r="P759" s="160"/>
      <c r="Q759" s="310">
        <v>162768.31</v>
      </c>
      <c r="R759" s="310">
        <v>174227.03</v>
      </c>
      <c r="S759" s="144">
        <f t="shared" ref="S759:S822" si="150">+Q759-R759</f>
        <v>-11458.720000000001</v>
      </c>
      <c r="T759" s="93">
        <f t="shared" ref="T759:T822" si="151">IF(R759&lt;0,IF(S759=0,0,IF(OR(R759=0,Q759=0),"N.M.",IF(ABS(S759/R759)&gt;=10,"N.M.",S759/(-R759)))),IF(S759=0,0,IF(OR(R759=0,Q759=0),"N.M.",IF(ABS(S759/R759)&gt;=10,"N.M.",S759/R759))))</f>
        <v>-6.5768899349314514E-2</v>
      </c>
      <c r="U759" s="160"/>
      <c r="V759" s="310">
        <v>536010.27</v>
      </c>
      <c r="W759" s="310">
        <v>662765.46</v>
      </c>
      <c r="X759" s="144">
        <f t="shared" ref="X759:X822" si="152">+V759-W759</f>
        <v>-126755.18999999994</v>
      </c>
      <c r="Y759" s="93">
        <f t="shared" ref="Y759:Y822" si="153">IF(W759&lt;0,IF(X759=0,0,IF(OR(W759=0,V759=0),"N.M.",IF(ABS(X759/W759)&gt;=10,"N.M.",X759/(-W759)))),IF(X759=0,0,IF(OR(W759=0,V759=0),"N.M.",IF(ABS(X759/W759)&gt;=10,"N.M.",X759/W759))))</f>
        <v>-0.19125195510339352</v>
      </c>
      <c r="Z759" s="134"/>
    </row>
    <row r="760" spans="1:26" s="70" customFormat="1" hidden="1" outlineLevel="1" x14ac:dyDescent="0.25">
      <c r="A760" s="65" t="s">
        <v>1442</v>
      </c>
      <c r="B760" s="66" t="s">
        <v>1903</v>
      </c>
      <c r="C760" s="67" t="s">
        <v>2354</v>
      </c>
      <c r="D760" s="68"/>
      <c r="E760" s="69"/>
      <c r="F760" s="310">
        <v>21838.600000000002</v>
      </c>
      <c r="G760" s="310">
        <v>35466.5</v>
      </c>
      <c r="H760" s="144">
        <f t="shared" si="147"/>
        <v>-13627.899999999998</v>
      </c>
      <c r="I760" s="93">
        <f t="shared" si="146"/>
        <v>-0.38424710642437221</v>
      </c>
      <c r="J760" s="160"/>
      <c r="K760" s="310">
        <v>146294.72</v>
      </c>
      <c r="L760" s="310">
        <v>176788.56</v>
      </c>
      <c r="M760" s="144">
        <f t="shared" si="148"/>
        <v>-30493.839999999997</v>
      </c>
      <c r="N760" s="93">
        <f t="shared" si="149"/>
        <v>-0.17248763155262986</v>
      </c>
      <c r="O760" s="261"/>
      <c r="P760" s="160"/>
      <c r="Q760" s="310">
        <v>74745.39</v>
      </c>
      <c r="R760" s="310">
        <v>105273.53</v>
      </c>
      <c r="S760" s="144">
        <f t="shared" si="150"/>
        <v>-30528.14</v>
      </c>
      <c r="T760" s="93">
        <f t="shared" si="151"/>
        <v>-0.28998875595793167</v>
      </c>
      <c r="U760" s="160"/>
      <c r="V760" s="310">
        <v>290588.54000000004</v>
      </c>
      <c r="W760" s="310">
        <v>370368.04000000004</v>
      </c>
      <c r="X760" s="144">
        <f t="shared" si="152"/>
        <v>-79779.5</v>
      </c>
      <c r="Y760" s="93">
        <f t="shared" si="153"/>
        <v>-0.21540600533458554</v>
      </c>
      <c r="Z760" s="134"/>
    </row>
    <row r="761" spans="1:26" s="70" customFormat="1" hidden="1" outlineLevel="1" x14ac:dyDescent="0.25">
      <c r="A761" s="65" t="s">
        <v>1443</v>
      </c>
      <c r="B761" s="66" t="s">
        <v>1904</v>
      </c>
      <c r="C761" s="67" t="s">
        <v>2355</v>
      </c>
      <c r="D761" s="68"/>
      <c r="E761" s="69"/>
      <c r="F761" s="310">
        <v>41.51</v>
      </c>
      <c r="G761" s="310">
        <v>2167.3000000000002</v>
      </c>
      <c r="H761" s="144">
        <f t="shared" si="147"/>
        <v>-2125.79</v>
      </c>
      <c r="I761" s="93">
        <f t="shared" si="146"/>
        <v>-0.98084713699072568</v>
      </c>
      <c r="J761" s="160"/>
      <c r="K761" s="310">
        <v>-271.82</v>
      </c>
      <c r="L761" s="310">
        <v>17615.09</v>
      </c>
      <c r="M761" s="144">
        <f t="shared" si="148"/>
        <v>-17886.91</v>
      </c>
      <c r="N761" s="93">
        <f t="shared" si="149"/>
        <v>-1.0154310877775816</v>
      </c>
      <c r="O761" s="261"/>
      <c r="P761" s="160"/>
      <c r="Q761" s="310">
        <v>42.78</v>
      </c>
      <c r="R761" s="310">
        <v>8892.89</v>
      </c>
      <c r="S761" s="144">
        <f t="shared" si="150"/>
        <v>-8850.1099999999988</v>
      </c>
      <c r="T761" s="93">
        <f t="shared" si="151"/>
        <v>-0.99518941536440897</v>
      </c>
      <c r="U761" s="160"/>
      <c r="V761" s="310">
        <v>17992.73</v>
      </c>
      <c r="W761" s="310">
        <v>37513.17</v>
      </c>
      <c r="X761" s="144">
        <f t="shared" si="152"/>
        <v>-19520.439999999999</v>
      </c>
      <c r="Y761" s="93">
        <f t="shared" si="153"/>
        <v>-0.52036231542149058</v>
      </c>
      <c r="Z761" s="134"/>
    </row>
    <row r="762" spans="1:26" collapsed="1" x14ac:dyDescent="0.25">
      <c r="A762" s="40" t="s">
        <v>704</v>
      </c>
      <c r="B762" s="85" t="s">
        <v>532</v>
      </c>
      <c r="C762" s="90" t="s">
        <v>311</v>
      </c>
      <c r="D762" s="40"/>
      <c r="E762" s="50"/>
      <c r="F762" s="102">
        <v>374907.06</v>
      </c>
      <c r="G762" s="102">
        <v>499318.10000000003</v>
      </c>
      <c r="H762" s="100">
        <f t="shared" si="147"/>
        <v>-124411.04000000004</v>
      </c>
      <c r="I762" s="119">
        <f t="shared" si="146"/>
        <v>-0.24916188698146538</v>
      </c>
      <c r="J762" s="162"/>
      <c r="K762" s="102">
        <v>2265875.6000000006</v>
      </c>
      <c r="L762" s="102">
        <v>2589372.9299999997</v>
      </c>
      <c r="M762" s="100">
        <f t="shared" si="148"/>
        <v>-323497.32999999914</v>
      </c>
      <c r="N762" s="119">
        <f t="shared" si="149"/>
        <v>-0.12493269171544139</v>
      </c>
      <c r="O762" s="249"/>
      <c r="P762" s="162"/>
      <c r="Q762" s="102">
        <v>1148784.96</v>
      </c>
      <c r="R762" s="102">
        <v>1375038.9400000002</v>
      </c>
      <c r="S762" s="100">
        <f t="shared" si="150"/>
        <v>-226253.98000000021</v>
      </c>
      <c r="T762" s="119">
        <f t="shared" si="151"/>
        <v>-0.16454368921363069</v>
      </c>
      <c r="U762" s="162"/>
      <c r="V762" s="102">
        <v>4522665.0399999991</v>
      </c>
      <c r="W762" s="102">
        <v>4895160.5799999991</v>
      </c>
      <c r="X762" s="100">
        <f t="shared" si="152"/>
        <v>-372495.54000000004</v>
      </c>
      <c r="Y762" s="119">
        <f t="shared" si="153"/>
        <v>-7.6094651832647353E-2</v>
      </c>
    </row>
    <row r="763" spans="1:26" s="70" customFormat="1" hidden="1" outlineLevel="1" x14ac:dyDescent="0.25">
      <c r="A763" s="65" t="s">
        <v>1444</v>
      </c>
      <c r="B763" s="66" t="s">
        <v>1905</v>
      </c>
      <c r="C763" s="67" t="s">
        <v>2356</v>
      </c>
      <c r="D763" s="68"/>
      <c r="E763" s="69"/>
      <c r="F763" s="310">
        <v>0</v>
      </c>
      <c r="G763" s="310">
        <v>0</v>
      </c>
      <c r="H763" s="144">
        <f t="shared" si="147"/>
        <v>0</v>
      </c>
      <c r="I763" s="93">
        <f t="shared" si="146"/>
        <v>0</v>
      </c>
      <c r="J763" s="160"/>
      <c r="K763" s="310">
        <v>0</v>
      </c>
      <c r="L763" s="310">
        <v>0</v>
      </c>
      <c r="M763" s="144">
        <f t="shared" si="148"/>
        <v>0</v>
      </c>
      <c r="N763" s="93">
        <f t="shared" si="149"/>
        <v>0</v>
      </c>
      <c r="O763" s="261"/>
      <c r="P763" s="160"/>
      <c r="Q763" s="310">
        <v>0</v>
      </c>
      <c r="R763" s="310">
        <v>0</v>
      </c>
      <c r="S763" s="144">
        <f t="shared" si="150"/>
        <v>0</v>
      </c>
      <c r="T763" s="93">
        <f t="shared" si="151"/>
        <v>0</v>
      </c>
      <c r="U763" s="160"/>
      <c r="V763" s="310">
        <v>0</v>
      </c>
      <c r="W763" s="310">
        <v>-11079.97</v>
      </c>
      <c r="X763" s="144">
        <f t="shared" si="152"/>
        <v>11079.97</v>
      </c>
      <c r="Y763" s="93" t="str">
        <f t="shared" si="153"/>
        <v>N.M.</v>
      </c>
      <c r="Z763" s="134"/>
    </row>
    <row r="764" spans="1:26" s="70" customFormat="1" hidden="1" outlineLevel="1" x14ac:dyDescent="0.25">
      <c r="A764" s="65" t="s">
        <v>1445</v>
      </c>
      <c r="B764" s="66" t="s">
        <v>1906</v>
      </c>
      <c r="C764" s="67" t="s">
        <v>2357</v>
      </c>
      <c r="D764" s="68"/>
      <c r="E764" s="69"/>
      <c r="F764" s="310">
        <v>145.91</v>
      </c>
      <c r="G764" s="310">
        <v>-66205.17</v>
      </c>
      <c r="H764" s="144">
        <f t="shared" si="147"/>
        <v>66351.08</v>
      </c>
      <c r="I764" s="93">
        <f t="shared" si="146"/>
        <v>1.0022039064320809</v>
      </c>
      <c r="J764" s="160"/>
      <c r="K764" s="310">
        <v>-4282.16</v>
      </c>
      <c r="L764" s="310">
        <v>7569.55</v>
      </c>
      <c r="M764" s="144">
        <f t="shared" si="148"/>
        <v>-11851.71</v>
      </c>
      <c r="N764" s="93">
        <f t="shared" si="149"/>
        <v>-1.5657086616773783</v>
      </c>
      <c r="O764" s="261"/>
      <c r="P764" s="160"/>
      <c r="Q764" s="310">
        <v>1391.28</v>
      </c>
      <c r="R764" s="310">
        <v>5429.85</v>
      </c>
      <c r="S764" s="144">
        <f t="shared" si="150"/>
        <v>-4038.5700000000006</v>
      </c>
      <c r="T764" s="93">
        <f t="shared" si="151"/>
        <v>-0.74377192740130949</v>
      </c>
      <c r="U764" s="160"/>
      <c r="V764" s="310">
        <v>8411.5400000000009</v>
      </c>
      <c r="W764" s="310">
        <v>-187661.97</v>
      </c>
      <c r="X764" s="144">
        <f t="shared" si="152"/>
        <v>196073.51</v>
      </c>
      <c r="Y764" s="93">
        <f t="shared" si="153"/>
        <v>1.0448228269158637</v>
      </c>
      <c r="Z764" s="134"/>
    </row>
    <row r="765" spans="1:26" collapsed="1" x14ac:dyDescent="0.25">
      <c r="A765" s="40" t="s">
        <v>705</v>
      </c>
      <c r="B765" s="85" t="s">
        <v>533</v>
      </c>
      <c r="C765" s="90" t="s">
        <v>310</v>
      </c>
      <c r="D765" s="40"/>
      <c r="E765" s="50"/>
      <c r="F765" s="102">
        <v>145.91</v>
      </c>
      <c r="G765" s="102">
        <v>-66205.17</v>
      </c>
      <c r="H765" s="100">
        <f t="shared" si="147"/>
        <v>66351.08</v>
      </c>
      <c r="I765" s="119">
        <f t="shared" si="146"/>
        <v>1.0022039064320809</v>
      </c>
      <c r="J765" s="162"/>
      <c r="K765" s="102">
        <v>-4282.16</v>
      </c>
      <c r="L765" s="102">
        <v>7569.55</v>
      </c>
      <c r="M765" s="100">
        <f t="shared" si="148"/>
        <v>-11851.71</v>
      </c>
      <c r="N765" s="119">
        <f t="shared" si="149"/>
        <v>-1.5657086616773783</v>
      </c>
      <c r="O765" s="249"/>
      <c r="P765" s="162"/>
      <c r="Q765" s="102">
        <v>1391.28</v>
      </c>
      <c r="R765" s="102">
        <v>5429.85</v>
      </c>
      <c r="S765" s="100">
        <f t="shared" si="150"/>
        <v>-4038.5700000000006</v>
      </c>
      <c r="T765" s="119">
        <f t="shared" si="151"/>
        <v>-0.74377192740130949</v>
      </c>
      <c r="U765" s="162"/>
      <c r="V765" s="102">
        <v>8411.5400000000009</v>
      </c>
      <c r="W765" s="102">
        <v>-198741.94</v>
      </c>
      <c r="X765" s="100">
        <f t="shared" si="152"/>
        <v>207153.48</v>
      </c>
      <c r="Y765" s="119">
        <f t="shared" si="153"/>
        <v>1.0423239302182519</v>
      </c>
    </row>
    <row r="766" spans="1:26" s="70" customFormat="1" hidden="1" outlineLevel="1" x14ac:dyDescent="0.25">
      <c r="A766" s="65" t="s">
        <v>1446</v>
      </c>
      <c r="B766" s="66" t="s">
        <v>1907</v>
      </c>
      <c r="C766" s="67" t="s">
        <v>2358</v>
      </c>
      <c r="D766" s="68"/>
      <c r="E766" s="69"/>
      <c r="F766" s="310">
        <v>1847.94</v>
      </c>
      <c r="G766" s="310">
        <v>1530.52</v>
      </c>
      <c r="H766" s="144">
        <f t="shared" si="147"/>
        <v>317.42000000000007</v>
      </c>
      <c r="I766" s="93">
        <f t="shared" si="146"/>
        <v>0.20739356558555266</v>
      </c>
      <c r="J766" s="160"/>
      <c r="K766" s="310">
        <v>15009.970000000001</v>
      </c>
      <c r="L766" s="310">
        <v>11017.16</v>
      </c>
      <c r="M766" s="144">
        <f t="shared" si="148"/>
        <v>3992.8100000000013</v>
      </c>
      <c r="N766" s="93">
        <f t="shared" si="149"/>
        <v>0.36241735619706</v>
      </c>
      <c r="O766" s="261"/>
      <c r="P766" s="160"/>
      <c r="Q766" s="310">
        <v>5695.81</v>
      </c>
      <c r="R766" s="310">
        <v>3892.83</v>
      </c>
      <c r="S766" s="144">
        <f t="shared" si="150"/>
        <v>1802.9800000000005</v>
      </c>
      <c r="T766" s="93">
        <f t="shared" si="151"/>
        <v>0.46315405501909934</v>
      </c>
      <c r="U766" s="160"/>
      <c r="V766" s="310">
        <v>23908.660000000003</v>
      </c>
      <c r="W766" s="310">
        <v>35933.56</v>
      </c>
      <c r="X766" s="144">
        <f t="shared" si="152"/>
        <v>-12024.899999999994</v>
      </c>
      <c r="Y766" s="93">
        <f t="shared" si="153"/>
        <v>-0.33464260151234654</v>
      </c>
      <c r="Z766" s="134"/>
    </row>
    <row r="767" spans="1:26" ht="12.75" customHeight="1" collapsed="1" x14ac:dyDescent="0.25">
      <c r="A767" s="40" t="s">
        <v>706</v>
      </c>
      <c r="B767" s="85" t="s">
        <v>534</v>
      </c>
      <c r="C767" s="89" t="s">
        <v>309</v>
      </c>
      <c r="D767" s="40"/>
      <c r="E767" s="50"/>
      <c r="F767" s="102">
        <v>1847.94</v>
      </c>
      <c r="G767" s="102">
        <v>1530.52</v>
      </c>
      <c r="H767" s="100">
        <f t="shared" si="147"/>
        <v>317.42000000000007</v>
      </c>
      <c r="I767" s="119">
        <f t="shared" si="146"/>
        <v>0.20739356558555266</v>
      </c>
      <c r="J767" s="162"/>
      <c r="K767" s="102">
        <v>15009.970000000001</v>
      </c>
      <c r="L767" s="102">
        <v>11017.16</v>
      </c>
      <c r="M767" s="100">
        <f t="shared" si="148"/>
        <v>3992.8100000000013</v>
      </c>
      <c r="N767" s="119">
        <f t="shared" si="149"/>
        <v>0.36241735619706</v>
      </c>
      <c r="O767" s="249"/>
      <c r="P767" s="162"/>
      <c r="Q767" s="102">
        <v>5695.81</v>
      </c>
      <c r="R767" s="102">
        <v>3892.83</v>
      </c>
      <c r="S767" s="100">
        <f t="shared" si="150"/>
        <v>1802.9800000000005</v>
      </c>
      <c r="T767" s="119">
        <f t="shared" si="151"/>
        <v>0.46315405501909934</v>
      </c>
      <c r="U767" s="162"/>
      <c r="V767" s="102">
        <v>23908.660000000003</v>
      </c>
      <c r="W767" s="102">
        <v>35933.56</v>
      </c>
      <c r="X767" s="100">
        <f t="shared" si="152"/>
        <v>-12024.899999999994</v>
      </c>
      <c r="Y767" s="119">
        <f t="shared" si="153"/>
        <v>-0.33464260151234654</v>
      </c>
    </row>
    <row r="768" spans="1:26" s="70" customFormat="1" hidden="1" outlineLevel="1" x14ac:dyDescent="0.25">
      <c r="A768" s="65" t="s">
        <v>1431</v>
      </c>
      <c r="B768" s="66" t="s">
        <v>1892</v>
      </c>
      <c r="C768" s="67" t="s">
        <v>2343</v>
      </c>
      <c r="D768" s="68"/>
      <c r="E768" s="69"/>
      <c r="F768" s="310">
        <v>1714.6200000000001</v>
      </c>
      <c r="G768" s="310">
        <v>514.23</v>
      </c>
      <c r="H768" s="144">
        <f t="shared" si="147"/>
        <v>1200.3900000000001</v>
      </c>
      <c r="I768" s="93">
        <f t="shared" si="146"/>
        <v>2.3343445539933496</v>
      </c>
      <c r="J768" s="160"/>
      <c r="K768" s="310">
        <v>11449.7</v>
      </c>
      <c r="L768" s="310">
        <v>4063.62</v>
      </c>
      <c r="M768" s="144">
        <f t="shared" si="148"/>
        <v>7386.0800000000008</v>
      </c>
      <c r="N768" s="93">
        <f t="shared" si="149"/>
        <v>1.8176108986568629</v>
      </c>
      <c r="O768" s="261"/>
      <c r="P768" s="160"/>
      <c r="Q768" s="310">
        <v>5059.1900000000005</v>
      </c>
      <c r="R768" s="310">
        <v>1971.97</v>
      </c>
      <c r="S768" s="144">
        <f t="shared" si="150"/>
        <v>3087.2200000000003</v>
      </c>
      <c r="T768" s="93">
        <f t="shared" si="151"/>
        <v>1.5655512000689666</v>
      </c>
      <c r="U768" s="160"/>
      <c r="V768" s="310">
        <v>20926.25</v>
      </c>
      <c r="W768" s="310">
        <v>8819.41</v>
      </c>
      <c r="X768" s="144">
        <f t="shared" si="152"/>
        <v>12106.84</v>
      </c>
      <c r="Y768" s="93">
        <f t="shared" si="153"/>
        <v>1.3727494242812162</v>
      </c>
      <c r="Z768" s="134"/>
    </row>
    <row r="769" spans="1:26" s="70" customFormat="1" hidden="1" outlineLevel="1" x14ac:dyDescent="0.25">
      <c r="A769" s="65" t="s">
        <v>1432</v>
      </c>
      <c r="B769" s="66" t="s">
        <v>1893</v>
      </c>
      <c r="C769" s="67" t="s">
        <v>2344</v>
      </c>
      <c r="D769" s="68"/>
      <c r="E769" s="69"/>
      <c r="F769" s="310">
        <v>448.73</v>
      </c>
      <c r="G769" s="310">
        <v>-2947.44</v>
      </c>
      <c r="H769" s="144">
        <f t="shared" si="147"/>
        <v>3396.17</v>
      </c>
      <c r="I769" s="93">
        <f t="shared" si="146"/>
        <v>1.1522439812175991</v>
      </c>
      <c r="J769" s="160"/>
      <c r="K769" s="310">
        <v>23892.27</v>
      </c>
      <c r="L769" s="310">
        <v>16049.07</v>
      </c>
      <c r="M769" s="144">
        <f t="shared" si="148"/>
        <v>7843.2000000000007</v>
      </c>
      <c r="N769" s="93">
        <f t="shared" si="149"/>
        <v>0.48870121446289416</v>
      </c>
      <c r="O769" s="261"/>
      <c r="P769" s="160"/>
      <c r="Q769" s="310">
        <v>19734.490000000002</v>
      </c>
      <c r="R769" s="310">
        <v>6083.78</v>
      </c>
      <c r="S769" s="144">
        <f t="shared" si="150"/>
        <v>13650.710000000003</v>
      </c>
      <c r="T769" s="93">
        <f t="shared" si="151"/>
        <v>2.2437875794325244</v>
      </c>
      <c r="U769" s="160"/>
      <c r="V769" s="310">
        <v>35174.31</v>
      </c>
      <c r="W769" s="310">
        <v>27216.43</v>
      </c>
      <c r="X769" s="144">
        <f t="shared" si="152"/>
        <v>7957.8799999999974</v>
      </c>
      <c r="Y769" s="93">
        <f t="shared" si="153"/>
        <v>0.29239249967758435</v>
      </c>
      <c r="Z769" s="134"/>
    </row>
    <row r="770" spans="1:26" s="70" customFormat="1" hidden="1" outlineLevel="1" x14ac:dyDescent="0.25">
      <c r="A770" s="65" t="s">
        <v>1433</v>
      </c>
      <c r="B770" s="66" t="s">
        <v>1894</v>
      </c>
      <c r="C770" s="67" t="s">
        <v>2345</v>
      </c>
      <c r="D770" s="68"/>
      <c r="E770" s="69"/>
      <c r="F770" s="310">
        <v>37451.78</v>
      </c>
      <c r="G770" s="310">
        <v>18243.73</v>
      </c>
      <c r="H770" s="144">
        <f t="shared" si="147"/>
        <v>19208.05</v>
      </c>
      <c r="I770" s="93">
        <f t="shared" si="146"/>
        <v>1.052857611902829</v>
      </c>
      <c r="J770" s="160"/>
      <c r="K770" s="310">
        <v>202712.99</v>
      </c>
      <c r="L770" s="310">
        <v>151816.33000000002</v>
      </c>
      <c r="M770" s="144">
        <f t="shared" si="148"/>
        <v>50896.659999999974</v>
      </c>
      <c r="N770" s="93">
        <f t="shared" si="149"/>
        <v>0.33525155034376058</v>
      </c>
      <c r="O770" s="261"/>
      <c r="P770" s="160"/>
      <c r="Q770" s="310">
        <v>111585.96</v>
      </c>
      <c r="R770" s="310">
        <v>67825.960000000006</v>
      </c>
      <c r="S770" s="144">
        <f t="shared" si="150"/>
        <v>43760</v>
      </c>
      <c r="T770" s="93">
        <f t="shared" si="151"/>
        <v>0.64518069482540308</v>
      </c>
      <c r="U770" s="160"/>
      <c r="V770" s="310">
        <v>347269.01</v>
      </c>
      <c r="W770" s="310">
        <v>302437.30000000005</v>
      </c>
      <c r="X770" s="144">
        <f t="shared" si="152"/>
        <v>44831.709999999963</v>
      </c>
      <c r="Y770" s="93">
        <f t="shared" si="153"/>
        <v>0.1482347250157304</v>
      </c>
      <c r="Z770" s="134"/>
    </row>
    <row r="771" spans="1:26" s="70" customFormat="1" hidden="1" outlineLevel="1" x14ac:dyDescent="0.25">
      <c r="A771" s="65" t="s">
        <v>1434</v>
      </c>
      <c r="B771" s="66" t="s">
        <v>1895</v>
      </c>
      <c r="C771" s="67" t="s">
        <v>2346</v>
      </c>
      <c r="D771" s="68"/>
      <c r="E771" s="69"/>
      <c r="F771" s="310">
        <v>2233.08</v>
      </c>
      <c r="G771" s="310">
        <v>836.12</v>
      </c>
      <c r="H771" s="144">
        <f t="shared" si="147"/>
        <v>1396.96</v>
      </c>
      <c r="I771" s="93">
        <f t="shared" si="146"/>
        <v>1.6707649619671818</v>
      </c>
      <c r="J771" s="160"/>
      <c r="K771" s="310">
        <v>14840.78</v>
      </c>
      <c r="L771" s="310">
        <v>18677.91</v>
      </c>
      <c r="M771" s="144">
        <f t="shared" si="148"/>
        <v>-3837.1299999999992</v>
      </c>
      <c r="N771" s="93">
        <f t="shared" si="149"/>
        <v>-0.20543679672939849</v>
      </c>
      <c r="O771" s="261"/>
      <c r="P771" s="160"/>
      <c r="Q771" s="310">
        <v>6834.76</v>
      </c>
      <c r="R771" s="310">
        <v>4759.1099999999997</v>
      </c>
      <c r="S771" s="144">
        <f t="shared" si="150"/>
        <v>2075.6500000000005</v>
      </c>
      <c r="T771" s="93">
        <f t="shared" si="151"/>
        <v>0.43614247201682682</v>
      </c>
      <c r="U771" s="160"/>
      <c r="V771" s="310">
        <v>19390.300000000003</v>
      </c>
      <c r="W771" s="310">
        <v>45220</v>
      </c>
      <c r="X771" s="144">
        <f t="shared" si="152"/>
        <v>-25829.699999999997</v>
      </c>
      <c r="Y771" s="93">
        <f t="shared" si="153"/>
        <v>-0.57120079610791674</v>
      </c>
      <c r="Z771" s="134"/>
    </row>
    <row r="772" spans="1:26" s="70" customFormat="1" hidden="1" outlineLevel="1" x14ac:dyDescent="0.25">
      <c r="A772" s="65" t="s">
        <v>1435</v>
      </c>
      <c r="B772" s="66" t="s">
        <v>1896</v>
      </c>
      <c r="C772" s="67" t="s">
        <v>2347</v>
      </c>
      <c r="D772" s="68"/>
      <c r="E772" s="69"/>
      <c r="F772" s="310">
        <v>30940.5</v>
      </c>
      <c r="G772" s="310">
        <v>25117.260000000002</v>
      </c>
      <c r="H772" s="144">
        <f t="shared" si="147"/>
        <v>5823.239999999998</v>
      </c>
      <c r="I772" s="93">
        <f t="shared" si="146"/>
        <v>0.23184216749756931</v>
      </c>
      <c r="J772" s="160"/>
      <c r="K772" s="310">
        <v>179687.54</v>
      </c>
      <c r="L772" s="310">
        <v>152899.73000000001</v>
      </c>
      <c r="M772" s="144">
        <f t="shared" si="148"/>
        <v>26787.809999999998</v>
      </c>
      <c r="N772" s="93">
        <f t="shared" si="149"/>
        <v>0.17519854351606767</v>
      </c>
      <c r="O772" s="261"/>
      <c r="P772" s="160"/>
      <c r="Q772" s="310">
        <v>91032.78</v>
      </c>
      <c r="R772" s="310">
        <v>74753.17</v>
      </c>
      <c r="S772" s="144">
        <f t="shared" si="150"/>
        <v>16279.61</v>
      </c>
      <c r="T772" s="93">
        <f t="shared" si="151"/>
        <v>0.21777818920588921</v>
      </c>
      <c r="U772" s="160"/>
      <c r="V772" s="310">
        <v>334933.36</v>
      </c>
      <c r="W772" s="310">
        <v>300488.28000000003</v>
      </c>
      <c r="X772" s="144">
        <f t="shared" si="152"/>
        <v>34445.079999999958</v>
      </c>
      <c r="Y772" s="93">
        <f t="shared" si="153"/>
        <v>0.11463036095783821</v>
      </c>
      <c r="Z772" s="134"/>
    </row>
    <row r="773" spans="1:26" s="70" customFormat="1" hidden="1" outlineLevel="1" x14ac:dyDescent="0.25">
      <c r="A773" s="65" t="s">
        <v>1436</v>
      </c>
      <c r="B773" s="66" t="s">
        <v>1897</v>
      </c>
      <c r="C773" s="67" t="s">
        <v>2348</v>
      </c>
      <c r="D773" s="68"/>
      <c r="E773" s="69"/>
      <c r="F773" s="310">
        <v>209993.97</v>
      </c>
      <c r="G773" s="310">
        <v>337841.09</v>
      </c>
      <c r="H773" s="144">
        <f t="shared" si="147"/>
        <v>-127847.12000000002</v>
      </c>
      <c r="I773" s="93">
        <f t="shared" si="146"/>
        <v>-0.37842383234082039</v>
      </c>
      <c r="J773" s="160"/>
      <c r="K773" s="310">
        <v>1352117.1600000001</v>
      </c>
      <c r="L773" s="310">
        <v>1557373.83</v>
      </c>
      <c r="M773" s="144">
        <f t="shared" si="148"/>
        <v>-205256.66999999993</v>
      </c>
      <c r="N773" s="93">
        <f t="shared" si="149"/>
        <v>-0.13179666053589709</v>
      </c>
      <c r="O773" s="261"/>
      <c r="P773" s="160"/>
      <c r="Q773" s="310">
        <v>648969.55000000005</v>
      </c>
      <c r="R773" s="310">
        <v>839748.6</v>
      </c>
      <c r="S773" s="144">
        <f t="shared" si="150"/>
        <v>-190779.04999999993</v>
      </c>
      <c r="T773" s="93">
        <f t="shared" si="151"/>
        <v>-0.2271859101640657</v>
      </c>
      <c r="U773" s="160"/>
      <c r="V773" s="310">
        <v>2639508.87</v>
      </c>
      <c r="W773" s="310">
        <v>2854429.22</v>
      </c>
      <c r="X773" s="144">
        <f t="shared" si="152"/>
        <v>-214920.35000000009</v>
      </c>
      <c r="Y773" s="93">
        <f t="shared" si="153"/>
        <v>-7.529363436098796E-2</v>
      </c>
      <c r="Z773" s="134"/>
    </row>
    <row r="774" spans="1:26" s="70" customFormat="1" hidden="1" outlineLevel="1" x14ac:dyDescent="0.25">
      <c r="A774" s="65" t="s">
        <v>1437</v>
      </c>
      <c r="B774" s="66" t="s">
        <v>1898</v>
      </c>
      <c r="C774" s="67" t="s">
        <v>2349</v>
      </c>
      <c r="D774" s="68"/>
      <c r="E774" s="69"/>
      <c r="F774" s="310">
        <v>860.34</v>
      </c>
      <c r="G774" s="310">
        <v>855.69</v>
      </c>
      <c r="H774" s="144">
        <f t="shared" si="147"/>
        <v>4.6499999999999773</v>
      </c>
      <c r="I774" s="93">
        <f t="shared" si="146"/>
        <v>5.4342109876239957E-3</v>
      </c>
      <c r="J774" s="160"/>
      <c r="K774" s="310">
        <v>4154.38</v>
      </c>
      <c r="L774" s="310">
        <v>6259.95</v>
      </c>
      <c r="M774" s="144">
        <f t="shared" si="148"/>
        <v>-2105.5699999999997</v>
      </c>
      <c r="N774" s="93">
        <f t="shared" si="149"/>
        <v>-0.33635572169106781</v>
      </c>
      <c r="O774" s="261"/>
      <c r="P774" s="160"/>
      <c r="Q774" s="310">
        <v>2276.88</v>
      </c>
      <c r="R774" s="310">
        <v>2994.77</v>
      </c>
      <c r="S774" s="144">
        <f t="shared" si="150"/>
        <v>-717.88999999999987</v>
      </c>
      <c r="T774" s="93">
        <f t="shared" si="151"/>
        <v>-0.23971456906540398</v>
      </c>
      <c r="U774" s="160"/>
      <c r="V774" s="310">
        <v>6870.8</v>
      </c>
      <c r="W774" s="310">
        <v>12358.189999999999</v>
      </c>
      <c r="X774" s="144">
        <f t="shared" si="152"/>
        <v>-5487.3899999999985</v>
      </c>
      <c r="Y774" s="93">
        <f t="shared" si="153"/>
        <v>-0.44402861584099285</v>
      </c>
      <c r="Z774" s="134"/>
    </row>
    <row r="775" spans="1:26" s="70" customFormat="1" hidden="1" outlineLevel="1" x14ac:dyDescent="0.25">
      <c r="A775" s="65" t="s">
        <v>1438</v>
      </c>
      <c r="B775" s="66" t="s">
        <v>1899</v>
      </c>
      <c r="C775" s="67" t="s">
        <v>2350</v>
      </c>
      <c r="D775" s="68"/>
      <c r="E775" s="69"/>
      <c r="F775" s="310">
        <v>52993.32</v>
      </c>
      <c r="G775" s="310">
        <v>48787.44</v>
      </c>
      <c r="H775" s="144">
        <f t="shared" si="147"/>
        <v>4205.8799999999974</v>
      </c>
      <c r="I775" s="93">
        <f t="shared" si="146"/>
        <v>8.6208253599696916E-2</v>
      </c>
      <c r="J775" s="160"/>
      <c r="K775" s="310">
        <v>315612.95</v>
      </c>
      <c r="L775" s="310">
        <v>300087.96000000002</v>
      </c>
      <c r="M775" s="144">
        <f t="shared" si="148"/>
        <v>15524.989999999991</v>
      </c>
      <c r="N775" s="93">
        <f t="shared" si="149"/>
        <v>5.1734798023886031E-2</v>
      </c>
      <c r="O775" s="261"/>
      <c r="P775" s="160"/>
      <c r="Q775" s="310">
        <v>155097.01999999999</v>
      </c>
      <c r="R775" s="310">
        <v>154628.12</v>
      </c>
      <c r="S775" s="144">
        <f t="shared" si="150"/>
        <v>468.89999999999418</v>
      </c>
      <c r="T775" s="93">
        <f t="shared" si="151"/>
        <v>3.0324367909277702E-3</v>
      </c>
      <c r="U775" s="160"/>
      <c r="V775" s="310">
        <v>638863.37</v>
      </c>
      <c r="W775" s="310">
        <v>597010.93000000005</v>
      </c>
      <c r="X775" s="144">
        <f t="shared" si="152"/>
        <v>41852.439999999944</v>
      </c>
      <c r="Y775" s="93">
        <f t="shared" si="153"/>
        <v>7.0103306148850478E-2</v>
      </c>
      <c r="Z775" s="134"/>
    </row>
    <row r="776" spans="1:26" s="70" customFormat="1" hidden="1" outlineLevel="1" x14ac:dyDescent="0.25">
      <c r="A776" s="65" t="s">
        <v>1439</v>
      </c>
      <c r="B776" s="66" t="s">
        <v>1900</v>
      </c>
      <c r="C776" s="67" t="s">
        <v>2351</v>
      </c>
      <c r="D776" s="68"/>
      <c r="E776" s="69"/>
      <c r="F776" s="310">
        <v>3788.39</v>
      </c>
      <c r="G776" s="310">
        <v>4189.4400000000005</v>
      </c>
      <c r="H776" s="144">
        <f t="shared" si="147"/>
        <v>-401.05000000000064</v>
      </c>
      <c r="I776" s="93">
        <f t="shared" si="146"/>
        <v>-9.5728784754048418E-2</v>
      </c>
      <c r="J776" s="160"/>
      <c r="K776" s="310">
        <v>26914.73</v>
      </c>
      <c r="L776" s="310">
        <v>27601.29</v>
      </c>
      <c r="M776" s="144">
        <f t="shared" si="148"/>
        <v>-686.56000000000131</v>
      </c>
      <c r="N776" s="93">
        <f t="shared" si="149"/>
        <v>-2.4874199720375436E-2</v>
      </c>
      <c r="O776" s="261"/>
      <c r="P776" s="160"/>
      <c r="Q776" s="310">
        <v>13071.460000000001</v>
      </c>
      <c r="R776" s="310">
        <v>13393.48</v>
      </c>
      <c r="S776" s="144">
        <f t="shared" si="150"/>
        <v>-322.01999999999862</v>
      </c>
      <c r="T776" s="93">
        <f t="shared" si="151"/>
        <v>-2.4043041838267474E-2</v>
      </c>
      <c r="U776" s="160"/>
      <c r="V776" s="310">
        <v>54021.78</v>
      </c>
      <c r="W776" s="310">
        <v>57493.19</v>
      </c>
      <c r="X776" s="144">
        <f t="shared" si="152"/>
        <v>-3471.4100000000035</v>
      </c>
      <c r="Y776" s="93">
        <f t="shared" si="153"/>
        <v>-6.0379498858908393E-2</v>
      </c>
      <c r="Z776" s="134"/>
    </row>
    <row r="777" spans="1:26" s="70" customFormat="1" hidden="1" outlineLevel="1" x14ac:dyDescent="0.25">
      <c r="A777" s="65" t="s">
        <v>1440</v>
      </c>
      <c r="B777" s="66" t="s">
        <v>1901</v>
      </c>
      <c r="C777" s="67" t="s">
        <v>2352</v>
      </c>
      <c r="D777" s="68"/>
      <c r="E777" s="69"/>
      <c r="F777" s="310">
        <v>267.2</v>
      </c>
      <c r="G777" s="310">
        <v>497.3</v>
      </c>
      <c r="H777" s="144">
        <f t="shared" si="147"/>
        <v>-230.10000000000002</v>
      </c>
      <c r="I777" s="93">
        <f t="shared" si="146"/>
        <v>-0.46269857229036804</v>
      </c>
      <c r="J777" s="160"/>
      <c r="K777" s="310">
        <v>1761.83</v>
      </c>
      <c r="L777" s="310">
        <v>1270.72</v>
      </c>
      <c r="M777" s="144">
        <f t="shared" si="148"/>
        <v>491.1099999999999</v>
      </c>
      <c r="N777" s="93">
        <f t="shared" si="149"/>
        <v>0.38648167967766295</v>
      </c>
      <c r="O777" s="261"/>
      <c r="P777" s="160"/>
      <c r="Q777" s="310">
        <v>780.79</v>
      </c>
      <c r="R777" s="310">
        <v>1127.3500000000001</v>
      </c>
      <c r="S777" s="144">
        <f t="shared" si="150"/>
        <v>-346.56000000000017</v>
      </c>
      <c r="T777" s="93">
        <f t="shared" si="151"/>
        <v>-0.30741118552357311</v>
      </c>
      <c r="U777" s="160"/>
      <c r="V777" s="310">
        <v>3875.32</v>
      </c>
      <c r="W777" s="310">
        <v>2734.1000000000004</v>
      </c>
      <c r="X777" s="144">
        <f t="shared" si="152"/>
        <v>1141.2199999999998</v>
      </c>
      <c r="Y777" s="93">
        <f t="shared" si="153"/>
        <v>0.41740243590212489</v>
      </c>
      <c r="Z777" s="134"/>
    </row>
    <row r="778" spans="1:26" s="70" customFormat="1" hidden="1" outlineLevel="1" x14ac:dyDescent="0.25">
      <c r="A778" s="65" t="s">
        <v>1441</v>
      </c>
      <c r="B778" s="66" t="s">
        <v>1902</v>
      </c>
      <c r="C778" s="67" t="s">
        <v>2353</v>
      </c>
      <c r="D778" s="68"/>
      <c r="E778" s="69"/>
      <c r="F778" s="310">
        <v>54183.23</v>
      </c>
      <c r="G778" s="310">
        <v>44396.08</v>
      </c>
      <c r="H778" s="144">
        <f t="shared" si="147"/>
        <v>9787.1500000000015</v>
      </c>
      <c r="I778" s="93">
        <f t="shared" si="146"/>
        <v>0.22045076952739975</v>
      </c>
      <c r="J778" s="160"/>
      <c r="K778" s="310">
        <v>239604.11000000002</v>
      </c>
      <c r="L778" s="310">
        <v>349475.8</v>
      </c>
      <c r="M778" s="144">
        <f t="shared" si="148"/>
        <v>-109871.68999999997</v>
      </c>
      <c r="N778" s="93">
        <f t="shared" si="149"/>
        <v>-0.3143899806510207</v>
      </c>
      <c r="O778" s="261"/>
      <c r="P778" s="160"/>
      <c r="Q778" s="310">
        <v>162768.31</v>
      </c>
      <c r="R778" s="310">
        <v>174227.03</v>
      </c>
      <c r="S778" s="144">
        <f t="shared" si="150"/>
        <v>-11458.720000000001</v>
      </c>
      <c r="T778" s="93">
        <f t="shared" si="151"/>
        <v>-6.5768899349314514E-2</v>
      </c>
      <c r="U778" s="160"/>
      <c r="V778" s="310">
        <v>536010.27</v>
      </c>
      <c r="W778" s="310">
        <v>662765.46</v>
      </c>
      <c r="X778" s="144">
        <f t="shared" si="152"/>
        <v>-126755.18999999994</v>
      </c>
      <c r="Y778" s="93">
        <f t="shared" si="153"/>
        <v>-0.19125195510339352</v>
      </c>
      <c r="Z778" s="134"/>
    </row>
    <row r="779" spans="1:26" s="70" customFormat="1" hidden="1" outlineLevel="1" x14ac:dyDescent="0.25">
      <c r="A779" s="65" t="s">
        <v>1442</v>
      </c>
      <c r="B779" s="66" t="s">
        <v>1903</v>
      </c>
      <c r="C779" s="67" t="s">
        <v>2354</v>
      </c>
      <c r="D779" s="68"/>
      <c r="E779" s="69"/>
      <c r="F779" s="310">
        <v>21838.600000000002</v>
      </c>
      <c r="G779" s="310">
        <v>35466.5</v>
      </c>
      <c r="H779" s="144">
        <f t="shared" si="147"/>
        <v>-13627.899999999998</v>
      </c>
      <c r="I779" s="93">
        <f t="shared" si="146"/>
        <v>-0.38424710642437221</v>
      </c>
      <c r="J779" s="160"/>
      <c r="K779" s="310">
        <v>146294.72</v>
      </c>
      <c r="L779" s="310">
        <v>176788.56</v>
      </c>
      <c r="M779" s="144">
        <f t="shared" si="148"/>
        <v>-30493.839999999997</v>
      </c>
      <c r="N779" s="93">
        <f t="shared" si="149"/>
        <v>-0.17248763155262986</v>
      </c>
      <c r="O779" s="261"/>
      <c r="P779" s="160"/>
      <c r="Q779" s="310">
        <v>74745.39</v>
      </c>
      <c r="R779" s="310">
        <v>105273.53</v>
      </c>
      <c r="S779" s="144">
        <f t="shared" si="150"/>
        <v>-30528.14</v>
      </c>
      <c r="T779" s="93">
        <f t="shared" si="151"/>
        <v>-0.28998875595793167</v>
      </c>
      <c r="U779" s="160"/>
      <c r="V779" s="310">
        <v>290588.54000000004</v>
      </c>
      <c r="W779" s="310">
        <v>370368.04000000004</v>
      </c>
      <c r="X779" s="144">
        <f t="shared" si="152"/>
        <v>-79779.5</v>
      </c>
      <c r="Y779" s="93">
        <f t="shared" si="153"/>
        <v>-0.21540600533458554</v>
      </c>
      <c r="Z779" s="134"/>
    </row>
    <row r="780" spans="1:26" s="70" customFormat="1" hidden="1" outlineLevel="1" x14ac:dyDescent="0.25">
      <c r="A780" s="65" t="s">
        <v>1443</v>
      </c>
      <c r="B780" s="66" t="s">
        <v>1904</v>
      </c>
      <c r="C780" s="67" t="s">
        <v>2355</v>
      </c>
      <c r="D780" s="68"/>
      <c r="E780" s="69"/>
      <c r="F780" s="310">
        <v>41.51</v>
      </c>
      <c r="G780" s="310">
        <v>2167.3000000000002</v>
      </c>
      <c r="H780" s="144">
        <f t="shared" si="147"/>
        <v>-2125.79</v>
      </c>
      <c r="I780" s="93">
        <f t="shared" si="146"/>
        <v>-0.98084713699072568</v>
      </c>
      <c r="J780" s="160"/>
      <c r="K780" s="310">
        <v>-271.82</v>
      </c>
      <c r="L780" s="310">
        <v>17615.09</v>
      </c>
      <c r="M780" s="144">
        <f t="shared" si="148"/>
        <v>-17886.91</v>
      </c>
      <c r="N780" s="93">
        <f t="shared" si="149"/>
        <v>-1.0154310877775816</v>
      </c>
      <c r="O780" s="261"/>
      <c r="P780" s="160"/>
      <c r="Q780" s="310">
        <v>42.78</v>
      </c>
      <c r="R780" s="310">
        <v>8892.89</v>
      </c>
      <c r="S780" s="144">
        <f t="shared" si="150"/>
        <v>-8850.1099999999988</v>
      </c>
      <c r="T780" s="93">
        <f t="shared" si="151"/>
        <v>-0.99518941536440897</v>
      </c>
      <c r="U780" s="160"/>
      <c r="V780" s="310">
        <v>17992.73</v>
      </c>
      <c r="W780" s="310">
        <v>37513.17</v>
      </c>
      <c r="X780" s="144">
        <f t="shared" si="152"/>
        <v>-19520.439999999999</v>
      </c>
      <c r="Y780" s="93">
        <f t="shared" si="153"/>
        <v>-0.52036231542149058</v>
      </c>
      <c r="Z780" s="134"/>
    </row>
    <row r="781" spans="1:26" s="70" customFormat="1" hidden="1" outlineLevel="1" x14ac:dyDescent="0.25">
      <c r="A781" s="65" t="s">
        <v>1444</v>
      </c>
      <c r="B781" s="66" t="s">
        <v>1905</v>
      </c>
      <c r="C781" s="67" t="s">
        <v>2356</v>
      </c>
      <c r="D781" s="68"/>
      <c r="E781" s="69"/>
      <c r="F781" s="310">
        <v>0</v>
      </c>
      <c r="G781" s="310">
        <v>0</v>
      </c>
      <c r="H781" s="144">
        <f t="shared" si="147"/>
        <v>0</v>
      </c>
      <c r="I781" s="93">
        <f t="shared" si="146"/>
        <v>0</v>
      </c>
      <c r="J781" s="160"/>
      <c r="K781" s="310">
        <v>0</v>
      </c>
      <c r="L781" s="310">
        <v>0</v>
      </c>
      <c r="M781" s="144">
        <f t="shared" si="148"/>
        <v>0</v>
      </c>
      <c r="N781" s="93">
        <f t="shared" si="149"/>
        <v>0</v>
      </c>
      <c r="O781" s="261"/>
      <c r="P781" s="160"/>
      <c r="Q781" s="310">
        <v>0</v>
      </c>
      <c r="R781" s="310">
        <v>0</v>
      </c>
      <c r="S781" s="144">
        <f t="shared" si="150"/>
        <v>0</v>
      </c>
      <c r="T781" s="93">
        <f t="shared" si="151"/>
        <v>0</v>
      </c>
      <c r="U781" s="160"/>
      <c r="V781" s="310">
        <v>0</v>
      </c>
      <c r="W781" s="310">
        <v>-11079.97</v>
      </c>
      <c r="X781" s="144">
        <f t="shared" si="152"/>
        <v>11079.97</v>
      </c>
      <c r="Y781" s="93" t="str">
        <f t="shared" si="153"/>
        <v>N.M.</v>
      </c>
      <c r="Z781" s="134"/>
    </row>
    <row r="782" spans="1:26" s="70" customFormat="1" hidden="1" outlineLevel="1" x14ac:dyDescent="0.25">
      <c r="A782" s="65" t="s">
        <v>1445</v>
      </c>
      <c r="B782" s="66" t="s">
        <v>1906</v>
      </c>
      <c r="C782" s="67" t="s">
        <v>2357</v>
      </c>
      <c r="D782" s="68"/>
      <c r="E782" s="69"/>
      <c r="F782" s="310">
        <v>145.91</v>
      </c>
      <c r="G782" s="310">
        <v>-66205.17</v>
      </c>
      <c r="H782" s="144">
        <f t="shared" si="147"/>
        <v>66351.08</v>
      </c>
      <c r="I782" s="93">
        <f t="shared" si="146"/>
        <v>1.0022039064320809</v>
      </c>
      <c r="J782" s="160"/>
      <c r="K782" s="310">
        <v>-4282.16</v>
      </c>
      <c r="L782" s="310">
        <v>7569.55</v>
      </c>
      <c r="M782" s="144">
        <f t="shared" si="148"/>
        <v>-11851.71</v>
      </c>
      <c r="N782" s="93">
        <f t="shared" si="149"/>
        <v>-1.5657086616773783</v>
      </c>
      <c r="O782" s="261"/>
      <c r="P782" s="160"/>
      <c r="Q782" s="310">
        <v>1391.28</v>
      </c>
      <c r="R782" s="310">
        <v>5429.85</v>
      </c>
      <c r="S782" s="144">
        <f t="shared" si="150"/>
        <v>-4038.5700000000006</v>
      </c>
      <c r="T782" s="93">
        <f t="shared" si="151"/>
        <v>-0.74377192740130949</v>
      </c>
      <c r="U782" s="160"/>
      <c r="V782" s="310">
        <v>8411.5400000000009</v>
      </c>
      <c r="W782" s="310">
        <v>-187661.97</v>
      </c>
      <c r="X782" s="144">
        <f t="shared" si="152"/>
        <v>196073.51</v>
      </c>
      <c r="Y782" s="93">
        <f t="shared" si="153"/>
        <v>1.0448228269158637</v>
      </c>
      <c r="Z782" s="134"/>
    </row>
    <row r="783" spans="1:26" s="70" customFormat="1" hidden="1" outlineLevel="1" x14ac:dyDescent="0.25">
      <c r="A783" s="65" t="s">
        <v>1446</v>
      </c>
      <c r="B783" s="66" t="s">
        <v>1907</v>
      </c>
      <c r="C783" s="67" t="s">
        <v>2358</v>
      </c>
      <c r="D783" s="68"/>
      <c r="E783" s="69"/>
      <c r="F783" s="310">
        <v>1847.94</v>
      </c>
      <c r="G783" s="310">
        <v>1530.52</v>
      </c>
      <c r="H783" s="144">
        <f t="shared" si="147"/>
        <v>317.42000000000007</v>
      </c>
      <c r="I783" s="93">
        <f t="shared" si="146"/>
        <v>0.20739356558555266</v>
      </c>
      <c r="J783" s="160"/>
      <c r="K783" s="310">
        <v>15009.970000000001</v>
      </c>
      <c r="L783" s="310">
        <v>11017.16</v>
      </c>
      <c r="M783" s="144">
        <f t="shared" si="148"/>
        <v>3992.8100000000013</v>
      </c>
      <c r="N783" s="93">
        <f t="shared" si="149"/>
        <v>0.36241735619706</v>
      </c>
      <c r="O783" s="261"/>
      <c r="P783" s="160"/>
      <c r="Q783" s="310">
        <v>5695.81</v>
      </c>
      <c r="R783" s="310">
        <v>3892.83</v>
      </c>
      <c r="S783" s="144">
        <f t="shared" si="150"/>
        <v>1802.9800000000005</v>
      </c>
      <c r="T783" s="93">
        <f t="shared" si="151"/>
        <v>0.46315405501909934</v>
      </c>
      <c r="U783" s="160"/>
      <c r="V783" s="310">
        <v>23908.660000000003</v>
      </c>
      <c r="W783" s="310">
        <v>35933.56</v>
      </c>
      <c r="X783" s="144">
        <f t="shared" si="152"/>
        <v>-12024.899999999994</v>
      </c>
      <c r="Y783" s="93">
        <f t="shared" si="153"/>
        <v>-0.33464260151234654</v>
      </c>
      <c r="Z783" s="134"/>
    </row>
    <row r="784" spans="1:26" collapsed="1" x14ac:dyDescent="0.25">
      <c r="A784" s="40" t="s">
        <v>707</v>
      </c>
      <c r="B784" s="85" t="s">
        <v>535</v>
      </c>
      <c r="C784" s="80" t="s">
        <v>308</v>
      </c>
      <c r="D784" s="40" t="s">
        <v>276</v>
      </c>
      <c r="E784" s="50"/>
      <c r="F784" s="102">
        <v>418749.12</v>
      </c>
      <c r="G784" s="102">
        <v>451290.09000000008</v>
      </c>
      <c r="H784" s="100">
        <f t="shared" si="147"/>
        <v>-32540.970000000088</v>
      </c>
      <c r="I784" s="119">
        <f t="shared" si="146"/>
        <v>-7.2106546811165476E-2</v>
      </c>
      <c r="J784" s="162"/>
      <c r="K784" s="102">
        <v>2529499.1500000004</v>
      </c>
      <c r="L784" s="102">
        <v>2798566.5700000003</v>
      </c>
      <c r="M784" s="100">
        <f t="shared" si="148"/>
        <v>-269067.41999999993</v>
      </c>
      <c r="N784" s="119">
        <f t="shared" si="149"/>
        <v>-9.6144727405930497E-2</v>
      </c>
      <c r="O784" s="249"/>
      <c r="P784" s="162"/>
      <c r="Q784" s="102">
        <v>1299086.4500000002</v>
      </c>
      <c r="R784" s="102">
        <v>1465002.4400000002</v>
      </c>
      <c r="S784" s="100">
        <f t="shared" si="150"/>
        <v>-165915.99</v>
      </c>
      <c r="T784" s="119">
        <f t="shared" si="151"/>
        <v>-0.11325304686864547</v>
      </c>
      <c r="U784" s="162"/>
      <c r="V784" s="102">
        <v>4977745.1100000003</v>
      </c>
      <c r="W784" s="102">
        <v>5116045.3399999989</v>
      </c>
      <c r="X784" s="100">
        <f t="shared" si="152"/>
        <v>-138300.22999999858</v>
      </c>
      <c r="Y784" s="119">
        <f t="shared" si="153"/>
        <v>-2.703264353790864E-2</v>
      </c>
    </row>
    <row r="785" spans="1:26" s="110" customFormat="1" x14ac:dyDescent="0.25">
      <c r="A785" s="105"/>
      <c r="B785" s="106" t="s">
        <v>536</v>
      </c>
      <c r="C785" s="107" t="s">
        <v>307</v>
      </c>
      <c r="D785" s="105"/>
      <c r="E785" s="109"/>
      <c r="F785" s="305"/>
      <c r="G785" s="305"/>
      <c r="H785" s="306">
        <f t="shared" si="147"/>
        <v>0</v>
      </c>
      <c r="I785" s="121">
        <f t="shared" si="146"/>
        <v>0</v>
      </c>
      <c r="J785" s="169"/>
      <c r="K785" s="305"/>
      <c r="L785" s="305"/>
      <c r="M785" s="306">
        <f t="shared" si="148"/>
        <v>0</v>
      </c>
      <c r="N785" s="121">
        <f t="shared" si="149"/>
        <v>0</v>
      </c>
      <c r="O785" s="250"/>
      <c r="P785" s="169"/>
      <c r="Q785" s="305"/>
      <c r="R785" s="305"/>
      <c r="S785" s="306">
        <f t="shared" si="150"/>
        <v>0</v>
      </c>
      <c r="T785" s="121">
        <f t="shared" si="151"/>
        <v>0</v>
      </c>
      <c r="U785" s="169"/>
      <c r="V785" s="305"/>
      <c r="W785" s="305"/>
      <c r="X785" s="306">
        <f t="shared" si="152"/>
        <v>0</v>
      </c>
      <c r="Y785" s="121">
        <f t="shared" si="153"/>
        <v>0</v>
      </c>
      <c r="Z785" s="134"/>
    </row>
    <row r="786" spans="1:26" s="110" customFormat="1" x14ac:dyDescent="0.25">
      <c r="A786" s="105"/>
      <c r="B786" s="106" t="s">
        <v>537</v>
      </c>
      <c r="C786" s="107" t="s">
        <v>295</v>
      </c>
      <c r="D786" s="105"/>
      <c r="E786" s="109"/>
      <c r="F786" s="305"/>
      <c r="G786" s="305"/>
      <c r="H786" s="306">
        <f t="shared" si="147"/>
        <v>0</v>
      </c>
      <c r="I786" s="121">
        <f t="shared" si="146"/>
        <v>0</v>
      </c>
      <c r="J786" s="169"/>
      <c r="K786" s="305"/>
      <c r="L786" s="305"/>
      <c r="M786" s="306">
        <f t="shared" si="148"/>
        <v>0</v>
      </c>
      <c r="N786" s="121">
        <f t="shared" si="149"/>
        <v>0</v>
      </c>
      <c r="O786" s="250"/>
      <c r="P786" s="169"/>
      <c r="Q786" s="305"/>
      <c r="R786" s="305"/>
      <c r="S786" s="306">
        <f t="shared" si="150"/>
        <v>0</v>
      </c>
      <c r="T786" s="121">
        <f t="shared" si="151"/>
        <v>0</v>
      </c>
      <c r="U786" s="169"/>
      <c r="V786" s="305"/>
      <c r="W786" s="305"/>
      <c r="X786" s="306">
        <f t="shared" si="152"/>
        <v>0</v>
      </c>
      <c r="Y786" s="121">
        <f t="shared" si="153"/>
        <v>0</v>
      </c>
      <c r="Z786" s="134"/>
    </row>
    <row r="787" spans="1:26" s="70" customFormat="1" hidden="1" outlineLevel="1" x14ac:dyDescent="0.25">
      <c r="A787" s="65" t="s">
        <v>1447</v>
      </c>
      <c r="B787" s="66" t="s">
        <v>1908</v>
      </c>
      <c r="C787" s="67" t="s">
        <v>2359</v>
      </c>
      <c r="D787" s="68"/>
      <c r="E787" s="69"/>
      <c r="F787" s="310">
        <v>1178.02</v>
      </c>
      <c r="G787" s="310">
        <v>4998.09</v>
      </c>
      <c r="H787" s="144">
        <f t="shared" si="147"/>
        <v>-3820.07</v>
      </c>
      <c r="I787" s="93">
        <f t="shared" si="146"/>
        <v>-0.7643059648785836</v>
      </c>
      <c r="J787" s="160"/>
      <c r="K787" s="310">
        <v>9006.06</v>
      </c>
      <c r="L787" s="310">
        <v>30426.850000000002</v>
      </c>
      <c r="M787" s="144">
        <f t="shared" si="148"/>
        <v>-21420.79</v>
      </c>
      <c r="N787" s="93">
        <f t="shared" si="149"/>
        <v>-0.70400945217792832</v>
      </c>
      <c r="O787" s="261"/>
      <c r="P787" s="160"/>
      <c r="Q787" s="310">
        <v>4132.5600000000004</v>
      </c>
      <c r="R787" s="310">
        <v>14976.06</v>
      </c>
      <c r="S787" s="144">
        <f t="shared" si="150"/>
        <v>-10843.5</v>
      </c>
      <c r="T787" s="93">
        <f t="shared" si="151"/>
        <v>-0.72405559272599074</v>
      </c>
      <c r="U787" s="160"/>
      <c r="V787" s="310">
        <v>29732.550000000003</v>
      </c>
      <c r="W787" s="310">
        <v>43419</v>
      </c>
      <c r="X787" s="144">
        <f t="shared" si="152"/>
        <v>-13686.449999999997</v>
      </c>
      <c r="Y787" s="93">
        <f t="shared" si="153"/>
        <v>-0.31521799212326396</v>
      </c>
      <c r="Z787" s="134"/>
    </row>
    <row r="788" spans="1:26" s="70" customFormat="1" hidden="1" outlineLevel="1" x14ac:dyDescent="0.25">
      <c r="A788" s="65" t="s">
        <v>1448</v>
      </c>
      <c r="B788" s="66" t="s">
        <v>1909</v>
      </c>
      <c r="C788" s="67" t="s">
        <v>2360</v>
      </c>
      <c r="D788" s="68"/>
      <c r="E788" s="69"/>
      <c r="F788" s="310">
        <v>4.45</v>
      </c>
      <c r="G788" s="310">
        <v>0</v>
      </c>
      <c r="H788" s="144">
        <f t="shared" si="147"/>
        <v>4.45</v>
      </c>
      <c r="I788" s="93" t="str">
        <f t="shared" si="146"/>
        <v>N.M.</v>
      </c>
      <c r="J788" s="160"/>
      <c r="K788" s="310">
        <v>4.45</v>
      </c>
      <c r="L788" s="310">
        <v>0</v>
      </c>
      <c r="M788" s="144">
        <f t="shared" si="148"/>
        <v>4.45</v>
      </c>
      <c r="N788" s="93" t="str">
        <f t="shared" si="149"/>
        <v>N.M.</v>
      </c>
      <c r="O788" s="261"/>
      <c r="P788" s="160"/>
      <c r="Q788" s="310">
        <v>4.45</v>
      </c>
      <c r="R788" s="310">
        <v>0</v>
      </c>
      <c r="S788" s="144">
        <f t="shared" si="150"/>
        <v>4.45</v>
      </c>
      <c r="T788" s="93" t="str">
        <f t="shared" si="151"/>
        <v>N.M.</v>
      </c>
      <c r="U788" s="160"/>
      <c r="V788" s="310">
        <v>4.45</v>
      </c>
      <c r="W788" s="310">
        <v>17.05</v>
      </c>
      <c r="X788" s="144">
        <f t="shared" si="152"/>
        <v>-12.600000000000001</v>
      </c>
      <c r="Y788" s="93">
        <f t="shared" si="153"/>
        <v>-0.73900293255131966</v>
      </c>
      <c r="Z788" s="134"/>
    </row>
    <row r="789" spans="1:26" collapsed="1" x14ac:dyDescent="0.25">
      <c r="A789" s="40" t="s">
        <v>708</v>
      </c>
      <c r="B789" s="85" t="s">
        <v>538</v>
      </c>
      <c r="C789" s="90" t="s">
        <v>306</v>
      </c>
      <c r="D789" s="40"/>
      <c r="E789" s="50"/>
      <c r="F789" s="102">
        <v>1182.47</v>
      </c>
      <c r="G789" s="102">
        <v>4998.09</v>
      </c>
      <c r="H789" s="100">
        <f t="shared" si="147"/>
        <v>-3815.62</v>
      </c>
      <c r="I789" s="119">
        <f t="shared" si="146"/>
        <v>-0.76341562476866154</v>
      </c>
      <c r="J789" s="162"/>
      <c r="K789" s="102">
        <v>9010.51</v>
      </c>
      <c r="L789" s="102">
        <v>30426.850000000002</v>
      </c>
      <c r="M789" s="100">
        <f t="shared" si="148"/>
        <v>-21416.340000000004</v>
      </c>
      <c r="N789" s="119">
        <f t="shared" si="149"/>
        <v>-0.70386319977256939</v>
      </c>
      <c r="O789" s="249"/>
      <c r="P789" s="162"/>
      <c r="Q789" s="102">
        <v>4137.01</v>
      </c>
      <c r="R789" s="102">
        <v>14976.06</v>
      </c>
      <c r="S789" s="100">
        <f t="shared" si="150"/>
        <v>-10839.05</v>
      </c>
      <c r="T789" s="119">
        <f t="shared" si="151"/>
        <v>-0.72375845182244192</v>
      </c>
      <c r="U789" s="162"/>
      <c r="V789" s="102">
        <v>29737.000000000004</v>
      </c>
      <c r="W789" s="102">
        <v>43436.05</v>
      </c>
      <c r="X789" s="100">
        <f t="shared" si="152"/>
        <v>-13699.05</v>
      </c>
      <c r="Y789" s="119">
        <f t="shared" si="153"/>
        <v>-0.31538434088735046</v>
      </c>
    </row>
    <row r="790" spans="1:26" s="70" customFormat="1" hidden="1" outlineLevel="1" x14ac:dyDescent="0.25">
      <c r="A790" s="65" t="s">
        <v>1449</v>
      </c>
      <c r="B790" s="66" t="s">
        <v>1910</v>
      </c>
      <c r="C790" s="67" t="s">
        <v>2361</v>
      </c>
      <c r="D790" s="68"/>
      <c r="E790" s="69"/>
      <c r="F790" s="310">
        <v>101733.90000000001</v>
      </c>
      <c r="G790" s="310">
        <v>111173.27</v>
      </c>
      <c r="H790" s="144">
        <f t="shared" si="147"/>
        <v>-9439.3699999999953</v>
      </c>
      <c r="I790" s="93">
        <f t="shared" si="146"/>
        <v>-8.4906830571773187E-2</v>
      </c>
      <c r="J790" s="160"/>
      <c r="K790" s="310">
        <v>601349.05000000005</v>
      </c>
      <c r="L790" s="310">
        <v>662835.47</v>
      </c>
      <c r="M790" s="144">
        <f t="shared" si="148"/>
        <v>-61486.419999999925</v>
      </c>
      <c r="N790" s="93">
        <f t="shared" si="149"/>
        <v>-9.276271832586136E-2</v>
      </c>
      <c r="O790" s="261"/>
      <c r="P790" s="160"/>
      <c r="Q790" s="310">
        <v>308495.28000000003</v>
      </c>
      <c r="R790" s="310">
        <v>341279.55</v>
      </c>
      <c r="S790" s="144">
        <f t="shared" si="150"/>
        <v>-32784.26999999996</v>
      </c>
      <c r="T790" s="93">
        <f t="shared" si="151"/>
        <v>-9.6062802473807649E-2</v>
      </c>
      <c r="U790" s="160"/>
      <c r="V790" s="310">
        <v>1188077.8</v>
      </c>
      <c r="W790" s="310">
        <v>1245236.1000000001</v>
      </c>
      <c r="X790" s="144">
        <f t="shared" si="152"/>
        <v>-57158.300000000047</v>
      </c>
      <c r="Y790" s="93">
        <f t="shared" si="153"/>
        <v>-4.5901576415910236E-2</v>
      </c>
      <c r="Z790" s="134"/>
    </row>
    <row r="791" spans="1:26" s="70" customFormat="1" hidden="1" outlineLevel="1" x14ac:dyDescent="0.25">
      <c r="A791" s="65" t="s">
        <v>1450</v>
      </c>
      <c r="B791" s="66" t="s">
        <v>1911</v>
      </c>
      <c r="C791" s="67" t="s">
        <v>2362</v>
      </c>
      <c r="D791" s="68"/>
      <c r="E791" s="69"/>
      <c r="F791" s="310">
        <v>-6.29</v>
      </c>
      <c r="G791" s="310">
        <v>0</v>
      </c>
      <c r="H791" s="144">
        <f t="shared" si="147"/>
        <v>-6.29</v>
      </c>
      <c r="I791" s="93" t="str">
        <f t="shared" si="146"/>
        <v>N.M.</v>
      </c>
      <c r="J791" s="160"/>
      <c r="K791" s="310">
        <v>15.21</v>
      </c>
      <c r="L791" s="310">
        <v>0</v>
      </c>
      <c r="M791" s="144">
        <f t="shared" si="148"/>
        <v>15.21</v>
      </c>
      <c r="N791" s="93" t="str">
        <f t="shared" si="149"/>
        <v>N.M.</v>
      </c>
      <c r="O791" s="261"/>
      <c r="P791" s="160"/>
      <c r="Q791" s="310">
        <v>-25.55</v>
      </c>
      <c r="R791" s="310">
        <v>0</v>
      </c>
      <c r="S791" s="144">
        <f t="shared" si="150"/>
        <v>-25.55</v>
      </c>
      <c r="T791" s="93" t="str">
        <f t="shared" si="151"/>
        <v>N.M.</v>
      </c>
      <c r="U791" s="160"/>
      <c r="V791" s="310">
        <v>15.21</v>
      </c>
      <c r="W791" s="310">
        <v>0</v>
      </c>
      <c r="X791" s="144">
        <f t="shared" si="152"/>
        <v>15.21</v>
      </c>
      <c r="Y791" s="93" t="str">
        <f t="shared" si="153"/>
        <v>N.M.</v>
      </c>
      <c r="Z791" s="134"/>
    </row>
    <row r="792" spans="1:26" s="70" customFormat="1" hidden="1" outlineLevel="1" x14ac:dyDescent="0.25">
      <c r="A792" s="65" t="s">
        <v>1451</v>
      </c>
      <c r="B792" s="66" t="s">
        <v>1912</v>
      </c>
      <c r="C792" s="67" t="s">
        <v>2363</v>
      </c>
      <c r="D792" s="68"/>
      <c r="E792" s="69"/>
      <c r="F792" s="310">
        <v>108213.74</v>
      </c>
      <c r="G792" s="310">
        <v>28530.100000000002</v>
      </c>
      <c r="H792" s="144">
        <f t="shared" si="147"/>
        <v>79683.64</v>
      </c>
      <c r="I792" s="93">
        <f t="shared" si="146"/>
        <v>2.7929674273837102</v>
      </c>
      <c r="J792" s="160"/>
      <c r="K792" s="310">
        <v>477731.46</v>
      </c>
      <c r="L792" s="310">
        <v>314495.11</v>
      </c>
      <c r="M792" s="144">
        <f t="shared" si="148"/>
        <v>163236.35000000003</v>
      </c>
      <c r="N792" s="93">
        <f t="shared" si="149"/>
        <v>0.51904256953311623</v>
      </c>
      <c r="O792" s="261"/>
      <c r="P792" s="160"/>
      <c r="Q792" s="310">
        <v>325095.71000000002</v>
      </c>
      <c r="R792" s="310">
        <v>64343.94</v>
      </c>
      <c r="S792" s="144">
        <f t="shared" si="150"/>
        <v>260751.77000000002</v>
      </c>
      <c r="T792" s="93">
        <f t="shared" si="151"/>
        <v>4.0524681889234637</v>
      </c>
      <c r="U792" s="160"/>
      <c r="V792" s="310">
        <v>601078.76</v>
      </c>
      <c r="W792" s="310">
        <v>511100.77</v>
      </c>
      <c r="X792" s="144">
        <f t="shared" si="152"/>
        <v>89977.989999999991</v>
      </c>
      <c r="Y792" s="93">
        <f t="shared" si="153"/>
        <v>0.17604745537753735</v>
      </c>
      <c r="Z792" s="134"/>
    </row>
    <row r="793" spans="1:26" collapsed="1" x14ac:dyDescent="0.25">
      <c r="A793" s="40" t="s">
        <v>709</v>
      </c>
      <c r="B793" s="85" t="s">
        <v>539</v>
      </c>
      <c r="C793" s="90" t="s">
        <v>305</v>
      </c>
      <c r="D793" s="40"/>
      <c r="E793" s="50"/>
      <c r="F793" s="102">
        <v>209941.35000000003</v>
      </c>
      <c r="G793" s="102">
        <v>139703.37</v>
      </c>
      <c r="H793" s="100">
        <f t="shared" si="147"/>
        <v>70237.98000000004</v>
      </c>
      <c r="I793" s="119">
        <f t="shared" si="146"/>
        <v>0.50276510867275459</v>
      </c>
      <c r="J793" s="162"/>
      <c r="K793" s="102">
        <v>1079095.72</v>
      </c>
      <c r="L793" s="102">
        <v>977330.58</v>
      </c>
      <c r="M793" s="100">
        <f t="shared" si="148"/>
        <v>101765.14000000001</v>
      </c>
      <c r="N793" s="119">
        <f t="shared" si="149"/>
        <v>0.10412560712057124</v>
      </c>
      <c r="O793" s="249"/>
      <c r="P793" s="162"/>
      <c r="Q793" s="102">
        <v>633565.44000000006</v>
      </c>
      <c r="R793" s="102">
        <v>405623.49</v>
      </c>
      <c r="S793" s="100">
        <f t="shared" si="150"/>
        <v>227941.95000000007</v>
      </c>
      <c r="T793" s="119">
        <f t="shared" si="151"/>
        <v>0.56195451106640815</v>
      </c>
      <c r="U793" s="162"/>
      <c r="V793" s="102">
        <v>1789171.77</v>
      </c>
      <c r="W793" s="102">
        <v>1756336.87</v>
      </c>
      <c r="X793" s="100">
        <f t="shared" si="152"/>
        <v>32834.899999999907</v>
      </c>
      <c r="Y793" s="119">
        <f t="shared" si="153"/>
        <v>1.8695103747380711E-2</v>
      </c>
    </row>
    <row r="794" spans="1:26" x14ac:dyDescent="0.25">
      <c r="A794" s="40" t="s">
        <v>710</v>
      </c>
      <c r="B794" s="85" t="s">
        <v>540</v>
      </c>
      <c r="C794" s="90" t="s">
        <v>304</v>
      </c>
      <c r="D794" s="40"/>
      <c r="E794" s="50"/>
      <c r="F794" s="102">
        <v>0</v>
      </c>
      <c r="G794" s="102">
        <v>0</v>
      </c>
      <c r="H794" s="100">
        <f t="shared" si="147"/>
        <v>0</v>
      </c>
      <c r="I794" s="119">
        <f t="shared" si="146"/>
        <v>0</v>
      </c>
      <c r="J794" s="162"/>
      <c r="K794" s="102">
        <v>0</v>
      </c>
      <c r="L794" s="102">
        <v>0</v>
      </c>
      <c r="M794" s="100">
        <f t="shared" si="148"/>
        <v>0</v>
      </c>
      <c r="N794" s="119">
        <f t="shared" si="149"/>
        <v>0</v>
      </c>
      <c r="O794" s="249"/>
      <c r="P794" s="162"/>
      <c r="Q794" s="102">
        <v>0</v>
      </c>
      <c r="R794" s="102">
        <v>0</v>
      </c>
      <c r="S794" s="100">
        <f t="shared" si="150"/>
        <v>0</v>
      </c>
      <c r="T794" s="119">
        <f t="shared" si="151"/>
        <v>0</v>
      </c>
      <c r="U794" s="162"/>
      <c r="V794" s="102">
        <v>0</v>
      </c>
      <c r="W794" s="102">
        <v>0</v>
      </c>
      <c r="X794" s="100">
        <f t="shared" si="152"/>
        <v>0</v>
      </c>
      <c r="Y794" s="119">
        <f t="shared" si="153"/>
        <v>0</v>
      </c>
    </row>
    <row r="795" spans="1:26" s="70" customFormat="1" hidden="1" outlineLevel="1" x14ac:dyDescent="0.25">
      <c r="A795" s="65" t="s">
        <v>1452</v>
      </c>
      <c r="B795" s="66" t="s">
        <v>1913</v>
      </c>
      <c r="C795" s="67" t="s">
        <v>2364</v>
      </c>
      <c r="D795" s="68"/>
      <c r="E795" s="69"/>
      <c r="F795" s="310">
        <v>1870.33</v>
      </c>
      <c r="G795" s="310">
        <v>595.29</v>
      </c>
      <c r="H795" s="144">
        <f t="shared" si="147"/>
        <v>1275.04</v>
      </c>
      <c r="I795" s="93">
        <f t="shared" si="146"/>
        <v>2.1418804280266763</v>
      </c>
      <c r="J795" s="160"/>
      <c r="K795" s="310">
        <v>14026.14</v>
      </c>
      <c r="L795" s="310">
        <v>3114.9300000000003</v>
      </c>
      <c r="M795" s="144">
        <f t="shared" si="148"/>
        <v>10911.21</v>
      </c>
      <c r="N795" s="93">
        <f t="shared" si="149"/>
        <v>3.5028748639616292</v>
      </c>
      <c r="O795" s="261"/>
      <c r="P795" s="160"/>
      <c r="Q795" s="310">
        <v>3705.66</v>
      </c>
      <c r="R795" s="310">
        <v>952.04</v>
      </c>
      <c r="S795" s="144">
        <f t="shared" si="150"/>
        <v>2753.62</v>
      </c>
      <c r="T795" s="93">
        <f t="shared" si="151"/>
        <v>2.8923364564514098</v>
      </c>
      <c r="U795" s="160"/>
      <c r="V795" s="310">
        <v>25194.639999999999</v>
      </c>
      <c r="W795" s="310">
        <v>6719.9600000000009</v>
      </c>
      <c r="X795" s="144">
        <f t="shared" si="152"/>
        <v>18474.68</v>
      </c>
      <c r="Y795" s="93">
        <f t="shared" si="153"/>
        <v>2.7492246977660577</v>
      </c>
      <c r="Z795" s="134"/>
    </row>
    <row r="796" spans="1:26" s="70" customFormat="1" hidden="1" outlineLevel="1" x14ac:dyDescent="0.25">
      <c r="A796" s="65" t="s">
        <v>1453</v>
      </c>
      <c r="B796" s="66" t="s">
        <v>1914</v>
      </c>
      <c r="C796" s="67" t="s">
        <v>2365</v>
      </c>
      <c r="D796" s="68"/>
      <c r="E796" s="69"/>
      <c r="F796" s="310">
        <v>0</v>
      </c>
      <c r="G796" s="310">
        <v>0</v>
      </c>
      <c r="H796" s="144">
        <f t="shared" si="147"/>
        <v>0</v>
      </c>
      <c r="I796" s="93">
        <f t="shared" si="146"/>
        <v>0</v>
      </c>
      <c r="J796" s="160"/>
      <c r="K796" s="310">
        <v>-98.31</v>
      </c>
      <c r="L796" s="310">
        <v>0</v>
      </c>
      <c r="M796" s="144">
        <f t="shared" si="148"/>
        <v>-98.31</v>
      </c>
      <c r="N796" s="93" t="str">
        <f t="shared" si="149"/>
        <v>N.M.</v>
      </c>
      <c r="O796" s="261"/>
      <c r="P796" s="160"/>
      <c r="Q796" s="310">
        <v>-1.49</v>
      </c>
      <c r="R796" s="310">
        <v>0</v>
      </c>
      <c r="S796" s="144">
        <f t="shared" si="150"/>
        <v>-1.49</v>
      </c>
      <c r="T796" s="93" t="str">
        <f t="shared" si="151"/>
        <v>N.M.</v>
      </c>
      <c r="U796" s="160"/>
      <c r="V796" s="310">
        <v>0</v>
      </c>
      <c r="W796" s="310">
        <v>0</v>
      </c>
      <c r="X796" s="144">
        <f t="shared" si="152"/>
        <v>0</v>
      </c>
      <c r="Y796" s="93">
        <f t="shared" si="153"/>
        <v>0</v>
      </c>
      <c r="Z796" s="134"/>
    </row>
    <row r="797" spans="1:26" collapsed="1" x14ac:dyDescent="0.25">
      <c r="A797" s="40" t="s">
        <v>711</v>
      </c>
      <c r="B797" s="85" t="s">
        <v>541</v>
      </c>
      <c r="C797" s="90" t="s">
        <v>303</v>
      </c>
      <c r="D797" s="40"/>
      <c r="E797" s="50"/>
      <c r="F797" s="102">
        <v>1870.33</v>
      </c>
      <c r="G797" s="102">
        <v>595.29</v>
      </c>
      <c r="H797" s="100">
        <f t="shared" si="147"/>
        <v>1275.04</v>
      </c>
      <c r="I797" s="119">
        <f t="shared" si="146"/>
        <v>2.1418804280266763</v>
      </c>
      <c r="J797" s="162"/>
      <c r="K797" s="102">
        <v>13927.83</v>
      </c>
      <c r="L797" s="102">
        <v>3114.9300000000003</v>
      </c>
      <c r="M797" s="100">
        <f t="shared" si="148"/>
        <v>10812.9</v>
      </c>
      <c r="N797" s="119">
        <f t="shared" si="149"/>
        <v>3.4713139621115077</v>
      </c>
      <c r="O797" s="249"/>
      <c r="P797" s="162"/>
      <c r="Q797" s="102">
        <v>3704.17</v>
      </c>
      <c r="R797" s="102">
        <v>952.04</v>
      </c>
      <c r="S797" s="100">
        <f t="shared" si="150"/>
        <v>2752.13</v>
      </c>
      <c r="T797" s="119">
        <f t="shared" si="151"/>
        <v>2.8907713961598254</v>
      </c>
      <c r="U797" s="162"/>
      <c r="V797" s="102">
        <v>25194.639999999996</v>
      </c>
      <c r="W797" s="102">
        <v>6719.9600000000009</v>
      </c>
      <c r="X797" s="100">
        <f t="shared" si="152"/>
        <v>18474.679999999993</v>
      </c>
      <c r="Y797" s="119">
        <f t="shared" si="153"/>
        <v>2.7492246977660568</v>
      </c>
    </row>
    <row r="798" spans="1:26" s="70" customFormat="1" hidden="1" outlineLevel="1" x14ac:dyDescent="0.25">
      <c r="A798" s="65" t="s">
        <v>1447</v>
      </c>
      <c r="B798" s="66" t="s">
        <v>1908</v>
      </c>
      <c r="C798" s="67" t="s">
        <v>2359</v>
      </c>
      <c r="D798" s="68"/>
      <c r="E798" s="69"/>
      <c r="F798" s="310">
        <v>1178.02</v>
      </c>
      <c r="G798" s="310">
        <v>4998.09</v>
      </c>
      <c r="H798" s="144">
        <f t="shared" si="147"/>
        <v>-3820.07</v>
      </c>
      <c r="I798" s="93">
        <f t="shared" si="146"/>
        <v>-0.7643059648785836</v>
      </c>
      <c r="J798" s="160"/>
      <c r="K798" s="310">
        <v>9006.06</v>
      </c>
      <c r="L798" s="310">
        <v>30426.850000000002</v>
      </c>
      <c r="M798" s="144">
        <f t="shared" si="148"/>
        <v>-21420.79</v>
      </c>
      <c r="N798" s="93">
        <f t="shared" si="149"/>
        <v>-0.70400945217792832</v>
      </c>
      <c r="O798" s="261"/>
      <c r="P798" s="160"/>
      <c r="Q798" s="310">
        <v>4132.5600000000004</v>
      </c>
      <c r="R798" s="310">
        <v>14976.06</v>
      </c>
      <c r="S798" s="144">
        <f t="shared" si="150"/>
        <v>-10843.5</v>
      </c>
      <c r="T798" s="93">
        <f t="shared" si="151"/>
        <v>-0.72405559272599074</v>
      </c>
      <c r="U798" s="160"/>
      <c r="V798" s="310">
        <v>29732.550000000003</v>
      </c>
      <c r="W798" s="310">
        <v>43419</v>
      </c>
      <c r="X798" s="144">
        <f t="shared" si="152"/>
        <v>-13686.449999999997</v>
      </c>
      <c r="Y798" s="93">
        <f t="shared" si="153"/>
        <v>-0.31521799212326396</v>
      </c>
      <c r="Z798" s="134"/>
    </row>
    <row r="799" spans="1:26" s="70" customFormat="1" hidden="1" outlineLevel="1" x14ac:dyDescent="0.25">
      <c r="A799" s="65" t="s">
        <v>1448</v>
      </c>
      <c r="B799" s="66" t="s">
        <v>1909</v>
      </c>
      <c r="C799" s="67" t="s">
        <v>2360</v>
      </c>
      <c r="D799" s="68"/>
      <c r="E799" s="69"/>
      <c r="F799" s="310">
        <v>4.45</v>
      </c>
      <c r="G799" s="310">
        <v>0</v>
      </c>
      <c r="H799" s="144">
        <f t="shared" si="147"/>
        <v>4.45</v>
      </c>
      <c r="I799" s="93" t="str">
        <f t="shared" si="146"/>
        <v>N.M.</v>
      </c>
      <c r="J799" s="160"/>
      <c r="K799" s="310">
        <v>4.45</v>
      </c>
      <c r="L799" s="310">
        <v>0</v>
      </c>
      <c r="M799" s="144">
        <f t="shared" si="148"/>
        <v>4.45</v>
      </c>
      <c r="N799" s="93" t="str">
        <f t="shared" si="149"/>
        <v>N.M.</v>
      </c>
      <c r="O799" s="261"/>
      <c r="P799" s="160"/>
      <c r="Q799" s="310">
        <v>4.45</v>
      </c>
      <c r="R799" s="310">
        <v>0</v>
      </c>
      <c r="S799" s="144">
        <f t="shared" si="150"/>
        <v>4.45</v>
      </c>
      <c r="T799" s="93" t="str">
        <f t="shared" si="151"/>
        <v>N.M.</v>
      </c>
      <c r="U799" s="160"/>
      <c r="V799" s="310">
        <v>4.45</v>
      </c>
      <c r="W799" s="310">
        <v>17.05</v>
      </c>
      <c r="X799" s="144">
        <f t="shared" si="152"/>
        <v>-12.600000000000001</v>
      </c>
      <c r="Y799" s="93">
        <f t="shared" si="153"/>
        <v>-0.73900293255131966</v>
      </c>
      <c r="Z799" s="134"/>
    </row>
    <row r="800" spans="1:26" s="70" customFormat="1" hidden="1" outlineLevel="1" x14ac:dyDescent="0.25">
      <c r="A800" s="65" t="s">
        <v>1449</v>
      </c>
      <c r="B800" s="66" t="s">
        <v>1910</v>
      </c>
      <c r="C800" s="67" t="s">
        <v>2361</v>
      </c>
      <c r="D800" s="68"/>
      <c r="E800" s="69"/>
      <c r="F800" s="310">
        <v>101733.90000000001</v>
      </c>
      <c r="G800" s="310">
        <v>111173.27</v>
      </c>
      <c r="H800" s="144">
        <f t="shared" si="147"/>
        <v>-9439.3699999999953</v>
      </c>
      <c r="I800" s="93">
        <f t="shared" si="146"/>
        <v>-8.4906830571773187E-2</v>
      </c>
      <c r="J800" s="160"/>
      <c r="K800" s="310">
        <v>601349.05000000005</v>
      </c>
      <c r="L800" s="310">
        <v>662835.47</v>
      </c>
      <c r="M800" s="144">
        <f t="shared" si="148"/>
        <v>-61486.419999999925</v>
      </c>
      <c r="N800" s="93">
        <f t="shared" si="149"/>
        <v>-9.276271832586136E-2</v>
      </c>
      <c r="O800" s="261"/>
      <c r="P800" s="160"/>
      <c r="Q800" s="310">
        <v>308495.28000000003</v>
      </c>
      <c r="R800" s="310">
        <v>341279.55</v>
      </c>
      <c r="S800" s="144">
        <f t="shared" si="150"/>
        <v>-32784.26999999996</v>
      </c>
      <c r="T800" s="93">
        <f t="shared" si="151"/>
        <v>-9.6062802473807649E-2</v>
      </c>
      <c r="U800" s="160"/>
      <c r="V800" s="310">
        <v>1188077.8</v>
      </c>
      <c r="W800" s="310">
        <v>1245236.1000000001</v>
      </c>
      <c r="X800" s="144">
        <f t="shared" si="152"/>
        <v>-57158.300000000047</v>
      </c>
      <c r="Y800" s="93">
        <f t="shared" si="153"/>
        <v>-4.5901576415910236E-2</v>
      </c>
      <c r="Z800" s="134"/>
    </row>
    <row r="801" spans="1:26" s="70" customFormat="1" hidden="1" outlineLevel="1" x14ac:dyDescent="0.25">
      <c r="A801" s="65" t="s">
        <v>1450</v>
      </c>
      <c r="B801" s="66" t="s">
        <v>1911</v>
      </c>
      <c r="C801" s="67" t="s">
        <v>2362</v>
      </c>
      <c r="D801" s="68"/>
      <c r="E801" s="69"/>
      <c r="F801" s="310">
        <v>-6.29</v>
      </c>
      <c r="G801" s="310">
        <v>0</v>
      </c>
      <c r="H801" s="144">
        <f t="shared" si="147"/>
        <v>-6.29</v>
      </c>
      <c r="I801" s="93" t="str">
        <f t="shared" si="146"/>
        <v>N.M.</v>
      </c>
      <c r="J801" s="160"/>
      <c r="K801" s="310">
        <v>15.21</v>
      </c>
      <c r="L801" s="310">
        <v>0</v>
      </c>
      <c r="M801" s="144">
        <f t="shared" si="148"/>
        <v>15.21</v>
      </c>
      <c r="N801" s="93" t="str">
        <f t="shared" si="149"/>
        <v>N.M.</v>
      </c>
      <c r="O801" s="261"/>
      <c r="P801" s="160"/>
      <c r="Q801" s="310">
        <v>-25.55</v>
      </c>
      <c r="R801" s="310">
        <v>0</v>
      </c>
      <c r="S801" s="144">
        <f t="shared" si="150"/>
        <v>-25.55</v>
      </c>
      <c r="T801" s="93" t="str">
        <f t="shared" si="151"/>
        <v>N.M.</v>
      </c>
      <c r="U801" s="160"/>
      <c r="V801" s="310">
        <v>15.21</v>
      </c>
      <c r="W801" s="310">
        <v>0</v>
      </c>
      <c r="X801" s="144">
        <f t="shared" si="152"/>
        <v>15.21</v>
      </c>
      <c r="Y801" s="93" t="str">
        <f t="shared" si="153"/>
        <v>N.M.</v>
      </c>
      <c r="Z801" s="134"/>
    </row>
    <row r="802" spans="1:26" s="70" customFormat="1" hidden="1" outlineLevel="1" x14ac:dyDescent="0.25">
      <c r="A802" s="65" t="s">
        <v>1451</v>
      </c>
      <c r="B802" s="66" t="s">
        <v>1912</v>
      </c>
      <c r="C802" s="67" t="s">
        <v>2363</v>
      </c>
      <c r="D802" s="68"/>
      <c r="E802" s="69"/>
      <c r="F802" s="310">
        <v>108213.74</v>
      </c>
      <c r="G802" s="310">
        <v>28530.100000000002</v>
      </c>
      <c r="H802" s="144">
        <f t="shared" si="147"/>
        <v>79683.64</v>
      </c>
      <c r="I802" s="93">
        <f t="shared" si="146"/>
        <v>2.7929674273837102</v>
      </c>
      <c r="J802" s="160"/>
      <c r="K802" s="310">
        <v>477731.46</v>
      </c>
      <c r="L802" s="310">
        <v>314495.11</v>
      </c>
      <c r="M802" s="144">
        <f t="shared" si="148"/>
        <v>163236.35000000003</v>
      </c>
      <c r="N802" s="93">
        <f t="shared" si="149"/>
        <v>0.51904256953311623</v>
      </c>
      <c r="O802" s="261"/>
      <c r="P802" s="160"/>
      <c r="Q802" s="310">
        <v>325095.71000000002</v>
      </c>
      <c r="R802" s="310">
        <v>64343.94</v>
      </c>
      <c r="S802" s="144">
        <f t="shared" si="150"/>
        <v>260751.77000000002</v>
      </c>
      <c r="T802" s="93">
        <f t="shared" si="151"/>
        <v>4.0524681889234637</v>
      </c>
      <c r="U802" s="160"/>
      <c r="V802" s="310">
        <v>601078.76</v>
      </c>
      <c r="W802" s="310">
        <v>511100.77</v>
      </c>
      <c r="X802" s="144">
        <f t="shared" si="152"/>
        <v>89977.989999999991</v>
      </c>
      <c r="Y802" s="93">
        <f t="shared" si="153"/>
        <v>0.17604745537753735</v>
      </c>
      <c r="Z802" s="134"/>
    </row>
    <row r="803" spans="1:26" s="70" customFormat="1" hidden="1" outlineLevel="1" x14ac:dyDescent="0.25">
      <c r="A803" s="65" t="s">
        <v>1452</v>
      </c>
      <c r="B803" s="66" t="s">
        <v>1913</v>
      </c>
      <c r="C803" s="67" t="s">
        <v>2364</v>
      </c>
      <c r="D803" s="68"/>
      <c r="E803" s="69"/>
      <c r="F803" s="310">
        <v>1870.33</v>
      </c>
      <c r="G803" s="310">
        <v>595.29</v>
      </c>
      <c r="H803" s="144">
        <f t="shared" si="147"/>
        <v>1275.04</v>
      </c>
      <c r="I803" s="93">
        <f t="shared" si="146"/>
        <v>2.1418804280266763</v>
      </c>
      <c r="J803" s="160"/>
      <c r="K803" s="310">
        <v>14026.14</v>
      </c>
      <c r="L803" s="310">
        <v>3114.9300000000003</v>
      </c>
      <c r="M803" s="144">
        <f t="shared" si="148"/>
        <v>10911.21</v>
      </c>
      <c r="N803" s="93">
        <f t="shared" si="149"/>
        <v>3.5028748639616292</v>
      </c>
      <c r="O803" s="261"/>
      <c r="P803" s="160"/>
      <c r="Q803" s="310">
        <v>3705.66</v>
      </c>
      <c r="R803" s="310">
        <v>952.04</v>
      </c>
      <c r="S803" s="144">
        <f t="shared" si="150"/>
        <v>2753.62</v>
      </c>
      <c r="T803" s="93">
        <f t="shared" si="151"/>
        <v>2.8923364564514098</v>
      </c>
      <c r="U803" s="160"/>
      <c r="V803" s="310">
        <v>25194.639999999999</v>
      </c>
      <c r="W803" s="310">
        <v>6719.9600000000009</v>
      </c>
      <c r="X803" s="144">
        <f t="shared" si="152"/>
        <v>18474.68</v>
      </c>
      <c r="Y803" s="93">
        <f t="shared" si="153"/>
        <v>2.7492246977660577</v>
      </c>
      <c r="Z803" s="134"/>
    </row>
    <row r="804" spans="1:26" s="70" customFormat="1" hidden="1" outlineLevel="1" x14ac:dyDescent="0.25">
      <c r="A804" s="65" t="s">
        <v>1453</v>
      </c>
      <c r="B804" s="66" t="s">
        <v>1914</v>
      </c>
      <c r="C804" s="67" t="s">
        <v>2365</v>
      </c>
      <c r="D804" s="68"/>
      <c r="E804" s="69"/>
      <c r="F804" s="310">
        <v>0</v>
      </c>
      <c r="G804" s="310">
        <v>0</v>
      </c>
      <c r="H804" s="144">
        <f t="shared" si="147"/>
        <v>0</v>
      </c>
      <c r="I804" s="93">
        <f t="shared" si="146"/>
        <v>0</v>
      </c>
      <c r="J804" s="160"/>
      <c r="K804" s="310">
        <v>-98.31</v>
      </c>
      <c r="L804" s="310">
        <v>0</v>
      </c>
      <c r="M804" s="144">
        <f t="shared" si="148"/>
        <v>-98.31</v>
      </c>
      <c r="N804" s="93" t="str">
        <f t="shared" si="149"/>
        <v>N.M.</v>
      </c>
      <c r="O804" s="261"/>
      <c r="P804" s="160"/>
      <c r="Q804" s="310">
        <v>-1.49</v>
      </c>
      <c r="R804" s="310">
        <v>0</v>
      </c>
      <c r="S804" s="144">
        <f t="shared" si="150"/>
        <v>-1.49</v>
      </c>
      <c r="T804" s="93" t="str">
        <f t="shared" si="151"/>
        <v>N.M.</v>
      </c>
      <c r="U804" s="160"/>
      <c r="V804" s="310">
        <v>0</v>
      </c>
      <c r="W804" s="310">
        <v>0</v>
      </c>
      <c r="X804" s="144">
        <f t="shared" si="152"/>
        <v>0</v>
      </c>
      <c r="Y804" s="93">
        <f t="shared" si="153"/>
        <v>0</v>
      </c>
      <c r="Z804" s="134"/>
    </row>
    <row r="805" spans="1:26" collapsed="1" x14ac:dyDescent="0.25">
      <c r="A805" s="40" t="s">
        <v>712</v>
      </c>
      <c r="B805" s="85" t="s">
        <v>542</v>
      </c>
      <c r="C805" s="89" t="s">
        <v>302</v>
      </c>
      <c r="D805" s="40" t="s">
        <v>276</v>
      </c>
      <c r="E805" s="50"/>
      <c r="F805" s="102">
        <v>212994.15</v>
      </c>
      <c r="G805" s="102">
        <v>145296.75</v>
      </c>
      <c r="H805" s="100">
        <f t="shared" si="147"/>
        <v>67697.399999999994</v>
      </c>
      <c r="I805" s="119">
        <f t="shared" si="146"/>
        <v>0.46592508091199558</v>
      </c>
      <c r="J805" s="162"/>
      <c r="K805" s="102">
        <v>1102034.0599999998</v>
      </c>
      <c r="L805" s="102">
        <v>1010872.36</v>
      </c>
      <c r="M805" s="100">
        <f t="shared" si="148"/>
        <v>91161.699999999837</v>
      </c>
      <c r="N805" s="119">
        <f t="shared" si="149"/>
        <v>9.0181217339842829E-2</v>
      </c>
      <c r="O805" s="249"/>
      <c r="P805" s="162"/>
      <c r="Q805" s="102">
        <v>641406.62000000011</v>
      </c>
      <c r="R805" s="102">
        <v>421551.58999999997</v>
      </c>
      <c r="S805" s="100">
        <f t="shared" si="150"/>
        <v>219855.03000000014</v>
      </c>
      <c r="T805" s="119">
        <f t="shared" si="151"/>
        <v>0.52153766043202487</v>
      </c>
      <c r="U805" s="162"/>
      <c r="V805" s="102">
        <v>1844103.41</v>
      </c>
      <c r="W805" s="102">
        <v>1806492.8799999997</v>
      </c>
      <c r="X805" s="100">
        <f t="shared" si="152"/>
        <v>37610.530000000261</v>
      </c>
      <c r="Y805" s="119">
        <f t="shared" si="153"/>
        <v>2.0819639211642101E-2</v>
      </c>
    </row>
    <row r="806" spans="1:26" s="110" customFormat="1" x14ac:dyDescent="0.25">
      <c r="A806" s="105"/>
      <c r="B806" s="106" t="s">
        <v>543</v>
      </c>
      <c r="C806" s="107" t="s">
        <v>301</v>
      </c>
      <c r="D806" s="105"/>
      <c r="E806" s="109"/>
      <c r="F806" s="305"/>
      <c r="G806" s="305"/>
      <c r="H806" s="306">
        <f t="shared" si="147"/>
        <v>0</v>
      </c>
      <c r="I806" s="121">
        <f t="shared" si="146"/>
        <v>0</v>
      </c>
      <c r="J806" s="169"/>
      <c r="K806" s="305"/>
      <c r="L806" s="305"/>
      <c r="M806" s="306">
        <f t="shared" si="148"/>
        <v>0</v>
      </c>
      <c r="N806" s="121">
        <f t="shared" si="149"/>
        <v>0</v>
      </c>
      <c r="O806" s="250"/>
      <c r="P806" s="169"/>
      <c r="Q806" s="305"/>
      <c r="R806" s="305"/>
      <c r="S806" s="306">
        <f t="shared" si="150"/>
        <v>0</v>
      </c>
      <c r="T806" s="121">
        <f t="shared" si="151"/>
        <v>0</v>
      </c>
      <c r="U806" s="169"/>
      <c r="V806" s="305"/>
      <c r="W806" s="305"/>
      <c r="X806" s="306">
        <f t="shared" si="152"/>
        <v>0</v>
      </c>
      <c r="Y806" s="121">
        <f t="shared" si="153"/>
        <v>0</v>
      </c>
      <c r="Z806" s="134"/>
    </row>
    <row r="807" spans="1:26" s="110" customFormat="1" x14ac:dyDescent="0.25">
      <c r="A807" s="105"/>
      <c r="B807" s="106" t="s">
        <v>544</v>
      </c>
      <c r="C807" s="107" t="s">
        <v>295</v>
      </c>
      <c r="D807" s="105"/>
      <c r="E807" s="109"/>
      <c r="F807" s="305"/>
      <c r="G807" s="305"/>
      <c r="H807" s="306">
        <f t="shared" si="147"/>
        <v>0</v>
      </c>
      <c r="I807" s="121">
        <f t="shared" si="146"/>
        <v>0</v>
      </c>
      <c r="J807" s="169"/>
      <c r="K807" s="305"/>
      <c r="L807" s="305"/>
      <c r="M807" s="306">
        <f t="shared" si="148"/>
        <v>0</v>
      </c>
      <c r="N807" s="121">
        <f t="shared" si="149"/>
        <v>0</v>
      </c>
      <c r="O807" s="250"/>
      <c r="P807" s="169"/>
      <c r="Q807" s="305"/>
      <c r="R807" s="305"/>
      <c r="S807" s="306">
        <f t="shared" si="150"/>
        <v>0</v>
      </c>
      <c r="T807" s="121">
        <f t="shared" si="151"/>
        <v>0</v>
      </c>
      <c r="U807" s="169"/>
      <c r="V807" s="305"/>
      <c r="W807" s="305"/>
      <c r="X807" s="306">
        <f t="shared" si="152"/>
        <v>0</v>
      </c>
      <c r="Y807" s="121">
        <f t="shared" si="153"/>
        <v>0</v>
      </c>
      <c r="Z807" s="134"/>
    </row>
    <row r="808" spans="1:26" x14ac:dyDescent="0.25">
      <c r="A808" s="40" t="s">
        <v>713</v>
      </c>
      <c r="B808" s="85" t="s">
        <v>545</v>
      </c>
      <c r="C808" s="90" t="s">
        <v>300</v>
      </c>
      <c r="D808" s="40"/>
      <c r="E808" s="50"/>
      <c r="F808" s="102">
        <v>0</v>
      </c>
      <c r="G808" s="102">
        <v>0</v>
      </c>
      <c r="H808" s="100">
        <f t="shared" si="147"/>
        <v>0</v>
      </c>
      <c r="I808" s="119">
        <f t="shared" si="146"/>
        <v>0</v>
      </c>
      <c r="J808" s="162"/>
      <c r="K808" s="102">
        <v>0</v>
      </c>
      <c r="L808" s="102">
        <v>0</v>
      </c>
      <c r="M808" s="100">
        <f t="shared" si="148"/>
        <v>0</v>
      </c>
      <c r="N808" s="119">
        <f t="shared" si="149"/>
        <v>0</v>
      </c>
      <c r="O808" s="249"/>
      <c r="P808" s="162"/>
      <c r="Q808" s="102">
        <v>0</v>
      </c>
      <c r="R808" s="102">
        <v>0</v>
      </c>
      <c r="S808" s="100">
        <f t="shared" si="150"/>
        <v>0</v>
      </c>
      <c r="T808" s="119">
        <f t="shared" si="151"/>
        <v>0</v>
      </c>
      <c r="U808" s="162"/>
      <c r="V808" s="102">
        <v>0</v>
      </c>
      <c r="W808" s="102">
        <v>0</v>
      </c>
      <c r="X808" s="100">
        <f t="shared" si="152"/>
        <v>0</v>
      </c>
      <c r="Y808" s="119">
        <f t="shared" si="153"/>
        <v>0</v>
      </c>
    </row>
    <row r="809" spans="1:26" s="70" customFormat="1" hidden="1" outlineLevel="1" x14ac:dyDescent="0.25">
      <c r="A809" s="65" t="s">
        <v>1454</v>
      </c>
      <c r="B809" s="66" t="s">
        <v>1915</v>
      </c>
      <c r="C809" s="67" t="s">
        <v>2366</v>
      </c>
      <c r="D809" s="68"/>
      <c r="E809" s="69"/>
      <c r="F809" s="310">
        <v>762.91</v>
      </c>
      <c r="G809" s="310">
        <v>803.95</v>
      </c>
      <c r="H809" s="144">
        <f t="shared" si="147"/>
        <v>-41.040000000000077</v>
      </c>
      <c r="I809" s="93">
        <f t="shared" si="146"/>
        <v>-5.104795074320552E-2</v>
      </c>
      <c r="J809" s="160"/>
      <c r="K809" s="310">
        <v>3688.86</v>
      </c>
      <c r="L809" s="310">
        <v>5455.08</v>
      </c>
      <c r="M809" s="144">
        <f t="shared" si="148"/>
        <v>-1766.2199999999998</v>
      </c>
      <c r="N809" s="93">
        <f t="shared" si="149"/>
        <v>-0.32377527002353768</v>
      </c>
      <c r="O809" s="261"/>
      <c r="P809" s="160"/>
      <c r="Q809" s="310">
        <v>2572.17</v>
      </c>
      <c r="R809" s="310">
        <v>3416.55</v>
      </c>
      <c r="S809" s="144">
        <f t="shared" si="150"/>
        <v>-844.38000000000011</v>
      </c>
      <c r="T809" s="93">
        <f t="shared" si="151"/>
        <v>-0.24714404882117927</v>
      </c>
      <c r="U809" s="160"/>
      <c r="V809" s="310">
        <v>9200.81</v>
      </c>
      <c r="W809" s="310">
        <v>11346.46</v>
      </c>
      <c r="X809" s="144">
        <f t="shared" si="152"/>
        <v>-2145.6499999999996</v>
      </c>
      <c r="Y809" s="93">
        <f t="shared" si="153"/>
        <v>-0.18910303301646503</v>
      </c>
      <c r="Z809" s="134"/>
    </row>
    <row r="810" spans="1:26" s="70" customFormat="1" hidden="1" outlineLevel="1" x14ac:dyDescent="0.25">
      <c r="A810" s="65" t="s">
        <v>1455</v>
      </c>
      <c r="B810" s="66" t="s">
        <v>1916</v>
      </c>
      <c r="C810" s="67" t="s">
        <v>2367</v>
      </c>
      <c r="D810" s="68"/>
      <c r="E810" s="69"/>
      <c r="F810" s="310">
        <v>51.75</v>
      </c>
      <c r="G810" s="310">
        <v>4.6500000000000004</v>
      </c>
      <c r="H810" s="144">
        <f t="shared" si="147"/>
        <v>47.1</v>
      </c>
      <c r="I810" s="93" t="str">
        <f t="shared" si="146"/>
        <v>N.M.</v>
      </c>
      <c r="J810" s="160"/>
      <c r="K810" s="310">
        <v>90.99</v>
      </c>
      <c r="L810" s="310">
        <v>20.47</v>
      </c>
      <c r="M810" s="144">
        <f t="shared" si="148"/>
        <v>70.52</v>
      </c>
      <c r="N810" s="93">
        <f t="shared" si="149"/>
        <v>3.4450415241817294</v>
      </c>
      <c r="O810" s="261"/>
      <c r="P810" s="160"/>
      <c r="Q810" s="310">
        <v>87.97</v>
      </c>
      <c r="R810" s="310">
        <v>16.8</v>
      </c>
      <c r="S810" s="144">
        <f t="shared" si="150"/>
        <v>71.17</v>
      </c>
      <c r="T810" s="93">
        <f t="shared" si="151"/>
        <v>4.2363095238095241</v>
      </c>
      <c r="U810" s="160"/>
      <c r="V810" s="310">
        <v>134.47</v>
      </c>
      <c r="W810" s="310">
        <v>92.46</v>
      </c>
      <c r="X810" s="144">
        <f t="shared" si="152"/>
        <v>42.010000000000005</v>
      </c>
      <c r="Y810" s="93">
        <f t="shared" si="153"/>
        <v>0.4543586415747351</v>
      </c>
      <c r="Z810" s="134"/>
    </row>
    <row r="811" spans="1:26" collapsed="1" x14ac:dyDescent="0.25">
      <c r="A811" s="40" t="s">
        <v>714</v>
      </c>
      <c r="B811" s="85" t="s">
        <v>546</v>
      </c>
      <c r="C811" s="90" t="s">
        <v>299</v>
      </c>
      <c r="D811" s="40"/>
      <c r="E811" s="50"/>
      <c r="F811" s="102">
        <v>814.66</v>
      </c>
      <c r="G811" s="102">
        <v>808.6</v>
      </c>
      <c r="H811" s="100">
        <f t="shared" si="147"/>
        <v>6.0599999999999454</v>
      </c>
      <c r="I811" s="119">
        <f t="shared" si="146"/>
        <v>7.4944348256244684E-3</v>
      </c>
      <c r="J811" s="162"/>
      <c r="K811" s="102">
        <v>3779.85</v>
      </c>
      <c r="L811" s="102">
        <v>5475.55</v>
      </c>
      <c r="M811" s="100">
        <f t="shared" si="148"/>
        <v>-1695.7000000000003</v>
      </c>
      <c r="N811" s="119">
        <f t="shared" si="149"/>
        <v>-0.30968578498963578</v>
      </c>
      <c r="O811" s="249"/>
      <c r="P811" s="162"/>
      <c r="Q811" s="102">
        <v>2660.14</v>
      </c>
      <c r="R811" s="102">
        <v>3433.3500000000004</v>
      </c>
      <c r="S811" s="100">
        <f t="shared" si="150"/>
        <v>-773.21000000000049</v>
      </c>
      <c r="T811" s="119">
        <f t="shared" si="151"/>
        <v>-0.22520570288493758</v>
      </c>
      <c r="U811" s="162"/>
      <c r="V811" s="102">
        <v>9335.2799999999988</v>
      </c>
      <c r="W811" s="102">
        <v>11438.92</v>
      </c>
      <c r="X811" s="100">
        <f t="shared" si="152"/>
        <v>-2103.6400000000012</v>
      </c>
      <c r="Y811" s="119">
        <f t="shared" si="153"/>
        <v>-0.18390197676004388</v>
      </c>
    </row>
    <row r="812" spans="1:26" s="70" customFormat="1" hidden="1" outlineLevel="1" x14ac:dyDescent="0.25">
      <c r="A812" s="65" t="s">
        <v>1456</v>
      </c>
      <c r="B812" s="66" t="s">
        <v>1917</v>
      </c>
      <c r="C812" s="67" t="s">
        <v>2368</v>
      </c>
      <c r="D812" s="68"/>
      <c r="E812" s="69"/>
      <c r="F812" s="310">
        <v>0</v>
      </c>
      <c r="G812" s="310">
        <v>0</v>
      </c>
      <c r="H812" s="144">
        <f t="shared" si="147"/>
        <v>0</v>
      </c>
      <c r="I812" s="93">
        <f t="shared" si="146"/>
        <v>0</v>
      </c>
      <c r="J812" s="160"/>
      <c r="K812" s="310">
        <v>0</v>
      </c>
      <c r="L812" s="310">
        <v>79.86</v>
      </c>
      <c r="M812" s="144">
        <f t="shared" si="148"/>
        <v>-79.86</v>
      </c>
      <c r="N812" s="93" t="str">
        <f t="shared" si="149"/>
        <v>N.M.</v>
      </c>
      <c r="O812" s="261"/>
      <c r="P812" s="160"/>
      <c r="Q812" s="310">
        <v>0</v>
      </c>
      <c r="R812" s="310">
        <v>0</v>
      </c>
      <c r="S812" s="144">
        <f t="shared" si="150"/>
        <v>0</v>
      </c>
      <c r="T812" s="93">
        <f t="shared" si="151"/>
        <v>0</v>
      </c>
      <c r="U812" s="160"/>
      <c r="V812" s="310">
        <v>0</v>
      </c>
      <c r="W812" s="310">
        <v>79.86</v>
      </c>
      <c r="X812" s="144">
        <f t="shared" si="152"/>
        <v>-79.86</v>
      </c>
      <c r="Y812" s="93" t="str">
        <f t="shared" si="153"/>
        <v>N.M.</v>
      </c>
      <c r="Z812" s="134"/>
    </row>
    <row r="813" spans="1:26" collapsed="1" x14ac:dyDescent="0.25">
      <c r="A813" s="40" t="s">
        <v>715</v>
      </c>
      <c r="B813" s="85" t="s">
        <v>547</v>
      </c>
      <c r="C813" s="90" t="s">
        <v>298</v>
      </c>
      <c r="D813" s="40"/>
      <c r="E813" s="50"/>
      <c r="F813" s="102">
        <v>0</v>
      </c>
      <c r="G813" s="102">
        <v>0</v>
      </c>
      <c r="H813" s="100">
        <f t="shared" si="147"/>
        <v>0</v>
      </c>
      <c r="I813" s="119">
        <f t="shared" si="146"/>
        <v>0</v>
      </c>
      <c r="J813" s="162"/>
      <c r="K813" s="102">
        <v>0</v>
      </c>
      <c r="L813" s="102">
        <v>79.86</v>
      </c>
      <c r="M813" s="100">
        <f t="shared" si="148"/>
        <v>-79.86</v>
      </c>
      <c r="N813" s="119" t="str">
        <f t="shared" si="149"/>
        <v>N.M.</v>
      </c>
      <c r="O813" s="249"/>
      <c r="P813" s="162"/>
      <c r="Q813" s="102">
        <v>0</v>
      </c>
      <c r="R813" s="102">
        <v>0</v>
      </c>
      <c r="S813" s="100">
        <f t="shared" si="150"/>
        <v>0</v>
      </c>
      <c r="T813" s="119">
        <f t="shared" si="151"/>
        <v>0</v>
      </c>
      <c r="U813" s="162"/>
      <c r="V813" s="102">
        <v>0</v>
      </c>
      <c r="W813" s="102">
        <v>79.86</v>
      </c>
      <c r="X813" s="100">
        <f t="shared" si="152"/>
        <v>-79.86</v>
      </c>
      <c r="Y813" s="119" t="str">
        <f t="shared" si="153"/>
        <v>N.M.</v>
      </c>
    </row>
    <row r="814" spans="1:26" x14ac:dyDescent="0.25">
      <c r="A814" s="40" t="s">
        <v>716</v>
      </c>
      <c r="B814" s="85" t="s">
        <v>548</v>
      </c>
      <c r="C814" s="90" t="s">
        <v>297</v>
      </c>
      <c r="D814" s="40"/>
      <c r="E814" s="50"/>
      <c r="F814" s="102">
        <v>0</v>
      </c>
      <c r="G814" s="102">
        <v>0</v>
      </c>
      <c r="H814" s="100">
        <f t="shared" si="147"/>
        <v>0</v>
      </c>
      <c r="I814" s="119">
        <f t="shared" si="146"/>
        <v>0</v>
      </c>
      <c r="J814" s="162"/>
      <c r="K814" s="102">
        <v>0</v>
      </c>
      <c r="L814" s="102">
        <v>0</v>
      </c>
      <c r="M814" s="100">
        <f t="shared" si="148"/>
        <v>0</v>
      </c>
      <c r="N814" s="119">
        <f t="shared" si="149"/>
        <v>0</v>
      </c>
      <c r="O814" s="249"/>
      <c r="P814" s="162"/>
      <c r="Q814" s="102">
        <v>0</v>
      </c>
      <c r="R814" s="102">
        <v>0</v>
      </c>
      <c r="S814" s="100">
        <f t="shared" si="150"/>
        <v>0</v>
      </c>
      <c r="T814" s="119">
        <f t="shared" si="151"/>
        <v>0</v>
      </c>
      <c r="U814" s="162"/>
      <c r="V814" s="102">
        <v>0</v>
      </c>
      <c r="W814" s="102">
        <v>0</v>
      </c>
      <c r="X814" s="100">
        <f t="shared" si="152"/>
        <v>0</v>
      </c>
      <c r="Y814" s="119">
        <f t="shared" si="153"/>
        <v>0</v>
      </c>
    </row>
    <row r="815" spans="1:26" s="70" customFormat="1" hidden="1" outlineLevel="1" x14ac:dyDescent="0.25">
      <c r="A815" s="65" t="s">
        <v>1454</v>
      </c>
      <c r="B815" s="66" t="s">
        <v>1915</v>
      </c>
      <c r="C815" s="67" t="s">
        <v>2366</v>
      </c>
      <c r="D815" s="68"/>
      <c r="E815" s="69"/>
      <c r="F815" s="310">
        <v>762.91</v>
      </c>
      <c r="G815" s="310">
        <v>803.95</v>
      </c>
      <c r="H815" s="144">
        <f t="shared" si="147"/>
        <v>-41.040000000000077</v>
      </c>
      <c r="I815" s="93">
        <f t="shared" si="146"/>
        <v>-5.104795074320552E-2</v>
      </c>
      <c r="J815" s="160"/>
      <c r="K815" s="310">
        <v>3688.86</v>
      </c>
      <c r="L815" s="310">
        <v>5455.08</v>
      </c>
      <c r="M815" s="144">
        <f t="shared" si="148"/>
        <v>-1766.2199999999998</v>
      </c>
      <c r="N815" s="93">
        <f t="shared" si="149"/>
        <v>-0.32377527002353768</v>
      </c>
      <c r="O815" s="261"/>
      <c r="P815" s="160"/>
      <c r="Q815" s="310">
        <v>2572.17</v>
      </c>
      <c r="R815" s="310">
        <v>3416.55</v>
      </c>
      <c r="S815" s="144">
        <f t="shared" si="150"/>
        <v>-844.38000000000011</v>
      </c>
      <c r="T815" s="93">
        <f t="shared" si="151"/>
        <v>-0.24714404882117927</v>
      </c>
      <c r="U815" s="160"/>
      <c r="V815" s="310">
        <v>9200.81</v>
      </c>
      <c r="W815" s="310">
        <v>11346.46</v>
      </c>
      <c r="X815" s="144">
        <f t="shared" si="152"/>
        <v>-2145.6499999999996</v>
      </c>
      <c r="Y815" s="93">
        <f t="shared" si="153"/>
        <v>-0.18910303301646503</v>
      </c>
      <c r="Z815" s="134"/>
    </row>
    <row r="816" spans="1:26" s="70" customFormat="1" hidden="1" outlineLevel="1" x14ac:dyDescent="0.25">
      <c r="A816" s="65" t="s">
        <v>1455</v>
      </c>
      <c r="B816" s="66" t="s">
        <v>1916</v>
      </c>
      <c r="C816" s="67" t="s">
        <v>2367</v>
      </c>
      <c r="D816" s="68"/>
      <c r="E816" s="69"/>
      <c r="F816" s="310">
        <v>51.75</v>
      </c>
      <c r="G816" s="310">
        <v>4.6500000000000004</v>
      </c>
      <c r="H816" s="144">
        <f t="shared" si="147"/>
        <v>47.1</v>
      </c>
      <c r="I816" s="93" t="str">
        <f t="shared" si="146"/>
        <v>N.M.</v>
      </c>
      <c r="J816" s="160"/>
      <c r="K816" s="310">
        <v>90.99</v>
      </c>
      <c r="L816" s="310">
        <v>20.47</v>
      </c>
      <c r="M816" s="144">
        <f t="shared" si="148"/>
        <v>70.52</v>
      </c>
      <c r="N816" s="93">
        <f t="shared" si="149"/>
        <v>3.4450415241817294</v>
      </c>
      <c r="O816" s="261"/>
      <c r="P816" s="160"/>
      <c r="Q816" s="310">
        <v>87.97</v>
      </c>
      <c r="R816" s="310">
        <v>16.8</v>
      </c>
      <c r="S816" s="144">
        <f t="shared" si="150"/>
        <v>71.17</v>
      </c>
      <c r="T816" s="93">
        <f t="shared" si="151"/>
        <v>4.2363095238095241</v>
      </c>
      <c r="U816" s="160"/>
      <c r="V816" s="310">
        <v>134.47</v>
      </c>
      <c r="W816" s="310">
        <v>92.46</v>
      </c>
      <c r="X816" s="144">
        <f t="shared" si="152"/>
        <v>42.010000000000005</v>
      </c>
      <c r="Y816" s="93">
        <f t="shared" si="153"/>
        <v>0.4543586415747351</v>
      </c>
      <c r="Z816" s="134"/>
    </row>
    <row r="817" spans="1:26" s="70" customFormat="1" hidden="1" outlineLevel="1" x14ac:dyDescent="0.25">
      <c r="A817" s="65" t="s">
        <v>1456</v>
      </c>
      <c r="B817" s="66" t="s">
        <v>1917</v>
      </c>
      <c r="C817" s="67" t="s">
        <v>2368</v>
      </c>
      <c r="D817" s="68"/>
      <c r="E817" s="69"/>
      <c r="F817" s="310">
        <v>0</v>
      </c>
      <c r="G817" s="310">
        <v>0</v>
      </c>
      <c r="H817" s="144">
        <f t="shared" si="147"/>
        <v>0</v>
      </c>
      <c r="I817" s="93">
        <f t="shared" si="146"/>
        <v>0</v>
      </c>
      <c r="J817" s="160"/>
      <c r="K817" s="310">
        <v>0</v>
      </c>
      <c r="L817" s="310">
        <v>79.86</v>
      </c>
      <c r="M817" s="144">
        <f t="shared" si="148"/>
        <v>-79.86</v>
      </c>
      <c r="N817" s="93" t="str">
        <f t="shared" si="149"/>
        <v>N.M.</v>
      </c>
      <c r="O817" s="261"/>
      <c r="P817" s="160"/>
      <c r="Q817" s="310">
        <v>0</v>
      </c>
      <c r="R817" s="310">
        <v>0</v>
      </c>
      <c r="S817" s="144">
        <f t="shared" si="150"/>
        <v>0</v>
      </c>
      <c r="T817" s="93">
        <f t="shared" si="151"/>
        <v>0</v>
      </c>
      <c r="U817" s="160"/>
      <c r="V817" s="310">
        <v>0</v>
      </c>
      <c r="W817" s="310">
        <v>79.86</v>
      </c>
      <c r="X817" s="144">
        <f t="shared" si="152"/>
        <v>-79.86</v>
      </c>
      <c r="Y817" s="93" t="str">
        <f t="shared" si="153"/>
        <v>N.M.</v>
      </c>
      <c r="Z817" s="134"/>
    </row>
    <row r="818" spans="1:26" collapsed="1" x14ac:dyDescent="0.25">
      <c r="A818" s="40" t="s">
        <v>717</v>
      </c>
      <c r="B818" s="85" t="s">
        <v>549</v>
      </c>
      <c r="C818" s="89" t="s">
        <v>1216</v>
      </c>
      <c r="D818" s="40" t="s">
        <v>276</v>
      </c>
      <c r="E818" s="50"/>
      <c r="F818" s="102">
        <v>814.66</v>
      </c>
      <c r="G818" s="102">
        <v>808.6</v>
      </c>
      <c r="H818" s="100">
        <f t="shared" si="147"/>
        <v>6.0599999999999454</v>
      </c>
      <c r="I818" s="119">
        <f t="shared" si="146"/>
        <v>7.4944348256244684E-3</v>
      </c>
      <c r="J818" s="162"/>
      <c r="K818" s="102">
        <v>3779.85</v>
      </c>
      <c r="L818" s="102">
        <v>5555.41</v>
      </c>
      <c r="M818" s="100">
        <f t="shared" si="148"/>
        <v>-1775.56</v>
      </c>
      <c r="N818" s="119">
        <f t="shared" si="149"/>
        <v>-0.31960917376035253</v>
      </c>
      <c r="O818" s="249"/>
      <c r="P818" s="162"/>
      <c r="Q818" s="102">
        <v>2660.14</v>
      </c>
      <c r="R818" s="102">
        <v>3433.3500000000004</v>
      </c>
      <c r="S818" s="100">
        <f t="shared" si="150"/>
        <v>-773.21000000000049</v>
      </c>
      <c r="T818" s="119">
        <f t="shared" si="151"/>
        <v>-0.22520570288493758</v>
      </c>
      <c r="U818" s="162"/>
      <c r="V818" s="102">
        <v>9335.2799999999988</v>
      </c>
      <c r="W818" s="102">
        <v>11518.78</v>
      </c>
      <c r="X818" s="100">
        <f t="shared" si="152"/>
        <v>-2183.5000000000018</v>
      </c>
      <c r="Y818" s="119">
        <f t="shared" si="153"/>
        <v>-0.1895600054866923</v>
      </c>
    </row>
    <row r="819" spans="1:26" s="110" customFormat="1" x14ac:dyDescent="0.25">
      <c r="A819" s="105"/>
      <c r="B819" s="106" t="s">
        <v>550</v>
      </c>
      <c r="C819" s="107" t="s">
        <v>296</v>
      </c>
      <c r="D819" s="105"/>
      <c r="E819" s="109"/>
      <c r="F819" s="305"/>
      <c r="G819" s="305"/>
      <c r="H819" s="306">
        <f t="shared" si="147"/>
        <v>0</v>
      </c>
      <c r="I819" s="121">
        <f t="shared" si="146"/>
        <v>0</v>
      </c>
      <c r="J819" s="169"/>
      <c r="K819" s="305"/>
      <c r="L819" s="305"/>
      <c r="M819" s="306">
        <f t="shared" si="148"/>
        <v>0</v>
      </c>
      <c r="N819" s="121">
        <f t="shared" si="149"/>
        <v>0</v>
      </c>
      <c r="O819" s="250"/>
      <c r="P819" s="169"/>
      <c r="Q819" s="305"/>
      <c r="R819" s="305"/>
      <c r="S819" s="306">
        <f t="shared" si="150"/>
        <v>0</v>
      </c>
      <c r="T819" s="121">
        <f t="shared" si="151"/>
        <v>0</v>
      </c>
      <c r="U819" s="169"/>
      <c r="V819" s="305"/>
      <c r="W819" s="305"/>
      <c r="X819" s="306">
        <f t="shared" si="152"/>
        <v>0</v>
      </c>
      <c r="Y819" s="121">
        <f t="shared" si="153"/>
        <v>0</v>
      </c>
      <c r="Z819" s="134"/>
    </row>
    <row r="820" spans="1:26" s="110" customFormat="1" x14ac:dyDescent="0.25">
      <c r="A820" s="105"/>
      <c r="B820" s="106" t="s">
        <v>551</v>
      </c>
      <c r="C820" s="107" t="s">
        <v>295</v>
      </c>
      <c r="D820" s="105"/>
      <c r="E820" s="109"/>
      <c r="F820" s="305"/>
      <c r="G820" s="305"/>
      <c r="H820" s="306">
        <f t="shared" si="147"/>
        <v>0</v>
      </c>
      <c r="I820" s="121">
        <f t="shared" ref="I820:I883" si="154">IF(G820&lt;0,IF(H820=0,0,IF(OR(G820=0,F820=0),"N.M.",IF(ABS(H820/G820)&gt;=10,"N.M.",H820/(-G820)))),IF(H820=0,0,IF(OR(G820=0,F820=0),"N.M.",IF(ABS(H820/G820)&gt;=10,"N.M.",H820/G820))))</f>
        <v>0</v>
      </c>
      <c r="J820" s="169"/>
      <c r="K820" s="305"/>
      <c r="L820" s="305"/>
      <c r="M820" s="306">
        <f t="shared" si="148"/>
        <v>0</v>
      </c>
      <c r="N820" s="121">
        <f t="shared" si="149"/>
        <v>0</v>
      </c>
      <c r="O820" s="250"/>
      <c r="P820" s="169"/>
      <c r="Q820" s="305"/>
      <c r="R820" s="305"/>
      <c r="S820" s="306">
        <f t="shared" si="150"/>
        <v>0</v>
      </c>
      <c r="T820" s="121">
        <f t="shared" si="151"/>
        <v>0</v>
      </c>
      <c r="U820" s="169"/>
      <c r="V820" s="305"/>
      <c r="W820" s="305"/>
      <c r="X820" s="306">
        <f t="shared" si="152"/>
        <v>0</v>
      </c>
      <c r="Y820" s="121">
        <f t="shared" si="153"/>
        <v>0</v>
      </c>
      <c r="Z820" s="134"/>
    </row>
    <row r="821" spans="1:26" s="70" customFormat="1" hidden="1" outlineLevel="1" x14ac:dyDescent="0.25">
      <c r="A821" s="65" t="s">
        <v>1457</v>
      </c>
      <c r="B821" s="66" t="s">
        <v>1918</v>
      </c>
      <c r="C821" s="67" t="s">
        <v>2369</v>
      </c>
      <c r="D821" s="68"/>
      <c r="E821" s="69"/>
      <c r="F821" s="310">
        <v>892871.27</v>
      </c>
      <c r="G821" s="310">
        <v>1677038.6</v>
      </c>
      <c r="H821" s="144">
        <f t="shared" si="147"/>
        <v>-784167.33000000007</v>
      </c>
      <c r="I821" s="93">
        <f t="shared" si="154"/>
        <v>-0.46759050745761011</v>
      </c>
      <c r="J821" s="160"/>
      <c r="K821" s="310">
        <v>5662758.4699999997</v>
      </c>
      <c r="L821" s="310">
        <v>6606857.3200000003</v>
      </c>
      <c r="M821" s="144">
        <f t="shared" si="148"/>
        <v>-944098.85000000056</v>
      </c>
      <c r="N821" s="93">
        <f t="shared" si="149"/>
        <v>-0.14289681224718812</v>
      </c>
      <c r="O821" s="261"/>
      <c r="P821" s="160"/>
      <c r="Q821" s="310">
        <v>2706670.59</v>
      </c>
      <c r="R821" s="310">
        <v>3660716.35</v>
      </c>
      <c r="S821" s="144">
        <f t="shared" si="150"/>
        <v>-954045.76000000024</v>
      </c>
      <c r="T821" s="93">
        <f t="shared" si="151"/>
        <v>-0.26061723137877107</v>
      </c>
      <c r="U821" s="160"/>
      <c r="V821" s="310">
        <v>11301171.050000001</v>
      </c>
      <c r="W821" s="310">
        <v>12255605.27</v>
      </c>
      <c r="X821" s="144">
        <f t="shared" si="152"/>
        <v>-954434.21999999881</v>
      </c>
      <c r="Y821" s="93">
        <f t="shared" si="153"/>
        <v>-7.7877362967647121E-2</v>
      </c>
      <c r="Z821" s="134"/>
    </row>
    <row r="822" spans="1:26" s="70" customFormat="1" hidden="1" outlineLevel="1" x14ac:dyDescent="0.25">
      <c r="A822" s="65" t="s">
        <v>1458</v>
      </c>
      <c r="B822" s="66" t="s">
        <v>1919</v>
      </c>
      <c r="C822" s="67" t="s">
        <v>2370</v>
      </c>
      <c r="D822" s="68"/>
      <c r="E822" s="69"/>
      <c r="F822" s="310">
        <v>0</v>
      </c>
      <c r="G822" s="310">
        <v>0</v>
      </c>
      <c r="H822" s="144">
        <f t="shared" si="147"/>
        <v>0</v>
      </c>
      <c r="I822" s="93">
        <f t="shared" si="154"/>
        <v>0</v>
      </c>
      <c r="J822" s="160"/>
      <c r="K822" s="310">
        <v>0</v>
      </c>
      <c r="L822" s="310">
        <v>0</v>
      </c>
      <c r="M822" s="144">
        <f t="shared" si="148"/>
        <v>0</v>
      </c>
      <c r="N822" s="93">
        <f t="shared" si="149"/>
        <v>0</v>
      </c>
      <c r="O822" s="261"/>
      <c r="P822" s="160"/>
      <c r="Q822" s="310">
        <v>0</v>
      </c>
      <c r="R822" s="310">
        <v>0</v>
      </c>
      <c r="S822" s="144">
        <f t="shared" si="150"/>
        <v>0</v>
      </c>
      <c r="T822" s="93">
        <f t="shared" si="151"/>
        <v>0</v>
      </c>
      <c r="U822" s="160"/>
      <c r="V822" s="310">
        <v>0</v>
      </c>
      <c r="W822" s="310">
        <v>0</v>
      </c>
      <c r="X822" s="144">
        <f t="shared" si="152"/>
        <v>0</v>
      </c>
      <c r="Y822" s="93">
        <f t="shared" si="153"/>
        <v>0</v>
      </c>
      <c r="Z822" s="134"/>
    </row>
    <row r="823" spans="1:26" collapsed="1" x14ac:dyDescent="0.25">
      <c r="A823" s="40" t="s">
        <v>718</v>
      </c>
      <c r="B823" s="85" t="s">
        <v>552</v>
      </c>
      <c r="C823" s="90" t="s">
        <v>294</v>
      </c>
      <c r="D823" s="40"/>
      <c r="E823" s="50"/>
      <c r="F823" s="102">
        <v>892871.27</v>
      </c>
      <c r="G823" s="102">
        <v>1677038.6</v>
      </c>
      <c r="H823" s="100">
        <f t="shared" ref="H823:H886" si="155">+F823-G823</f>
        <v>-784167.33000000007</v>
      </c>
      <c r="I823" s="119">
        <f t="shared" si="154"/>
        <v>-0.46759050745761011</v>
      </c>
      <c r="J823" s="162"/>
      <c r="K823" s="102">
        <v>5662758.4699999997</v>
      </c>
      <c r="L823" s="102">
        <v>6606857.3200000003</v>
      </c>
      <c r="M823" s="100">
        <f t="shared" ref="M823:M886" si="156">+K823-L823</f>
        <v>-944098.85000000056</v>
      </c>
      <c r="N823" s="119">
        <f t="shared" ref="N823:N886" si="157">IF(L823&lt;0,IF(M823=0,0,IF(OR(L823=0,K823=0),"N.M.",IF(ABS(M823/L823)&gt;=10,"N.M.",M823/(-L823)))),IF(M823=0,0,IF(OR(L823=0,K823=0),"N.M.",IF(ABS(M823/L823)&gt;=10,"N.M.",M823/L823))))</f>
        <v>-0.14289681224718812</v>
      </c>
      <c r="O823" s="249"/>
      <c r="P823" s="162"/>
      <c r="Q823" s="102">
        <v>2706670.59</v>
      </c>
      <c r="R823" s="102">
        <v>3660716.35</v>
      </c>
      <c r="S823" s="100">
        <f t="shared" ref="S823:S886" si="158">+Q823-R823</f>
        <v>-954045.76000000024</v>
      </c>
      <c r="T823" s="119">
        <f t="shared" ref="T823:T886" si="159">IF(R823&lt;0,IF(S823=0,0,IF(OR(R823=0,Q823=0),"N.M.",IF(ABS(S823/R823)&gt;=10,"N.M.",S823/(-R823)))),IF(S823=0,0,IF(OR(R823=0,Q823=0),"N.M.",IF(ABS(S823/R823)&gt;=10,"N.M.",S823/R823))))</f>
        <v>-0.26061723137877107</v>
      </c>
      <c r="U823" s="162"/>
      <c r="V823" s="102">
        <v>11301171.050000001</v>
      </c>
      <c r="W823" s="102">
        <v>12255605.27</v>
      </c>
      <c r="X823" s="100">
        <f t="shared" ref="X823:X886" si="160">+V823-W823</f>
        <v>-954434.21999999881</v>
      </c>
      <c r="Y823" s="119">
        <f t="shared" ref="Y823:Y886" si="161">IF(W823&lt;0,IF(X823=0,0,IF(OR(W823=0,V823=0),"N.M.",IF(ABS(X823/W823)&gt;=10,"N.M.",X823/(-W823)))),IF(X823=0,0,IF(OR(W823=0,V823=0),"N.M.",IF(ABS(X823/W823)&gt;=10,"N.M.",X823/W823))))</f>
        <v>-7.7877362967647121E-2</v>
      </c>
    </row>
    <row r="824" spans="1:26" s="70" customFormat="1" hidden="1" outlineLevel="1" x14ac:dyDescent="0.25">
      <c r="A824" s="65" t="s">
        <v>1459</v>
      </c>
      <c r="B824" s="66" t="s">
        <v>1920</v>
      </c>
      <c r="C824" s="67" t="s">
        <v>2371</v>
      </c>
      <c r="D824" s="68"/>
      <c r="E824" s="69"/>
      <c r="F824" s="310">
        <v>44892.14</v>
      </c>
      <c r="G824" s="310">
        <v>84757.22</v>
      </c>
      <c r="H824" s="144">
        <f t="shared" si="155"/>
        <v>-39865.08</v>
      </c>
      <c r="I824" s="93">
        <f t="shared" si="154"/>
        <v>-0.47034435532453756</v>
      </c>
      <c r="J824" s="160"/>
      <c r="K824" s="310">
        <v>717533.58</v>
      </c>
      <c r="L824" s="310">
        <v>424819.02</v>
      </c>
      <c r="M824" s="144">
        <f t="shared" si="156"/>
        <v>292714.55999999994</v>
      </c>
      <c r="N824" s="93">
        <f t="shared" si="157"/>
        <v>0.68903355598343952</v>
      </c>
      <c r="O824" s="261"/>
      <c r="P824" s="160"/>
      <c r="Q824" s="310">
        <v>400205.9</v>
      </c>
      <c r="R824" s="310">
        <v>178989.15</v>
      </c>
      <c r="S824" s="144">
        <f t="shared" si="158"/>
        <v>221216.75000000003</v>
      </c>
      <c r="T824" s="93">
        <f t="shared" si="159"/>
        <v>1.2359226802295002</v>
      </c>
      <c r="U824" s="160"/>
      <c r="V824" s="310">
        <v>806256.69</v>
      </c>
      <c r="W824" s="310">
        <v>639222.38</v>
      </c>
      <c r="X824" s="144">
        <f t="shared" si="160"/>
        <v>167034.30999999994</v>
      </c>
      <c r="Y824" s="93">
        <f t="shared" si="161"/>
        <v>0.2613086074990052</v>
      </c>
      <c r="Z824" s="134"/>
    </row>
    <row r="825" spans="1:26" s="70" customFormat="1" hidden="1" outlineLevel="1" x14ac:dyDescent="0.25">
      <c r="A825" s="65" t="s">
        <v>1460</v>
      </c>
      <c r="B825" s="66" t="s">
        <v>1921</v>
      </c>
      <c r="C825" s="67" t="s">
        <v>2372</v>
      </c>
      <c r="D825" s="68"/>
      <c r="E825" s="69"/>
      <c r="F825" s="310">
        <v>0</v>
      </c>
      <c r="G825" s="310">
        <v>47.92</v>
      </c>
      <c r="H825" s="144">
        <f t="shared" si="155"/>
        <v>-47.92</v>
      </c>
      <c r="I825" s="93" t="str">
        <f t="shared" si="154"/>
        <v>N.M.</v>
      </c>
      <c r="J825" s="160"/>
      <c r="K825" s="310">
        <v>64.13</v>
      </c>
      <c r="L825" s="310">
        <v>140.80000000000001</v>
      </c>
      <c r="M825" s="144">
        <f t="shared" si="156"/>
        <v>-76.670000000000016</v>
      </c>
      <c r="N825" s="93">
        <f t="shared" si="157"/>
        <v>-0.54453125000000002</v>
      </c>
      <c r="O825" s="261"/>
      <c r="P825" s="160"/>
      <c r="Q825" s="310">
        <v>0.28000000000000003</v>
      </c>
      <c r="R825" s="310">
        <v>92.53</v>
      </c>
      <c r="S825" s="144">
        <f t="shared" si="158"/>
        <v>-92.25</v>
      </c>
      <c r="T825" s="93">
        <f t="shared" si="159"/>
        <v>-0.99697395439316983</v>
      </c>
      <c r="U825" s="160"/>
      <c r="V825" s="310">
        <v>117.24</v>
      </c>
      <c r="W825" s="310">
        <v>316</v>
      </c>
      <c r="X825" s="144">
        <f t="shared" si="160"/>
        <v>-198.76</v>
      </c>
      <c r="Y825" s="93">
        <f t="shared" si="161"/>
        <v>-0.62898734177215188</v>
      </c>
      <c r="Z825" s="134"/>
    </row>
    <row r="826" spans="1:26" s="70" customFormat="1" hidden="1" outlineLevel="1" x14ac:dyDescent="0.25">
      <c r="A826" s="65" t="s">
        <v>1461</v>
      </c>
      <c r="B826" s="66" t="s">
        <v>1922</v>
      </c>
      <c r="C826" s="67" t="s">
        <v>2373</v>
      </c>
      <c r="D826" s="68"/>
      <c r="E826" s="69"/>
      <c r="F826" s="310">
        <v>0</v>
      </c>
      <c r="G826" s="310">
        <v>0</v>
      </c>
      <c r="H826" s="144">
        <f t="shared" si="155"/>
        <v>0</v>
      </c>
      <c r="I826" s="93">
        <f t="shared" si="154"/>
        <v>0</v>
      </c>
      <c r="J826" s="160"/>
      <c r="K826" s="310">
        <v>0</v>
      </c>
      <c r="L826" s="310">
        <v>0</v>
      </c>
      <c r="M826" s="144">
        <f t="shared" si="156"/>
        <v>0</v>
      </c>
      <c r="N826" s="93">
        <f t="shared" si="157"/>
        <v>0</v>
      </c>
      <c r="O826" s="261"/>
      <c r="P826" s="160"/>
      <c r="Q826" s="310">
        <v>0</v>
      </c>
      <c r="R826" s="310">
        <v>0</v>
      </c>
      <c r="S826" s="144">
        <f t="shared" si="158"/>
        <v>0</v>
      </c>
      <c r="T826" s="93">
        <f t="shared" si="159"/>
        <v>0</v>
      </c>
      <c r="U826" s="160"/>
      <c r="V826" s="310">
        <v>0</v>
      </c>
      <c r="W826" s="310">
        <v>105.95</v>
      </c>
      <c r="X826" s="144">
        <f t="shared" si="160"/>
        <v>-105.95</v>
      </c>
      <c r="Y826" s="93" t="str">
        <f t="shared" si="161"/>
        <v>N.M.</v>
      </c>
      <c r="Z826" s="134"/>
    </row>
    <row r="827" spans="1:26" s="70" customFormat="1" hidden="1" outlineLevel="1" x14ac:dyDescent="0.25">
      <c r="A827" s="65" t="s">
        <v>1462</v>
      </c>
      <c r="B827" s="66" t="s">
        <v>1923</v>
      </c>
      <c r="C827" s="67" t="s">
        <v>2374</v>
      </c>
      <c r="D827" s="68"/>
      <c r="E827" s="69"/>
      <c r="F827" s="310">
        <v>0</v>
      </c>
      <c r="G827" s="310">
        <v>0</v>
      </c>
      <c r="H827" s="144">
        <f t="shared" si="155"/>
        <v>0</v>
      </c>
      <c r="I827" s="93">
        <f t="shared" si="154"/>
        <v>0</v>
      </c>
      <c r="J827" s="160"/>
      <c r="K827" s="310">
        <v>0</v>
      </c>
      <c r="L827" s="310">
        <v>0</v>
      </c>
      <c r="M827" s="144">
        <f t="shared" si="156"/>
        <v>0</v>
      </c>
      <c r="N827" s="93">
        <f t="shared" si="157"/>
        <v>0</v>
      </c>
      <c r="O827" s="261"/>
      <c r="P827" s="160"/>
      <c r="Q827" s="310">
        <v>0</v>
      </c>
      <c r="R827" s="310">
        <v>0</v>
      </c>
      <c r="S827" s="144">
        <f t="shared" si="158"/>
        <v>0</v>
      </c>
      <c r="T827" s="93">
        <f t="shared" si="159"/>
        <v>0</v>
      </c>
      <c r="U827" s="160"/>
      <c r="V827" s="310">
        <v>13.620000000000001</v>
      </c>
      <c r="W827" s="310">
        <v>5.9</v>
      </c>
      <c r="X827" s="144">
        <f t="shared" si="160"/>
        <v>7.7200000000000006</v>
      </c>
      <c r="Y827" s="93">
        <f t="shared" si="161"/>
        <v>1.3084745762711865</v>
      </c>
      <c r="Z827" s="134"/>
    </row>
    <row r="828" spans="1:26" s="70" customFormat="1" hidden="1" outlineLevel="1" x14ac:dyDescent="0.25">
      <c r="A828" s="65" t="s">
        <v>1463</v>
      </c>
      <c r="B828" s="66" t="s">
        <v>1924</v>
      </c>
      <c r="C828" s="67" t="s">
        <v>2375</v>
      </c>
      <c r="D828" s="68"/>
      <c r="E828" s="69"/>
      <c r="F828" s="310">
        <v>0</v>
      </c>
      <c r="G828" s="310">
        <v>0</v>
      </c>
      <c r="H828" s="144">
        <f t="shared" si="155"/>
        <v>0</v>
      </c>
      <c r="I828" s="93">
        <f t="shared" si="154"/>
        <v>0</v>
      </c>
      <c r="J828" s="160"/>
      <c r="K828" s="310">
        <v>24.36</v>
      </c>
      <c r="L828" s="310">
        <v>0</v>
      </c>
      <c r="M828" s="144">
        <f t="shared" si="156"/>
        <v>24.36</v>
      </c>
      <c r="N828" s="93" t="str">
        <f t="shared" si="157"/>
        <v>N.M.</v>
      </c>
      <c r="O828" s="261"/>
      <c r="P828" s="160"/>
      <c r="Q828" s="310">
        <v>24.36</v>
      </c>
      <c r="R828" s="310">
        <v>0</v>
      </c>
      <c r="S828" s="144">
        <f t="shared" si="158"/>
        <v>24.36</v>
      </c>
      <c r="T828" s="93" t="str">
        <f t="shared" si="159"/>
        <v>N.M.</v>
      </c>
      <c r="U828" s="160"/>
      <c r="V828" s="310">
        <v>45.870000000000005</v>
      </c>
      <c r="W828" s="310">
        <v>10.9</v>
      </c>
      <c r="X828" s="144">
        <f t="shared" si="160"/>
        <v>34.970000000000006</v>
      </c>
      <c r="Y828" s="93">
        <f t="shared" si="161"/>
        <v>3.2082568807339453</v>
      </c>
      <c r="Z828" s="134"/>
    </row>
    <row r="829" spans="1:26" s="70" customFormat="1" hidden="1" outlineLevel="1" x14ac:dyDescent="0.25">
      <c r="A829" s="65" t="s">
        <v>1464</v>
      </c>
      <c r="B829" s="66" t="s">
        <v>1925</v>
      </c>
      <c r="C829" s="67" t="s">
        <v>2376</v>
      </c>
      <c r="D829" s="68"/>
      <c r="E829" s="69"/>
      <c r="F829" s="310">
        <v>150.84</v>
      </c>
      <c r="G829" s="310">
        <v>6.8500000000000005</v>
      </c>
      <c r="H829" s="144">
        <f t="shared" si="155"/>
        <v>143.99</v>
      </c>
      <c r="I829" s="93" t="str">
        <f t="shared" si="154"/>
        <v>N.M.</v>
      </c>
      <c r="J829" s="160"/>
      <c r="K829" s="310">
        <v>414.97</v>
      </c>
      <c r="L829" s="310">
        <v>36.74</v>
      </c>
      <c r="M829" s="144">
        <f t="shared" si="156"/>
        <v>378.23</v>
      </c>
      <c r="N829" s="93" t="str">
        <f t="shared" si="157"/>
        <v>N.M.</v>
      </c>
      <c r="O829" s="261"/>
      <c r="P829" s="160"/>
      <c r="Q829" s="310">
        <v>380.93</v>
      </c>
      <c r="R829" s="310">
        <v>22.34</v>
      </c>
      <c r="S829" s="144">
        <f t="shared" si="158"/>
        <v>358.59000000000003</v>
      </c>
      <c r="T829" s="93" t="str">
        <f t="shared" si="159"/>
        <v>N.M.</v>
      </c>
      <c r="U829" s="160"/>
      <c r="V829" s="310">
        <v>630.59</v>
      </c>
      <c r="W829" s="310">
        <v>109.05000000000001</v>
      </c>
      <c r="X829" s="144">
        <f t="shared" si="160"/>
        <v>521.54</v>
      </c>
      <c r="Y829" s="93">
        <f t="shared" si="161"/>
        <v>4.7825767996331949</v>
      </c>
      <c r="Z829" s="134"/>
    </row>
    <row r="830" spans="1:26" s="70" customFormat="1" hidden="1" outlineLevel="1" x14ac:dyDescent="0.25">
      <c r="A830" s="65" t="s">
        <v>1465</v>
      </c>
      <c r="B830" s="66" t="s">
        <v>1926</v>
      </c>
      <c r="C830" s="67" t="s">
        <v>2377</v>
      </c>
      <c r="D830" s="68"/>
      <c r="E830" s="69"/>
      <c r="F830" s="310">
        <v>17.650000000000002</v>
      </c>
      <c r="G830" s="310">
        <v>5.89</v>
      </c>
      <c r="H830" s="144">
        <f t="shared" si="155"/>
        <v>11.760000000000002</v>
      </c>
      <c r="I830" s="93">
        <f t="shared" si="154"/>
        <v>1.9966044142614605</v>
      </c>
      <c r="J830" s="160"/>
      <c r="K830" s="310">
        <v>100.53</v>
      </c>
      <c r="L830" s="310">
        <v>71.350000000000009</v>
      </c>
      <c r="M830" s="144">
        <f t="shared" si="156"/>
        <v>29.179999999999993</v>
      </c>
      <c r="N830" s="93">
        <f t="shared" si="157"/>
        <v>0.40896986685353875</v>
      </c>
      <c r="O830" s="261"/>
      <c r="P830" s="160"/>
      <c r="Q830" s="310">
        <v>63.160000000000004</v>
      </c>
      <c r="R830" s="310">
        <v>29.59</v>
      </c>
      <c r="S830" s="144">
        <f t="shared" si="158"/>
        <v>33.570000000000007</v>
      </c>
      <c r="T830" s="93">
        <f t="shared" si="159"/>
        <v>1.134504900304157</v>
      </c>
      <c r="U830" s="160"/>
      <c r="V830" s="310">
        <v>152.13999999999999</v>
      </c>
      <c r="W830" s="310">
        <v>1256.4099999999999</v>
      </c>
      <c r="X830" s="144">
        <f t="shared" si="160"/>
        <v>-1104.27</v>
      </c>
      <c r="Y830" s="93">
        <f t="shared" si="161"/>
        <v>-0.87890895487937859</v>
      </c>
      <c r="Z830" s="134"/>
    </row>
    <row r="831" spans="1:26" s="70" customFormat="1" hidden="1" outlineLevel="1" x14ac:dyDescent="0.25">
      <c r="A831" s="65" t="s">
        <v>1466</v>
      </c>
      <c r="B831" s="66" t="s">
        <v>1927</v>
      </c>
      <c r="C831" s="67" t="s">
        <v>2378</v>
      </c>
      <c r="D831" s="68"/>
      <c r="E831" s="69"/>
      <c r="F831" s="310">
        <v>62.35</v>
      </c>
      <c r="G831" s="310">
        <v>22.29</v>
      </c>
      <c r="H831" s="144">
        <f t="shared" si="155"/>
        <v>40.06</v>
      </c>
      <c r="I831" s="93">
        <f t="shared" si="154"/>
        <v>1.7972184836249441</v>
      </c>
      <c r="J831" s="160"/>
      <c r="K831" s="310">
        <v>229.22</v>
      </c>
      <c r="L831" s="310">
        <v>468.04</v>
      </c>
      <c r="M831" s="144">
        <f t="shared" si="156"/>
        <v>-238.82000000000002</v>
      </c>
      <c r="N831" s="93">
        <f t="shared" si="157"/>
        <v>-0.51025553371506716</v>
      </c>
      <c r="O831" s="261"/>
      <c r="P831" s="160"/>
      <c r="Q831" s="310">
        <v>151.01</v>
      </c>
      <c r="R831" s="310">
        <v>84.22</v>
      </c>
      <c r="S831" s="144">
        <f t="shared" si="158"/>
        <v>66.789999999999992</v>
      </c>
      <c r="T831" s="93">
        <f t="shared" si="159"/>
        <v>0.79304203277131313</v>
      </c>
      <c r="U831" s="160"/>
      <c r="V831" s="310">
        <v>423.53999999999996</v>
      </c>
      <c r="W831" s="310">
        <v>564.02</v>
      </c>
      <c r="X831" s="144">
        <f t="shared" si="160"/>
        <v>-140.48000000000002</v>
      </c>
      <c r="Y831" s="93">
        <f t="shared" si="161"/>
        <v>-0.24906918194390273</v>
      </c>
      <c r="Z831" s="134"/>
    </row>
    <row r="832" spans="1:26" s="70" customFormat="1" hidden="1" outlineLevel="1" x14ac:dyDescent="0.25">
      <c r="A832" s="65" t="s">
        <v>1467</v>
      </c>
      <c r="B832" s="66" t="s">
        <v>1928</v>
      </c>
      <c r="C832" s="67" t="s">
        <v>2379</v>
      </c>
      <c r="D832" s="68"/>
      <c r="E832" s="69"/>
      <c r="F832" s="310">
        <v>25.89</v>
      </c>
      <c r="G832" s="310">
        <v>1.62</v>
      </c>
      <c r="H832" s="144">
        <f t="shared" si="155"/>
        <v>24.27</v>
      </c>
      <c r="I832" s="93" t="str">
        <f t="shared" si="154"/>
        <v>N.M.</v>
      </c>
      <c r="J832" s="160"/>
      <c r="K832" s="310">
        <v>98.53</v>
      </c>
      <c r="L832" s="310">
        <v>9.7799999999999994</v>
      </c>
      <c r="M832" s="144">
        <f t="shared" si="156"/>
        <v>88.75</v>
      </c>
      <c r="N832" s="93">
        <f t="shared" si="157"/>
        <v>9.0746421267893673</v>
      </c>
      <c r="O832" s="261"/>
      <c r="P832" s="160"/>
      <c r="Q832" s="310">
        <v>91.43</v>
      </c>
      <c r="R832" s="310">
        <v>3.65</v>
      </c>
      <c r="S832" s="144">
        <f t="shared" si="158"/>
        <v>87.78</v>
      </c>
      <c r="T832" s="93" t="str">
        <f t="shared" si="159"/>
        <v>N.M.</v>
      </c>
      <c r="U832" s="160"/>
      <c r="V832" s="310">
        <v>129.97999999999999</v>
      </c>
      <c r="W832" s="310">
        <v>26.380000000000003</v>
      </c>
      <c r="X832" s="144">
        <f t="shared" si="160"/>
        <v>103.6</v>
      </c>
      <c r="Y832" s="93">
        <f t="shared" si="161"/>
        <v>3.927217589082638</v>
      </c>
      <c r="Z832" s="134"/>
    </row>
    <row r="833" spans="1:26" s="70" customFormat="1" hidden="1" outlineLevel="1" x14ac:dyDescent="0.25">
      <c r="A833" s="65" t="s">
        <v>1468</v>
      </c>
      <c r="B833" s="66" t="s">
        <v>1929</v>
      </c>
      <c r="C833" s="67" t="s">
        <v>2380</v>
      </c>
      <c r="D833" s="68"/>
      <c r="E833" s="69"/>
      <c r="F833" s="310">
        <v>14.700000000000001</v>
      </c>
      <c r="G833" s="310">
        <v>5.54</v>
      </c>
      <c r="H833" s="144">
        <f t="shared" si="155"/>
        <v>9.16</v>
      </c>
      <c r="I833" s="93">
        <f t="shared" si="154"/>
        <v>1.6534296028880866</v>
      </c>
      <c r="J833" s="160"/>
      <c r="K833" s="310">
        <v>56.51</v>
      </c>
      <c r="L833" s="310">
        <v>35.29</v>
      </c>
      <c r="M833" s="144">
        <f t="shared" si="156"/>
        <v>21.22</v>
      </c>
      <c r="N833" s="93">
        <f t="shared" si="157"/>
        <v>0.60130348540663081</v>
      </c>
      <c r="O833" s="261"/>
      <c r="P833" s="160"/>
      <c r="Q833" s="310">
        <v>38.78</v>
      </c>
      <c r="R833" s="310">
        <v>25.3</v>
      </c>
      <c r="S833" s="144">
        <f t="shared" si="158"/>
        <v>13.48</v>
      </c>
      <c r="T833" s="93">
        <f t="shared" si="159"/>
        <v>0.53280632411067197</v>
      </c>
      <c r="U833" s="160"/>
      <c r="V833" s="310">
        <v>84.49</v>
      </c>
      <c r="W833" s="310">
        <v>79.75</v>
      </c>
      <c r="X833" s="144">
        <f t="shared" si="160"/>
        <v>4.7399999999999949</v>
      </c>
      <c r="Y833" s="93">
        <f t="shared" si="161"/>
        <v>5.9435736677115922E-2</v>
      </c>
      <c r="Z833" s="134"/>
    </row>
    <row r="834" spans="1:26" s="70" customFormat="1" hidden="1" outlineLevel="1" x14ac:dyDescent="0.25">
      <c r="A834" s="65" t="s">
        <v>1469</v>
      </c>
      <c r="B834" s="66" t="s">
        <v>1930</v>
      </c>
      <c r="C834" s="67" t="s">
        <v>2381</v>
      </c>
      <c r="D834" s="68"/>
      <c r="E834" s="69"/>
      <c r="F834" s="310">
        <v>8.61</v>
      </c>
      <c r="G834" s="310">
        <v>3.18</v>
      </c>
      <c r="H834" s="144">
        <f t="shared" si="155"/>
        <v>5.43</v>
      </c>
      <c r="I834" s="93">
        <f t="shared" si="154"/>
        <v>1.7075471698113205</v>
      </c>
      <c r="J834" s="160"/>
      <c r="K834" s="310">
        <v>25.66</v>
      </c>
      <c r="L834" s="310">
        <v>15.780000000000001</v>
      </c>
      <c r="M834" s="144">
        <f t="shared" si="156"/>
        <v>9.879999999999999</v>
      </c>
      <c r="N834" s="93">
        <f t="shared" si="157"/>
        <v>0.62610899873257275</v>
      </c>
      <c r="O834" s="261"/>
      <c r="P834" s="160"/>
      <c r="Q834" s="310">
        <v>16.080000000000002</v>
      </c>
      <c r="R834" s="310">
        <v>15.780000000000001</v>
      </c>
      <c r="S834" s="144">
        <f t="shared" si="158"/>
        <v>0.30000000000000071</v>
      </c>
      <c r="T834" s="93">
        <f t="shared" si="159"/>
        <v>1.9011406844106508E-2</v>
      </c>
      <c r="U834" s="160"/>
      <c r="V834" s="310">
        <v>86.75</v>
      </c>
      <c r="W834" s="310">
        <v>16.68</v>
      </c>
      <c r="X834" s="144">
        <f t="shared" si="160"/>
        <v>70.069999999999993</v>
      </c>
      <c r="Y834" s="93">
        <f t="shared" si="161"/>
        <v>4.2008393285371701</v>
      </c>
      <c r="Z834" s="134"/>
    </row>
    <row r="835" spans="1:26" s="70" customFormat="1" hidden="1" outlineLevel="1" x14ac:dyDescent="0.25">
      <c r="A835" s="65" t="s">
        <v>1470</v>
      </c>
      <c r="B835" s="66" t="s">
        <v>1931</v>
      </c>
      <c r="C835" s="67" t="s">
        <v>2382</v>
      </c>
      <c r="D835" s="68"/>
      <c r="E835" s="69"/>
      <c r="F835" s="310">
        <v>26.02</v>
      </c>
      <c r="G835" s="310">
        <v>0</v>
      </c>
      <c r="H835" s="144">
        <f t="shared" si="155"/>
        <v>26.02</v>
      </c>
      <c r="I835" s="93" t="str">
        <f t="shared" si="154"/>
        <v>N.M.</v>
      </c>
      <c r="J835" s="160"/>
      <c r="K835" s="310">
        <v>53.43</v>
      </c>
      <c r="L835" s="310">
        <v>2.67</v>
      </c>
      <c r="M835" s="144">
        <f t="shared" si="156"/>
        <v>50.76</v>
      </c>
      <c r="N835" s="93" t="str">
        <f t="shared" si="157"/>
        <v>N.M.</v>
      </c>
      <c r="O835" s="261"/>
      <c r="P835" s="160"/>
      <c r="Q835" s="310">
        <v>45.67</v>
      </c>
      <c r="R835" s="310">
        <v>0.49</v>
      </c>
      <c r="S835" s="144">
        <f t="shared" si="158"/>
        <v>45.18</v>
      </c>
      <c r="T835" s="93" t="str">
        <f t="shared" si="159"/>
        <v>N.M.</v>
      </c>
      <c r="U835" s="160"/>
      <c r="V835" s="310">
        <v>77.2</v>
      </c>
      <c r="W835" s="310">
        <v>9.0399999999999991</v>
      </c>
      <c r="X835" s="144">
        <f t="shared" si="160"/>
        <v>68.16</v>
      </c>
      <c r="Y835" s="93">
        <f t="shared" si="161"/>
        <v>7.5398230088495577</v>
      </c>
      <c r="Z835" s="134"/>
    </row>
    <row r="836" spans="1:26" s="70" customFormat="1" hidden="1" outlineLevel="1" x14ac:dyDescent="0.25">
      <c r="A836" s="65" t="s">
        <v>1471</v>
      </c>
      <c r="B836" s="66" t="s">
        <v>1932</v>
      </c>
      <c r="C836" s="67" t="s">
        <v>2383</v>
      </c>
      <c r="D836" s="68"/>
      <c r="E836" s="69"/>
      <c r="F836" s="310">
        <v>99.04</v>
      </c>
      <c r="G836" s="310">
        <v>27.97</v>
      </c>
      <c r="H836" s="144">
        <f t="shared" si="155"/>
        <v>71.070000000000007</v>
      </c>
      <c r="I836" s="93">
        <f t="shared" si="154"/>
        <v>2.5409367179120488</v>
      </c>
      <c r="J836" s="160"/>
      <c r="K836" s="310">
        <v>499.81</v>
      </c>
      <c r="L836" s="310">
        <v>469.08</v>
      </c>
      <c r="M836" s="144">
        <f t="shared" si="156"/>
        <v>30.730000000000018</v>
      </c>
      <c r="N836" s="93">
        <f t="shared" si="157"/>
        <v>6.5511213439072263E-2</v>
      </c>
      <c r="O836" s="261"/>
      <c r="P836" s="160"/>
      <c r="Q836" s="310">
        <v>350.84000000000003</v>
      </c>
      <c r="R836" s="310">
        <v>332.49</v>
      </c>
      <c r="S836" s="144">
        <f t="shared" si="158"/>
        <v>18.350000000000023</v>
      </c>
      <c r="T836" s="93">
        <f t="shared" si="159"/>
        <v>5.5189629763301218E-2</v>
      </c>
      <c r="U836" s="160"/>
      <c r="V836" s="310">
        <v>894.47</v>
      </c>
      <c r="W836" s="310">
        <v>684.04</v>
      </c>
      <c r="X836" s="144">
        <f t="shared" si="160"/>
        <v>210.43000000000006</v>
      </c>
      <c r="Y836" s="93">
        <f t="shared" si="161"/>
        <v>0.30762820887667397</v>
      </c>
      <c r="Z836" s="134"/>
    </row>
    <row r="837" spans="1:26" s="70" customFormat="1" hidden="1" outlineLevel="1" x14ac:dyDescent="0.25">
      <c r="A837" s="65" t="s">
        <v>1472</v>
      </c>
      <c r="B837" s="66" t="s">
        <v>1933</v>
      </c>
      <c r="C837" s="67" t="s">
        <v>2384</v>
      </c>
      <c r="D837" s="68"/>
      <c r="E837" s="69"/>
      <c r="F837" s="310">
        <v>0.31</v>
      </c>
      <c r="G837" s="310">
        <v>33.380000000000003</v>
      </c>
      <c r="H837" s="144">
        <f t="shared" si="155"/>
        <v>-33.07</v>
      </c>
      <c r="I837" s="93">
        <f t="shared" si="154"/>
        <v>-0.99071300179748345</v>
      </c>
      <c r="J837" s="160"/>
      <c r="K837" s="310">
        <v>60.49</v>
      </c>
      <c r="L837" s="310">
        <v>42.97</v>
      </c>
      <c r="M837" s="144">
        <f t="shared" si="156"/>
        <v>17.520000000000003</v>
      </c>
      <c r="N837" s="93">
        <f t="shared" si="157"/>
        <v>0.40772632068885278</v>
      </c>
      <c r="O837" s="261"/>
      <c r="P837" s="160"/>
      <c r="Q837" s="310">
        <v>59.88</v>
      </c>
      <c r="R837" s="310">
        <v>34.81</v>
      </c>
      <c r="S837" s="144">
        <f t="shared" si="158"/>
        <v>25.07</v>
      </c>
      <c r="T837" s="93">
        <f t="shared" si="159"/>
        <v>0.72019534616489511</v>
      </c>
      <c r="U837" s="160"/>
      <c r="V837" s="310">
        <v>182.24</v>
      </c>
      <c r="W837" s="310">
        <v>101.44</v>
      </c>
      <c r="X837" s="144">
        <f t="shared" si="160"/>
        <v>80.800000000000011</v>
      </c>
      <c r="Y837" s="93">
        <f t="shared" si="161"/>
        <v>0.79652996845425883</v>
      </c>
      <c r="Z837" s="134"/>
    </row>
    <row r="838" spans="1:26" s="70" customFormat="1" hidden="1" outlineLevel="1" x14ac:dyDescent="0.25">
      <c r="A838" s="65" t="s">
        <v>1473</v>
      </c>
      <c r="B838" s="66" t="s">
        <v>1934</v>
      </c>
      <c r="C838" s="67" t="s">
        <v>2385</v>
      </c>
      <c r="D838" s="68"/>
      <c r="E838" s="69"/>
      <c r="F838" s="310">
        <v>16.12</v>
      </c>
      <c r="G838" s="310">
        <v>0</v>
      </c>
      <c r="H838" s="144">
        <f t="shared" si="155"/>
        <v>16.12</v>
      </c>
      <c r="I838" s="93" t="str">
        <f t="shared" si="154"/>
        <v>N.M.</v>
      </c>
      <c r="J838" s="160"/>
      <c r="K838" s="310">
        <v>16.12</v>
      </c>
      <c r="L838" s="310">
        <v>7.13</v>
      </c>
      <c r="M838" s="144">
        <f t="shared" si="156"/>
        <v>8.990000000000002</v>
      </c>
      <c r="N838" s="93">
        <f t="shared" si="157"/>
        <v>1.2608695652173916</v>
      </c>
      <c r="O838" s="261"/>
      <c r="P838" s="160"/>
      <c r="Q838" s="310">
        <v>16.12</v>
      </c>
      <c r="R838" s="310">
        <v>0</v>
      </c>
      <c r="S838" s="144">
        <f t="shared" si="158"/>
        <v>16.12</v>
      </c>
      <c r="T838" s="93" t="str">
        <f t="shared" si="159"/>
        <v>N.M.</v>
      </c>
      <c r="U838" s="160"/>
      <c r="V838" s="310">
        <v>16.12</v>
      </c>
      <c r="W838" s="310">
        <v>7.13</v>
      </c>
      <c r="X838" s="144">
        <f t="shared" si="160"/>
        <v>8.990000000000002</v>
      </c>
      <c r="Y838" s="93">
        <f t="shared" si="161"/>
        <v>1.2608695652173916</v>
      </c>
      <c r="Z838" s="134"/>
    </row>
    <row r="839" spans="1:26" s="70" customFormat="1" hidden="1" outlineLevel="1" x14ac:dyDescent="0.25">
      <c r="A839" s="65" t="s">
        <v>1474</v>
      </c>
      <c r="B839" s="66" t="s">
        <v>1935</v>
      </c>
      <c r="C839" s="67" t="s">
        <v>2386</v>
      </c>
      <c r="D839" s="68"/>
      <c r="E839" s="69"/>
      <c r="F839" s="310">
        <v>1.95</v>
      </c>
      <c r="G839" s="310">
        <v>0</v>
      </c>
      <c r="H839" s="144">
        <f t="shared" si="155"/>
        <v>1.95</v>
      </c>
      <c r="I839" s="93" t="str">
        <f t="shared" si="154"/>
        <v>N.M.</v>
      </c>
      <c r="J839" s="160"/>
      <c r="K839" s="310">
        <v>7.32</v>
      </c>
      <c r="L839" s="310">
        <v>2.75</v>
      </c>
      <c r="M839" s="144">
        <f t="shared" si="156"/>
        <v>4.57</v>
      </c>
      <c r="N839" s="93">
        <f t="shared" si="157"/>
        <v>1.6618181818181819</v>
      </c>
      <c r="O839" s="261"/>
      <c r="P839" s="160"/>
      <c r="Q839" s="310">
        <v>4.8500000000000005</v>
      </c>
      <c r="R839" s="310">
        <v>2.75</v>
      </c>
      <c r="S839" s="144">
        <f t="shared" si="158"/>
        <v>2.1000000000000005</v>
      </c>
      <c r="T839" s="93">
        <f t="shared" si="159"/>
        <v>0.76363636363636378</v>
      </c>
      <c r="U839" s="160"/>
      <c r="V839" s="310">
        <v>19.29</v>
      </c>
      <c r="W839" s="310">
        <v>3.69</v>
      </c>
      <c r="X839" s="144">
        <f t="shared" si="160"/>
        <v>15.6</v>
      </c>
      <c r="Y839" s="93">
        <f t="shared" si="161"/>
        <v>4.2276422764227641</v>
      </c>
      <c r="Z839" s="134"/>
    </row>
    <row r="840" spans="1:26" s="70" customFormat="1" hidden="1" outlineLevel="1" x14ac:dyDescent="0.25">
      <c r="A840" s="65" t="s">
        <v>1475</v>
      </c>
      <c r="B840" s="66" t="s">
        <v>1936</v>
      </c>
      <c r="C840" s="67" t="s">
        <v>2387</v>
      </c>
      <c r="D840" s="68"/>
      <c r="E840" s="69"/>
      <c r="F840" s="310">
        <v>12.94</v>
      </c>
      <c r="G840" s="310">
        <v>0</v>
      </c>
      <c r="H840" s="144">
        <f t="shared" si="155"/>
        <v>12.94</v>
      </c>
      <c r="I840" s="93" t="str">
        <f t="shared" si="154"/>
        <v>N.M.</v>
      </c>
      <c r="J840" s="160"/>
      <c r="K840" s="310">
        <v>46.730000000000004</v>
      </c>
      <c r="L840" s="310">
        <v>4.6900000000000004</v>
      </c>
      <c r="M840" s="144">
        <f t="shared" si="156"/>
        <v>42.040000000000006</v>
      </c>
      <c r="N840" s="93">
        <f t="shared" si="157"/>
        <v>8.9637526652452024</v>
      </c>
      <c r="O840" s="261"/>
      <c r="P840" s="160"/>
      <c r="Q840" s="310">
        <v>7.12</v>
      </c>
      <c r="R840" s="310">
        <v>4.6900000000000004</v>
      </c>
      <c r="S840" s="144">
        <f t="shared" si="158"/>
        <v>2.4299999999999997</v>
      </c>
      <c r="T840" s="93">
        <f t="shared" si="159"/>
        <v>0.51812366737739857</v>
      </c>
      <c r="U840" s="160"/>
      <c r="V840" s="310">
        <v>50.570000000000007</v>
      </c>
      <c r="W840" s="310">
        <v>16.52</v>
      </c>
      <c r="X840" s="144">
        <f t="shared" si="160"/>
        <v>34.050000000000011</v>
      </c>
      <c r="Y840" s="93">
        <f t="shared" si="161"/>
        <v>2.0611380145278457</v>
      </c>
      <c r="Z840" s="134"/>
    </row>
    <row r="841" spans="1:26" s="70" customFormat="1" hidden="1" outlineLevel="1" x14ac:dyDescent="0.25">
      <c r="A841" s="65" t="s">
        <v>1476</v>
      </c>
      <c r="B841" s="66" t="s">
        <v>1937</v>
      </c>
      <c r="C841" s="67" t="s">
        <v>2388</v>
      </c>
      <c r="D841" s="68"/>
      <c r="E841" s="69"/>
      <c r="F841" s="310">
        <v>857.56000000000006</v>
      </c>
      <c r="G841" s="310">
        <v>0</v>
      </c>
      <c r="H841" s="144">
        <f t="shared" si="155"/>
        <v>857.56000000000006</v>
      </c>
      <c r="I841" s="93" t="str">
        <f t="shared" si="154"/>
        <v>N.M.</v>
      </c>
      <c r="J841" s="160"/>
      <c r="K841" s="310">
        <v>2466.9500000000003</v>
      </c>
      <c r="L841" s="310">
        <v>51.800000000000004</v>
      </c>
      <c r="M841" s="144">
        <f t="shared" si="156"/>
        <v>2415.15</v>
      </c>
      <c r="N841" s="93" t="str">
        <f t="shared" si="157"/>
        <v>N.M.</v>
      </c>
      <c r="O841" s="261"/>
      <c r="P841" s="160"/>
      <c r="Q841" s="310">
        <v>2452.9</v>
      </c>
      <c r="R841" s="310">
        <v>35.300000000000004</v>
      </c>
      <c r="S841" s="144">
        <f t="shared" si="158"/>
        <v>2417.6</v>
      </c>
      <c r="T841" s="93" t="str">
        <f t="shared" si="159"/>
        <v>N.M.</v>
      </c>
      <c r="U841" s="160"/>
      <c r="V841" s="310">
        <v>2521.0400000000004</v>
      </c>
      <c r="W841" s="310">
        <v>56.540000000000006</v>
      </c>
      <c r="X841" s="144">
        <f t="shared" si="160"/>
        <v>2464.5000000000005</v>
      </c>
      <c r="Y841" s="93" t="str">
        <f t="shared" si="161"/>
        <v>N.M.</v>
      </c>
      <c r="Z841" s="134"/>
    </row>
    <row r="842" spans="1:26" s="70" customFormat="1" hidden="1" outlineLevel="1" x14ac:dyDescent="0.25">
      <c r="A842" s="65" t="s">
        <v>1477</v>
      </c>
      <c r="B842" s="66" t="s">
        <v>1938</v>
      </c>
      <c r="C842" s="67" t="s">
        <v>2389</v>
      </c>
      <c r="D842" s="68"/>
      <c r="E842" s="69"/>
      <c r="F842" s="310">
        <v>0</v>
      </c>
      <c r="G842" s="310">
        <v>12.75</v>
      </c>
      <c r="H842" s="144">
        <f t="shared" si="155"/>
        <v>-12.75</v>
      </c>
      <c r="I842" s="93" t="str">
        <f t="shared" si="154"/>
        <v>N.M.</v>
      </c>
      <c r="J842" s="160"/>
      <c r="K842" s="310">
        <v>317.09000000000003</v>
      </c>
      <c r="L842" s="310">
        <v>23.22</v>
      </c>
      <c r="M842" s="144">
        <f t="shared" si="156"/>
        <v>293.87</v>
      </c>
      <c r="N842" s="93" t="str">
        <f t="shared" si="157"/>
        <v>N.M.</v>
      </c>
      <c r="O842" s="261"/>
      <c r="P842" s="160"/>
      <c r="Q842" s="310">
        <v>0</v>
      </c>
      <c r="R842" s="310">
        <v>23.22</v>
      </c>
      <c r="S842" s="144">
        <f t="shared" si="158"/>
        <v>-23.22</v>
      </c>
      <c r="T842" s="93" t="str">
        <f t="shared" si="159"/>
        <v>N.M.</v>
      </c>
      <c r="U842" s="160"/>
      <c r="V842" s="310">
        <v>556.91000000000008</v>
      </c>
      <c r="W842" s="310">
        <v>23.22</v>
      </c>
      <c r="X842" s="144">
        <f t="shared" si="160"/>
        <v>533.69000000000005</v>
      </c>
      <c r="Y842" s="93" t="str">
        <f t="shared" si="161"/>
        <v>N.M.</v>
      </c>
      <c r="Z842" s="134"/>
    </row>
    <row r="843" spans="1:26" s="70" customFormat="1" hidden="1" outlineLevel="1" x14ac:dyDescent="0.25">
      <c r="A843" s="65" t="s">
        <v>1478</v>
      </c>
      <c r="B843" s="66" t="s">
        <v>1939</v>
      </c>
      <c r="C843" s="67" t="s">
        <v>2390</v>
      </c>
      <c r="D843" s="68"/>
      <c r="E843" s="69"/>
      <c r="F843" s="310">
        <v>47.54</v>
      </c>
      <c r="G843" s="310">
        <v>3.1</v>
      </c>
      <c r="H843" s="144">
        <f t="shared" si="155"/>
        <v>44.44</v>
      </c>
      <c r="I843" s="93" t="str">
        <f t="shared" si="154"/>
        <v>N.M.</v>
      </c>
      <c r="J843" s="160"/>
      <c r="K843" s="310">
        <v>138.72999999999999</v>
      </c>
      <c r="L843" s="310">
        <v>3.1</v>
      </c>
      <c r="M843" s="144">
        <f t="shared" si="156"/>
        <v>135.63</v>
      </c>
      <c r="N843" s="93" t="str">
        <f t="shared" si="157"/>
        <v>N.M.</v>
      </c>
      <c r="O843" s="261"/>
      <c r="P843" s="160"/>
      <c r="Q843" s="310">
        <v>57.26</v>
      </c>
      <c r="R843" s="310">
        <v>3.1</v>
      </c>
      <c r="S843" s="144">
        <f t="shared" si="158"/>
        <v>54.16</v>
      </c>
      <c r="T843" s="93" t="str">
        <f t="shared" si="159"/>
        <v>N.M.</v>
      </c>
      <c r="U843" s="160"/>
      <c r="V843" s="310">
        <v>219.99</v>
      </c>
      <c r="W843" s="310">
        <v>31.150000000000002</v>
      </c>
      <c r="X843" s="144">
        <f t="shared" si="160"/>
        <v>188.84</v>
      </c>
      <c r="Y843" s="93">
        <f t="shared" si="161"/>
        <v>6.0622792937399677</v>
      </c>
      <c r="Z843" s="134"/>
    </row>
    <row r="844" spans="1:26" s="70" customFormat="1" hidden="1" outlineLevel="1" x14ac:dyDescent="0.25">
      <c r="A844" s="65" t="s">
        <v>1479</v>
      </c>
      <c r="B844" s="66" t="s">
        <v>1940</v>
      </c>
      <c r="C844" s="67" t="s">
        <v>2391</v>
      </c>
      <c r="D844" s="68"/>
      <c r="E844" s="69"/>
      <c r="F844" s="310">
        <v>12.120000000000001</v>
      </c>
      <c r="G844" s="310">
        <v>0</v>
      </c>
      <c r="H844" s="144">
        <f t="shared" si="155"/>
        <v>12.120000000000001</v>
      </c>
      <c r="I844" s="93" t="str">
        <f t="shared" si="154"/>
        <v>N.M.</v>
      </c>
      <c r="J844" s="160"/>
      <c r="K844" s="310">
        <v>21.71</v>
      </c>
      <c r="L844" s="310">
        <v>0</v>
      </c>
      <c r="M844" s="144">
        <f t="shared" si="156"/>
        <v>21.71</v>
      </c>
      <c r="N844" s="93" t="str">
        <f t="shared" si="157"/>
        <v>N.M.</v>
      </c>
      <c r="O844" s="261"/>
      <c r="P844" s="160"/>
      <c r="Q844" s="310">
        <v>12.120000000000001</v>
      </c>
      <c r="R844" s="310">
        <v>0</v>
      </c>
      <c r="S844" s="144">
        <f t="shared" si="158"/>
        <v>12.120000000000001</v>
      </c>
      <c r="T844" s="93" t="str">
        <f t="shared" si="159"/>
        <v>N.M.</v>
      </c>
      <c r="U844" s="160"/>
      <c r="V844" s="310">
        <v>41.44</v>
      </c>
      <c r="W844" s="310">
        <v>7.38</v>
      </c>
      <c r="X844" s="144">
        <f t="shared" si="160"/>
        <v>34.059999999999995</v>
      </c>
      <c r="Y844" s="93">
        <f t="shared" si="161"/>
        <v>4.6151761517615171</v>
      </c>
      <c r="Z844" s="134"/>
    </row>
    <row r="845" spans="1:26" collapsed="1" x14ac:dyDescent="0.25">
      <c r="A845" s="40" t="s">
        <v>719</v>
      </c>
      <c r="B845" s="85" t="s">
        <v>553</v>
      </c>
      <c r="C845" s="90" t="s">
        <v>293</v>
      </c>
      <c r="D845" s="40"/>
      <c r="E845" s="50"/>
      <c r="F845" s="102">
        <v>46245.779999999992</v>
      </c>
      <c r="G845" s="102">
        <v>84927.709999999992</v>
      </c>
      <c r="H845" s="100">
        <f t="shared" si="155"/>
        <v>-38681.93</v>
      </c>
      <c r="I845" s="119">
        <f t="shared" si="154"/>
        <v>-0.45546889230852927</v>
      </c>
      <c r="J845" s="162"/>
      <c r="K845" s="102">
        <v>722175.86999999988</v>
      </c>
      <c r="L845" s="102">
        <v>426204.2099999999</v>
      </c>
      <c r="M845" s="100">
        <f t="shared" si="156"/>
        <v>295971.65999999997</v>
      </c>
      <c r="N845" s="119">
        <f t="shared" si="157"/>
        <v>0.69443626565772321</v>
      </c>
      <c r="O845" s="249"/>
      <c r="P845" s="162"/>
      <c r="Q845" s="102">
        <v>403978.69000000006</v>
      </c>
      <c r="R845" s="102">
        <v>179699.40999999995</v>
      </c>
      <c r="S845" s="100">
        <f t="shared" si="158"/>
        <v>224279.28000000012</v>
      </c>
      <c r="T845" s="119">
        <f t="shared" si="159"/>
        <v>1.2480802246373552</v>
      </c>
      <c r="U845" s="162"/>
      <c r="V845" s="102">
        <v>812520.17999999982</v>
      </c>
      <c r="W845" s="102">
        <v>642653.57000000007</v>
      </c>
      <c r="X845" s="100">
        <f t="shared" si="160"/>
        <v>169866.60999999975</v>
      </c>
      <c r="Y845" s="119">
        <f t="shared" si="161"/>
        <v>0.26432065101575603</v>
      </c>
    </row>
    <row r="846" spans="1:26" s="70" customFormat="1" hidden="1" outlineLevel="1" x14ac:dyDescent="0.25">
      <c r="A846" s="65" t="s">
        <v>1480</v>
      </c>
      <c r="B846" s="66" t="s">
        <v>1941</v>
      </c>
      <c r="C846" s="67" t="s">
        <v>2392</v>
      </c>
      <c r="D846" s="68"/>
      <c r="E846" s="69"/>
      <c r="F846" s="310">
        <v>18784.71</v>
      </c>
      <c r="G846" s="310">
        <v>6143.67</v>
      </c>
      <c r="H846" s="144">
        <f t="shared" si="155"/>
        <v>12641.039999999999</v>
      </c>
      <c r="I846" s="93">
        <f t="shared" si="154"/>
        <v>2.0575714515916381</v>
      </c>
      <c r="J846" s="160"/>
      <c r="K846" s="310">
        <v>77620.150000000009</v>
      </c>
      <c r="L846" s="310">
        <v>93074.26</v>
      </c>
      <c r="M846" s="144">
        <f t="shared" si="156"/>
        <v>-15454.109999999986</v>
      </c>
      <c r="N846" s="93">
        <f t="shared" si="157"/>
        <v>-0.16604064324551157</v>
      </c>
      <c r="O846" s="261"/>
      <c r="P846" s="160"/>
      <c r="Q846" s="310">
        <v>32846.49</v>
      </c>
      <c r="R846" s="310">
        <v>71659.48</v>
      </c>
      <c r="S846" s="144">
        <f t="shared" si="158"/>
        <v>-38812.99</v>
      </c>
      <c r="T846" s="93">
        <f t="shared" si="159"/>
        <v>-0.54163091889586701</v>
      </c>
      <c r="U846" s="160"/>
      <c r="V846" s="310">
        <v>682856.95000000007</v>
      </c>
      <c r="W846" s="310">
        <v>224455.77000000002</v>
      </c>
      <c r="X846" s="144">
        <f t="shared" si="160"/>
        <v>458401.18000000005</v>
      </c>
      <c r="Y846" s="93">
        <f t="shared" si="161"/>
        <v>2.0422784408705557</v>
      </c>
      <c r="Z846" s="134"/>
    </row>
    <row r="847" spans="1:26" s="70" customFormat="1" hidden="1" outlineLevel="1" x14ac:dyDescent="0.25">
      <c r="A847" s="65" t="s">
        <v>1481</v>
      </c>
      <c r="B847" s="66" t="s">
        <v>1942</v>
      </c>
      <c r="C847" s="67" t="s">
        <v>2393</v>
      </c>
      <c r="D847" s="68"/>
      <c r="E847" s="69"/>
      <c r="F847" s="310">
        <v>41570</v>
      </c>
      <c r="G847" s="310">
        <v>33279</v>
      </c>
      <c r="H847" s="144">
        <f t="shared" si="155"/>
        <v>8291</v>
      </c>
      <c r="I847" s="93">
        <f t="shared" si="154"/>
        <v>0.24913609182968238</v>
      </c>
      <c r="J847" s="160"/>
      <c r="K847" s="310">
        <v>235656</v>
      </c>
      <c r="L847" s="310">
        <v>250919</v>
      </c>
      <c r="M847" s="144">
        <f t="shared" si="156"/>
        <v>-15263</v>
      </c>
      <c r="N847" s="93">
        <f t="shared" si="157"/>
        <v>-6.0828394820639328E-2</v>
      </c>
      <c r="O847" s="261"/>
      <c r="P847" s="160"/>
      <c r="Q847" s="310">
        <v>125541</v>
      </c>
      <c r="R847" s="310">
        <v>131619</v>
      </c>
      <c r="S847" s="144">
        <f t="shared" si="158"/>
        <v>-6078</v>
      </c>
      <c r="T847" s="93">
        <f t="shared" si="159"/>
        <v>-4.6178743190572788E-2</v>
      </c>
      <c r="U847" s="160"/>
      <c r="V847" s="310">
        <v>441834</v>
      </c>
      <c r="W847" s="310">
        <v>448603</v>
      </c>
      <c r="X847" s="144">
        <f t="shared" si="160"/>
        <v>-6769</v>
      </c>
      <c r="Y847" s="93">
        <f t="shared" si="161"/>
        <v>-1.5089065387436108E-2</v>
      </c>
      <c r="Z847" s="134"/>
    </row>
    <row r="848" spans="1:26" s="70" customFormat="1" hidden="1" outlineLevel="1" x14ac:dyDescent="0.25">
      <c r="A848" s="65" t="s">
        <v>1482</v>
      </c>
      <c r="B848" s="66" t="s">
        <v>1943</v>
      </c>
      <c r="C848" s="67" t="s">
        <v>2394</v>
      </c>
      <c r="D848" s="68"/>
      <c r="E848" s="69"/>
      <c r="F848" s="310">
        <v>0</v>
      </c>
      <c r="G848" s="310">
        <v>0</v>
      </c>
      <c r="H848" s="144">
        <f t="shared" si="155"/>
        <v>0</v>
      </c>
      <c r="I848" s="93">
        <f t="shared" si="154"/>
        <v>0</v>
      </c>
      <c r="J848" s="160"/>
      <c r="K848" s="310">
        <v>-0.05</v>
      </c>
      <c r="L848" s="310">
        <v>0</v>
      </c>
      <c r="M848" s="144">
        <f t="shared" si="156"/>
        <v>-0.05</v>
      </c>
      <c r="N848" s="93" t="str">
        <f t="shared" si="157"/>
        <v>N.M.</v>
      </c>
      <c r="O848" s="261"/>
      <c r="P848" s="160"/>
      <c r="Q848" s="310">
        <v>-0.03</v>
      </c>
      <c r="R848" s="310">
        <v>0</v>
      </c>
      <c r="S848" s="144">
        <f t="shared" si="158"/>
        <v>-0.03</v>
      </c>
      <c r="T848" s="93" t="str">
        <f t="shared" si="159"/>
        <v>N.M.</v>
      </c>
      <c r="U848" s="160"/>
      <c r="V848" s="310">
        <v>-6.0000000000000005E-2</v>
      </c>
      <c r="W848" s="310">
        <v>0</v>
      </c>
      <c r="X848" s="144">
        <f t="shared" si="160"/>
        <v>-6.0000000000000005E-2</v>
      </c>
      <c r="Y848" s="93" t="str">
        <f t="shared" si="161"/>
        <v>N.M.</v>
      </c>
      <c r="Z848" s="134"/>
    </row>
    <row r="849" spans="1:26" s="70" customFormat="1" hidden="1" outlineLevel="1" x14ac:dyDescent="0.25">
      <c r="A849" s="65" t="s">
        <v>1483</v>
      </c>
      <c r="B849" s="66" t="s">
        <v>1944</v>
      </c>
      <c r="C849" s="67" t="s">
        <v>2395</v>
      </c>
      <c r="D849" s="68"/>
      <c r="E849" s="69"/>
      <c r="F849" s="310">
        <v>1472.91</v>
      </c>
      <c r="G849" s="310">
        <v>35.6</v>
      </c>
      <c r="H849" s="144">
        <f t="shared" si="155"/>
        <v>1437.3100000000002</v>
      </c>
      <c r="I849" s="93" t="str">
        <f t="shared" si="154"/>
        <v>N.M.</v>
      </c>
      <c r="J849" s="160"/>
      <c r="K849" s="310">
        <v>1702.51</v>
      </c>
      <c r="L849" s="310">
        <v>-92.070000000000007</v>
      </c>
      <c r="M849" s="144">
        <f t="shared" si="156"/>
        <v>1794.58</v>
      </c>
      <c r="N849" s="93" t="str">
        <f t="shared" si="157"/>
        <v>N.M.</v>
      </c>
      <c r="O849" s="261"/>
      <c r="P849" s="160"/>
      <c r="Q849" s="310">
        <v>1524.73</v>
      </c>
      <c r="R849" s="310">
        <v>35.6</v>
      </c>
      <c r="S849" s="144">
        <f t="shared" si="158"/>
        <v>1489.13</v>
      </c>
      <c r="T849" s="93" t="str">
        <f t="shared" si="159"/>
        <v>N.M.</v>
      </c>
      <c r="U849" s="160"/>
      <c r="V849" s="310">
        <v>2235.44</v>
      </c>
      <c r="W849" s="310">
        <v>5332.7800000000007</v>
      </c>
      <c r="X849" s="144">
        <f t="shared" si="160"/>
        <v>-3097.3400000000006</v>
      </c>
      <c r="Y849" s="93">
        <f t="shared" si="161"/>
        <v>-0.58081150919407898</v>
      </c>
      <c r="Z849" s="134"/>
    </row>
    <row r="850" spans="1:26" s="70" customFormat="1" hidden="1" outlineLevel="1" x14ac:dyDescent="0.25">
      <c r="A850" s="65" t="s">
        <v>1484</v>
      </c>
      <c r="B850" s="66" t="s">
        <v>1945</v>
      </c>
      <c r="C850" s="67" t="s">
        <v>2396</v>
      </c>
      <c r="D850" s="68"/>
      <c r="E850" s="69"/>
      <c r="F850" s="310">
        <v>50013.46</v>
      </c>
      <c r="G850" s="310">
        <v>47129.520000000004</v>
      </c>
      <c r="H850" s="144">
        <f t="shared" si="155"/>
        <v>2883.9399999999951</v>
      </c>
      <c r="I850" s="93">
        <f t="shared" si="154"/>
        <v>6.119179656402176E-2</v>
      </c>
      <c r="J850" s="160"/>
      <c r="K850" s="310">
        <v>297861.88</v>
      </c>
      <c r="L850" s="310">
        <v>347462.14</v>
      </c>
      <c r="M850" s="144">
        <f t="shared" si="156"/>
        <v>-49600.260000000009</v>
      </c>
      <c r="N850" s="93">
        <f t="shared" si="157"/>
        <v>-0.14275011372462049</v>
      </c>
      <c r="O850" s="261"/>
      <c r="P850" s="160"/>
      <c r="Q850" s="310">
        <v>141291.56</v>
      </c>
      <c r="R850" s="310">
        <v>158799.61000000002</v>
      </c>
      <c r="S850" s="144">
        <f t="shared" si="158"/>
        <v>-17508.050000000017</v>
      </c>
      <c r="T850" s="93">
        <f t="shared" si="159"/>
        <v>-0.11025247480141806</v>
      </c>
      <c r="U850" s="160"/>
      <c r="V850" s="310">
        <v>619425.56000000006</v>
      </c>
      <c r="W850" s="310">
        <v>910343.09000000008</v>
      </c>
      <c r="X850" s="144">
        <f t="shared" si="160"/>
        <v>-290917.53000000003</v>
      </c>
      <c r="Y850" s="93">
        <f t="shared" si="161"/>
        <v>-0.31956910882906797</v>
      </c>
      <c r="Z850" s="134"/>
    </row>
    <row r="851" spans="1:26" collapsed="1" x14ac:dyDescent="0.25">
      <c r="A851" s="78" t="s">
        <v>720</v>
      </c>
      <c r="B851" s="85" t="s">
        <v>554</v>
      </c>
      <c r="C851" s="90" t="s">
        <v>292</v>
      </c>
      <c r="D851" s="78"/>
      <c r="E851" s="50"/>
      <c r="F851" s="102">
        <v>111841.08</v>
      </c>
      <c r="G851" s="102">
        <v>86587.790000000008</v>
      </c>
      <c r="H851" s="100">
        <f t="shared" si="155"/>
        <v>25253.289999999994</v>
      </c>
      <c r="I851" s="119">
        <f t="shared" si="154"/>
        <v>0.29164955012710214</v>
      </c>
      <c r="J851" s="162"/>
      <c r="K851" s="102">
        <v>612840.49</v>
      </c>
      <c r="L851" s="102">
        <v>691363.33000000007</v>
      </c>
      <c r="M851" s="100">
        <f t="shared" si="156"/>
        <v>-78522.840000000084</v>
      </c>
      <c r="N851" s="119">
        <f t="shared" si="157"/>
        <v>-0.11357680772568611</v>
      </c>
      <c r="O851" s="249"/>
      <c r="P851" s="162"/>
      <c r="Q851" s="102">
        <v>301203.75</v>
      </c>
      <c r="R851" s="102">
        <v>362113.69</v>
      </c>
      <c r="S851" s="100">
        <f t="shared" si="158"/>
        <v>-60909.94</v>
      </c>
      <c r="T851" s="119">
        <f t="shared" si="159"/>
        <v>-0.16820667564377365</v>
      </c>
      <c r="U851" s="162"/>
      <c r="V851" s="102">
        <v>1746351.8900000001</v>
      </c>
      <c r="W851" s="102">
        <v>1588734.6400000001</v>
      </c>
      <c r="X851" s="100">
        <f t="shared" si="160"/>
        <v>157617.25</v>
      </c>
      <c r="Y851" s="119">
        <f t="shared" si="161"/>
        <v>9.9209299043168081E-2</v>
      </c>
    </row>
    <row r="852" spans="1:26" s="70" customFormat="1" hidden="1" outlineLevel="1" x14ac:dyDescent="0.25">
      <c r="A852" s="65" t="s">
        <v>1485</v>
      </c>
      <c r="B852" s="66" t="s">
        <v>1946</v>
      </c>
      <c r="C852" s="67" t="s">
        <v>2397</v>
      </c>
      <c r="D852" s="68"/>
      <c r="E852" s="69"/>
      <c r="F852" s="310">
        <v>189570.95</v>
      </c>
      <c r="G852" s="310">
        <v>174993.58000000002</v>
      </c>
      <c r="H852" s="144">
        <f t="shared" si="155"/>
        <v>14577.369999999995</v>
      </c>
      <c r="I852" s="93">
        <f t="shared" si="154"/>
        <v>8.3302313147716578E-2</v>
      </c>
      <c r="J852" s="160"/>
      <c r="K852" s="310">
        <v>1094200.77</v>
      </c>
      <c r="L852" s="310">
        <v>1553044.1600000001</v>
      </c>
      <c r="M852" s="144">
        <f t="shared" si="156"/>
        <v>-458843.39000000013</v>
      </c>
      <c r="N852" s="93">
        <f t="shared" si="157"/>
        <v>-0.29544774180793421</v>
      </c>
      <c r="O852" s="261"/>
      <c r="P852" s="160"/>
      <c r="Q852" s="310">
        <v>494468.65</v>
      </c>
      <c r="R852" s="310">
        <v>742790.34</v>
      </c>
      <c r="S852" s="144">
        <f t="shared" si="158"/>
        <v>-248321.68999999994</v>
      </c>
      <c r="T852" s="93">
        <f t="shared" si="159"/>
        <v>-0.33430926148016404</v>
      </c>
      <c r="U852" s="160"/>
      <c r="V852" s="310">
        <v>4735006.08</v>
      </c>
      <c r="W852" s="310">
        <v>3024577.8059999999</v>
      </c>
      <c r="X852" s="144">
        <f t="shared" si="160"/>
        <v>1710428.2740000002</v>
      </c>
      <c r="Y852" s="93">
        <f t="shared" si="161"/>
        <v>0.56550976159612809</v>
      </c>
      <c r="Z852" s="134"/>
    </row>
    <row r="853" spans="1:26" s="70" customFormat="1" hidden="1" outlineLevel="1" x14ac:dyDescent="0.25">
      <c r="A853" s="65" t="s">
        <v>1486</v>
      </c>
      <c r="B853" s="66" t="s">
        <v>1947</v>
      </c>
      <c r="C853" s="67" t="s">
        <v>2398</v>
      </c>
      <c r="D853" s="68"/>
      <c r="E853" s="69"/>
      <c r="F853" s="310">
        <v>-354812.05</v>
      </c>
      <c r="G853" s="310">
        <v>-472.74</v>
      </c>
      <c r="H853" s="144">
        <f t="shared" si="155"/>
        <v>-354339.31</v>
      </c>
      <c r="I853" s="93" t="str">
        <f t="shared" si="154"/>
        <v>N.M.</v>
      </c>
      <c r="J853" s="160"/>
      <c r="K853" s="310">
        <v>-516807.16000000003</v>
      </c>
      <c r="L853" s="310">
        <v>149185.07</v>
      </c>
      <c r="M853" s="144">
        <f t="shared" si="156"/>
        <v>-665992.23</v>
      </c>
      <c r="N853" s="93">
        <f t="shared" si="157"/>
        <v>-4.4642016121318306</v>
      </c>
      <c r="O853" s="261"/>
      <c r="P853" s="160"/>
      <c r="Q853" s="310">
        <v>-222692.96</v>
      </c>
      <c r="R853" s="310">
        <v>254352.93</v>
      </c>
      <c r="S853" s="144">
        <f t="shared" si="158"/>
        <v>-477045.89</v>
      </c>
      <c r="T853" s="93">
        <f t="shared" si="159"/>
        <v>-1.8755274020236372</v>
      </c>
      <c r="U853" s="160"/>
      <c r="V853" s="310">
        <v>-214050.19</v>
      </c>
      <c r="W853" s="310">
        <v>-751928.01</v>
      </c>
      <c r="X853" s="144">
        <f t="shared" si="160"/>
        <v>537877.82000000007</v>
      </c>
      <c r="Y853" s="93">
        <f t="shared" si="161"/>
        <v>0.71533153818807738</v>
      </c>
      <c r="Z853" s="134"/>
    </row>
    <row r="854" spans="1:26" s="70" customFormat="1" hidden="1" outlineLevel="1" x14ac:dyDescent="0.25">
      <c r="A854" s="65" t="s">
        <v>1487</v>
      </c>
      <c r="B854" s="66" t="s">
        <v>1948</v>
      </c>
      <c r="C854" s="67" t="s">
        <v>2399</v>
      </c>
      <c r="D854" s="68"/>
      <c r="E854" s="69"/>
      <c r="F854" s="310">
        <v>0</v>
      </c>
      <c r="G854" s="310">
        <v>0</v>
      </c>
      <c r="H854" s="144">
        <f t="shared" si="155"/>
        <v>0</v>
      </c>
      <c r="I854" s="93">
        <f t="shared" si="154"/>
        <v>0</v>
      </c>
      <c r="J854" s="160"/>
      <c r="K854" s="310">
        <v>0</v>
      </c>
      <c r="L854" s="310">
        <v>0</v>
      </c>
      <c r="M854" s="144">
        <f t="shared" si="156"/>
        <v>0</v>
      </c>
      <c r="N854" s="93">
        <f t="shared" si="157"/>
        <v>0</v>
      </c>
      <c r="O854" s="261"/>
      <c r="P854" s="160"/>
      <c r="Q854" s="310">
        <v>0</v>
      </c>
      <c r="R854" s="310">
        <v>0</v>
      </c>
      <c r="S854" s="144">
        <f t="shared" si="158"/>
        <v>0</v>
      </c>
      <c r="T854" s="93">
        <f t="shared" si="159"/>
        <v>0</v>
      </c>
      <c r="U854" s="160"/>
      <c r="V854" s="310">
        <v>0.03</v>
      </c>
      <c r="W854" s="310">
        <v>0</v>
      </c>
      <c r="X854" s="144">
        <f t="shared" si="160"/>
        <v>0.03</v>
      </c>
      <c r="Y854" s="93" t="str">
        <f t="shared" si="161"/>
        <v>N.M.</v>
      </c>
      <c r="Z854" s="134"/>
    </row>
    <row r="855" spans="1:26" s="70" customFormat="1" hidden="1" outlineLevel="1" x14ac:dyDescent="0.25">
      <c r="A855" s="65" t="s">
        <v>1488</v>
      </c>
      <c r="B855" s="66" t="s">
        <v>1949</v>
      </c>
      <c r="C855" s="67" t="s">
        <v>2400</v>
      </c>
      <c r="D855" s="68"/>
      <c r="E855" s="69"/>
      <c r="F855" s="310">
        <v>0</v>
      </c>
      <c r="G855" s="310">
        <v>0</v>
      </c>
      <c r="H855" s="144">
        <f t="shared" si="155"/>
        <v>0</v>
      </c>
      <c r="I855" s="93">
        <f t="shared" si="154"/>
        <v>0</v>
      </c>
      <c r="J855" s="160"/>
      <c r="K855" s="310">
        <v>0</v>
      </c>
      <c r="L855" s="310">
        <v>0</v>
      </c>
      <c r="M855" s="144">
        <f t="shared" si="156"/>
        <v>0</v>
      </c>
      <c r="N855" s="93">
        <f t="shared" si="157"/>
        <v>0</v>
      </c>
      <c r="O855" s="261"/>
      <c r="P855" s="160"/>
      <c r="Q855" s="310">
        <v>0</v>
      </c>
      <c r="R855" s="310">
        <v>0</v>
      </c>
      <c r="S855" s="144">
        <f t="shared" si="158"/>
        <v>0</v>
      </c>
      <c r="T855" s="93">
        <f t="shared" si="159"/>
        <v>0</v>
      </c>
      <c r="U855" s="160"/>
      <c r="V855" s="310">
        <v>0.65</v>
      </c>
      <c r="W855" s="310">
        <v>0.19</v>
      </c>
      <c r="X855" s="144">
        <f t="shared" si="160"/>
        <v>0.46</v>
      </c>
      <c r="Y855" s="93">
        <f t="shared" si="161"/>
        <v>2.4210526315789473</v>
      </c>
      <c r="Z855" s="134"/>
    </row>
    <row r="856" spans="1:26" s="70" customFormat="1" hidden="1" outlineLevel="1" x14ac:dyDescent="0.25">
      <c r="A856" s="65" t="s">
        <v>1489</v>
      </c>
      <c r="B856" s="66" t="s">
        <v>1950</v>
      </c>
      <c r="C856" s="67" t="s">
        <v>2401</v>
      </c>
      <c r="D856" s="68"/>
      <c r="E856" s="69"/>
      <c r="F856" s="310">
        <v>28.07</v>
      </c>
      <c r="G856" s="310">
        <v>0</v>
      </c>
      <c r="H856" s="144">
        <f t="shared" si="155"/>
        <v>28.07</v>
      </c>
      <c r="I856" s="93" t="str">
        <f t="shared" si="154"/>
        <v>N.M.</v>
      </c>
      <c r="J856" s="160"/>
      <c r="K856" s="310">
        <v>168.63</v>
      </c>
      <c r="L856" s="310">
        <v>0</v>
      </c>
      <c r="M856" s="144">
        <f t="shared" si="156"/>
        <v>168.63</v>
      </c>
      <c r="N856" s="93" t="str">
        <f t="shared" si="157"/>
        <v>N.M.</v>
      </c>
      <c r="O856" s="261"/>
      <c r="P856" s="160"/>
      <c r="Q856" s="310">
        <v>84.47</v>
      </c>
      <c r="R856" s="310">
        <v>0</v>
      </c>
      <c r="S856" s="144">
        <f t="shared" si="158"/>
        <v>84.47</v>
      </c>
      <c r="T856" s="93" t="str">
        <f t="shared" si="159"/>
        <v>N.M.</v>
      </c>
      <c r="U856" s="160"/>
      <c r="V856" s="310">
        <v>337.15</v>
      </c>
      <c r="W856" s="310">
        <v>0</v>
      </c>
      <c r="X856" s="144">
        <f t="shared" si="160"/>
        <v>337.15</v>
      </c>
      <c r="Y856" s="93" t="str">
        <f t="shared" si="161"/>
        <v>N.M.</v>
      </c>
      <c r="Z856" s="134"/>
    </row>
    <row r="857" spans="1:26" s="70" customFormat="1" hidden="1" outlineLevel="1" x14ac:dyDescent="0.25">
      <c r="A857" s="65" t="s">
        <v>1490</v>
      </c>
      <c r="B857" s="66" t="s">
        <v>1951</v>
      </c>
      <c r="C857" s="67" t="s">
        <v>2402</v>
      </c>
      <c r="D857" s="68"/>
      <c r="E857" s="69"/>
      <c r="F857" s="310">
        <v>1107.58</v>
      </c>
      <c r="G857" s="310">
        <v>3609.17</v>
      </c>
      <c r="H857" s="144">
        <f t="shared" si="155"/>
        <v>-2501.59</v>
      </c>
      <c r="I857" s="93">
        <f t="shared" si="154"/>
        <v>-0.69312057896968005</v>
      </c>
      <c r="J857" s="160"/>
      <c r="K857" s="310">
        <v>6879.45</v>
      </c>
      <c r="L857" s="310">
        <v>13986.62</v>
      </c>
      <c r="M857" s="144">
        <f t="shared" si="156"/>
        <v>-7107.170000000001</v>
      </c>
      <c r="N857" s="93">
        <f t="shared" si="157"/>
        <v>-0.5081406372661873</v>
      </c>
      <c r="O857" s="261"/>
      <c r="P857" s="160"/>
      <c r="Q857" s="310">
        <v>5043.82</v>
      </c>
      <c r="R857" s="310">
        <v>7437.4400000000005</v>
      </c>
      <c r="S857" s="144">
        <f t="shared" si="158"/>
        <v>-2393.6200000000008</v>
      </c>
      <c r="T857" s="93">
        <f t="shared" si="159"/>
        <v>-0.32183385681094578</v>
      </c>
      <c r="U857" s="160"/>
      <c r="V857" s="310">
        <v>9666.23</v>
      </c>
      <c r="W857" s="310">
        <v>15197.810000000001</v>
      </c>
      <c r="X857" s="144">
        <f t="shared" si="160"/>
        <v>-5531.5800000000017</v>
      </c>
      <c r="Y857" s="93">
        <f t="shared" si="161"/>
        <v>-0.36397217757032108</v>
      </c>
      <c r="Z857" s="134"/>
    </row>
    <row r="858" spans="1:26" s="70" customFormat="1" hidden="1" outlineLevel="1" x14ac:dyDescent="0.25">
      <c r="A858" s="65" t="s">
        <v>1491</v>
      </c>
      <c r="B858" s="66" t="s">
        <v>1952</v>
      </c>
      <c r="C858" s="67" t="s">
        <v>2403</v>
      </c>
      <c r="D858" s="68"/>
      <c r="E858" s="69"/>
      <c r="F858" s="310">
        <v>0</v>
      </c>
      <c r="G858" s="310">
        <v>0</v>
      </c>
      <c r="H858" s="144">
        <f t="shared" si="155"/>
        <v>0</v>
      </c>
      <c r="I858" s="93">
        <f t="shared" si="154"/>
        <v>0</v>
      </c>
      <c r="J858" s="160"/>
      <c r="K858" s="310">
        <v>0</v>
      </c>
      <c r="L858" s="310">
        <v>116.38</v>
      </c>
      <c r="M858" s="144">
        <f t="shared" si="156"/>
        <v>-116.38</v>
      </c>
      <c r="N858" s="93" t="str">
        <f t="shared" si="157"/>
        <v>N.M.</v>
      </c>
      <c r="O858" s="261"/>
      <c r="P858" s="160"/>
      <c r="Q858" s="310">
        <v>0</v>
      </c>
      <c r="R858" s="310">
        <v>116.38</v>
      </c>
      <c r="S858" s="144">
        <f t="shared" si="158"/>
        <v>-116.38</v>
      </c>
      <c r="T858" s="93" t="str">
        <f t="shared" si="159"/>
        <v>N.M.</v>
      </c>
      <c r="U858" s="160"/>
      <c r="V858" s="310">
        <v>0</v>
      </c>
      <c r="W858" s="310">
        <v>116.38</v>
      </c>
      <c r="X858" s="144">
        <f t="shared" si="160"/>
        <v>-116.38</v>
      </c>
      <c r="Y858" s="93" t="str">
        <f t="shared" si="161"/>
        <v>N.M.</v>
      </c>
      <c r="Z858" s="134"/>
    </row>
    <row r="859" spans="1:26" s="70" customFormat="1" hidden="1" outlineLevel="1" x14ac:dyDescent="0.25">
      <c r="A859" s="65" t="s">
        <v>1492</v>
      </c>
      <c r="B859" s="66" t="s">
        <v>1953</v>
      </c>
      <c r="C859" s="67" t="s">
        <v>2404</v>
      </c>
      <c r="D859" s="68"/>
      <c r="E859" s="69"/>
      <c r="F859" s="310">
        <v>0</v>
      </c>
      <c r="G859" s="310">
        <v>0</v>
      </c>
      <c r="H859" s="144">
        <f t="shared" si="155"/>
        <v>0</v>
      </c>
      <c r="I859" s="93">
        <f t="shared" si="154"/>
        <v>0</v>
      </c>
      <c r="J859" s="160"/>
      <c r="K859" s="310">
        <v>3464.17</v>
      </c>
      <c r="L859" s="310">
        <v>0</v>
      </c>
      <c r="M859" s="144">
        <f t="shared" si="156"/>
        <v>3464.17</v>
      </c>
      <c r="N859" s="93" t="str">
        <f t="shared" si="157"/>
        <v>N.M.</v>
      </c>
      <c r="O859" s="261"/>
      <c r="P859" s="160"/>
      <c r="Q859" s="310">
        <v>0</v>
      </c>
      <c r="R859" s="310">
        <v>0</v>
      </c>
      <c r="S859" s="144">
        <f t="shared" si="158"/>
        <v>0</v>
      </c>
      <c r="T859" s="93">
        <f t="shared" si="159"/>
        <v>0</v>
      </c>
      <c r="U859" s="160"/>
      <c r="V859" s="310">
        <v>1069746.8299999998</v>
      </c>
      <c r="W859" s="310">
        <v>0</v>
      </c>
      <c r="X859" s="144">
        <f t="shared" si="160"/>
        <v>1069746.8299999998</v>
      </c>
      <c r="Y859" s="93" t="str">
        <f t="shared" si="161"/>
        <v>N.M.</v>
      </c>
      <c r="Z859" s="134"/>
    </row>
    <row r="860" spans="1:26" collapsed="1" x14ac:dyDescent="0.25">
      <c r="A860" s="40" t="s">
        <v>721</v>
      </c>
      <c r="B860" s="85" t="s">
        <v>555</v>
      </c>
      <c r="C860" s="90" t="s">
        <v>291</v>
      </c>
      <c r="D860" s="40"/>
      <c r="E860" s="50"/>
      <c r="F860" s="102">
        <v>-164105.44999999998</v>
      </c>
      <c r="G860" s="102">
        <v>178130.01000000004</v>
      </c>
      <c r="H860" s="100">
        <f t="shared" si="155"/>
        <v>-342235.46</v>
      </c>
      <c r="I860" s="119">
        <f t="shared" si="154"/>
        <v>-1.9212678425156993</v>
      </c>
      <c r="J860" s="162"/>
      <c r="K860" s="102">
        <v>587905.86</v>
      </c>
      <c r="L860" s="102">
        <v>1716332.2300000002</v>
      </c>
      <c r="M860" s="100">
        <f t="shared" si="156"/>
        <v>-1128426.3700000001</v>
      </c>
      <c r="N860" s="119">
        <f t="shared" si="157"/>
        <v>-0.65746383495927241</v>
      </c>
      <c r="O860" s="249"/>
      <c r="P860" s="162"/>
      <c r="Q860" s="102">
        <v>276903.98000000004</v>
      </c>
      <c r="R860" s="102">
        <v>1004697.09</v>
      </c>
      <c r="S860" s="100">
        <f t="shared" si="158"/>
        <v>-727793.10999999987</v>
      </c>
      <c r="T860" s="119">
        <f t="shared" si="159"/>
        <v>-0.72439058224006592</v>
      </c>
      <c r="U860" s="162"/>
      <c r="V860" s="102">
        <v>5600706.7799999993</v>
      </c>
      <c r="W860" s="102">
        <v>2287964.1759999995</v>
      </c>
      <c r="X860" s="100">
        <f t="shared" si="160"/>
        <v>3312742.6039999998</v>
      </c>
      <c r="Y860" s="119">
        <f t="shared" si="161"/>
        <v>1.4478996824992247</v>
      </c>
    </row>
    <row r="861" spans="1:26" s="70" customFormat="1" hidden="1" outlineLevel="1" x14ac:dyDescent="0.25">
      <c r="A861" s="65" t="s">
        <v>1493</v>
      </c>
      <c r="B861" s="66" t="s">
        <v>1954</v>
      </c>
      <c r="C861" s="67" t="s">
        <v>2405</v>
      </c>
      <c r="D861" s="68"/>
      <c r="E861" s="69"/>
      <c r="F861" s="310">
        <v>159215.89000000001</v>
      </c>
      <c r="G861" s="310">
        <v>161824.85</v>
      </c>
      <c r="H861" s="144">
        <f t="shared" si="155"/>
        <v>-2608.9599999999919</v>
      </c>
      <c r="I861" s="93">
        <f t="shared" si="154"/>
        <v>-1.612212215861774E-2</v>
      </c>
      <c r="J861" s="160"/>
      <c r="K861" s="310">
        <v>608332.21</v>
      </c>
      <c r="L861" s="310">
        <v>591340.45000000007</v>
      </c>
      <c r="M861" s="144">
        <f t="shared" si="156"/>
        <v>16991.759999999893</v>
      </c>
      <c r="N861" s="93">
        <f t="shared" si="157"/>
        <v>2.8734310328339438E-2</v>
      </c>
      <c r="O861" s="261"/>
      <c r="P861" s="160"/>
      <c r="Q861" s="310">
        <v>344104.27</v>
      </c>
      <c r="R861" s="310">
        <v>340875.88</v>
      </c>
      <c r="S861" s="144">
        <f t="shared" si="158"/>
        <v>3228.390000000014</v>
      </c>
      <c r="T861" s="93">
        <f t="shared" si="159"/>
        <v>9.4708666392002098E-3</v>
      </c>
      <c r="U861" s="160"/>
      <c r="V861" s="310">
        <v>1109463.73</v>
      </c>
      <c r="W861" s="310">
        <v>1177714.3900000001</v>
      </c>
      <c r="X861" s="144">
        <f t="shared" si="160"/>
        <v>-68250.660000000149</v>
      </c>
      <c r="Y861" s="93">
        <f t="shared" si="161"/>
        <v>-5.7951792539445955E-2</v>
      </c>
      <c r="Z861" s="134"/>
    </row>
    <row r="862" spans="1:26" collapsed="1" x14ac:dyDescent="0.25">
      <c r="A862" s="40" t="s">
        <v>722</v>
      </c>
      <c r="B862" s="85" t="s">
        <v>556</v>
      </c>
      <c r="C862" s="90" t="s">
        <v>290</v>
      </c>
      <c r="D862" s="40"/>
      <c r="E862" s="50"/>
      <c r="F862" s="102">
        <v>159215.89000000001</v>
      </c>
      <c r="G862" s="102">
        <v>161824.85</v>
      </c>
      <c r="H862" s="100">
        <f t="shared" si="155"/>
        <v>-2608.9599999999919</v>
      </c>
      <c r="I862" s="119">
        <f t="shared" si="154"/>
        <v>-1.612212215861774E-2</v>
      </c>
      <c r="J862" s="162"/>
      <c r="K862" s="102">
        <v>608332.21</v>
      </c>
      <c r="L862" s="102">
        <v>591340.45000000007</v>
      </c>
      <c r="M862" s="100">
        <f t="shared" si="156"/>
        <v>16991.759999999893</v>
      </c>
      <c r="N862" s="119">
        <f t="shared" si="157"/>
        <v>2.8734310328339438E-2</v>
      </c>
      <c r="O862" s="249"/>
      <c r="P862" s="162"/>
      <c r="Q862" s="102">
        <v>344104.27</v>
      </c>
      <c r="R862" s="102">
        <v>340875.88</v>
      </c>
      <c r="S862" s="100">
        <f t="shared" si="158"/>
        <v>3228.390000000014</v>
      </c>
      <c r="T862" s="119">
        <f t="shared" si="159"/>
        <v>9.4708666392002098E-3</v>
      </c>
      <c r="U862" s="162"/>
      <c r="V862" s="102">
        <v>1109463.73</v>
      </c>
      <c r="W862" s="102">
        <v>1177714.3900000001</v>
      </c>
      <c r="X862" s="100">
        <f t="shared" si="160"/>
        <v>-68250.660000000149</v>
      </c>
      <c r="Y862" s="119">
        <f t="shared" si="161"/>
        <v>-5.7951792539445955E-2</v>
      </c>
    </row>
    <row r="863" spans="1:26" s="70" customFormat="1" hidden="1" outlineLevel="1" x14ac:dyDescent="0.25">
      <c r="A863" s="65" t="s">
        <v>1494</v>
      </c>
      <c r="B863" s="66" t="s">
        <v>1955</v>
      </c>
      <c r="C863" s="67" t="s">
        <v>2406</v>
      </c>
      <c r="D863" s="68"/>
      <c r="E863" s="69"/>
      <c r="F863" s="310">
        <v>168868.34</v>
      </c>
      <c r="G863" s="310">
        <v>143318.51999999999</v>
      </c>
      <c r="H863" s="144">
        <f t="shared" si="155"/>
        <v>25549.820000000007</v>
      </c>
      <c r="I863" s="93">
        <f t="shared" si="154"/>
        <v>0.17827298244497647</v>
      </c>
      <c r="J863" s="160"/>
      <c r="K863" s="310">
        <v>984579.46</v>
      </c>
      <c r="L863" s="310">
        <v>883273.29</v>
      </c>
      <c r="M863" s="144">
        <f t="shared" si="156"/>
        <v>101306.16999999993</v>
      </c>
      <c r="N863" s="93">
        <f t="shared" si="157"/>
        <v>0.11469402635281763</v>
      </c>
      <c r="O863" s="261"/>
      <c r="P863" s="160"/>
      <c r="Q863" s="310">
        <v>510265.7</v>
      </c>
      <c r="R863" s="310">
        <v>435305.54000000004</v>
      </c>
      <c r="S863" s="144">
        <f t="shared" si="158"/>
        <v>74960.159999999974</v>
      </c>
      <c r="T863" s="93">
        <f t="shared" si="159"/>
        <v>0.17220125431897781</v>
      </c>
      <c r="U863" s="160"/>
      <c r="V863" s="310">
        <v>1946198.8599999999</v>
      </c>
      <c r="W863" s="310">
        <v>-939798.06</v>
      </c>
      <c r="X863" s="144">
        <f t="shared" si="160"/>
        <v>2885996.92</v>
      </c>
      <c r="Y863" s="93">
        <f t="shared" si="161"/>
        <v>3.0708692035393219</v>
      </c>
      <c r="Z863" s="134"/>
    </row>
    <row r="864" spans="1:26" s="70" customFormat="1" hidden="1" outlineLevel="1" x14ac:dyDescent="0.25">
      <c r="A864" s="65" t="s">
        <v>1495</v>
      </c>
      <c r="B864" s="66" t="s">
        <v>1956</v>
      </c>
      <c r="C864" s="67" t="s">
        <v>2407</v>
      </c>
      <c r="D864" s="68"/>
      <c r="E864" s="69"/>
      <c r="F864" s="310">
        <v>0</v>
      </c>
      <c r="G864" s="310">
        <v>0</v>
      </c>
      <c r="H864" s="144">
        <f t="shared" si="155"/>
        <v>0</v>
      </c>
      <c r="I864" s="93">
        <f t="shared" si="154"/>
        <v>0</v>
      </c>
      <c r="J864" s="160"/>
      <c r="K864" s="310">
        <v>0</v>
      </c>
      <c r="L864" s="310">
        <v>0</v>
      </c>
      <c r="M864" s="144">
        <f t="shared" si="156"/>
        <v>0</v>
      </c>
      <c r="N864" s="93">
        <f t="shared" si="157"/>
        <v>0</v>
      </c>
      <c r="O864" s="261"/>
      <c r="P864" s="160"/>
      <c r="Q864" s="310">
        <v>0</v>
      </c>
      <c r="R864" s="310">
        <v>0</v>
      </c>
      <c r="S864" s="144">
        <f t="shared" si="158"/>
        <v>0</v>
      </c>
      <c r="T864" s="93">
        <f t="shared" si="159"/>
        <v>0</v>
      </c>
      <c r="U864" s="160"/>
      <c r="V864" s="310">
        <v>0</v>
      </c>
      <c r="W864" s="310">
        <v>905.15</v>
      </c>
      <c r="X864" s="144">
        <f t="shared" si="160"/>
        <v>-905.15</v>
      </c>
      <c r="Y864" s="93" t="str">
        <f t="shared" si="161"/>
        <v>N.M.</v>
      </c>
      <c r="Z864" s="134"/>
    </row>
    <row r="865" spans="1:26" s="70" customFormat="1" hidden="1" outlineLevel="1" x14ac:dyDescent="0.25">
      <c r="A865" s="65" t="s">
        <v>1496</v>
      </c>
      <c r="B865" s="66" t="s">
        <v>1957</v>
      </c>
      <c r="C865" s="67" t="s">
        <v>2408</v>
      </c>
      <c r="D865" s="68"/>
      <c r="E865" s="69"/>
      <c r="F865" s="310">
        <v>0</v>
      </c>
      <c r="G865" s="310">
        <v>-15.58</v>
      </c>
      <c r="H865" s="144">
        <f t="shared" si="155"/>
        <v>15.58</v>
      </c>
      <c r="I865" s="93" t="str">
        <f t="shared" si="154"/>
        <v>N.M.</v>
      </c>
      <c r="J865" s="160"/>
      <c r="K865" s="310">
        <v>-94.77</v>
      </c>
      <c r="L865" s="310">
        <v>42.410000000000004</v>
      </c>
      <c r="M865" s="144">
        <f t="shared" si="156"/>
        <v>-137.18</v>
      </c>
      <c r="N865" s="93">
        <f t="shared" si="157"/>
        <v>-3.2346144777175194</v>
      </c>
      <c r="O865" s="261"/>
      <c r="P865" s="160"/>
      <c r="Q865" s="310">
        <v>0</v>
      </c>
      <c r="R865" s="310">
        <v>-93.89</v>
      </c>
      <c r="S865" s="144">
        <f t="shared" si="158"/>
        <v>93.89</v>
      </c>
      <c r="T865" s="93" t="str">
        <f t="shared" si="159"/>
        <v>N.M.</v>
      </c>
      <c r="U865" s="160"/>
      <c r="V865" s="310">
        <v>-94.36999999999999</v>
      </c>
      <c r="W865" s="310">
        <v>55.02</v>
      </c>
      <c r="X865" s="144">
        <f t="shared" si="160"/>
        <v>-149.38999999999999</v>
      </c>
      <c r="Y865" s="93">
        <f t="shared" si="161"/>
        <v>-2.7151944747364589</v>
      </c>
      <c r="Z865" s="134"/>
    </row>
    <row r="866" spans="1:26" s="70" customFormat="1" hidden="1" outlineLevel="1" x14ac:dyDescent="0.25">
      <c r="A866" s="65" t="s">
        <v>1497</v>
      </c>
      <c r="B866" s="66" t="s">
        <v>1958</v>
      </c>
      <c r="C866" s="67" t="s">
        <v>2409</v>
      </c>
      <c r="D866" s="68"/>
      <c r="E866" s="69"/>
      <c r="F866" s="310">
        <v>-48309.41</v>
      </c>
      <c r="G866" s="310">
        <v>-158743.99</v>
      </c>
      <c r="H866" s="144">
        <f t="shared" si="155"/>
        <v>110434.57999999999</v>
      </c>
      <c r="I866" s="93">
        <f t="shared" si="154"/>
        <v>0.69567723477279353</v>
      </c>
      <c r="J866" s="160"/>
      <c r="K866" s="310">
        <v>-128733.23</v>
      </c>
      <c r="L866" s="310">
        <v>213252.07</v>
      </c>
      <c r="M866" s="144">
        <f t="shared" si="156"/>
        <v>-341985.3</v>
      </c>
      <c r="N866" s="93">
        <f t="shared" si="157"/>
        <v>-1.6036669655774032</v>
      </c>
      <c r="O866" s="261"/>
      <c r="P866" s="160"/>
      <c r="Q866" s="310">
        <v>-64975.42</v>
      </c>
      <c r="R866" s="310">
        <v>-10569.74</v>
      </c>
      <c r="S866" s="144">
        <f t="shared" si="158"/>
        <v>-54405.68</v>
      </c>
      <c r="T866" s="93">
        <f t="shared" si="159"/>
        <v>-5.1473054209469673</v>
      </c>
      <c r="U866" s="160"/>
      <c r="V866" s="310">
        <v>253486.71000000002</v>
      </c>
      <c r="W866" s="310">
        <v>680341.76600000006</v>
      </c>
      <c r="X866" s="144">
        <f t="shared" si="160"/>
        <v>-426855.05600000004</v>
      </c>
      <c r="Y866" s="93">
        <f t="shared" si="161"/>
        <v>-0.62741268775787606</v>
      </c>
      <c r="Z866" s="134"/>
    </row>
    <row r="867" spans="1:26" s="70" customFormat="1" hidden="1" outlineLevel="1" x14ac:dyDescent="0.25">
      <c r="A867" s="65" t="s">
        <v>1498</v>
      </c>
      <c r="B867" s="66" t="s">
        <v>1959</v>
      </c>
      <c r="C867" s="67" t="s">
        <v>2410</v>
      </c>
      <c r="D867" s="68"/>
      <c r="E867" s="69"/>
      <c r="F867" s="310">
        <v>820.32</v>
      </c>
      <c r="G867" s="310">
        <v>1663.67</v>
      </c>
      <c r="H867" s="144">
        <f t="shared" si="155"/>
        <v>-843.35</v>
      </c>
      <c r="I867" s="93">
        <f t="shared" si="154"/>
        <v>-0.50692144475767431</v>
      </c>
      <c r="J867" s="160"/>
      <c r="K867" s="310">
        <v>2628.4900000000002</v>
      </c>
      <c r="L867" s="310">
        <v>8111.59</v>
      </c>
      <c r="M867" s="144">
        <f t="shared" si="156"/>
        <v>-5483.1</v>
      </c>
      <c r="N867" s="93">
        <f t="shared" si="157"/>
        <v>-0.67595872079333397</v>
      </c>
      <c r="O867" s="261"/>
      <c r="P867" s="160"/>
      <c r="Q867" s="310">
        <v>1642.76</v>
      </c>
      <c r="R867" s="310">
        <v>4672.5600000000004</v>
      </c>
      <c r="S867" s="144">
        <f t="shared" si="158"/>
        <v>-3029.8</v>
      </c>
      <c r="T867" s="93">
        <f t="shared" si="159"/>
        <v>-0.6484239902751382</v>
      </c>
      <c r="U867" s="160"/>
      <c r="V867" s="310">
        <v>21488.13</v>
      </c>
      <c r="W867" s="310">
        <v>10424.700000000001</v>
      </c>
      <c r="X867" s="144">
        <f t="shared" si="160"/>
        <v>11063.43</v>
      </c>
      <c r="Y867" s="93">
        <f t="shared" si="161"/>
        <v>1.0612708279374945</v>
      </c>
      <c r="Z867" s="134"/>
    </row>
    <row r="868" spans="1:26" s="70" customFormat="1" hidden="1" outlineLevel="1" x14ac:dyDescent="0.25">
      <c r="A868" s="65" t="s">
        <v>1499</v>
      </c>
      <c r="B868" s="66" t="s">
        <v>1960</v>
      </c>
      <c r="C868" s="67" t="s">
        <v>2411</v>
      </c>
      <c r="D868" s="68"/>
      <c r="E868" s="69"/>
      <c r="F868" s="310">
        <v>-5414.91</v>
      </c>
      <c r="G868" s="310">
        <v>-10356.120000000001</v>
      </c>
      <c r="H868" s="144">
        <f t="shared" si="155"/>
        <v>4941.2100000000009</v>
      </c>
      <c r="I868" s="93">
        <f t="shared" si="154"/>
        <v>0.47712946547548701</v>
      </c>
      <c r="J868" s="160"/>
      <c r="K868" s="310">
        <v>-76425.7</v>
      </c>
      <c r="L868" s="310">
        <v>-91338.680000000008</v>
      </c>
      <c r="M868" s="144">
        <f t="shared" si="156"/>
        <v>14912.98000000001</v>
      </c>
      <c r="N868" s="93">
        <f t="shared" si="157"/>
        <v>0.16327124499719078</v>
      </c>
      <c r="O868" s="261"/>
      <c r="P868" s="160"/>
      <c r="Q868" s="310">
        <v>-14723.51</v>
      </c>
      <c r="R868" s="310">
        <v>-36944.020000000004</v>
      </c>
      <c r="S868" s="144">
        <f t="shared" si="158"/>
        <v>22220.510000000002</v>
      </c>
      <c r="T868" s="93">
        <f t="shared" si="159"/>
        <v>0.6014643235901237</v>
      </c>
      <c r="U868" s="160"/>
      <c r="V868" s="310">
        <v>-187696.61</v>
      </c>
      <c r="W868" s="310">
        <v>-183984.23</v>
      </c>
      <c r="X868" s="144">
        <f t="shared" si="160"/>
        <v>-3712.3799999999756</v>
      </c>
      <c r="Y868" s="93">
        <f t="shared" si="161"/>
        <v>-2.0177707622006383E-2</v>
      </c>
      <c r="Z868" s="134"/>
    </row>
    <row r="869" spans="1:26" collapsed="1" x14ac:dyDescent="0.25">
      <c r="A869" s="40" t="s">
        <v>723</v>
      </c>
      <c r="B869" s="85" t="s">
        <v>557</v>
      </c>
      <c r="C869" s="90" t="s">
        <v>289</v>
      </c>
      <c r="D869" s="40"/>
      <c r="E869" s="50"/>
      <c r="F869" s="102">
        <v>115964.34</v>
      </c>
      <c r="G869" s="102">
        <v>-24133.499999999989</v>
      </c>
      <c r="H869" s="100">
        <f t="shared" si="155"/>
        <v>140097.84</v>
      </c>
      <c r="I869" s="119">
        <f t="shared" si="154"/>
        <v>5.8051190254210976</v>
      </c>
      <c r="J869" s="162"/>
      <c r="K869" s="102">
        <v>781954.25</v>
      </c>
      <c r="L869" s="102">
        <v>1013340.68</v>
      </c>
      <c r="M869" s="100">
        <f t="shared" si="156"/>
        <v>-231386.43000000005</v>
      </c>
      <c r="N869" s="119">
        <f t="shared" si="157"/>
        <v>-0.22834021624395859</v>
      </c>
      <c r="O869" s="249"/>
      <c r="P869" s="162"/>
      <c r="Q869" s="102">
        <v>432209.53</v>
      </c>
      <c r="R869" s="102">
        <v>392370.45</v>
      </c>
      <c r="S869" s="100">
        <f t="shared" si="158"/>
        <v>39839.080000000016</v>
      </c>
      <c r="T869" s="119">
        <f t="shared" si="159"/>
        <v>0.10153435356816502</v>
      </c>
      <c r="U869" s="162"/>
      <c r="V869" s="102">
        <v>2033382.72</v>
      </c>
      <c r="W869" s="102">
        <v>-432055.65399999992</v>
      </c>
      <c r="X869" s="100">
        <f t="shared" si="160"/>
        <v>2465438.3739999998</v>
      </c>
      <c r="Y869" s="119">
        <f t="shared" si="161"/>
        <v>5.7062981381560629</v>
      </c>
    </row>
    <row r="870" spans="1:26" s="70" customFormat="1" hidden="1" outlineLevel="1" x14ac:dyDescent="0.25">
      <c r="A870" s="65" t="s">
        <v>1500</v>
      </c>
      <c r="B870" s="66" t="s">
        <v>1961</v>
      </c>
      <c r="C870" s="67" t="s">
        <v>2412</v>
      </c>
      <c r="D870" s="68"/>
      <c r="E870" s="69"/>
      <c r="F870" s="310">
        <v>184.94</v>
      </c>
      <c r="G870" s="310">
        <v>176.03</v>
      </c>
      <c r="H870" s="144">
        <f t="shared" si="155"/>
        <v>8.9099999999999966</v>
      </c>
      <c r="I870" s="93">
        <f t="shared" si="154"/>
        <v>5.0616372209282487E-2</v>
      </c>
      <c r="J870" s="160"/>
      <c r="K870" s="310">
        <v>1152.79</v>
      </c>
      <c r="L870" s="310">
        <v>1271.74</v>
      </c>
      <c r="M870" s="144">
        <f t="shared" si="156"/>
        <v>-118.95000000000005</v>
      </c>
      <c r="N870" s="93">
        <f t="shared" si="157"/>
        <v>-9.3533269378961142E-2</v>
      </c>
      <c r="O870" s="261"/>
      <c r="P870" s="160"/>
      <c r="Q870" s="310">
        <v>561.81000000000006</v>
      </c>
      <c r="R870" s="310">
        <v>595.66</v>
      </c>
      <c r="S870" s="144">
        <f t="shared" si="158"/>
        <v>-33.849999999999909</v>
      </c>
      <c r="T870" s="93">
        <f t="shared" si="159"/>
        <v>-5.6827720511701159E-2</v>
      </c>
      <c r="U870" s="160"/>
      <c r="V870" s="310">
        <v>2394.04</v>
      </c>
      <c r="W870" s="310">
        <v>2734.4</v>
      </c>
      <c r="X870" s="144">
        <f t="shared" si="160"/>
        <v>-340.36000000000013</v>
      </c>
      <c r="Y870" s="93">
        <f t="shared" si="161"/>
        <v>-0.12447337624341724</v>
      </c>
      <c r="Z870" s="134"/>
    </row>
    <row r="871" spans="1:26" s="70" customFormat="1" hidden="1" outlineLevel="1" x14ac:dyDescent="0.25">
      <c r="A871" s="65" t="s">
        <v>1501</v>
      </c>
      <c r="B871" s="66" t="s">
        <v>1962</v>
      </c>
      <c r="C871" s="67" t="s">
        <v>2413</v>
      </c>
      <c r="D871" s="68"/>
      <c r="E871" s="69"/>
      <c r="F871" s="310">
        <v>0</v>
      </c>
      <c r="G871" s="310">
        <v>5.8100000000000005</v>
      </c>
      <c r="H871" s="144">
        <f t="shared" si="155"/>
        <v>-5.8100000000000005</v>
      </c>
      <c r="I871" s="93" t="str">
        <f t="shared" si="154"/>
        <v>N.M.</v>
      </c>
      <c r="J871" s="160"/>
      <c r="K871" s="310">
        <v>0</v>
      </c>
      <c r="L871" s="310">
        <v>5.8100000000000005</v>
      </c>
      <c r="M871" s="144">
        <f t="shared" si="156"/>
        <v>-5.8100000000000005</v>
      </c>
      <c r="N871" s="93" t="str">
        <f t="shared" si="157"/>
        <v>N.M.</v>
      </c>
      <c r="O871" s="261"/>
      <c r="P871" s="160"/>
      <c r="Q871" s="310">
        <v>0</v>
      </c>
      <c r="R871" s="310">
        <v>5.8100000000000005</v>
      </c>
      <c r="S871" s="144">
        <f t="shared" si="158"/>
        <v>-5.8100000000000005</v>
      </c>
      <c r="T871" s="93" t="str">
        <f t="shared" si="159"/>
        <v>N.M.</v>
      </c>
      <c r="U871" s="160"/>
      <c r="V871" s="310">
        <v>80.52</v>
      </c>
      <c r="W871" s="310">
        <v>38.630000000000003</v>
      </c>
      <c r="X871" s="144">
        <f t="shared" si="160"/>
        <v>41.889999999999993</v>
      </c>
      <c r="Y871" s="93">
        <f t="shared" si="161"/>
        <v>1.0843903701786175</v>
      </c>
      <c r="Z871" s="134"/>
    </row>
    <row r="872" spans="1:26" s="70" customFormat="1" hidden="1" outlineLevel="1" x14ac:dyDescent="0.25">
      <c r="A872" s="65" t="s">
        <v>1502</v>
      </c>
      <c r="B872" s="66" t="s">
        <v>1963</v>
      </c>
      <c r="C872" s="67" t="s">
        <v>2414</v>
      </c>
      <c r="D872" s="68"/>
      <c r="E872" s="69"/>
      <c r="F872" s="310">
        <v>2600.54</v>
      </c>
      <c r="G872" s="310">
        <v>-846.83</v>
      </c>
      <c r="H872" s="144">
        <f t="shared" si="155"/>
        <v>3447.37</v>
      </c>
      <c r="I872" s="93">
        <f t="shared" si="154"/>
        <v>4.0709115170695416</v>
      </c>
      <c r="J872" s="160"/>
      <c r="K872" s="310">
        <v>11621.17</v>
      </c>
      <c r="L872" s="310">
        <v>14508.44</v>
      </c>
      <c r="M872" s="144">
        <f t="shared" si="156"/>
        <v>-2887.2700000000004</v>
      </c>
      <c r="N872" s="93">
        <f t="shared" si="157"/>
        <v>-0.19900623361298667</v>
      </c>
      <c r="O872" s="261"/>
      <c r="P872" s="160"/>
      <c r="Q872" s="310">
        <v>4719.33</v>
      </c>
      <c r="R872" s="310">
        <v>3143.76</v>
      </c>
      <c r="S872" s="144">
        <f t="shared" si="158"/>
        <v>1575.5699999999997</v>
      </c>
      <c r="T872" s="93">
        <f t="shared" si="159"/>
        <v>0.50117375372165807</v>
      </c>
      <c r="U872" s="160"/>
      <c r="V872" s="310">
        <v>27440.29</v>
      </c>
      <c r="W872" s="310">
        <v>14663.58</v>
      </c>
      <c r="X872" s="144">
        <f t="shared" si="160"/>
        <v>12776.710000000001</v>
      </c>
      <c r="Y872" s="93">
        <f t="shared" si="161"/>
        <v>0.87132269200290791</v>
      </c>
      <c r="Z872" s="134"/>
    </row>
    <row r="873" spans="1:26" s="70" customFormat="1" hidden="1" outlineLevel="1" x14ac:dyDescent="0.25">
      <c r="A873" s="65" t="s">
        <v>1503</v>
      </c>
      <c r="B873" s="66" t="s">
        <v>1964</v>
      </c>
      <c r="C873" s="67" t="s">
        <v>2415</v>
      </c>
      <c r="D873" s="68"/>
      <c r="E873" s="69"/>
      <c r="F873" s="310">
        <v>172820.68</v>
      </c>
      <c r="G873" s="310">
        <v>178243.99</v>
      </c>
      <c r="H873" s="144">
        <f t="shared" si="155"/>
        <v>-5423.3099999999977</v>
      </c>
      <c r="I873" s="93">
        <f t="shared" si="154"/>
        <v>-3.0426327417827654E-2</v>
      </c>
      <c r="J873" s="160"/>
      <c r="K873" s="310">
        <v>1036924.07</v>
      </c>
      <c r="L873" s="310">
        <v>1069463.98</v>
      </c>
      <c r="M873" s="144">
        <f t="shared" si="156"/>
        <v>-32539.910000000033</v>
      </c>
      <c r="N873" s="93">
        <f t="shared" si="157"/>
        <v>-3.0426373032217534E-2</v>
      </c>
      <c r="O873" s="261"/>
      <c r="P873" s="160"/>
      <c r="Q873" s="310">
        <v>518462.04000000004</v>
      </c>
      <c r="R873" s="310">
        <v>534731.97</v>
      </c>
      <c r="S873" s="144">
        <f t="shared" si="158"/>
        <v>-16269.929999999935</v>
      </c>
      <c r="T873" s="93">
        <f t="shared" si="159"/>
        <v>-3.0426327417827543E-2</v>
      </c>
      <c r="U873" s="160"/>
      <c r="V873" s="310">
        <v>2070988.5299999998</v>
      </c>
      <c r="W873" s="310">
        <v>2039456.26</v>
      </c>
      <c r="X873" s="144">
        <f t="shared" si="160"/>
        <v>31532.269999999786</v>
      </c>
      <c r="Y873" s="93">
        <f t="shared" si="161"/>
        <v>1.5461116091795853E-2</v>
      </c>
      <c r="Z873" s="134"/>
    </row>
    <row r="874" spans="1:26" s="70" customFormat="1" hidden="1" outlineLevel="1" x14ac:dyDescent="0.25">
      <c r="A874" s="65" t="s">
        <v>1504</v>
      </c>
      <c r="B874" s="66" t="s">
        <v>1965</v>
      </c>
      <c r="C874" s="67" t="s">
        <v>2416</v>
      </c>
      <c r="D874" s="68"/>
      <c r="E874" s="69"/>
      <c r="F874" s="310">
        <v>12047.83</v>
      </c>
      <c r="G874" s="310">
        <v>11103.210000000001</v>
      </c>
      <c r="H874" s="144">
        <f t="shared" si="155"/>
        <v>944.61999999999898</v>
      </c>
      <c r="I874" s="93">
        <f t="shared" si="154"/>
        <v>8.5076297755333721E-2</v>
      </c>
      <c r="J874" s="160"/>
      <c r="K874" s="310">
        <v>70356.5</v>
      </c>
      <c r="L874" s="310">
        <v>71022.100000000006</v>
      </c>
      <c r="M874" s="144">
        <f t="shared" si="156"/>
        <v>-665.60000000000582</v>
      </c>
      <c r="N874" s="93">
        <f t="shared" si="157"/>
        <v>-9.3717307711262514E-3</v>
      </c>
      <c r="O874" s="261"/>
      <c r="P874" s="160"/>
      <c r="Q874" s="310">
        <v>36447.01</v>
      </c>
      <c r="R874" s="310">
        <v>35441.31</v>
      </c>
      <c r="S874" s="144">
        <f t="shared" si="158"/>
        <v>1005.7000000000044</v>
      </c>
      <c r="T874" s="93">
        <f t="shared" si="159"/>
        <v>2.8376490598118535E-2</v>
      </c>
      <c r="U874" s="160"/>
      <c r="V874" s="310">
        <v>130094.95000000001</v>
      </c>
      <c r="W874" s="310">
        <v>143508.76</v>
      </c>
      <c r="X874" s="144">
        <f t="shared" si="160"/>
        <v>-13413.809999999998</v>
      </c>
      <c r="Y874" s="93">
        <f t="shared" si="161"/>
        <v>-9.3470321951078086E-2</v>
      </c>
      <c r="Z874" s="134"/>
    </row>
    <row r="875" spans="1:26" s="70" customFormat="1" hidden="1" outlineLevel="1" x14ac:dyDescent="0.25">
      <c r="A875" s="65" t="s">
        <v>1505</v>
      </c>
      <c r="B875" s="66" t="s">
        <v>1966</v>
      </c>
      <c r="C875" s="67" t="s">
        <v>2417</v>
      </c>
      <c r="D875" s="68"/>
      <c r="E875" s="69"/>
      <c r="F875" s="310">
        <v>466822.13</v>
      </c>
      <c r="G875" s="310">
        <v>408197.75</v>
      </c>
      <c r="H875" s="144">
        <f t="shared" si="155"/>
        <v>58624.380000000005</v>
      </c>
      <c r="I875" s="93">
        <f t="shared" si="154"/>
        <v>0.14361759710826433</v>
      </c>
      <c r="J875" s="160"/>
      <c r="K875" s="310">
        <v>2774072.54</v>
      </c>
      <c r="L875" s="310">
        <v>2504574.4</v>
      </c>
      <c r="M875" s="144">
        <f t="shared" si="156"/>
        <v>269498.14000000013</v>
      </c>
      <c r="N875" s="93">
        <f t="shared" si="157"/>
        <v>0.10760236948840496</v>
      </c>
      <c r="O875" s="261"/>
      <c r="P875" s="160"/>
      <c r="Q875" s="310">
        <v>1381981.99</v>
      </c>
      <c r="R875" s="310">
        <v>1231827.4099999999</v>
      </c>
      <c r="S875" s="144">
        <f t="shared" si="158"/>
        <v>150154.58000000007</v>
      </c>
      <c r="T875" s="93">
        <f t="shared" si="159"/>
        <v>0.12189579382715643</v>
      </c>
      <c r="U875" s="160"/>
      <c r="V875" s="310">
        <v>5514951.9000000004</v>
      </c>
      <c r="W875" s="310">
        <v>4938102.8900000006</v>
      </c>
      <c r="X875" s="144">
        <f t="shared" si="160"/>
        <v>576849.00999999978</v>
      </c>
      <c r="Y875" s="93">
        <f t="shared" si="161"/>
        <v>0.11681591551446992</v>
      </c>
      <c r="Z875" s="134"/>
    </row>
    <row r="876" spans="1:26" s="70" customFormat="1" hidden="1" outlineLevel="1" x14ac:dyDescent="0.25">
      <c r="A876" s="65" t="s">
        <v>1506</v>
      </c>
      <c r="B876" s="66" t="s">
        <v>1967</v>
      </c>
      <c r="C876" s="67" t="s">
        <v>2418</v>
      </c>
      <c r="D876" s="68"/>
      <c r="E876" s="69"/>
      <c r="F876" s="310">
        <v>0</v>
      </c>
      <c r="G876" s="310">
        <v>0</v>
      </c>
      <c r="H876" s="144">
        <f t="shared" si="155"/>
        <v>0</v>
      </c>
      <c r="I876" s="93">
        <f t="shared" si="154"/>
        <v>0</v>
      </c>
      <c r="J876" s="160"/>
      <c r="K876" s="310">
        <v>0</v>
      </c>
      <c r="L876" s="310">
        <v>0</v>
      </c>
      <c r="M876" s="144">
        <f t="shared" si="156"/>
        <v>0</v>
      </c>
      <c r="N876" s="93">
        <f t="shared" si="157"/>
        <v>0</v>
      </c>
      <c r="O876" s="261"/>
      <c r="P876" s="160"/>
      <c r="Q876" s="310">
        <v>0</v>
      </c>
      <c r="R876" s="310">
        <v>0</v>
      </c>
      <c r="S876" s="144">
        <f t="shared" si="158"/>
        <v>0</v>
      </c>
      <c r="T876" s="93">
        <f t="shared" si="159"/>
        <v>0</v>
      </c>
      <c r="U876" s="160"/>
      <c r="V876" s="310">
        <v>0</v>
      </c>
      <c r="W876" s="310">
        <v>1.58</v>
      </c>
      <c r="X876" s="144">
        <f t="shared" si="160"/>
        <v>-1.58</v>
      </c>
      <c r="Y876" s="93" t="str">
        <f t="shared" si="161"/>
        <v>N.M.</v>
      </c>
      <c r="Z876" s="134"/>
    </row>
    <row r="877" spans="1:26" s="70" customFormat="1" hidden="1" outlineLevel="1" x14ac:dyDescent="0.25">
      <c r="A877" s="65" t="s">
        <v>1507</v>
      </c>
      <c r="B877" s="66" t="s">
        <v>1968</v>
      </c>
      <c r="C877" s="67" t="s">
        <v>2419</v>
      </c>
      <c r="D877" s="68"/>
      <c r="E877" s="69"/>
      <c r="F877" s="310">
        <v>36248.050000000003</v>
      </c>
      <c r="G877" s="310">
        <v>43136.24</v>
      </c>
      <c r="H877" s="144">
        <f t="shared" si="155"/>
        <v>-6888.1899999999951</v>
      </c>
      <c r="I877" s="93">
        <f t="shared" si="154"/>
        <v>-0.15968452512319098</v>
      </c>
      <c r="J877" s="160"/>
      <c r="K877" s="310">
        <v>217952.41</v>
      </c>
      <c r="L877" s="310">
        <v>261923.76</v>
      </c>
      <c r="M877" s="144">
        <f t="shared" si="156"/>
        <v>-43971.350000000006</v>
      </c>
      <c r="N877" s="93">
        <f t="shared" si="157"/>
        <v>-0.16787843149472198</v>
      </c>
      <c r="O877" s="261"/>
      <c r="P877" s="160"/>
      <c r="Q877" s="310">
        <v>108970.75</v>
      </c>
      <c r="R877" s="310">
        <v>121879.04000000001</v>
      </c>
      <c r="S877" s="144">
        <f t="shared" si="158"/>
        <v>-12908.290000000008</v>
      </c>
      <c r="T877" s="93">
        <f t="shared" si="159"/>
        <v>-0.10591066355626043</v>
      </c>
      <c r="U877" s="160"/>
      <c r="V877" s="310">
        <v>362223.44</v>
      </c>
      <c r="W877" s="310">
        <v>461362.91000000003</v>
      </c>
      <c r="X877" s="144">
        <f t="shared" si="160"/>
        <v>-99139.47000000003</v>
      </c>
      <c r="Y877" s="93">
        <f t="shared" si="161"/>
        <v>-0.21488391860542067</v>
      </c>
      <c r="Z877" s="134"/>
    </row>
    <row r="878" spans="1:26" s="70" customFormat="1" hidden="1" outlineLevel="1" x14ac:dyDescent="0.25">
      <c r="A878" s="65" t="s">
        <v>1508</v>
      </c>
      <c r="B878" s="66" t="s">
        <v>1969</v>
      </c>
      <c r="C878" s="67" t="s">
        <v>2420</v>
      </c>
      <c r="D878" s="68"/>
      <c r="E878" s="69"/>
      <c r="F878" s="310">
        <v>15492.24</v>
      </c>
      <c r="G878" s="310">
        <v>14417.08</v>
      </c>
      <c r="H878" s="144">
        <f t="shared" si="155"/>
        <v>1075.1599999999999</v>
      </c>
      <c r="I878" s="93">
        <f t="shared" si="154"/>
        <v>7.4575434137842053E-2</v>
      </c>
      <c r="J878" s="160"/>
      <c r="K878" s="310">
        <v>89232.62</v>
      </c>
      <c r="L878" s="310">
        <v>88273.72</v>
      </c>
      <c r="M878" s="144">
        <f t="shared" si="156"/>
        <v>958.89999999999418</v>
      </c>
      <c r="N878" s="93">
        <f t="shared" si="157"/>
        <v>1.0862802655195614E-2</v>
      </c>
      <c r="O878" s="261"/>
      <c r="P878" s="160"/>
      <c r="Q878" s="310">
        <v>45736.25</v>
      </c>
      <c r="R878" s="310">
        <v>43704.639999999999</v>
      </c>
      <c r="S878" s="144">
        <f t="shared" si="158"/>
        <v>2031.6100000000006</v>
      </c>
      <c r="T878" s="93">
        <f t="shared" si="159"/>
        <v>4.6484995643483178E-2</v>
      </c>
      <c r="U878" s="160"/>
      <c r="V878" s="310">
        <v>169385.5</v>
      </c>
      <c r="W878" s="310">
        <v>181701.64</v>
      </c>
      <c r="X878" s="144">
        <f t="shared" si="160"/>
        <v>-12316.140000000014</v>
      </c>
      <c r="Y878" s="93">
        <f t="shared" si="161"/>
        <v>-6.7782217045481888E-2</v>
      </c>
      <c r="Z878" s="134"/>
    </row>
    <row r="879" spans="1:26" s="70" customFormat="1" hidden="1" outlineLevel="1" x14ac:dyDescent="0.25">
      <c r="A879" s="65" t="s">
        <v>1509</v>
      </c>
      <c r="B879" s="66" t="s">
        <v>1970</v>
      </c>
      <c r="C879" s="67" t="s">
        <v>2421</v>
      </c>
      <c r="D879" s="68"/>
      <c r="E879" s="69"/>
      <c r="F879" s="310">
        <v>915.25</v>
      </c>
      <c r="G879" s="310">
        <v>488.40000000000003</v>
      </c>
      <c r="H879" s="144">
        <f t="shared" si="155"/>
        <v>426.84999999999997</v>
      </c>
      <c r="I879" s="93">
        <f t="shared" si="154"/>
        <v>0.87397624897624882</v>
      </c>
      <c r="J879" s="160"/>
      <c r="K879" s="310">
        <v>1311.49</v>
      </c>
      <c r="L879" s="310">
        <v>6624.57</v>
      </c>
      <c r="M879" s="144">
        <f t="shared" si="156"/>
        <v>-5313.08</v>
      </c>
      <c r="N879" s="93">
        <f t="shared" si="157"/>
        <v>-0.80202639567549294</v>
      </c>
      <c r="O879" s="261"/>
      <c r="P879" s="160"/>
      <c r="Q879" s="310">
        <v>1028.72</v>
      </c>
      <c r="R879" s="310">
        <v>3357.78</v>
      </c>
      <c r="S879" s="144">
        <f t="shared" si="158"/>
        <v>-2329.0600000000004</v>
      </c>
      <c r="T879" s="93">
        <f t="shared" si="159"/>
        <v>-0.69363091089946338</v>
      </c>
      <c r="U879" s="160"/>
      <c r="V879" s="310">
        <v>-3257</v>
      </c>
      <c r="W879" s="310">
        <v>7260.65</v>
      </c>
      <c r="X879" s="144">
        <f t="shared" si="160"/>
        <v>-10517.65</v>
      </c>
      <c r="Y879" s="93">
        <f t="shared" si="161"/>
        <v>-1.4485824271931576</v>
      </c>
      <c r="Z879" s="134"/>
    </row>
    <row r="880" spans="1:26" s="70" customFormat="1" hidden="1" outlineLevel="1" x14ac:dyDescent="0.25">
      <c r="A880" s="65" t="s">
        <v>1510</v>
      </c>
      <c r="B880" s="66" t="s">
        <v>1971</v>
      </c>
      <c r="C880" s="67" t="s">
        <v>2422</v>
      </c>
      <c r="D880" s="68"/>
      <c r="E880" s="69"/>
      <c r="F880" s="310">
        <v>360.26</v>
      </c>
      <c r="G880" s="310">
        <v>448.3</v>
      </c>
      <c r="H880" s="144">
        <f t="shared" si="155"/>
        <v>-88.04000000000002</v>
      </c>
      <c r="I880" s="93">
        <f t="shared" si="154"/>
        <v>-0.19638634842739242</v>
      </c>
      <c r="J880" s="160"/>
      <c r="K880" s="310">
        <v>4089.92</v>
      </c>
      <c r="L880" s="310">
        <v>7244.77</v>
      </c>
      <c r="M880" s="144">
        <f t="shared" si="156"/>
        <v>-3154.8500000000004</v>
      </c>
      <c r="N880" s="93">
        <f t="shared" si="157"/>
        <v>-0.43546586019984074</v>
      </c>
      <c r="O880" s="261"/>
      <c r="P880" s="160"/>
      <c r="Q880" s="310">
        <v>2591.59</v>
      </c>
      <c r="R880" s="310">
        <v>2114.4900000000002</v>
      </c>
      <c r="S880" s="144">
        <f t="shared" si="158"/>
        <v>477.09999999999991</v>
      </c>
      <c r="T880" s="93">
        <f t="shared" si="159"/>
        <v>0.22563360432066354</v>
      </c>
      <c r="U880" s="160"/>
      <c r="V880" s="310">
        <v>14277.29</v>
      </c>
      <c r="W880" s="310">
        <v>10465.83</v>
      </c>
      <c r="X880" s="144">
        <f t="shared" si="160"/>
        <v>3811.4600000000009</v>
      </c>
      <c r="Y880" s="93">
        <f t="shared" si="161"/>
        <v>0.36418134061034824</v>
      </c>
      <c r="Z880" s="134"/>
    </row>
    <row r="881" spans="1:26" s="70" customFormat="1" hidden="1" outlineLevel="1" x14ac:dyDescent="0.25">
      <c r="A881" s="65" t="s">
        <v>1511</v>
      </c>
      <c r="B881" s="66" t="s">
        <v>1972</v>
      </c>
      <c r="C881" s="67" t="s">
        <v>2423</v>
      </c>
      <c r="D881" s="68"/>
      <c r="E881" s="69"/>
      <c r="F881" s="310">
        <v>6296.87</v>
      </c>
      <c r="G881" s="310">
        <v>7700.55</v>
      </c>
      <c r="H881" s="144">
        <f t="shared" si="155"/>
        <v>-1403.6800000000003</v>
      </c>
      <c r="I881" s="93">
        <f t="shared" si="154"/>
        <v>-0.18228308367584137</v>
      </c>
      <c r="J881" s="160"/>
      <c r="K881" s="310">
        <v>37781.230000000003</v>
      </c>
      <c r="L881" s="310">
        <v>46203.29</v>
      </c>
      <c r="M881" s="144">
        <f t="shared" si="156"/>
        <v>-8422.0599999999977</v>
      </c>
      <c r="N881" s="93">
        <f t="shared" si="157"/>
        <v>-0.18228269025863736</v>
      </c>
      <c r="O881" s="261"/>
      <c r="P881" s="160"/>
      <c r="Q881" s="310">
        <v>18890.61</v>
      </c>
      <c r="R881" s="310">
        <v>23101.65</v>
      </c>
      <c r="S881" s="144">
        <f t="shared" si="158"/>
        <v>-4211.0400000000009</v>
      </c>
      <c r="T881" s="93">
        <f t="shared" si="159"/>
        <v>-0.18228308367584137</v>
      </c>
      <c r="U881" s="160"/>
      <c r="V881" s="310">
        <v>83984.53</v>
      </c>
      <c r="W881" s="310">
        <v>96929.27</v>
      </c>
      <c r="X881" s="144">
        <f t="shared" si="160"/>
        <v>-12944.740000000005</v>
      </c>
      <c r="Y881" s="93">
        <f t="shared" si="161"/>
        <v>-0.13354830795692577</v>
      </c>
      <c r="Z881" s="134"/>
    </row>
    <row r="882" spans="1:26" s="70" customFormat="1" hidden="1" outlineLevel="1" x14ac:dyDescent="0.25">
      <c r="A882" s="65" t="s">
        <v>1512</v>
      </c>
      <c r="B882" s="66" t="s">
        <v>1973</v>
      </c>
      <c r="C882" s="67" t="s">
        <v>2424</v>
      </c>
      <c r="D882" s="68"/>
      <c r="E882" s="69"/>
      <c r="F882" s="310">
        <v>159884.42000000001</v>
      </c>
      <c r="G882" s="310">
        <v>150765.81</v>
      </c>
      <c r="H882" s="144">
        <f t="shared" si="155"/>
        <v>9118.6100000000151</v>
      </c>
      <c r="I882" s="93">
        <f t="shared" si="154"/>
        <v>6.0481948791970906E-2</v>
      </c>
      <c r="J882" s="160"/>
      <c r="K882" s="310">
        <v>999398.09</v>
      </c>
      <c r="L882" s="310">
        <v>924234.73</v>
      </c>
      <c r="M882" s="144">
        <f t="shared" si="156"/>
        <v>75163.359999999986</v>
      </c>
      <c r="N882" s="93">
        <f t="shared" si="157"/>
        <v>8.132496817123501E-2</v>
      </c>
      <c r="O882" s="261"/>
      <c r="P882" s="160"/>
      <c r="Q882" s="310">
        <v>541712.32000000007</v>
      </c>
      <c r="R882" s="310">
        <v>521892.27</v>
      </c>
      <c r="S882" s="144">
        <f t="shared" si="158"/>
        <v>19820.050000000047</v>
      </c>
      <c r="T882" s="93">
        <f t="shared" si="159"/>
        <v>3.7977282169747495E-2</v>
      </c>
      <c r="U882" s="160"/>
      <c r="V882" s="310">
        <v>1932974.45</v>
      </c>
      <c r="W882" s="310">
        <v>1807999.9300000002</v>
      </c>
      <c r="X882" s="144">
        <f t="shared" si="160"/>
        <v>124974.51999999979</v>
      </c>
      <c r="Y882" s="93">
        <f t="shared" si="161"/>
        <v>6.9123077897464177E-2</v>
      </c>
      <c r="Z882" s="134"/>
    </row>
    <row r="883" spans="1:26" s="70" customFormat="1" hidden="1" outlineLevel="1" x14ac:dyDescent="0.25">
      <c r="A883" s="65" t="s">
        <v>1513</v>
      </c>
      <c r="B883" s="66" t="s">
        <v>1974</v>
      </c>
      <c r="C883" s="67" t="s">
        <v>2425</v>
      </c>
      <c r="D883" s="68"/>
      <c r="E883" s="69"/>
      <c r="F883" s="310">
        <v>-994.35</v>
      </c>
      <c r="G883" s="310">
        <v>1241.02</v>
      </c>
      <c r="H883" s="144">
        <f t="shared" si="155"/>
        <v>-2235.37</v>
      </c>
      <c r="I883" s="93">
        <f t="shared" si="154"/>
        <v>-1.8012360799987106</v>
      </c>
      <c r="J883" s="160"/>
      <c r="K883" s="310">
        <v>8530.64</v>
      </c>
      <c r="L883" s="310">
        <v>4285.01</v>
      </c>
      <c r="M883" s="144">
        <f t="shared" si="156"/>
        <v>4245.6299999999992</v>
      </c>
      <c r="N883" s="93">
        <f t="shared" si="157"/>
        <v>0.99080982308092602</v>
      </c>
      <c r="O883" s="261"/>
      <c r="P883" s="160"/>
      <c r="Q883" s="310">
        <v>-994.35</v>
      </c>
      <c r="R883" s="310">
        <v>1241.02</v>
      </c>
      <c r="S883" s="144">
        <f t="shared" si="158"/>
        <v>-2235.37</v>
      </c>
      <c r="T883" s="93">
        <f t="shared" si="159"/>
        <v>-1.8012360799987106</v>
      </c>
      <c r="U883" s="160"/>
      <c r="V883" s="310">
        <v>7941.66</v>
      </c>
      <c r="W883" s="310">
        <v>-33944.559999999998</v>
      </c>
      <c r="X883" s="144">
        <f t="shared" si="160"/>
        <v>41886.22</v>
      </c>
      <c r="Y883" s="93">
        <f t="shared" si="161"/>
        <v>1.2339597272729417</v>
      </c>
      <c r="Z883" s="134"/>
    </row>
    <row r="884" spans="1:26" s="70" customFormat="1" hidden="1" outlineLevel="1" x14ac:dyDescent="0.25">
      <c r="A884" s="65" t="s">
        <v>1514</v>
      </c>
      <c r="B884" s="66" t="s">
        <v>1975</v>
      </c>
      <c r="C884" s="67" t="s">
        <v>2426</v>
      </c>
      <c r="D884" s="68"/>
      <c r="E884" s="69"/>
      <c r="F884" s="310">
        <v>543.12</v>
      </c>
      <c r="G884" s="310">
        <v>2071</v>
      </c>
      <c r="H884" s="144">
        <f t="shared" si="155"/>
        <v>-1527.88</v>
      </c>
      <c r="I884" s="93">
        <f t="shared" ref="I884:I947" si="162">IF(G884&lt;0,IF(H884=0,0,IF(OR(G884=0,F884=0),"N.M.",IF(ABS(H884/G884)&gt;=10,"N.M.",H884/(-G884)))),IF(H884=0,0,IF(OR(G884=0,F884=0),"N.M.",IF(ABS(H884/G884)&gt;=10,"N.M.",H884/G884))))</f>
        <v>-0.73774987928536939</v>
      </c>
      <c r="J884" s="160"/>
      <c r="K884" s="310">
        <v>3258.73</v>
      </c>
      <c r="L884" s="310">
        <v>12426.01</v>
      </c>
      <c r="M884" s="144">
        <f t="shared" si="156"/>
        <v>-9167.2800000000007</v>
      </c>
      <c r="N884" s="93">
        <f t="shared" si="157"/>
        <v>-0.73774928557115282</v>
      </c>
      <c r="O884" s="261"/>
      <c r="P884" s="160"/>
      <c r="Q884" s="310">
        <v>1629.3600000000001</v>
      </c>
      <c r="R884" s="310">
        <v>6213</v>
      </c>
      <c r="S884" s="144">
        <f t="shared" si="158"/>
        <v>-4583.6399999999994</v>
      </c>
      <c r="T884" s="93">
        <f t="shared" si="159"/>
        <v>-0.73774987928536928</v>
      </c>
      <c r="U884" s="160"/>
      <c r="V884" s="310">
        <v>15684.73</v>
      </c>
      <c r="W884" s="310">
        <v>13397.23</v>
      </c>
      <c r="X884" s="144">
        <f t="shared" si="160"/>
        <v>2287.5</v>
      </c>
      <c r="Y884" s="93">
        <f t="shared" si="161"/>
        <v>0.17074425086379796</v>
      </c>
      <c r="Z884" s="134"/>
    </row>
    <row r="885" spans="1:26" s="70" customFormat="1" hidden="1" outlineLevel="1" x14ac:dyDescent="0.25">
      <c r="A885" s="65" t="s">
        <v>1515</v>
      </c>
      <c r="B885" s="66" t="s">
        <v>1976</v>
      </c>
      <c r="C885" s="67" t="s">
        <v>2427</v>
      </c>
      <c r="D885" s="68"/>
      <c r="E885" s="69"/>
      <c r="F885" s="310">
        <v>504.54</v>
      </c>
      <c r="G885" s="310">
        <v>322.83</v>
      </c>
      <c r="H885" s="144">
        <f t="shared" si="155"/>
        <v>181.71000000000004</v>
      </c>
      <c r="I885" s="93">
        <f t="shared" si="162"/>
        <v>0.5628659046557013</v>
      </c>
      <c r="J885" s="160"/>
      <c r="K885" s="310">
        <v>3027.2400000000002</v>
      </c>
      <c r="L885" s="310">
        <v>1929.5</v>
      </c>
      <c r="M885" s="144">
        <f t="shared" si="156"/>
        <v>1097.7400000000002</v>
      </c>
      <c r="N885" s="93">
        <f t="shared" si="157"/>
        <v>0.56892459186317712</v>
      </c>
      <c r="O885" s="261"/>
      <c r="P885" s="160"/>
      <c r="Q885" s="310">
        <v>1513.6200000000001</v>
      </c>
      <c r="R885" s="310">
        <v>968.49</v>
      </c>
      <c r="S885" s="144">
        <f t="shared" si="158"/>
        <v>545.13000000000011</v>
      </c>
      <c r="T885" s="93">
        <f t="shared" si="159"/>
        <v>0.5628659046557013</v>
      </c>
      <c r="U885" s="160"/>
      <c r="V885" s="310">
        <v>4964.22</v>
      </c>
      <c r="W885" s="310">
        <v>2389.7600000000002</v>
      </c>
      <c r="X885" s="144">
        <f t="shared" si="160"/>
        <v>2574.46</v>
      </c>
      <c r="Y885" s="93">
        <f t="shared" si="161"/>
        <v>1.0772880958757365</v>
      </c>
      <c r="Z885" s="134"/>
    </row>
    <row r="886" spans="1:26" s="70" customFormat="1" hidden="1" outlineLevel="1" x14ac:dyDescent="0.25">
      <c r="A886" s="65" t="s">
        <v>1516</v>
      </c>
      <c r="B886" s="66" t="s">
        <v>1977</v>
      </c>
      <c r="C886" s="67" t="s">
        <v>2428</v>
      </c>
      <c r="D886" s="68"/>
      <c r="E886" s="69"/>
      <c r="F886" s="310">
        <v>-239901.05000000002</v>
      </c>
      <c r="G886" s="310">
        <v>-125958.92</v>
      </c>
      <c r="H886" s="144">
        <f t="shared" si="155"/>
        <v>-113942.13000000002</v>
      </c>
      <c r="I886" s="93">
        <f t="shared" si="162"/>
        <v>-0.90459754656518188</v>
      </c>
      <c r="J886" s="160"/>
      <c r="K886" s="310">
        <v>-1439406.3</v>
      </c>
      <c r="L886" s="310">
        <v>-1349418.51</v>
      </c>
      <c r="M886" s="144">
        <f t="shared" si="156"/>
        <v>-89987.790000000037</v>
      </c>
      <c r="N886" s="93">
        <f t="shared" si="157"/>
        <v>-6.6686346254432247E-2</v>
      </c>
      <c r="O886" s="261"/>
      <c r="P886" s="160"/>
      <c r="Q886" s="310">
        <v>-719703.15</v>
      </c>
      <c r="R886" s="310">
        <v>-615342.76</v>
      </c>
      <c r="S886" s="144">
        <f t="shared" si="158"/>
        <v>-104360.39000000001</v>
      </c>
      <c r="T886" s="93">
        <f t="shared" si="159"/>
        <v>-0.16959716890144286</v>
      </c>
      <c r="U886" s="160"/>
      <c r="V886" s="310">
        <v>-2907557.8200000003</v>
      </c>
      <c r="W886" s="310">
        <v>-3238103.79</v>
      </c>
      <c r="X886" s="144">
        <f t="shared" si="160"/>
        <v>330545.96999999974</v>
      </c>
      <c r="Y886" s="93">
        <f t="shared" si="161"/>
        <v>0.10208010349167954</v>
      </c>
      <c r="Z886" s="134"/>
    </row>
    <row r="887" spans="1:26" s="70" customFormat="1" hidden="1" outlineLevel="1" x14ac:dyDescent="0.25">
      <c r="A887" s="65" t="s">
        <v>1517</v>
      </c>
      <c r="B887" s="66" t="s">
        <v>1978</v>
      </c>
      <c r="C887" s="67" t="s">
        <v>2429</v>
      </c>
      <c r="D887" s="68"/>
      <c r="E887" s="69"/>
      <c r="F887" s="310">
        <v>-85486</v>
      </c>
      <c r="G887" s="310">
        <v>-70898.37</v>
      </c>
      <c r="H887" s="144">
        <f t="shared" ref="H887:H950" si="163">+F887-G887</f>
        <v>-14587.630000000005</v>
      </c>
      <c r="I887" s="93">
        <f t="shared" si="162"/>
        <v>-0.20575409561602059</v>
      </c>
      <c r="J887" s="160"/>
      <c r="K887" s="310">
        <v>-509396.33</v>
      </c>
      <c r="L887" s="310">
        <v>-499642.7</v>
      </c>
      <c r="M887" s="144">
        <f t="shared" ref="M887:M950" si="164">+K887-L887</f>
        <v>-9753.6300000000047</v>
      </c>
      <c r="N887" s="93">
        <f t="shared" ref="N887:N950" si="165">IF(L887&lt;0,IF(M887=0,0,IF(OR(L887=0,K887=0),"N.M.",IF(ABS(M887/L887)&gt;=10,"N.M.",M887/(-L887)))),IF(M887=0,0,IF(OR(L887=0,K887=0),"N.M.",IF(ABS(M887/L887)&gt;=10,"N.M.",M887/L887))))</f>
        <v>-1.9521209856563509E-2</v>
      </c>
      <c r="O887" s="261"/>
      <c r="P887" s="160"/>
      <c r="Q887" s="310">
        <v>-295360.05</v>
      </c>
      <c r="R887" s="310">
        <v>-276205.94</v>
      </c>
      <c r="S887" s="144">
        <f t="shared" ref="S887:S950" si="166">+Q887-R887</f>
        <v>-19154.109999999986</v>
      </c>
      <c r="T887" s="93">
        <f t="shared" ref="T887:T950" si="167">IF(R887&lt;0,IF(S887=0,0,IF(OR(R887=0,Q887=0),"N.M.",IF(ABS(S887/R887)&gt;=10,"N.M.",S887/(-R887)))),IF(S887=0,0,IF(OR(R887=0,Q887=0),"N.M.",IF(ABS(S887/R887)&gt;=10,"N.M.",S887/R887))))</f>
        <v>-6.9347205204927834E-2</v>
      </c>
      <c r="U887" s="160"/>
      <c r="V887" s="310">
        <v>-989432.6100000001</v>
      </c>
      <c r="W887" s="310">
        <v>-986621.92</v>
      </c>
      <c r="X887" s="144">
        <f t="shared" ref="X887:X950" si="168">+V887-W887</f>
        <v>-2810.6900000000605</v>
      </c>
      <c r="Y887" s="93">
        <f t="shared" ref="Y887:Y950" si="169">IF(W887&lt;0,IF(X887=0,0,IF(OR(W887=0,V887=0),"N.M.",IF(ABS(X887/W887)&gt;=10,"N.M.",X887/(-W887)))),IF(X887=0,0,IF(OR(W887=0,V887=0),"N.M.",IF(ABS(X887/W887)&gt;=10,"N.M.",X887/W887))))</f>
        <v>-2.8488014942948565E-3</v>
      </c>
      <c r="Z887" s="134"/>
    </row>
    <row r="888" spans="1:26" s="70" customFormat="1" hidden="1" outlineLevel="1" x14ac:dyDescent="0.25">
      <c r="A888" s="65" t="s">
        <v>1518</v>
      </c>
      <c r="B888" s="66" t="s">
        <v>1979</v>
      </c>
      <c r="C888" s="67" t="s">
        <v>2430</v>
      </c>
      <c r="D888" s="68"/>
      <c r="E888" s="69"/>
      <c r="F888" s="310">
        <v>-255014.14</v>
      </c>
      <c r="G888" s="310">
        <v>-190837.44</v>
      </c>
      <c r="H888" s="144">
        <f t="shared" si="163"/>
        <v>-64176.700000000012</v>
      </c>
      <c r="I888" s="93">
        <f t="shared" si="162"/>
        <v>-0.33628988106317087</v>
      </c>
      <c r="J888" s="160"/>
      <c r="K888" s="310">
        <v>-1455866.07</v>
      </c>
      <c r="L888" s="310">
        <v>-1368605.81</v>
      </c>
      <c r="M888" s="144">
        <f t="shared" si="164"/>
        <v>-87260.260000000009</v>
      </c>
      <c r="N888" s="93">
        <f t="shared" si="165"/>
        <v>-6.3758504722407988E-2</v>
      </c>
      <c r="O888" s="261"/>
      <c r="P888" s="160"/>
      <c r="Q888" s="310">
        <v>-888225.92</v>
      </c>
      <c r="R888" s="310">
        <v>-740346.28</v>
      </c>
      <c r="S888" s="144">
        <f t="shared" si="166"/>
        <v>-147879.64000000001</v>
      </c>
      <c r="T888" s="93">
        <f t="shared" si="167"/>
        <v>-0.19974388201153656</v>
      </c>
      <c r="U888" s="160"/>
      <c r="V888" s="310">
        <v>-2726166.79</v>
      </c>
      <c r="W888" s="310">
        <v>-2694805.79</v>
      </c>
      <c r="X888" s="144">
        <f t="shared" si="168"/>
        <v>-31361</v>
      </c>
      <c r="Y888" s="93">
        <f t="shared" si="169"/>
        <v>-1.163757333325308E-2</v>
      </c>
      <c r="Z888" s="134"/>
    </row>
    <row r="889" spans="1:26" s="70" customFormat="1" hidden="1" outlineLevel="1" x14ac:dyDescent="0.25">
      <c r="A889" s="65" t="s">
        <v>1519</v>
      </c>
      <c r="B889" s="66" t="s">
        <v>1980</v>
      </c>
      <c r="C889" s="67" t="s">
        <v>2431</v>
      </c>
      <c r="D889" s="68"/>
      <c r="E889" s="69"/>
      <c r="F889" s="310">
        <v>-62152.880000000005</v>
      </c>
      <c r="G889" s="310">
        <v>-47433.87</v>
      </c>
      <c r="H889" s="144">
        <f t="shared" si="163"/>
        <v>-14719.010000000002</v>
      </c>
      <c r="I889" s="93">
        <f t="shared" si="162"/>
        <v>-0.31030590588539375</v>
      </c>
      <c r="J889" s="160"/>
      <c r="K889" s="310">
        <v>-398143.93</v>
      </c>
      <c r="L889" s="310">
        <v>-397941.01</v>
      </c>
      <c r="M889" s="144">
        <f t="shared" si="164"/>
        <v>-202.9199999999837</v>
      </c>
      <c r="N889" s="93">
        <f t="shared" si="165"/>
        <v>-5.0992482529001897E-4</v>
      </c>
      <c r="O889" s="261"/>
      <c r="P889" s="160"/>
      <c r="Q889" s="310">
        <v>-219274.11000000002</v>
      </c>
      <c r="R889" s="310">
        <v>-216134.38</v>
      </c>
      <c r="S889" s="144">
        <f t="shared" si="166"/>
        <v>-3139.7300000000105</v>
      </c>
      <c r="T889" s="93">
        <f t="shared" si="167"/>
        <v>-1.4526749515741134E-2</v>
      </c>
      <c r="U889" s="160"/>
      <c r="V889" s="310">
        <v>-820757.36</v>
      </c>
      <c r="W889" s="310">
        <v>-799486.91</v>
      </c>
      <c r="X889" s="144">
        <f t="shared" si="168"/>
        <v>-21270.449999999953</v>
      </c>
      <c r="Y889" s="93">
        <f t="shared" si="169"/>
        <v>-2.660512603014345E-2</v>
      </c>
      <c r="Z889" s="134"/>
    </row>
    <row r="890" spans="1:26" s="70" customFormat="1" hidden="1" outlineLevel="1" x14ac:dyDescent="0.25">
      <c r="A890" s="65" t="s">
        <v>1520</v>
      </c>
      <c r="B890" s="66" t="s">
        <v>1981</v>
      </c>
      <c r="C890" s="67" t="s">
        <v>2432</v>
      </c>
      <c r="D890" s="68"/>
      <c r="E890" s="69"/>
      <c r="F890" s="310">
        <v>-2722.62</v>
      </c>
      <c r="G890" s="310">
        <v>-8855.15</v>
      </c>
      <c r="H890" s="144">
        <f t="shared" si="163"/>
        <v>6132.53</v>
      </c>
      <c r="I890" s="93">
        <f t="shared" si="162"/>
        <v>0.69253824045894197</v>
      </c>
      <c r="J890" s="160"/>
      <c r="K890" s="310">
        <v>-19844.900000000001</v>
      </c>
      <c r="L890" s="310">
        <v>-44198.340000000004</v>
      </c>
      <c r="M890" s="144">
        <f t="shared" si="164"/>
        <v>24353.440000000002</v>
      </c>
      <c r="N890" s="93">
        <f t="shared" si="165"/>
        <v>0.55100349922644154</v>
      </c>
      <c r="O890" s="261"/>
      <c r="P890" s="160"/>
      <c r="Q890" s="310">
        <v>-9636.0300000000007</v>
      </c>
      <c r="R890" s="310">
        <v>-33505.919999999998</v>
      </c>
      <c r="S890" s="144">
        <f t="shared" si="166"/>
        <v>23869.89</v>
      </c>
      <c r="T890" s="93">
        <f t="shared" si="167"/>
        <v>0.71240813563692629</v>
      </c>
      <c r="U890" s="160"/>
      <c r="V890" s="310">
        <v>-82210.850000000006</v>
      </c>
      <c r="W890" s="310">
        <v>-112092.1</v>
      </c>
      <c r="X890" s="144">
        <f t="shared" si="168"/>
        <v>29881.25</v>
      </c>
      <c r="Y890" s="93">
        <f t="shared" si="169"/>
        <v>0.2665776624757677</v>
      </c>
      <c r="Z890" s="134"/>
    </row>
    <row r="891" spans="1:26" s="70" customFormat="1" hidden="1" outlineLevel="1" x14ac:dyDescent="0.25">
      <c r="A891" s="65" t="s">
        <v>1521</v>
      </c>
      <c r="B891" s="66" t="s">
        <v>1982</v>
      </c>
      <c r="C891" s="67" t="s">
        <v>2433</v>
      </c>
      <c r="D891" s="68"/>
      <c r="E891" s="69"/>
      <c r="F891" s="310">
        <v>-40810.43</v>
      </c>
      <c r="G891" s="310">
        <v>-42889.82</v>
      </c>
      <c r="H891" s="144">
        <f t="shared" si="163"/>
        <v>2079.3899999999994</v>
      </c>
      <c r="I891" s="93">
        <f t="shared" si="162"/>
        <v>4.848213398890458E-2</v>
      </c>
      <c r="J891" s="160"/>
      <c r="K891" s="310">
        <v>-258274.14</v>
      </c>
      <c r="L891" s="310">
        <v>-251618.78</v>
      </c>
      <c r="M891" s="144">
        <f t="shared" si="164"/>
        <v>-6655.3600000000151</v>
      </c>
      <c r="N891" s="93">
        <f t="shared" si="165"/>
        <v>-2.6450171962522095E-2</v>
      </c>
      <c r="O891" s="261"/>
      <c r="P891" s="160"/>
      <c r="Q891" s="310">
        <v>-154311.89000000001</v>
      </c>
      <c r="R891" s="310">
        <v>-143438.88</v>
      </c>
      <c r="S891" s="144">
        <f t="shared" si="166"/>
        <v>-10873.010000000009</v>
      </c>
      <c r="T891" s="93">
        <f t="shared" si="167"/>
        <v>-7.5802390537349496E-2</v>
      </c>
      <c r="U891" s="160"/>
      <c r="V891" s="310">
        <v>-469988.72000000003</v>
      </c>
      <c r="W891" s="310">
        <v>-506031.58</v>
      </c>
      <c r="X891" s="144">
        <f t="shared" si="168"/>
        <v>36042.859999999986</v>
      </c>
      <c r="Y891" s="93">
        <f t="shared" si="169"/>
        <v>7.1226503294517671E-2</v>
      </c>
      <c r="Z891" s="134"/>
    </row>
    <row r="892" spans="1:26" s="70" customFormat="1" hidden="1" outlineLevel="1" x14ac:dyDescent="0.25">
      <c r="A892" s="65" t="s">
        <v>1522</v>
      </c>
      <c r="B892" s="66" t="s">
        <v>1983</v>
      </c>
      <c r="C892" s="67" t="s">
        <v>2434</v>
      </c>
      <c r="D892" s="68"/>
      <c r="E892" s="69"/>
      <c r="F892" s="310">
        <v>-68189.850000000006</v>
      </c>
      <c r="G892" s="310">
        <v>-9730.84</v>
      </c>
      <c r="H892" s="144">
        <f t="shared" si="163"/>
        <v>-58459.010000000009</v>
      </c>
      <c r="I892" s="93">
        <f t="shared" si="162"/>
        <v>-6.0076016047946537</v>
      </c>
      <c r="J892" s="160"/>
      <c r="K892" s="310">
        <v>-8452.5499999999993</v>
      </c>
      <c r="L892" s="310">
        <v>-27534.28</v>
      </c>
      <c r="M892" s="144">
        <f t="shared" si="164"/>
        <v>19081.73</v>
      </c>
      <c r="N892" s="93">
        <f t="shared" si="165"/>
        <v>0.69301721345174094</v>
      </c>
      <c r="O892" s="261"/>
      <c r="P892" s="160"/>
      <c r="Q892" s="310">
        <v>42857.440000000002</v>
      </c>
      <c r="R892" s="310">
        <v>130190.61</v>
      </c>
      <c r="S892" s="144">
        <f t="shared" si="166"/>
        <v>-87333.17</v>
      </c>
      <c r="T892" s="93">
        <f t="shared" si="167"/>
        <v>-0.67081005304453212</v>
      </c>
      <c r="U892" s="160"/>
      <c r="V892" s="310">
        <v>-48205.490000000005</v>
      </c>
      <c r="W892" s="310">
        <v>10999.340000000004</v>
      </c>
      <c r="X892" s="144">
        <f t="shared" si="168"/>
        <v>-59204.830000000009</v>
      </c>
      <c r="Y892" s="93">
        <f t="shared" si="169"/>
        <v>-5.3825802275409238</v>
      </c>
      <c r="Z892" s="134"/>
    </row>
    <row r="893" spans="1:26" s="70" customFormat="1" hidden="1" outlineLevel="1" x14ac:dyDescent="0.25">
      <c r="A893" s="65" t="s">
        <v>1523</v>
      </c>
      <c r="B893" s="66" t="s">
        <v>1984</v>
      </c>
      <c r="C893" s="67" t="s">
        <v>2435</v>
      </c>
      <c r="D893" s="68"/>
      <c r="E893" s="69"/>
      <c r="F893" s="310">
        <v>0</v>
      </c>
      <c r="G893" s="310">
        <v>18051.68</v>
      </c>
      <c r="H893" s="144">
        <f t="shared" si="163"/>
        <v>-18051.68</v>
      </c>
      <c r="I893" s="93" t="str">
        <f t="shared" si="162"/>
        <v>N.M.</v>
      </c>
      <c r="J893" s="160"/>
      <c r="K893" s="310">
        <v>0</v>
      </c>
      <c r="L893" s="310">
        <v>108310.08</v>
      </c>
      <c r="M893" s="144">
        <f t="shared" si="164"/>
        <v>-108310.08</v>
      </c>
      <c r="N893" s="93" t="str">
        <f t="shared" si="165"/>
        <v>N.M.</v>
      </c>
      <c r="O893" s="261"/>
      <c r="P893" s="160"/>
      <c r="Q893" s="310">
        <v>0</v>
      </c>
      <c r="R893" s="310">
        <v>54155.040000000001</v>
      </c>
      <c r="S893" s="144">
        <f t="shared" si="166"/>
        <v>-54155.040000000001</v>
      </c>
      <c r="T893" s="93" t="str">
        <f t="shared" si="167"/>
        <v>N.M.</v>
      </c>
      <c r="U893" s="160"/>
      <c r="V893" s="310">
        <v>108308.67</v>
      </c>
      <c r="W893" s="310">
        <v>216620.16</v>
      </c>
      <c r="X893" s="144">
        <f t="shared" si="168"/>
        <v>-108311.49</v>
      </c>
      <c r="Y893" s="93">
        <f t="shared" si="169"/>
        <v>-0.50000650908945876</v>
      </c>
      <c r="Z893" s="134"/>
    </row>
    <row r="894" spans="1:26" s="70" customFormat="1" hidden="1" outlineLevel="1" x14ac:dyDescent="0.25">
      <c r="A894" s="65" t="s">
        <v>1524</v>
      </c>
      <c r="B894" s="66" t="s">
        <v>1985</v>
      </c>
      <c r="C894" s="67" t="s">
        <v>2436</v>
      </c>
      <c r="D894" s="68"/>
      <c r="E894" s="69"/>
      <c r="F894" s="310">
        <v>-209403.13</v>
      </c>
      <c r="G894" s="310">
        <v>-341967.38</v>
      </c>
      <c r="H894" s="144">
        <f t="shared" si="163"/>
        <v>132564.25</v>
      </c>
      <c r="I894" s="93">
        <f t="shared" si="162"/>
        <v>0.38765174035020533</v>
      </c>
      <c r="J894" s="160"/>
      <c r="K894" s="310">
        <v>-1256418.77</v>
      </c>
      <c r="L894" s="310">
        <v>-2051804.27</v>
      </c>
      <c r="M894" s="144">
        <f t="shared" si="164"/>
        <v>795385.5</v>
      </c>
      <c r="N894" s="93">
        <f t="shared" si="165"/>
        <v>0.38765174223952659</v>
      </c>
      <c r="O894" s="261"/>
      <c r="P894" s="160"/>
      <c r="Q894" s="310">
        <v>-628209.39</v>
      </c>
      <c r="R894" s="310">
        <v>-1025902.14</v>
      </c>
      <c r="S894" s="144">
        <f t="shared" si="166"/>
        <v>397692.75</v>
      </c>
      <c r="T894" s="93">
        <f t="shared" si="167"/>
        <v>0.38765174035020533</v>
      </c>
      <c r="U894" s="160"/>
      <c r="V894" s="310">
        <v>-3177886.79</v>
      </c>
      <c r="W894" s="310">
        <v>-3951447.5300000003</v>
      </c>
      <c r="X894" s="144">
        <f t="shared" si="168"/>
        <v>773560.74000000022</v>
      </c>
      <c r="Y894" s="93">
        <f t="shared" si="169"/>
        <v>0.19576642081844883</v>
      </c>
      <c r="Z894" s="134"/>
    </row>
    <row r="895" spans="1:26" s="70" customFormat="1" hidden="1" outlineLevel="1" x14ac:dyDescent="0.25">
      <c r="A895" s="65" t="s">
        <v>1525</v>
      </c>
      <c r="B895" s="66" t="s">
        <v>1986</v>
      </c>
      <c r="C895" s="67" t="s">
        <v>2404</v>
      </c>
      <c r="D895" s="68"/>
      <c r="E895" s="69"/>
      <c r="F895" s="310">
        <v>0</v>
      </c>
      <c r="G895" s="310">
        <v>0</v>
      </c>
      <c r="H895" s="144">
        <f t="shared" si="163"/>
        <v>0</v>
      </c>
      <c r="I895" s="93">
        <f t="shared" si="162"/>
        <v>0</v>
      </c>
      <c r="J895" s="160"/>
      <c r="K895" s="310">
        <v>476</v>
      </c>
      <c r="L895" s="310">
        <v>0</v>
      </c>
      <c r="M895" s="144">
        <f t="shared" si="164"/>
        <v>476</v>
      </c>
      <c r="N895" s="93" t="str">
        <f t="shared" si="165"/>
        <v>N.M.</v>
      </c>
      <c r="O895" s="261"/>
      <c r="P895" s="160"/>
      <c r="Q895" s="310">
        <v>0</v>
      </c>
      <c r="R895" s="310">
        <v>0</v>
      </c>
      <c r="S895" s="144">
        <f t="shared" si="166"/>
        <v>0</v>
      </c>
      <c r="T895" s="93">
        <f t="shared" si="167"/>
        <v>0</v>
      </c>
      <c r="U895" s="160"/>
      <c r="V895" s="310">
        <v>1689276</v>
      </c>
      <c r="W895" s="310">
        <v>0</v>
      </c>
      <c r="X895" s="144">
        <f t="shared" si="168"/>
        <v>1689276</v>
      </c>
      <c r="Y895" s="93" t="str">
        <f t="shared" si="169"/>
        <v>N.M.</v>
      </c>
      <c r="Z895" s="134"/>
    </row>
    <row r="896" spans="1:26" collapsed="1" x14ac:dyDescent="0.25">
      <c r="A896" s="40" t="s">
        <v>724</v>
      </c>
      <c r="B896" s="85" t="s">
        <v>558</v>
      </c>
      <c r="C896" s="90" t="s">
        <v>288</v>
      </c>
      <c r="D896" s="40"/>
      <c r="E896" s="50"/>
      <c r="F896" s="102">
        <v>-89953.579999999929</v>
      </c>
      <c r="G896" s="102">
        <v>-3048.9200000000419</v>
      </c>
      <c r="H896" s="100">
        <f t="shared" si="163"/>
        <v>-86904.659999999887</v>
      </c>
      <c r="I896" s="119" t="str">
        <f t="shared" si="162"/>
        <v>N.M.</v>
      </c>
      <c r="J896" s="162"/>
      <c r="K896" s="102">
        <v>-86617.54999999865</v>
      </c>
      <c r="L896" s="102">
        <v>-868461.79000000097</v>
      </c>
      <c r="M896" s="100">
        <f t="shared" si="164"/>
        <v>781844.24000000232</v>
      </c>
      <c r="N896" s="119">
        <f t="shared" si="165"/>
        <v>0.90026325740825219</v>
      </c>
      <c r="O896" s="249"/>
      <c r="P896" s="162"/>
      <c r="Q896" s="102">
        <v>-208612.05000000022</v>
      </c>
      <c r="R896" s="102">
        <v>-336312.34999999974</v>
      </c>
      <c r="S896" s="100">
        <f t="shared" si="166"/>
        <v>127700.29999999952</v>
      </c>
      <c r="T896" s="119">
        <f t="shared" si="167"/>
        <v>0.37970743566211473</v>
      </c>
      <c r="U896" s="162"/>
      <c r="V896" s="102">
        <v>909507.29000000097</v>
      </c>
      <c r="W896" s="102">
        <v>-2374901.3600000008</v>
      </c>
      <c r="X896" s="100">
        <f t="shared" si="168"/>
        <v>3284408.6500000018</v>
      </c>
      <c r="Y896" s="119">
        <f t="shared" si="169"/>
        <v>1.3829663434947885</v>
      </c>
    </row>
    <row r="897" spans="1:26" s="70" customFormat="1" hidden="1" outlineLevel="1" x14ac:dyDescent="0.25">
      <c r="A897" s="65" t="s">
        <v>1526</v>
      </c>
      <c r="B897" s="66" t="s">
        <v>1987</v>
      </c>
      <c r="C897" s="67" t="s">
        <v>2437</v>
      </c>
      <c r="D897" s="68"/>
      <c r="E897" s="69"/>
      <c r="F897" s="310">
        <v>13447.98</v>
      </c>
      <c r="G897" s="310">
        <v>13301.300000000001</v>
      </c>
      <c r="H897" s="144">
        <f t="shared" si="163"/>
        <v>146.67999999999847</v>
      </c>
      <c r="I897" s="93">
        <f t="shared" si="162"/>
        <v>1.1027493553261596E-2</v>
      </c>
      <c r="J897" s="160"/>
      <c r="K897" s="310">
        <v>80292.73</v>
      </c>
      <c r="L897" s="310">
        <v>79904.930000000008</v>
      </c>
      <c r="M897" s="144">
        <f t="shared" si="164"/>
        <v>387.79999999998836</v>
      </c>
      <c r="N897" s="93">
        <f t="shared" si="165"/>
        <v>4.8532675017672663E-3</v>
      </c>
      <c r="O897" s="261"/>
      <c r="P897" s="160"/>
      <c r="Q897" s="310">
        <v>40195.01</v>
      </c>
      <c r="R897" s="310">
        <v>39964.44</v>
      </c>
      <c r="S897" s="144">
        <f t="shared" si="166"/>
        <v>230.56999999999971</v>
      </c>
      <c r="T897" s="93">
        <f t="shared" si="167"/>
        <v>5.7693789779113555E-3</v>
      </c>
      <c r="U897" s="160"/>
      <c r="V897" s="310">
        <v>162717.21</v>
      </c>
      <c r="W897" s="310">
        <v>150184.43</v>
      </c>
      <c r="X897" s="144">
        <f t="shared" si="168"/>
        <v>12532.779999999999</v>
      </c>
      <c r="Y897" s="93">
        <f t="shared" si="169"/>
        <v>8.3449263016146205E-2</v>
      </c>
      <c r="Z897" s="134"/>
    </row>
    <row r="898" spans="1:26" collapsed="1" x14ac:dyDescent="0.25">
      <c r="A898" s="40" t="s">
        <v>725</v>
      </c>
      <c r="B898" s="85" t="s">
        <v>559</v>
      </c>
      <c r="C898" s="90" t="s">
        <v>287</v>
      </c>
      <c r="D898" s="40"/>
      <c r="E898" s="50"/>
      <c r="F898" s="102">
        <v>13447.98</v>
      </c>
      <c r="G898" s="102">
        <v>13301.300000000001</v>
      </c>
      <c r="H898" s="100">
        <f t="shared" si="163"/>
        <v>146.67999999999847</v>
      </c>
      <c r="I898" s="119">
        <f t="shared" si="162"/>
        <v>1.1027493553261596E-2</v>
      </c>
      <c r="J898" s="162"/>
      <c r="K898" s="102">
        <v>80292.73</v>
      </c>
      <c r="L898" s="102">
        <v>79904.930000000008</v>
      </c>
      <c r="M898" s="100">
        <f t="shared" si="164"/>
        <v>387.79999999998836</v>
      </c>
      <c r="N898" s="119">
        <f t="shared" si="165"/>
        <v>4.8532675017672663E-3</v>
      </c>
      <c r="O898" s="249"/>
      <c r="P898" s="162"/>
      <c r="Q898" s="102">
        <v>40195.01</v>
      </c>
      <c r="R898" s="102">
        <v>39964.44</v>
      </c>
      <c r="S898" s="100">
        <f t="shared" si="166"/>
        <v>230.56999999999971</v>
      </c>
      <c r="T898" s="119">
        <f t="shared" si="167"/>
        <v>5.7693789779113555E-3</v>
      </c>
      <c r="U898" s="162"/>
      <c r="V898" s="102">
        <v>162717.21</v>
      </c>
      <c r="W898" s="102">
        <v>150184.43</v>
      </c>
      <c r="X898" s="100">
        <f t="shared" si="168"/>
        <v>12532.779999999999</v>
      </c>
      <c r="Y898" s="119">
        <f t="shared" si="169"/>
        <v>8.3449263016146205E-2</v>
      </c>
    </row>
    <row r="899" spans="1:26" s="70" customFormat="1" hidden="1" outlineLevel="1" x14ac:dyDescent="0.25">
      <c r="A899" s="65" t="s">
        <v>1527</v>
      </c>
      <c r="B899" s="66" t="s">
        <v>1988</v>
      </c>
      <c r="C899" s="67" t="s">
        <v>2438</v>
      </c>
      <c r="D899" s="68"/>
      <c r="E899" s="69"/>
      <c r="F899" s="310">
        <v>-15.950000000000001</v>
      </c>
      <c r="G899" s="310">
        <v>2561.63</v>
      </c>
      <c r="H899" s="144">
        <f t="shared" si="163"/>
        <v>-2577.58</v>
      </c>
      <c r="I899" s="93">
        <f t="shared" si="162"/>
        <v>-1.0062265042180174</v>
      </c>
      <c r="J899" s="160"/>
      <c r="K899" s="310">
        <v>8981.630000000001</v>
      </c>
      <c r="L899" s="310">
        <v>2690.79</v>
      </c>
      <c r="M899" s="144">
        <f t="shared" si="164"/>
        <v>6290.8400000000011</v>
      </c>
      <c r="N899" s="93">
        <f t="shared" si="165"/>
        <v>2.3379156307255493</v>
      </c>
      <c r="O899" s="261"/>
      <c r="P899" s="160"/>
      <c r="Q899" s="310">
        <v>769.39</v>
      </c>
      <c r="R899" s="310">
        <v>2589.7800000000002</v>
      </c>
      <c r="S899" s="144">
        <f t="shared" si="166"/>
        <v>-1820.3900000000003</v>
      </c>
      <c r="T899" s="93">
        <f t="shared" si="167"/>
        <v>-0.70291298874807906</v>
      </c>
      <c r="U899" s="160"/>
      <c r="V899" s="310">
        <v>19975.410000000003</v>
      </c>
      <c r="W899" s="310">
        <v>9069.17</v>
      </c>
      <c r="X899" s="144">
        <f t="shared" si="168"/>
        <v>10906.240000000003</v>
      </c>
      <c r="Y899" s="93">
        <f t="shared" si="169"/>
        <v>1.2025620867179689</v>
      </c>
      <c r="Z899" s="134"/>
    </row>
    <row r="900" spans="1:26" s="70" customFormat="1" hidden="1" outlineLevel="1" x14ac:dyDescent="0.25">
      <c r="A900" s="65" t="s">
        <v>1528</v>
      </c>
      <c r="B900" s="66" t="s">
        <v>1989</v>
      </c>
      <c r="C900" s="67" t="s">
        <v>2439</v>
      </c>
      <c r="D900" s="68"/>
      <c r="E900" s="69"/>
      <c r="F900" s="310">
        <v>0</v>
      </c>
      <c r="G900" s="310">
        <v>-0.36</v>
      </c>
      <c r="H900" s="144">
        <f t="shared" si="163"/>
        <v>0.36</v>
      </c>
      <c r="I900" s="93" t="str">
        <f t="shared" si="162"/>
        <v>N.M.</v>
      </c>
      <c r="J900" s="160"/>
      <c r="K900" s="310">
        <v>0</v>
      </c>
      <c r="L900" s="310">
        <v>3.42</v>
      </c>
      <c r="M900" s="144">
        <f t="shared" si="164"/>
        <v>-3.42</v>
      </c>
      <c r="N900" s="93" t="str">
        <f t="shared" si="165"/>
        <v>N.M.</v>
      </c>
      <c r="O900" s="261"/>
      <c r="P900" s="160"/>
      <c r="Q900" s="310">
        <v>0</v>
      </c>
      <c r="R900" s="310">
        <v>-3</v>
      </c>
      <c r="S900" s="144">
        <f t="shared" si="166"/>
        <v>3</v>
      </c>
      <c r="T900" s="93" t="str">
        <f t="shared" si="167"/>
        <v>N.M.</v>
      </c>
      <c r="U900" s="160"/>
      <c r="V900" s="310">
        <v>4343.1000000000004</v>
      </c>
      <c r="W900" s="310">
        <v>-15.090000000000002</v>
      </c>
      <c r="X900" s="144">
        <f t="shared" si="168"/>
        <v>4358.1900000000005</v>
      </c>
      <c r="Y900" s="93" t="str">
        <f t="shared" si="169"/>
        <v>N.M.</v>
      </c>
      <c r="Z900" s="134"/>
    </row>
    <row r="901" spans="1:26" s="70" customFormat="1" hidden="1" outlineLevel="1" x14ac:dyDescent="0.25">
      <c r="A901" s="65" t="s">
        <v>1529</v>
      </c>
      <c r="B901" s="66" t="s">
        <v>1990</v>
      </c>
      <c r="C901" s="67" t="s">
        <v>2440</v>
      </c>
      <c r="D901" s="68"/>
      <c r="E901" s="69"/>
      <c r="F901" s="310">
        <v>-20979.95</v>
      </c>
      <c r="G901" s="310">
        <v>489137.69</v>
      </c>
      <c r="H901" s="144">
        <f t="shared" si="163"/>
        <v>-510117.64</v>
      </c>
      <c r="I901" s="93">
        <f t="shared" si="162"/>
        <v>-1.0428917060143126</v>
      </c>
      <c r="J901" s="160"/>
      <c r="K901" s="310">
        <v>649615.13</v>
      </c>
      <c r="L901" s="310">
        <v>1904972.05</v>
      </c>
      <c r="M901" s="144">
        <f t="shared" si="164"/>
        <v>-1255356.92</v>
      </c>
      <c r="N901" s="93">
        <f t="shared" si="165"/>
        <v>-0.65898967913991169</v>
      </c>
      <c r="O901" s="261"/>
      <c r="P901" s="160"/>
      <c r="Q901" s="310">
        <v>403966.18</v>
      </c>
      <c r="R901" s="310">
        <v>968699.24</v>
      </c>
      <c r="S901" s="144">
        <f t="shared" si="166"/>
        <v>-564733.06000000006</v>
      </c>
      <c r="T901" s="93">
        <f t="shared" si="167"/>
        <v>-0.58298080217343828</v>
      </c>
      <c r="U901" s="160"/>
      <c r="V901" s="310">
        <v>1746655.63</v>
      </c>
      <c r="W901" s="310">
        <v>3405425.6500000004</v>
      </c>
      <c r="X901" s="144">
        <f t="shared" si="168"/>
        <v>-1658770.0200000005</v>
      </c>
      <c r="Y901" s="93">
        <f t="shared" si="169"/>
        <v>-0.48709623714732997</v>
      </c>
      <c r="Z901" s="134"/>
    </row>
    <row r="902" spans="1:26" s="70" customFormat="1" hidden="1" outlineLevel="1" x14ac:dyDescent="0.25">
      <c r="A902" s="65" t="s">
        <v>1530</v>
      </c>
      <c r="B902" s="66" t="s">
        <v>1991</v>
      </c>
      <c r="C902" s="67" t="s">
        <v>2441</v>
      </c>
      <c r="D902" s="68"/>
      <c r="E902" s="69"/>
      <c r="F902" s="310">
        <v>26625.48</v>
      </c>
      <c r="G902" s="310">
        <v>-70.460000000000008</v>
      </c>
      <c r="H902" s="144">
        <f t="shared" si="163"/>
        <v>26695.94</v>
      </c>
      <c r="I902" s="93" t="str">
        <f t="shared" si="162"/>
        <v>N.M.</v>
      </c>
      <c r="J902" s="160"/>
      <c r="K902" s="310">
        <v>63618.87</v>
      </c>
      <c r="L902" s="310">
        <v>8639.9500000000007</v>
      </c>
      <c r="M902" s="144">
        <f t="shared" si="164"/>
        <v>54978.92</v>
      </c>
      <c r="N902" s="93">
        <f t="shared" si="165"/>
        <v>6.363337750797168</v>
      </c>
      <c r="O902" s="261"/>
      <c r="P902" s="160"/>
      <c r="Q902" s="310">
        <v>59944.32</v>
      </c>
      <c r="R902" s="310">
        <v>3270.04</v>
      </c>
      <c r="S902" s="144">
        <f t="shared" si="166"/>
        <v>56674.28</v>
      </c>
      <c r="T902" s="93" t="str">
        <f t="shared" si="167"/>
        <v>N.M.</v>
      </c>
      <c r="U902" s="160"/>
      <c r="V902" s="310">
        <v>76561.11</v>
      </c>
      <c r="W902" s="310">
        <v>12992.800000000001</v>
      </c>
      <c r="X902" s="144">
        <f t="shared" si="168"/>
        <v>63568.31</v>
      </c>
      <c r="Y902" s="93">
        <f t="shared" si="169"/>
        <v>4.892579736469429</v>
      </c>
      <c r="Z902" s="134"/>
    </row>
    <row r="903" spans="1:26" s="70" customFormat="1" hidden="1" outlineLevel="1" x14ac:dyDescent="0.25">
      <c r="A903" s="65" t="s">
        <v>1531</v>
      </c>
      <c r="B903" s="66" t="s">
        <v>1992</v>
      </c>
      <c r="C903" s="67" t="s">
        <v>2442</v>
      </c>
      <c r="D903" s="68"/>
      <c r="E903" s="69"/>
      <c r="F903" s="310">
        <v>79433</v>
      </c>
      <c r="G903" s="310">
        <v>79052.86</v>
      </c>
      <c r="H903" s="144">
        <f t="shared" si="163"/>
        <v>380.13999999999942</v>
      </c>
      <c r="I903" s="93">
        <f t="shared" si="162"/>
        <v>4.8086811786442569E-3</v>
      </c>
      <c r="J903" s="160"/>
      <c r="K903" s="310">
        <v>476598</v>
      </c>
      <c r="L903" s="310">
        <v>474602.86</v>
      </c>
      <c r="M903" s="144">
        <f t="shared" si="164"/>
        <v>1995.140000000014</v>
      </c>
      <c r="N903" s="93">
        <f t="shared" si="165"/>
        <v>4.2038094755687191E-3</v>
      </c>
      <c r="O903" s="261"/>
      <c r="P903" s="160"/>
      <c r="Q903" s="310">
        <v>238299</v>
      </c>
      <c r="R903" s="310">
        <v>237272.86000000002</v>
      </c>
      <c r="S903" s="144">
        <f t="shared" si="166"/>
        <v>1026.1399999999849</v>
      </c>
      <c r="T903" s="93">
        <f t="shared" si="167"/>
        <v>4.3247255501534599E-3</v>
      </c>
      <c r="U903" s="160"/>
      <c r="V903" s="310">
        <v>953190.60000000009</v>
      </c>
      <c r="W903" s="310">
        <v>949023.67999999993</v>
      </c>
      <c r="X903" s="144">
        <f t="shared" si="168"/>
        <v>4166.9200000001583</v>
      </c>
      <c r="Y903" s="93">
        <f t="shared" si="169"/>
        <v>4.3907439696343076E-3</v>
      </c>
      <c r="Z903" s="134"/>
    </row>
    <row r="904" spans="1:26" collapsed="1" x14ac:dyDescent="0.25">
      <c r="A904" s="40" t="s">
        <v>726</v>
      </c>
      <c r="B904" s="85" t="s">
        <v>560</v>
      </c>
      <c r="C904" s="90" t="s">
        <v>286</v>
      </c>
      <c r="D904" s="40"/>
      <c r="E904" s="50"/>
      <c r="F904" s="102">
        <v>85062.58</v>
      </c>
      <c r="G904" s="102">
        <v>570681.36</v>
      </c>
      <c r="H904" s="100">
        <f t="shared" si="163"/>
        <v>-485618.77999999997</v>
      </c>
      <c r="I904" s="119">
        <f t="shared" si="162"/>
        <v>-0.85094557845730234</v>
      </c>
      <c r="J904" s="162"/>
      <c r="K904" s="102">
        <v>1198813.6299999999</v>
      </c>
      <c r="L904" s="102">
        <v>2390909.0699999998</v>
      </c>
      <c r="M904" s="100">
        <f t="shared" si="164"/>
        <v>-1192095.44</v>
      </c>
      <c r="N904" s="119">
        <f t="shared" si="165"/>
        <v>-0.49859505531090736</v>
      </c>
      <c r="O904" s="249"/>
      <c r="P904" s="162"/>
      <c r="Q904" s="102">
        <v>702978.89</v>
      </c>
      <c r="R904" s="102">
        <v>1211828.9200000002</v>
      </c>
      <c r="S904" s="100">
        <f t="shared" si="166"/>
        <v>-508850.03000000014</v>
      </c>
      <c r="T904" s="119">
        <f t="shared" si="167"/>
        <v>-0.41990253046609921</v>
      </c>
      <c r="U904" s="162"/>
      <c r="V904" s="102">
        <v>2800725.85</v>
      </c>
      <c r="W904" s="102">
        <v>4376496.2100000009</v>
      </c>
      <c r="X904" s="100">
        <f t="shared" si="168"/>
        <v>-1575770.3600000008</v>
      </c>
      <c r="Y904" s="119">
        <f t="shared" si="169"/>
        <v>-0.36005294746959243</v>
      </c>
    </row>
    <row r="905" spans="1:26" x14ac:dyDescent="0.25">
      <c r="A905" s="40" t="s">
        <v>727</v>
      </c>
      <c r="B905" s="124" t="s">
        <v>561</v>
      </c>
      <c r="C905" s="90" t="s">
        <v>285</v>
      </c>
      <c r="D905" s="40"/>
      <c r="E905" s="50"/>
      <c r="F905" s="102">
        <v>0</v>
      </c>
      <c r="G905" s="102">
        <v>0</v>
      </c>
      <c r="H905" s="100">
        <f t="shared" si="163"/>
        <v>0</v>
      </c>
      <c r="I905" s="119">
        <f t="shared" si="162"/>
        <v>0</v>
      </c>
      <c r="J905" s="162"/>
      <c r="K905" s="102">
        <v>0</v>
      </c>
      <c r="L905" s="102">
        <v>0</v>
      </c>
      <c r="M905" s="100">
        <f t="shared" si="164"/>
        <v>0</v>
      </c>
      <c r="N905" s="119">
        <f t="shared" si="165"/>
        <v>0</v>
      </c>
      <c r="O905" s="249"/>
      <c r="P905" s="162"/>
      <c r="Q905" s="102">
        <v>0</v>
      </c>
      <c r="R905" s="102">
        <v>0</v>
      </c>
      <c r="S905" s="100">
        <f t="shared" si="166"/>
        <v>0</v>
      </c>
      <c r="T905" s="119">
        <f t="shared" si="167"/>
        <v>0</v>
      </c>
      <c r="U905" s="162"/>
      <c r="V905" s="102">
        <v>0</v>
      </c>
      <c r="W905" s="102">
        <v>0</v>
      </c>
      <c r="X905" s="100">
        <f t="shared" si="168"/>
        <v>0</v>
      </c>
      <c r="Y905" s="119">
        <f t="shared" si="169"/>
        <v>0</v>
      </c>
    </row>
    <row r="906" spans="1:26" s="70" customFormat="1" hidden="1" outlineLevel="1" x14ac:dyDescent="0.25">
      <c r="A906" s="65" t="s">
        <v>1532</v>
      </c>
      <c r="B906" s="66" t="s">
        <v>1993</v>
      </c>
      <c r="C906" s="67" t="s">
        <v>2443</v>
      </c>
      <c r="D906" s="68"/>
      <c r="E906" s="69"/>
      <c r="F906" s="310">
        <v>-3800</v>
      </c>
      <c r="G906" s="310">
        <v>-686.09</v>
      </c>
      <c r="H906" s="144">
        <f t="shared" si="163"/>
        <v>-3113.91</v>
      </c>
      <c r="I906" s="93">
        <f t="shared" si="162"/>
        <v>-4.5386319579063965</v>
      </c>
      <c r="J906" s="160"/>
      <c r="K906" s="310">
        <v>8025.02</v>
      </c>
      <c r="L906" s="310">
        <v>9063.9</v>
      </c>
      <c r="M906" s="144">
        <f t="shared" si="164"/>
        <v>-1038.8799999999992</v>
      </c>
      <c r="N906" s="93">
        <f t="shared" si="165"/>
        <v>-0.11461732808173074</v>
      </c>
      <c r="O906" s="261"/>
      <c r="P906" s="160"/>
      <c r="Q906" s="310">
        <v>3025.02</v>
      </c>
      <c r="R906" s="310">
        <v>2463.9</v>
      </c>
      <c r="S906" s="144">
        <f t="shared" si="166"/>
        <v>561.11999999999989</v>
      </c>
      <c r="T906" s="93">
        <f t="shared" si="167"/>
        <v>0.22773651528065258</v>
      </c>
      <c r="U906" s="160"/>
      <c r="V906" s="310">
        <v>30475.02</v>
      </c>
      <c r="W906" s="310">
        <v>89652.989999999991</v>
      </c>
      <c r="X906" s="144">
        <f t="shared" si="168"/>
        <v>-59177.969999999987</v>
      </c>
      <c r="Y906" s="93">
        <f t="shared" si="169"/>
        <v>-0.66007804089969546</v>
      </c>
      <c r="Z906" s="134"/>
    </row>
    <row r="907" spans="1:26" s="70" customFormat="1" hidden="1" outlineLevel="1" x14ac:dyDescent="0.25">
      <c r="A907" s="65" t="s">
        <v>1533</v>
      </c>
      <c r="B907" s="66" t="s">
        <v>1994</v>
      </c>
      <c r="C907" s="67" t="s">
        <v>2444</v>
      </c>
      <c r="D907" s="68"/>
      <c r="E907" s="69"/>
      <c r="F907" s="310">
        <v>4250.01</v>
      </c>
      <c r="G907" s="310">
        <v>15950.01</v>
      </c>
      <c r="H907" s="144">
        <f t="shared" si="163"/>
        <v>-11700</v>
      </c>
      <c r="I907" s="93">
        <f t="shared" si="162"/>
        <v>-0.73354185984836373</v>
      </c>
      <c r="J907" s="160"/>
      <c r="K907" s="310">
        <v>8811.5</v>
      </c>
      <c r="L907" s="310">
        <v>20000</v>
      </c>
      <c r="M907" s="144">
        <f t="shared" si="164"/>
        <v>-11188.5</v>
      </c>
      <c r="N907" s="93">
        <f t="shared" si="165"/>
        <v>-0.55942499999999995</v>
      </c>
      <c r="O907" s="261"/>
      <c r="P907" s="160"/>
      <c r="Q907" s="310">
        <v>7900</v>
      </c>
      <c r="R907" s="310">
        <v>18000.010000000002</v>
      </c>
      <c r="S907" s="144">
        <f t="shared" si="166"/>
        <v>-10100.010000000002</v>
      </c>
      <c r="T907" s="93">
        <f t="shared" si="167"/>
        <v>-0.56111135493813624</v>
      </c>
      <c r="U907" s="160"/>
      <c r="V907" s="310">
        <v>14476.810000000001</v>
      </c>
      <c r="W907" s="310">
        <v>28001.25</v>
      </c>
      <c r="X907" s="144">
        <f t="shared" si="168"/>
        <v>-13524.439999999999</v>
      </c>
      <c r="Y907" s="93">
        <f t="shared" si="169"/>
        <v>-0.48299415204678359</v>
      </c>
      <c r="Z907" s="134"/>
    </row>
    <row r="908" spans="1:26" s="70" customFormat="1" hidden="1" outlineLevel="1" x14ac:dyDescent="0.25">
      <c r="A908" s="65" t="s">
        <v>1534</v>
      </c>
      <c r="B908" s="66" t="s">
        <v>1995</v>
      </c>
      <c r="C908" s="67" t="s">
        <v>2445</v>
      </c>
      <c r="D908" s="68"/>
      <c r="E908" s="69"/>
      <c r="F908" s="310">
        <v>133.06</v>
      </c>
      <c r="G908" s="310">
        <v>117.07000000000001</v>
      </c>
      <c r="H908" s="144">
        <f t="shared" si="163"/>
        <v>15.989999999999995</v>
      </c>
      <c r="I908" s="93">
        <f t="shared" si="162"/>
        <v>0.13658494917570679</v>
      </c>
      <c r="J908" s="160"/>
      <c r="K908" s="310">
        <v>1080.3</v>
      </c>
      <c r="L908" s="310">
        <v>18415.34</v>
      </c>
      <c r="M908" s="144">
        <f t="shared" si="164"/>
        <v>-17335.04</v>
      </c>
      <c r="N908" s="93">
        <f t="shared" si="165"/>
        <v>-0.94133695060748268</v>
      </c>
      <c r="O908" s="261"/>
      <c r="P908" s="160"/>
      <c r="Q908" s="310">
        <v>243.76</v>
      </c>
      <c r="R908" s="310">
        <v>270.59000000000003</v>
      </c>
      <c r="S908" s="144">
        <f t="shared" si="166"/>
        <v>-26.830000000000041</v>
      </c>
      <c r="T908" s="93">
        <f t="shared" si="167"/>
        <v>-9.9153701171514244E-2</v>
      </c>
      <c r="U908" s="160"/>
      <c r="V908" s="310">
        <v>22162.560000000001</v>
      </c>
      <c r="W908" s="310">
        <v>22353.35</v>
      </c>
      <c r="X908" s="144">
        <f t="shared" si="168"/>
        <v>-190.78999999999724</v>
      </c>
      <c r="Y908" s="93">
        <f t="shared" si="169"/>
        <v>-8.5351860012032755E-3</v>
      </c>
      <c r="Z908" s="134"/>
    </row>
    <row r="909" spans="1:26" s="70" customFormat="1" hidden="1" outlineLevel="1" x14ac:dyDescent="0.25">
      <c r="A909" s="65" t="s">
        <v>1535</v>
      </c>
      <c r="B909" s="66" t="s">
        <v>1996</v>
      </c>
      <c r="C909" s="67" t="s">
        <v>2446</v>
      </c>
      <c r="D909" s="68"/>
      <c r="E909" s="69"/>
      <c r="F909" s="310">
        <v>0</v>
      </c>
      <c r="G909" s="310">
        <v>0</v>
      </c>
      <c r="H909" s="144">
        <f t="shared" si="163"/>
        <v>0</v>
      </c>
      <c r="I909" s="93">
        <f t="shared" si="162"/>
        <v>0</v>
      </c>
      <c r="J909" s="160"/>
      <c r="K909" s="310">
        <v>-1682.5900000000001</v>
      </c>
      <c r="L909" s="310">
        <v>0</v>
      </c>
      <c r="M909" s="144">
        <f t="shared" si="164"/>
        <v>-1682.5900000000001</v>
      </c>
      <c r="N909" s="93" t="str">
        <f t="shared" si="165"/>
        <v>N.M.</v>
      </c>
      <c r="O909" s="261"/>
      <c r="P909" s="160"/>
      <c r="Q909" s="310">
        <v>-2819.71</v>
      </c>
      <c r="R909" s="310">
        <v>0</v>
      </c>
      <c r="S909" s="144">
        <f t="shared" si="166"/>
        <v>-2819.71</v>
      </c>
      <c r="T909" s="93" t="str">
        <f t="shared" si="167"/>
        <v>N.M.</v>
      </c>
      <c r="U909" s="160"/>
      <c r="V909" s="310">
        <v>-1682.5900000000001</v>
      </c>
      <c r="W909" s="310">
        <v>0</v>
      </c>
      <c r="X909" s="144">
        <f t="shared" si="168"/>
        <v>-1682.5900000000001</v>
      </c>
      <c r="Y909" s="93" t="str">
        <f t="shared" si="169"/>
        <v>N.M.</v>
      </c>
      <c r="Z909" s="134"/>
    </row>
    <row r="910" spans="1:26" s="70" customFormat="1" hidden="1" outlineLevel="1" x14ac:dyDescent="0.25">
      <c r="A910" s="65" t="s">
        <v>1536</v>
      </c>
      <c r="B910" s="66" t="s">
        <v>1997</v>
      </c>
      <c r="C910" s="67" t="s">
        <v>2447</v>
      </c>
      <c r="D910" s="68"/>
      <c r="E910" s="69"/>
      <c r="F910" s="310">
        <v>0</v>
      </c>
      <c r="G910" s="310">
        <v>0</v>
      </c>
      <c r="H910" s="144">
        <f t="shared" si="163"/>
        <v>0</v>
      </c>
      <c r="I910" s="93">
        <f t="shared" si="162"/>
        <v>0</v>
      </c>
      <c r="J910" s="160"/>
      <c r="K910" s="310">
        <v>625</v>
      </c>
      <c r="L910" s="310">
        <v>0</v>
      </c>
      <c r="M910" s="144">
        <f t="shared" si="164"/>
        <v>625</v>
      </c>
      <c r="N910" s="93" t="str">
        <f t="shared" si="165"/>
        <v>N.M.</v>
      </c>
      <c r="O910" s="261"/>
      <c r="P910" s="160"/>
      <c r="Q910" s="310">
        <v>-125</v>
      </c>
      <c r="R910" s="310">
        <v>0</v>
      </c>
      <c r="S910" s="144">
        <f t="shared" si="166"/>
        <v>-125</v>
      </c>
      <c r="T910" s="93" t="str">
        <f t="shared" si="167"/>
        <v>N.M.</v>
      </c>
      <c r="U910" s="160"/>
      <c r="V910" s="310">
        <v>625</v>
      </c>
      <c r="W910" s="310">
        <v>0</v>
      </c>
      <c r="X910" s="144">
        <f t="shared" si="168"/>
        <v>625</v>
      </c>
      <c r="Y910" s="93" t="str">
        <f t="shared" si="169"/>
        <v>N.M.</v>
      </c>
      <c r="Z910" s="134"/>
    </row>
    <row r="911" spans="1:26" s="70" customFormat="1" hidden="1" outlineLevel="1" x14ac:dyDescent="0.25">
      <c r="A911" s="65" t="s">
        <v>1537</v>
      </c>
      <c r="B911" s="66" t="s">
        <v>1998</v>
      </c>
      <c r="C911" s="67" t="s">
        <v>2448</v>
      </c>
      <c r="D911" s="68"/>
      <c r="E911" s="69"/>
      <c r="F911" s="310">
        <v>0</v>
      </c>
      <c r="G911" s="310">
        <v>0</v>
      </c>
      <c r="H911" s="144">
        <f t="shared" si="163"/>
        <v>0</v>
      </c>
      <c r="I911" s="93">
        <f t="shared" si="162"/>
        <v>0</v>
      </c>
      <c r="J911" s="160"/>
      <c r="K911" s="310">
        <v>0</v>
      </c>
      <c r="L911" s="310">
        <v>0</v>
      </c>
      <c r="M911" s="144">
        <f t="shared" si="164"/>
        <v>0</v>
      </c>
      <c r="N911" s="93">
        <f t="shared" si="165"/>
        <v>0</v>
      </c>
      <c r="O911" s="261"/>
      <c r="P911" s="160"/>
      <c r="Q911" s="310">
        <v>0</v>
      </c>
      <c r="R911" s="310">
        <v>0</v>
      </c>
      <c r="S911" s="144">
        <f t="shared" si="166"/>
        <v>0</v>
      </c>
      <c r="T911" s="93">
        <f t="shared" si="167"/>
        <v>0</v>
      </c>
      <c r="U911" s="160"/>
      <c r="V911" s="310">
        <v>0</v>
      </c>
      <c r="W911" s="310">
        <v>13.48</v>
      </c>
      <c r="X911" s="144">
        <f t="shared" si="168"/>
        <v>-13.48</v>
      </c>
      <c r="Y911" s="93" t="str">
        <f t="shared" si="169"/>
        <v>N.M.</v>
      </c>
      <c r="Z911" s="134"/>
    </row>
    <row r="912" spans="1:26" s="70" customFormat="1" hidden="1" outlineLevel="1" x14ac:dyDescent="0.25">
      <c r="A912" s="65" t="s">
        <v>1538</v>
      </c>
      <c r="B912" s="66" t="s">
        <v>1999</v>
      </c>
      <c r="C912" s="67" t="s">
        <v>2449</v>
      </c>
      <c r="D912" s="68"/>
      <c r="E912" s="69"/>
      <c r="F912" s="310">
        <v>1774.04</v>
      </c>
      <c r="G912" s="310">
        <v>6254.02</v>
      </c>
      <c r="H912" s="144">
        <f t="shared" si="163"/>
        <v>-4479.9800000000005</v>
      </c>
      <c r="I912" s="93">
        <f t="shared" si="162"/>
        <v>-0.71633605265093492</v>
      </c>
      <c r="J912" s="160"/>
      <c r="K912" s="310">
        <v>10916.210000000001</v>
      </c>
      <c r="L912" s="310">
        <v>12539.43</v>
      </c>
      <c r="M912" s="144">
        <f t="shared" si="164"/>
        <v>-1623.2199999999993</v>
      </c>
      <c r="N912" s="93">
        <f t="shared" si="165"/>
        <v>-0.12944926523773403</v>
      </c>
      <c r="O912" s="261"/>
      <c r="P912" s="160"/>
      <c r="Q912" s="310">
        <v>6585.76</v>
      </c>
      <c r="R912" s="310">
        <v>12539.43</v>
      </c>
      <c r="S912" s="144">
        <f t="shared" si="166"/>
        <v>-5953.67</v>
      </c>
      <c r="T912" s="93">
        <f t="shared" si="167"/>
        <v>-0.47479590380104997</v>
      </c>
      <c r="U912" s="160"/>
      <c r="V912" s="310">
        <v>15242.710000000001</v>
      </c>
      <c r="W912" s="310">
        <v>23065</v>
      </c>
      <c r="X912" s="144">
        <f t="shared" si="168"/>
        <v>-7822.2899999999991</v>
      </c>
      <c r="Y912" s="93">
        <f t="shared" si="169"/>
        <v>-0.33914112291350529</v>
      </c>
      <c r="Z912" s="134"/>
    </row>
    <row r="913" spans="1:26" s="70" customFormat="1" hidden="1" outlineLevel="1" x14ac:dyDescent="0.25">
      <c r="A913" s="65" t="s">
        <v>1539</v>
      </c>
      <c r="B913" s="66" t="s">
        <v>2000</v>
      </c>
      <c r="C913" s="67" t="s">
        <v>2450</v>
      </c>
      <c r="D913" s="68"/>
      <c r="E913" s="69"/>
      <c r="F913" s="310">
        <v>1194.32</v>
      </c>
      <c r="G913" s="310">
        <v>289.06</v>
      </c>
      <c r="H913" s="144">
        <f t="shared" si="163"/>
        <v>905.26</v>
      </c>
      <c r="I913" s="93">
        <f t="shared" si="162"/>
        <v>3.1317373555663184</v>
      </c>
      <c r="J913" s="160"/>
      <c r="K913" s="310">
        <v>4477.08</v>
      </c>
      <c r="L913" s="310">
        <v>5131.57</v>
      </c>
      <c r="M913" s="144">
        <f t="shared" si="164"/>
        <v>-654.48999999999978</v>
      </c>
      <c r="N913" s="93">
        <f t="shared" si="165"/>
        <v>-0.12754186340632589</v>
      </c>
      <c r="O913" s="261"/>
      <c r="P913" s="160"/>
      <c r="Q913" s="310">
        <v>3586.84</v>
      </c>
      <c r="R913" s="310">
        <v>1951.42</v>
      </c>
      <c r="S913" s="144">
        <f t="shared" si="166"/>
        <v>1635.42</v>
      </c>
      <c r="T913" s="93">
        <f t="shared" si="167"/>
        <v>0.83806663865287845</v>
      </c>
      <c r="U913" s="160"/>
      <c r="V913" s="310">
        <v>5663.3099999999995</v>
      </c>
      <c r="W913" s="310">
        <v>9373.2000000000007</v>
      </c>
      <c r="X913" s="144">
        <f t="shared" si="168"/>
        <v>-3709.8900000000012</v>
      </c>
      <c r="Y913" s="93">
        <f t="shared" si="169"/>
        <v>-0.3957975931378826</v>
      </c>
      <c r="Z913" s="134"/>
    </row>
    <row r="914" spans="1:26" ht="12.75" customHeight="1" collapsed="1" x14ac:dyDescent="0.25">
      <c r="A914" s="40" t="s">
        <v>728</v>
      </c>
      <c r="B914" s="85" t="s">
        <v>562</v>
      </c>
      <c r="C914" s="90" t="s">
        <v>284</v>
      </c>
      <c r="D914" s="40"/>
      <c r="E914" s="50"/>
      <c r="F914" s="102">
        <v>3551.4300000000003</v>
      </c>
      <c r="G914" s="102">
        <v>21924.070000000003</v>
      </c>
      <c r="H914" s="100">
        <f t="shared" si="163"/>
        <v>-18372.640000000003</v>
      </c>
      <c r="I914" s="119">
        <f t="shared" si="162"/>
        <v>-0.83801228512771575</v>
      </c>
      <c r="J914" s="162"/>
      <c r="K914" s="102">
        <v>32252.520000000004</v>
      </c>
      <c r="L914" s="102">
        <v>65150.240000000005</v>
      </c>
      <c r="M914" s="100">
        <f t="shared" si="164"/>
        <v>-32897.72</v>
      </c>
      <c r="N914" s="119">
        <f t="shared" si="165"/>
        <v>-0.50495163179751912</v>
      </c>
      <c r="O914" s="249"/>
      <c r="P914" s="162"/>
      <c r="Q914" s="102">
        <v>18396.669999999998</v>
      </c>
      <c r="R914" s="102">
        <v>35225.350000000006</v>
      </c>
      <c r="S914" s="100">
        <f t="shared" si="166"/>
        <v>-16828.680000000008</v>
      </c>
      <c r="T914" s="119">
        <f t="shared" si="167"/>
        <v>-0.47774344328729179</v>
      </c>
      <c r="U914" s="162"/>
      <c r="V914" s="102">
        <v>86962.820000000022</v>
      </c>
      <c r="W914" s="102">
        <v>172459.27</v>
      </c>
      <c r="X914" s="100">
        <f t="shared" si="168"/>
        <v>-85496.449999999968</v>
      </c>
      <c r="Y914" s="119">
        <f t="shared" si="169"/>
        <v>-0.49574864836201599</v>
      </c>
    </row>
    <row r="915" spans="1:26" s="70" customFormat="1" hidden="1" outlineLevel="1" x14ac:dyDescent="0.25">
      <c r="A915" s="65" t="s">
        <v>1540</v>
      </c>
      <c r="B915" s="66" t="s">
        <v>2001</v>
      </c>
      <c r="C915" s="67" t="s">
        <v>2451</v>
      </c>
      <c r="D915" s="68"/>
      <c r="E915" s="69"/>
      <c r="F915" s="310">
        <v>35047.910000000003</v>
      </c>
      <c r="G915" s="310">
        <v>30845.91</v>
      </c>
      <c r="H915" s="144">
        <f t="shared" si="163"/>
        <v>4202.0000000000036</v>
      </c>
      <c r="I915" s="93">
        <f t="shared" si="162"/>
        <v>0.13622551579771852</v>
      </c>
      <c r="J915" s="160"/>
      <c r="K915" s="310">
        <v>137678.39999999999</v>
      </c>
      <c r="L915" s="310">
        <v>182502.58000000002</v>
      </c>
      <c r="M915" s="144">
        <f t="shared" si="164"/>
        <v>-44824.180000000022</v>
      </c>
      <c r="N915" s="93">
        <f t="shared" si="165"/>
        <v>-0.24560847304186065</v>
      </c>
      <c r="O915" s="261"/>
      <c r="P915" s="160"/>
      <c r="Q915" s="310">
        <v>87645.89</v>
      </c>
      <c r="R915" s="310">
        <v>-12324.210000000001</v>
      </c>
      <c r="S915" s="144">
        <f t="shared" si="166"/>
        <v>99970.1</v>
      </c>
      <c r="T915" s="93">
        <f t="shared" si="167"/>
        <v>8.1116842377726446</v>
      </c>
      <c r="U915" s="160"/>
      <c r="V915" s="310">
        <v>248571.72999999998</v>
      </c>
      <c r="W915" s="310">
        <v>224821.23</v>
      </c>
      <c r="X915" s="144">
        <f t="shared" si="168"/>
        <v>23750.499999999971</v>
      </c>
      <c r="Y915" s="93">
        <f t="shared" si="169"/>
        <v>0.1056417136406556</v>
      </c>
      <c r="Z915" s="134"/>
    </row>
    <row r="916" spans="1:26" s="70" customFormat="1" hidden="1" outlineLevel="1" x14ac:dyDescent="0.25">
      <c r="A916" s="65" t="s">
        <v>1541</v>
      </c>
      <c r="B916" s="66" t="s">
        <v>2002</v>
      </c>
      <c r="C916" s="67" t="s">
        <v>2452</v>
      </c>
      <c r="D916" s="68"/>
      <c r="E916" s="69"/>
      <c r="F916" s="310">
        <v>2027.2710000000002</v>
      </c>
      <c r="G916" s="310">
        <v>2109.86</v>
      </c>
      <c r="H916" s="144">
        <f t="shared" si="163"/>
        <v>-82.588999999999942</v>
      </c>
      <c r="I916" s="93">
        <f t="shared" si="162"/>
        <v>-3.9144303413496603E-2</v>
      </c>
      <c r="J916" s="160"/>
      <c r="K916" s="310">
        <v>31507.898000000001</v>
      </c>
      <c r="L916" s="310">
        <v>43787.019</v>
      </c>
      <c r="M916" s="144">
        <f t="shared" si="164"/>
        <v>-12279.120999999999</v>
      </c>
      <c r="N916" s="93">
        <f t="shared" si="165"/>
        <v>-0.28042833881886314</v>
      </c>
      <c r="O916" s="261"/>
      <c r="P916" s="160"/>
      <c r="Q916" s="310">
        <v>6945.6840000000002</v>
      </c>
      <c r="R916" s="310">
        <v>10733.64</v>
      </c>
      <c r="S916" s="144">
        <f t="shared" si="166"/>
        <v>-3787.9559999999992</v>
      </c>
      <c r="T916" s="93">
        <f t="shared" si="167"/>
        <v>-0.352905072277438</v>
      </c>
      <c r="U916" s="160"/>
      <c r="V916" s="310">
        <v>76176.687999999995</v>
      </c>
      <c r="W916" s="310">
        <v>60317.078999999998</v>
      </c>
      <c r="X916" s="144">
        <f t="shared" si="168"/>
        <v>15859.608999999997</v>
      </c>
      <c r="Y916" s="93">
        <f t="shared" si="169"/>
        <v>0.26293728514273706</v>
      </c>
      <c r="Z916" s="134"/>
    </row>
    <row r="917" spans="1:26" s="70" customFormat="1" hidden="1" outlineLevel="1" x14ac:dyDescent="0.25">
      <c r="A917" s="65" t="s">
        <v>1542</v>
      </c>
      <c r="B917" s="66" t="s">
        <v>2003</v>
      </c>
      <c r="C917" s="67" t="s">
        <v>2453</v>
      </c>
      <c r="D917" s="68"/>
      <c r="E917" s="69"/>
      <c r="F917" s="310">
        <v>0</v>
      </c>
      <c r="G917" s="310">
        <v>0</v>
      </c>
      <c r="H917" s="144">
        <f t="shared" si="163"/>
        <v>0</v>
      </c>
      <c r="I917" s="93">
        <f t="shared" si="162"/>
        <v>0</v>
      </c>
      <c r="J917" s="160"/>
      <c r="K917" s="310">
        <v>17.89</v>
      </c>
      <c r="L917" s="310">
        <v>556.69000000000005</v>
      </c>
      <c r="M917" s="144">
        <f t="shared" si="164"/>
        <v>-538.80000000000007</v>
      </c>
      <c r="N917" s="93">
        <f t="shared" si="165"/>
        <v>-0.96786362248288993</v>
      </c>
      <c r="O917" s="261"/>
      <c r="P917" s="160"/>
      <c r="Q917" s="310">
        <v>-6.48</v>
      </c>
      <c r="R917" s="310">
        <v>-8.2799999999999994</v>
      </c>
      <c r="S917" s="144">
        <f t="shared" si="166"/>
        <v>1.7999999999999989</v>
      </c>
      <c r="T917" s="93">
        <f t="shared" si="167"/>
        <v>0.21739130434782597</v>
      </c>
      <c r="U917" s="160"/>
      <c r="V917" s="310">
        <v>86.81</v>
      </c>
      <c r="W917" s="310">
        <v>2134.0700000000002</v>
      </c>
      <c r="X917" s="144">
        <f t="shared" si="168"/>
        <v>-2047.2600000000002</v>
      </c>
      <c r="Y917" s="93">
        <f t="shared" si="169"/>
        <v>-0.95932185917050516</v>
      </c>
      <c r="Z917" s="134"/>
    </row>
    <row r="918" spans="1:26" s="70" customFormat="1" hidden="1" outlineLevel="1" x14ac:dyDescent="0.25">
      <c r="A918" s="65" t="s">
        <v>1543</v>
      </c>
      <c r="B918" s="66" t="s">
        <v>2004</v>
      </c>
      <c r="C918" s="67" t="s">
        <v>2454</v>
      </c>
      <c r="D918" s="68"/>
      <c r="E918" s="69"/>
      <c r="F918" s="310">
        <v>0</v>
      </c>
      <c r="G918" s="310">
        <v>-130.33000000000001</v>
      </c>
      <c r="H918" s="144">
        <f t="shared" si="163"/>
        <v>130.33000000000001</v>
      </c>
      <c r="I918" s="93" t="str">
        <f t="shared" si="162"/>
        <v>N.M.</v>
      </c>
      <c r="J918" s="160"/>
      <c r="K918" s="310">
        <v>13299.130000000001</v>
      </c>
      <c r="L918" s="310">
        <v>116069.81</v>
      </c>
      <c r="M918" s="144">
        <f t="shared" si="164"/>
        <v>-102770.68</v>
      </c>
      <c r="N918" s="93">
        <f t="shared" si="165"/>
        <v>-0.88542128224384964</v>
      </c>
      <c r="O918" s="261"/>
      <c r="P918" s="160"/>
      <c r="Q918" s="310">
        <v>-4.2</v>
      </c>
      <c r="R918" s="310">
        <v>5251.45</v>
      </c>
      <c r="S918" s="144">
        <f t="shared" si="166"/>
        <v>-5255.65</v>
      </c>
      <c r="T918" s="93">
        <f t="shared" si="167"/>
        <v>-1.0007997791086272</v>
      </c>
      <c r="U918" s="160"/>
      <c r="V918" s="310">
        <v>17754.64</v>
      </c>
      <c r="W918" s="310">
        <v>128515.64</v>
      </c>
      <c r="X918" s="144">
        <f t="shared" si="168"/>
        <v>-110761</v>
      </c>
      <c r="Y918" s="93">
        <f t="shared" si="169"/>
        <v>-0.86184841004565671</v>
      </c>
      <c r="Z918" s="134"/>
    </row>
    <row r="919" spans="1:26" s="70" customFormat="1" hidden="1" outlineLevel="1" x14ac:dyDescent="0.25">
      <c r="A919" s="65" t="s">
        <v>1544</v>
      </c>
      <c r="B919" s="66" t="s">
        <v>2005</v>
      </c>
      <c r="C919" s="67" t="s">
        <v>2455</v>
      </c>
      <c r="D919" s="68"/>
      <c r="E919" s="69"/>
      <c r="F919" s="310">
        <v>27010.89</v>
      </c>
      <c r="G919" s="310">
        <v>26913.55</v>
      </c>
      <c r="H919" s="144">
        <f t="shared" si="163"/>
        <v>97.340000000000146</v>
      </c>
      <c r="I919" s="93">
        <f t="shared" si="162"/>
        <v>3.616765532603471E-3</v>
      </c>
      <c r="J919" s="160"/>
      <c r="K919" s="310">
        <v>110085.86</v>
      </c>
      <c r="L919" s="310">
        <v>113684.24</v>
      </c>
      <c r="M919" s="144">
        <f t="shared" si="164"/>
        <v>-3598.3800000000047</v>
      </c>
      <c r="N919" s="93">
        <f t="shared" si="165"/>
        <v>-3.1652408460486732E-2</v>
      </c>
      <c r="O919" s="261"/>
      <c r="P919" s="160"/>
      <c r="Q919" s="310">
        <v>54171.42</v>
      </c>
      <c r="R919" s="310">
        <v>52552.66</v>
      </c>
      <c r="S919" s="144">
        <f t="shared" si="166"/>
        <v>1618.7599999999948</v>
      </c>
      <c r="T919" s="93">
        <f t="shared" si="167"/>
        <v>3.0802627307542466E-2</v>
      </c>
      <c r="U919" s="160"/>
      <c r="V919" s="310">
        <v>253992.01</v>
      </c>
      <c r="W919" s="310">
        <v>273131.61</v>
      </c>
      <c r="X919" s="144">
        <f t="shared" si="168"/>
        <v>-19139.599999999977</v>
      </c>
      <c r="Y919" s="93">
        <f t="shared" si="169"/>
        <v>-7.0074642770201437E-2</v>
      </c>
      <c r="Z919" s="134"/>
    </row>
    <row r="920" spans="1:26" collapsed="1" x14ac:dyDescent="0.25">
      <c r="A920" s="40" t="s">
        <v>729</v>
      </c>
      <c r="B920" s="85" t="s">
        <v>563</v>
      </c>
      <c r="C920" s="90" t="s">
        <v>283</v>
      </c>
      <c r="D920" s="40"/>
      <c r="E920" s="50"/>
      <c r="F920" s="102">
        <v>64086.071000000004</v>
      </c>
      <c r="G920" s="102">
        <v>59738.989999999991</v>
      </c>
      <c r="H920" s="100">
        <f t="shared" si="163"/>
        <v>4347.0810000000129</v>
      </c>
      <c r="I920" s="119">
        <f t="shared" si="162"/>
        <v>7.2767902503875839E-2</v>
      </c>
      <c r="J920" s="162"/>
      <c r="K920" s="102">
        <v>292589.17800000001</v>
      </c>
      <c r="L920" s="102">
        <v>456600.33900000004</v>
      </c>
      <c r="M920" s="100">
        <f t="shared" si="164"/>
        <v>-164011.16100000002</v>
      </c>
      <c r="N920" s="119">
        <f t="shared" si="165"/>
        <v>-0.35920069914796976</v>
      </c>
      <c r="O920" s="249"/>
      <c r="P920" s="162"/>
      <c r="Q920" s="102">
        <v>148752.31400000001</v>
      </c>
      <c r="R920" s="102">
        <v>56205.26</v>
      </c>
      <c r="S920" s="100">
        <f t="shared" si="166"/>
        <v>92547.054000000004</v>
      </c>
      <c r="T920" s="119">
        <f t="shared" si="167"/>
        <v>1.6465906215895096</v>
      </c>
      <c r="U920" s="162"/>
      <c r="V920" s="102">
        <v>596581.87800000003</v>
      </c>
      <c r="W920" s="102">
        <v>688919.62899999996</v>
      </c>
      <c r="X920" s="100">
        <f t="shared" si="168"/>
        <v>-92337.750999999931</v>
      </c>
      <c r="Y920" s="119">
        <f t="shared" si="169"/>
        <v>-0.13403268990031919</v>
      </c>
    </row>
    <row r="921" spans="1:26" s="70" customFormat="1" hidden="1" outlineLevel="1" x14ac:dyDescent="0.25">
      <c r="A921" s="65" t="s">
        <v>1545</v>
      </c>
      <c r="B921" s="66" t="s">
        <v>2006</v>
      </c>
      <c r="C921" s="67" t="s">
        <v>2456</v>
      </c>
      <c r="D921" s="68"/>
      <c r="E921" s="69"/>
      <c r="F921" s="310">
        <v>800</v>
      </c>
      <c r="G921" s="310">
        <v>800</v>
      </c>
      <c r="H921" s="144">
        <f t="shared" si="163"/>
        <v>0</v>
      </c>
      <c r="I921" s="93">
        <f t="shared" si="162"/>
        <v>0</v>
      </c>
      <c r="J921" s="160"/>
      <c r="K921" s="310">
        <v>5600</v>
      </c>
      <c r="L921" s="310">
        <v>4800</v>
      </c>
      <c r="M921" s="144">
        <f t="shared" si="164"/>
        <v>800</v>
      </c>
      <c r="N921" s="93">
        <f t="shared" si="165"/>
        <v>0.16666666666666666</v>
      </c>
      <c r="O921" s="261"/>
      <c r="P921" s="160"/>
      <c r="Q921" s="310">
        <v>3200</v>
      </c>
      <c r="R921" s="310">
        <v>1600</v>
      </c>
      <c r="S921" s="144">
        <f t="shared" si="166"/>
        <v>1600</v>
      </c>
      <c r="T921" s="93">
        <f t="shared" si="167"/>
        <v>1</v>
      </c>
      <c r="U921" s="160"/>
      <c r="V921" s="310">
        <v>18233.71</v>
      </c>
      <c r="W921" s="310">
        <v>16680.11</v>
      </c>
      <c r="X921" s="144">
        <f t="shared" si="168"/>
        <v>1553.5999999999985</v>
      </c>
      <c r="Y921" s="93">
        <f t="shared" si="169"/>
        <v>9.3140872572183189E-2</v>
      </c>
      <c r="Z921" s="134"/>
    </row>
    <row r="922" spans="1:26" s="70" customFormat="1" hidden="1" outlineLevel="1" x14ac:dyDescent="0.25">
      <c r="A922" s="65" t="s">
        <v>1546</v>
      </c>
      <c r="B922" s="66" t="s">
        <v>2007</v>
      </c>
      <c r="C922" s="67" t="s">
        <v>2457</v>
      </c>
      <c r="D922" s="68"/>
      <c r="E922" s="69"/>
      <c r="F922" s="310">
        <v>4092.1600000000003</v>
      </c>
      <c r="G922" s="310">
        <v>4568.76</v>
      </c>
      <c r="H922" s="144">
        <f t="shared" si="163"/>
        <v>-476.59999999999991</v>
      </c>
      <c r="I922" s="93">
        <f t="shared" si="162"/>
        <v>-0.10431714513347164</v>
      </c>
      <c r="J922" s="160"/>
      <c r="K922" s="310">
        <v>24866.95</v>
      </c>
      <c r="L922" s="310">
        <v>26632.73</v>
      </c>
      <c r="M922" s="144">
        <f t="shared" si="164"/>
        <v>-1765.7799999999988</v>
      </c>
      <c r="N922" s="93">
        <f t="shared" si="165"/>
        <v>-6.6301126471075209E-2</v>
      </c>
      <c r="O922" s="261"/>
      <c r="P922" s="160"/>
      <c r="Q922" s="310">
        <v>12280.84</v>
      </c>
      <c r="R922" s="310">
        <v>12945.93</v>
      </c>
      <c r="S922" s="144">
        <f t="shared" si="166"/>
        <v>-665.09000000000015</v>
      </c>
      <c r="T922" s="93">
        <f t="shared" si="167"/>
        <v>-5.1374447413202462E-2</v>
      </c>
      <c r="U922" s="160"/>
      <c r="V922" s="310">
        <v>50799.53</v>
      </c>
      <c r="W922" s="310">
        <v>45915.21</v>
      </c>
      <c r="X922" s="144">
        <f t="shared" si="168"/>
        <v>4884.32</v>
      </c>
      <c r="Y922" s="93">
        <f t="shared" si="169"/>
        <v>0.10637695003463993</v>
      </c>
      <c r="Z922" s="134"/>
    </row>
    <row r="923" spans="1:26" collapsed="1" x14ac:dyDescent="0.25">
      <c r="A923" s="40" t="s">
        <v>730</v>
      </c>
      <c r="B923" s="85" t="s">
        <v>564</v>
      </c>
      <c r="C923" s="90" t="s">
        <v>282</v>
      </c>
      <c r="D923" s="40"/>
      <c r="E923" s="50"/>
      <c r="F923" s="102">
        <v>4892.16</v>
      </c>
      <c r="G923" s="102">
        <v>5368.76</v>
      </c>
      <c r="H923" s="100">
        <f t="shared" si="163"/>
        <v>-476.60000000000036</v>
      </c>
      <c r="I923" s="119">
        <f t="shared" si="162"/>
        <v>-8.8772826499973992E-2</v>
      </c>
      <c r="J923" s="162"/>
      <c r="K923" s="102">
        <v>30466.95</v>
      </c>
      <c r="L923" s="102">
        <v>31432.73</v>
      </c>
      <c r="M923" s="100">
        <f t="shared" si="164"/>
        <v>-965.77999999999884</v>
      </c>
      <c r="N923" s="119">
        <f t="shared" si="165"/>
        <v>-3.0725298120780436E-2</v>
      </c>
      <c r="O923" s="249"/>
      <c r="P923" s="162"/>
      <c r="Q923" s="102">
        <v>15480.84</v>
      </c>
      <c r="R923" s="102">
        <v>14545.93</v>
      </c>
      <c r="S923" s="100">
        <f t="shared" si="166"/>
        <v>934.90999999999985</v>
      </c>
      <c r="T923" s="119">
        <f t="shared" si="167"/>
        <v>6.4272961577568427E-2</v>
      </c>
      <c r="U923" s="162"/>
      <c r="V923" s="102">
        <v>69033.240000000005</v>
      </c>
      <c r="W923" s="102">
        <v>62595.319999999992</v>
      </c>
      <c r="X923" s="100">
        <f t="shared" si="168"/>
        <v>6437.9200000000128</v>
      </c>
      <c r="Y923" s="119">
        <f t="shared" si="169"/>
        <v>0.10284986161904777</v>
      </c>
    </row>
    <row r="924" spans="1:26" s="70" customFormat="1" hidden="1" outlineLevel="1" x14ac:dyDescent="0.25">
      <c r="A924" s="65" t="s">
        <v>1457</v>
      </c>
      <c r="B924" s="66" t="s">
        <v>1918</v>
      </c>
      <c r="C924" s="67" t="s">
        <v>2369</v>
      </c>
      <c r="D924" s="68"/>
      <c r="E924" s="69"/>
      <c r="F924" s="310">
        <v>892871.27</v>
      </c>
      <c r="G924" s="310">
        <v>1677038.6</v>
      </c>
      <c r="H924" s="144">
        <f t="shared" si="163"/>
        <v>-784167.33000000007</v>
      </c>
      <c r="I924" s="93">
        <f t="shared" si="162"/>
        <v>-0.46759050745761011</v>
      </c>
      <c r="J924" s="160"/>
      <c r="K924" s="310">
        <v>5662758.4699999997</v>
      </c>
      <c r="L924" s="310">
        <v>6606857.3200000003</v>
      </c>
      <c r="M924" s="144">
        <f t="shared" si="164"/>
        <v>-944098.85000000056</v>
      </c>
      <c r="N924" s="93">
        <f t="shared" si="165"/>
        <v>-0.14289681224718812</v>
      </c>
      <c r="O924" s="261"/>
      <c r="P924" s="160"/>
      <c r="Q924" s="310">
        <v>2706670.59</v>
      </c>
      <c r="R924" s="310">
        <v>3660716.35</v>
      </c>
      <c r="S924" s="144">
        <f t="shared" si="166"/>
        <v>-954045.76000000024</v>
      </c>
      <c r="T924" s="93">
        <f t="shared" si="167"/>
        <v>-0.26061723137877107</v>
      </c>
      <c r="U924" s="160"/>
      <c r="V924" s="310">
        <v>11301171.050000001</v>
      </c>
      <c r="W924" s="310">
        <v>12255605.27</v>
      </c>
      <c r="X924" s="144">
        <f t="shared" si="168"/>
        <v>-954434.21999999881</v>
      </c>
      <c r="Y924" s="93">
        <f t="shared" si="169"/>
        <v>-7.7877362967647121E-2</v>
      </c>
      <c r="Z924" s="134"/>
    </row>
    <row r="925" spans="1:26" s="70" customFormat="1" hidden="1" outlineLevel="1" x14ac:dyDescent="0.25">
      <c r="A925" s="65" t="s">
        <v>1458</v>
      </c>
      <c r="B925" s="66" t="s">
        <v>1919</v>
      </c>
      <c r="C925" s="67" t="s">
        <v>2370</v>
      </c>
      <c r="D925" s="68"/>
      <c r="E925" s="69"/>
      <c r="F925" s="310">
        <v>0</v>
      </c>
      <c r="G925" s="310">
        <v>0</v>
      </c>
      <c r="H925" s="144">
        <f t="shared" si="163"/>
        <v>0</v>
      </c>
      <c r="I925" s="93">
        <f t="shared" si="162"/>
        <v>0</v>
      </c>
      <c r="J925" s="160"/>
      <c r="K925" s="310">
        <v>0</v>
      </c>
      <c r="L925" s="310">
        <v>0</v>
      </c>
      <c r="M925" s="144">
        <f t="shared" si="164"/>
        <v>0</v>
      </c>
      <c r="N925" s="93">
        <f t="shared" si="165"/>
        <v>0</v>
      </c>
      <c r="O925" s="261"/>
      <c r="P925" s="160"/>
      <c r="Q925" s="310">
        <v>0</v>
      </c>
      <c r="R925" s="310">
        <v>0</v>
      </c>
      <c r="S925" s="144">
        <f t="shared" si="166"/>
        <v>0</v>
      </c>
      <c r="T925" s="93">
        <f t="shared" si="167"/>
        <v>0</v>
      </c>
      <c r="U925" s="160"/>
      <c r="V925" s="310">
        <v>0</v>
      </c>
      <c r="W925" s="310">
        <v>0</v>
      </c>
      <c r="X925" s="144">
        <f t="shared" si="168"/>
        <v>0</v>
      </c>
      <c r="Y925" s="93">
        <f t="shared" si="169"/>
        <v>0</v>
      </c>
      <c r="Z925" s="134"/>
    </row>
    <row r="926" spans="1:26" s="70" customFormat="1" hidden="1" outlineLevel="1" x14ac:dyDescent="0.25">
      <c r="A926" s="65" t="s">
        <v>1459</v>
      </c>
      <c r="B926" s="66" t="s">
        <v>1920</v>
      </c>
      <c r="C926" s="67" t="s">
        <v>2371</v>
      </c>
      <c r="D926" s="68"/>
      <c r="E926" s="69"/>
      <c r="F926" s="310">
        <v>44892.14</v>
      </c>
      <c r="G926" s="310">
        <v>84757.22</v>
      </c>
      <c r="H926" s="144">
        <f t="shared" si="163"/>
        <v>-39865.08</v>
      </c>
      <c r="I926" s="93">
        <f t="shared" si="162"/>
        <v>-0.47034435532453756</v>
      </c>
      <c r="J926" s="160"/>
      <c r="K926" s="310">
        <v>717533.58</v>
      </c>
      <c r="L926" s="310">
        <v>424819.02</v>
      </c>
      <c r="M926" s="144">
        <f t="shared" si="164"/>
        <v>292714.55999999994</v>
      </c>
      <c r="N926" s="93">
        <f t="shared" si="165"/>
        <v>0.68903355598343952</v>
      </c>
      <c r="O926" s="261"/>
      <c r="P926" s="160"/>
      <c r="Q926" s="310">
        <v>400205.9</v>
      </c>
      <c r="R926" s="310">
        <v>178989.15</v>
      </c>
      <c r="S926" s="144">
        <f t="shared" si="166"/>
        <v>221216.75000000003</v>
      </c>
      <c r="T926" s="93">
        <f t="shared" si="167"/>
        <v>1.2359226802295002</v>
      </c>
      <c r="U926" s="160"/>
      <c r="V926" s="310">
        <v>806256.69</v>
      </c>
      <c r="W926" s="310">
        <v>639222.38</v>
      </c>
      <c r="X926" s="144">
        <f t="shared" si="168"/>
        <v>167034.30999999994</v>
      </c>
      <c r="Y926" s="93">
        <f t="shared" si="169"/>
        <v>0.2613086074990052</v>
      </c>
      <c r="Z926" s="134"/>
    </row>
    <row r="927" spans="1:26" s="70" customFormat="1" hidden="1" outlineLevel="1" x14ac:dyDescent="0.25">
      <c r="A927" s="65" t="s">
        <v>1460</v>
      </c>
      <c r="B927" s="66" t="s">
        <v>1921</v>
      </c>
      <c r="C927" s="67" t="s">
        <v>2372</v>
      </c>
      <c r="D927" s="68"/>
      <c r="E927" s="69"/>
      <c r="F927" s="310">
        <v>0</v>
      </c>
      <c r="G927" s="310">
        <v>47.92</v>
      </c>
      <c r="H927" s="144">
        <f t="shared" si="163"/>
        <v>-47.92</v>
      </c>
      <c r="I927" s="93" t="str">
        <f t="shared" si="162"/>
        <v>N.M.</v>
      </c>
      <c r="J927" s="160"/>
      <c r="K927" s="310">
        <v>64.13</v>
      </c>
      <c r="L927" s="310">
        <v>140.80000000000001</v>
      </c>
      <c r="M927" s="144">
        <f t="shared" si="164"/>
        <v>-76.670000000000016</v>
      </c>
      <c r="N927" s="93">
        <f t="shared" si="165"/>
        <v>-0.54453125000000002</v>
      </c>
      <c r="O927" s="261"/>
      <c r="P927" s="160"/>
      <c r="Q927" s="310">
        <v>0.28000000000000003</v>
      </c>
      <c r="R927" s="310">
        <v>92.53</v>
      </c>
      <c r="S927" s="144">
        <f t="shared" si="166"/>
        <v>-92.25</v>
      </c>
      <c r="T927" s="93">
        <f t="shared" si="167"/>
        <v>-0.99697395439316983</v>
      </c>
      <c r="U927" s="160"/>
      <c r="V927" s="310">
        <v>117.24</v>
      </c>
      <c r="W927" s="310">
        <v>316</v>
      </c>
      <c r="X927" s="144">
        <f t="shared" si="168"/>
        <v>-198.76</v>
      </c>
      <c r="Y927" s="93">
        <f t="shared" si="169"/>
        <v>-0.62898734177215188</v>
      </c>
      <c r="Z927" s="134"/>
    </row>
    <row r="928" spans="1:26" s="70" customFormat="1" hidden="1" outlineLevel="1" x14ac:dyDescent="0.25">
      <c r="A928" s="65" t="s">
        <v>1461</v>
      </c>
      <c r="B928" s="66" t="s">
        <v>1922</v>
      </c>
      <c r="C928" s="67" t="s">
        <v>2373</v>
      </c>
      <c r="D928" s="68"/>
      <c r="E928" s="69"/>
      <c r="F928" s="310">
        <v>0</v>
      </c>
      <c r="G928" s="310">
        <v>0</v>
      </c>
      <c r="H928" s="144">
        <f t="shared" si="163"/>
        <v>0</v>
      </c>
      <c r="I928" s="93">
        <f t="shared" si="162"/>
        <v>0</v>
      </c>
      <c r="J928" s="160"/>
      <c r="K928" s="310">
        <v>0</v>
      </c>
      <c r="L928" s="310">
        <v>0</v>
      </c>
      <c r="M928" s="144">
        <f t="shared" si="164"/>
        <v>0</v>
      </c>
      <c r="N928" s="93">
        <f t="shared" si="165"/>
        <v>0</v>
      </c>
      <c r="O928" s="261"/>
      <c r="P928" s="160"/>
      <c r="Q928" s="310">
        <v>0</v>
      </c>
      <c r="R928" s="310">
        <v>0</v>
      </c>
      <c r="S928" s="144">
        <f t="shared" si="166"/>
        <v>0</v>
      </c>
      <c r="T928" s="93">
        <f t="shared" si="167"/>
        <v>0</v>
      </c>
      <c r="U928" s="160"/>
      <c r="V928" s="310">
        <v>0</v>
      </c>
      <c r="W928" s="310">
        <v>105.95</v>
      </c>
      <c r="X928" s="144">
        <f t="shared" si="168"/>
        <v>-105.95</v>
      </c>
      <c r="Y928" s="93" t="str">
        <f t="shared" si="169"/>
        <v>N.M.</v>
      </c>
      <c r="Z928" s="134"/>
    </row>
    <row r="929" spans="1:26" s="70" customFormat="1" hidden="1" outlineLevel="1" x14ac:dyDescent="0.25">
      <c r="A929" s="65" t="s">
        <v>1462</v>
      </c>
      <c r="B929" s="66" t="s">
        <v>1923</v>
      </c>
      <c r="C929" s="67" t="s">
        <v>2374</v>
      </c>
      <c r="D929" s="68"/>
      <c r="E929" s="69"/>
      <c r="F929" s="310">
        <v>0</v>
      </c>
      <c r="G929" s="310">
        <v>0</v>
      </c>
      <c r="H929" s="144">
        <f t="shared" si="163"/>
        <v>0</v>
      </c>
      <c r="I929" s="93">
        <f t="shared" si="162"/>
        <v>0</v>
      </c>
      <c r="J929" s="160"/>
      <c r="K929" s="310">
        <v>0</v>
      </c>
      <c r="L929" s="310">
        <v>0</v>
      </c>
      <c r="M929" s="144">
        <f t="shared" si="164"/>
        <v>0</v>
      </c>
      <c r="N929" s="93">
        <f t="shared" si="165"/>
        <v>0</v>
      </c>
      <c r="O929" s="261"/>
      <c r="P929" s="160"/>
      <c r="Q929" s="310">
        <v>0</v>
      </c>
      <c r="R929" s="310">
        <v>0</v>
      </c>
      <c r="S929" s="144">
        <f t="shared" si="166"/>
        <v>0</v>
      </c>
      <c r="T929" s="93">
        <f t="shared" si="167"/>
        <v>0</v>
      </c>
      <c r="U929" s="160"/>
      <c r="V929" s="310">
        <v>13.620000000000001</v>
      </c>
      <c r="W929" s="310">
        <v>5.9</v>
      </c>
      <c r="X929" s="144">
        <f t="shared" si="168"/>
        <v>7.7200000000000006</v>
      </c>
      <c r="Y929" s="93">
        <f t="shared" si="169"/>
        <v>1.3084745762711865</v>
      </c>
      <c r="Z929" s="134"/>
    </row>
    <row r="930" spans="1:26" s="70" customFormat="1" hidden="1" outlineLevel="1" x14ac:dyDescent="0.25">
      <c r="A930" s="65" t="s">
        <v>1463</v>
      </c>
      <c r="B930" s="66" t="s">
        <v>1924</v>
      </c>
      <c r="C930" s="67" t="s">
        <v>2375</v>
      </c>
      <c r="D930" s="68"/>
      <c r="E930" s="69"/>
      <c r="F930" s="310">
        <v>0</v>
      </c>
      <c r="G930" s="310">
        <v>0</v>
      </c>
      <c r="H930" s="144">
        <f t="shared" si="163"/>
        <v>0</v>
      </c>
      <c r="I930" s="93">
        <f t="shared" si="162"/>
        <v>0</v>
      </c>
      <c r="J930" s="160"/>
      <c r="K930" s="310">
        <v>24.36</v>
      </c>
      <c r="L930" s="310">
        <v>0</v>
      </c>
      <c r="M930" s="144">
        <f t="shared" si="164"/>
        <v>24.36</v>
      </c>
      <c r="N930" s="93" t="str">
        <f t="shared" si="165"/>
        <v>N.M.</v>
      </c>
      <c r="O930" s="261"/>
      <c r="P930" s="160"/>
      <c r="Q930" s="310">
        <v>24.36</v>
      </c>
      <c r="R930" s="310">
        <v>0</v>
      </c>
      <c r="S930" s="144">
        <f t="shared" si="166"/>
        <v>24.36</v>
      </c>
      <c r="T930" s="93" t="str">
        <f t="shared" si="167"/>
        <v>N.M.</v>
      </c>
      <c r="U930" s="160"/>
      <c r="V930" s="310">
        <v>45.870000000000005</v>
      </c>
      <c r="W930" s="310">
        <v>10.9</v>
      </c>
      <c r="X930" s="144">
        <f t="shared" si="168"/>
        <v>34.970000000000006</v>
      </c>
      <c r="Y930" s="93">
        <f t="shared" si="169"/>
        <v>3.2082568807339453</v>
      </c>
      <c r="Z930" s="134"/>
    </row>
    <row r="931" spans="1:26" s="70" customFormat="1" hidden="1" outlineLevel="1" x14ac:dyDescent="0.25">
      <c r="A931" s="65" t="s">
        <v>1464</v>
      </c>
      <c r="B931" s="66" t="s">
        <v>1925</v>
      </c>
      <c r="C931" s="67" t="s">
        <v>2376</v>
      </c>
      <c r="D931" s="68"/>
      <c r="E931" s="69"/>
      <c r="F931" s="310">
        <v>150.84</v>
      </c>
      <c r="G931" s="310">
        <v>6.8500000000000005</v>
      </c>
      <c r="H931" s="144">
        <f t="shared" si="163"/>
        <v>143.99</v>
      </c>
      <c r="I931" s="93" t="str">
        <f t="shared" si="162"/>
        <v>N.M.</v>
      </c>
      <c r="J931" s="160"/>
      <c r="K931" s="310">
        <v>414.97</v>
      </c>
      <c r="L931" s="310">
        <v>36.74</v>
      </c>
      <c r="M931" s="144">
        <f t="shared" si="164"/>
        <v>378.23</v>
      </c>
      <c r="N931" s="93" t="str">
        <f t="shared" si="165"/>
        <v>N.M.</v>
      </c>
      <c r="O931" s="261"/>
      <c r="P931" s="160"/>
      <c r="Q931" s="310">
        <v>380.93</v>
      </c>
      <c r="R931" s="310">
        <v>22.34</v>
      </c>
      <c r="S931" s="144">
        <f t="shared" si="166"/>
        <v>358.59000000000003</v>
      </c>
      <c r="T931" s="93" t="str">
        <f t="shared" si="167"/>
        <v>N.M.</v>
      </c>
      <c r="U931" s="160"/>
      <c r="V931" s="310">
        <v>630.59</v>
      </c>
      <c r="W931" s="310">
        <v>109.05000000000001</v>
      </c>
      <c r="X931" s="144">
        <f t="shared" si="168"/>
        <v>521.54</v>
      </c>
      <c r="Y931" s="93">
        <f t="shared" si="169"/>
        <v>4.7825767996331949</v>
      </c>
      <c r="Z931" s="134"/>
    </row>
    <row r="932" spans="1:26" s="70" customFormat="1" hidden="1" outlineLevel="1" x14ac:dyDescent="0.25">
      <c r="A932" s="65" t="s">
        <v>1465</v>
      </c>
      <c r="B932" s="66" t="s">
        <v>1926</v>
      </c>
      <c r="C932" s="67" t="s">
        <v>2377</v>
      </c>
      <c r="D932" s="68"/>
      <c r="E932" s="69"/>
      <c r="F932" s="310">
        <v>17.650000000000002</v>
      </c>
      <c r="G932" s="310">
        <v>5.89</v>
      </c>
      <c r="H932" s="144">
        <f t="shared" si="163"/>
        <v>11.760000000000002</v>
      </c>
      <c r="I932" s="93">
        <f t="shared" si="162"/>
        <v>1.9966044142614605</v>
      </c>
      <c r="J932" s="160"/>
      <c r="K932" s="310">
        <v>100.53</v>
      </c>
      <c r="L932" s="310">
        <v>71.350000000000009</v>
      </c>
      <c r="M932" s="144">
        <f t="shared" si="164"/>
        <v>29.179999999999993</v>
      </c>
      <c r="N932" s="93">
        <f t="shared" si="165"/>
        <v>0.40896986685353875</v>
      </c>
      <c r="O932" s="261"/>
      <c r="P932" s="160"/>
      <c r="Q932" s="310">
        <v>63.160000000000004</v>
      </c>
      <c r="R932" s="310">
        <v>29.59</v>
      </c>
      <c r="S932" s="144">
        <f t="shared" si="166"/>
        <v>33.570000000000007</v>
      </c>
      <c r="T932" s="93">
        <f t="shared" si="167"/>
        <v>1.134504900304157</v>
      </c>
      <c r="U932" s="160"/>
      <c r="V932" s="310">
        <v>152.13999999999999</v>
      </c>
      <c r="W932" s="310">
        <v>1256.4099999999999</v>
      </c>
      <c r="X932" s="144">
        <f t="shared" si="168"/>
        <v>-1104.27</v>
      </c>
      <c r="Y932" s="93">
        <f t="shared" si="169"/>
        <v>-0.87890895487937859</v>
      </c>
      <c r="Z932" s="134"/>
    </row>
    <row r="933" spans="1:26" s="70" customFormat="1" hidden="1" outlineLevel="1" x14ac:dyDescent="0.25">
      <c r="A933" s="65" t="s">
        <v>1466</v>
      </c>
      <c r="B933" s="66" t="s">
        <v>1927</v>
      </c>
      <c r="C933" s="67" t="s">
        <v>2378</v>
      </c>
      <c r="D933" s="68"/>
      <c r="E933" s="69"/>
      <c r="F933" s="310">
        <v>62.35</v>
      </c>
      <c r="G933" s="310">
        <v>22.29</v>
      </c>
      <c r="H933" s="144">
        <f t="shared" si="163"/>
        <v>40.06</v>
      </c>
      <c r="I933" s="93">
        <f t="shared" si="162"/>
        <v>1.7972184836249441</v>
      </c>
      <c r="J933" s="160"/>
      <c r="K933" s="310">
        <v>229.22</v>
      </c>
      <c r="L933" s="310">
        <v>468.04</v>
      </c>
      <c r="M933" s="144">
        <f t="shared" si="164"/>
        <v>-238.82000000000002</v>
      </c>
      <c r="N933" s="93">
        <f t="shared" si="165"/>
        <v>-0.51025553371506716</v>
      </c>
      <c r="O933" s="261"/>
      <c r="P933" s="160"/>
      <c r="Q933" s="310">
        <v>151.01</v>
      </c>
      <c r="R933" s="310">
        <v>84.22</v>
      </c>
      <c r="S933" s="144">
        <f t="shared" si="166"/>
        <v>66.789999999999992</v>
      </c>
      <c r="T933" s="93">
        <f t="shared" si="167"/>
        <v>0.79304203277131313</v>
      </c>
      <c r="U933" s="160"/>
      <c r="V933" s="310">
        <v>423.53999999999996</v>
      </c>
      <c r="W933" s="310">
        <v>564.02</v>
      </c>
      <c r="X933" s="144">
        <f t="shared" si="168"/>
        <v>-140.48000000000002</v>
      </c>
      <c r="Y933" s="93">
        <f t="shared" si="169"/>
        <v>-0.24906918194390273</v>
      </c>
      <c r="Z933" s="134"/>
    </row>
    <row r="934" spans="1:26" s="70" customFormat="1" hidden="1" outlineLevel="1" x14ac:dyDescent="0.25">
      <c r="A934" s="65" t="s">
        <v>1467</v>
      </c>
      <c r="B934" s="66" t="s">
        <v>1928</v>
      </c>
      <c r="C934" s="67" t="s">
        <v>2379</v>
      </c>
      <c r="D934" s="68"/>
      <c r="E934" s="69"/>
      <c r="F934" s="310">
        <v>25.89</v>
      </c>
      <c r="G934" s="310">
        <v>1.62</v>
      </c>
      <c r="H934" s="144">
        <f t="shared" si="163"/>
        <v>24.27</v>
      </c>
      <c r="I934" s="93" t="str">
        <f t="shared" si="162"/>
        <v>N.M.</v>
      </c>
      <c r="J934" s="160"/>
      <c r="K934" s="310">
        <v>98.53</v>
      </c>
      <c r="L934" s="310">
        <v>9.7799999999999994</v>
      </c>
      <c r="M934" s="144">
        <f t="shared" si="164"/>
        <v>88.75</v>
      </c>
      <c r="N934" s="93">
        <f t="shared" si="165"/>
        <v>9.0746421267893673</v>
      </c>
      <c r="O934" s="261"/>
      <c r="P934" s="160"/>
      <c r="Q934" s="310">
        <v>91.43</v>
      </c>
      <c r="R934" s="310">
        <v>3.65</v>
      </c>
      <c r="S934" s="144">
        <f t="shared" si="166"/>
        <v>87.78</v>
      </c>
      <c r="T934" s="93" t="str">
        <f t="shared" si="167"/>
        <v>N.M.</v>
      </c>
      <c r="U934" s="160"/>
      <c r="V934" s="310">
        <v>129.97999999999999</v>
      </c>
      <c r="W934" s="310">
        <v>26.380000000000003</v>
      </c>
      <c r="X934" s="144">
        <f t="shared" si="168"/>
        <v>103.6</v>
      </c>
      <c r="Y934" s="93">
        <f t="shared" si="169"/>
        <v>3.927217589082638</v>
      </c>
      <c r="Z934" s="134"/>
    </row>
    <row r="935" spans="1:26" s="70" customFormat="1" hidden="1" outlineLevel="1" x14ac:dyDescent="0.25">
      <c r="A935" s="65" t="s">
        <v>1468</v>
      </c>
      <c r="B935" s="66" t="s">
        <v>1929</v>
      </c>
      <c r="C935" s="67" t="s">
        <v>2380</v>
      </c>
      <c r="D935" s="68"/>
      <c r="E935" s="69"/>
      <c r="F935" s="310">
        <v>14.700000000000001</v>
      </c>
      <c r="G935" s="310">
        <v>5.54</v>
      </c>
      <c r="H935" s="144">
        <f t="shared" si="163"/>
        <v>9.16</v>
      </c>
      <c r="I935" s="93">
        <f t="shared" si="162"/>
        <v>1.6534296028880866</v>
      </c>
      <c r="J935" s="160"/>
      <c r="K935" s="310">
        <v>56.51</v>
      </c>
      <c r="L935" s="310">
        <v>35.29</v>
      </c>
      <c r="M935" s="144">
        <f t="shared" si="164"/>
        <v>21.22</v>
      </c>
      <c r="N935" s="93">
        <f t="shared" si="165"/>
        <v>0.60130348540663081</v>
      </c>
      <c r="O935" s="261"/>
      <c r="P935" s="160"/>
      <c r="Q935" s="310">
        <v>38.78</v>
      </c>
      <c r="R935" s="310">
        <v>25.3</v>
      </c>
      <c r="S935" s="144">
        <f t="shared" si="166"/>
        <v>13.48</v>
      </c>
      <c r="T935" s="93">
        <f t="shared" si="167"/>
        <v>0.53280632411067197</v>
      </c>
      <c r="U935" s="160"/>
      <c r="V935" s="310">
        <v>84.49</v>
      </c>
      <c r="W935" s="310">
        <v>79.75</v>
      </c>
      <c r="X935" s="144">
        <f t="shared" si="168"/>
        <v>4.7399999999999949</v>
      </c>
      <c r="Y935" s="93">
        <f t="shared" si="169"/>
        <v>5.9435736677115922E-2</v>
      </c>
      <c r="Z935" s="134"/>
    </row>
    <row r="936" spans="1:26" s="70" customFormat="1" hidden="1" outlineLevel="1" x14ac:dyDescent="0.25">
      <c r="A936" s="65" t="s">
        <v>1469</v>
      </c>
      <c r="B936" s="66" t="s">
        <v>1930</v>
      </c>
      <c r="C936" s="67" t="s">
        <v>2381</v>
      </c>
      <c r="D936" s="68"/>
      <c r="E936" s="69"/>
      <c r="F936" s="310">
        <v>8.61</v>
      </c>
      <c r="G936" s="310">
        <v>3.18</v>
      </c>
      <c r="H936" s="144">
        <f t="shared" si="163"/>
        <v>5.43</v>
      </c>
      <c r="I936" s="93">
        <f t="shared" si="162"/>
        <v>1.7075471698113205</v>
      </c>
      <c r="J936" s="160"/>
      <c r="K936" s="310">
        <v>25.66</v>
      </c>
      <c r="L936" s="310">
        <v>15.780000000000001</v>
      </c>
      <c r="M936" s="144">
        <f t="shared" si="164"/>
        <v>9.879999999999999</v>
      </c>
      <c r="N936" s="93">
        <f t="shared" si="165"/>
        <v>0.62610899873257275</v>
      </c>
      <c r="O936" s="261"/>
      <c r="P936" s="160"/>
      <c r="Q936" s="310">
        <v>16.080000000000002</v>
      </c>
      <c r="R936" s="310">
        <v>15.780000000000001</v>
      </c>
      <c r="S936" s="144">
        <f t="shared" si="166"/>
        <v>0.30000000000000071</v>
      </c>
      <c r="T936" s="93">
        <f t="shared" si="167"/>
        <v>1.9011406844106508E-2</v>
      </c>
      <c r="U936" s="160"/>
      <c r="V936" s="310">
        <v>86.75</v>
      </c>
      <c r="W936" s="310">
        <v>16.68</v>
      </c>
      <c r="X936" s="144">
        <f t="shared" si="168"/>
        <v>70.069999999999993</v>
      </c>
      <c r="Y936" s="93">
        <f t="shared" si="169"/>
        <v>4.2008393285371701</v>
      </c>
      <c r="Z936" s="134"/>
    </row>
    <row r="937" spans="1:26" s="70" customFormat="1" hidden="1" outlineLevel="1" x14ac:dyDescent="0.25">
      <c r="A937" s="65" t="s">
        <v>1470</v>
      </c>
      <c r="B937" s="66" t="s">
        <v>1931</v>
      </c>
      <c r="C937" s="67" t="s">
        <v>2382</v>
      </c>
      <c r="D937" s="68"/>
      <c r="E937" s="69"/>
      <c r="F937" s="310">
        <v>26.02</v>
      </c>
      <c r="G937" s="310">
        <v>0</v>
      </c>
      <c r="H937" s="144">
        <f t="shared" si="163"/>
        <v>26.02</v>
      </c>
      <c r="I937" s="93" t="str">
        <f t="shared" si="162"/>
        <v>N.M.</v>
      </c>
      <c r="J937" s="160"/>
      <c r="K937" s="310">
        <v>53.43</v>
      </c>
      <c r="L937" s="310">
        <v>2.67</v>
      </c>
      <c r="M937" s="144">
        <f t="shared" si="164"/>
        <v>50.76</v>
      </c>
      <c r="N937" s="93" t="str">
        <f t="shared" si="165"/>
        <v>N.M.</v>
      </c>
      <c r="O937" s="261"/>
      <c r="P937" s="160"/>
      <c r="Q937" s="310">
        <v>45.67</v>
      </c>
      <c r="R937" s="310">
        <v>0.49</v>
      </c>
      <c r="S937" s="144">
        <f t="shared" si="166"/>
        <v>45.18</v>
      </c>
      <c r="T937" s="93" t="str">
        <f t="shared" si="167"/>
        <v>N.M.</v>
      </c>
      <c r="U937" s="160"/>
      <c r="V937" s="310">
        <v>77.2</v>
      </c>
      <c r="W937" s="310">
        <v>9.0399999999999991</v>
      </c>
      <c r="X937" s="144">
        <f t="shared" si="168"/>
        <v>68.16</v>
      </c>
      <c r="Y937" s="93">
        <f t="shared" si="169"/>
        <v>7.5398230088495577</v>
      </c>
      <c r="Z937" s="134"/>
    </row>
    <row r="938" spans="1:26" s="70" customFormat="1" hidden="1" outlineLevel="1" x14ac:dyDescent="0.25">
      <c r="A938" s="65" t="s">
        <v>1471</v>
      </c>
      <c r="B938" s="66" t="s">
        <v>1932</v>
      </c>
      <c r="C938" s="67" t="s">
        <v>2383</v>
      </c>
      <c r="D938" s="68"/>
      <c r="E938" s="69"/>
      <c r="F938" s="310">
        <v>99.04</v>
      </c>
      <c r="G938" s="310">
        <v>27.97</v>
      </c>
      <c r="H938" s="144">
        <f t="shared" si="163"/>
        <v>71.070000000000007</v>
      </c>
      <c r="I938" s="93">
        <f t="shared" si="162"/>
        <v>2.5409367179120488</v>
      </c>
      <c r="J938" s="160"/>
      <c r="K938" s="310">
        <v>499.81</v>
      </c>
      <c r="L938" s="310">
        <v>469.08</v>
      </c>
      <c r="M938" s="144">
        <f t="shared" si="164"/>
        <v>30.730000000000018</v>
      </c>
      <c r="N938" s="93">
        <f t="shared" si="165"/>
        <v>6.5511213439072263E-2</v>
      </c>
      <c r="O938" s="261"/>
      <c r="P938" s="160"/>
      <c r="Q938" s="310">
        <v>350.84000000000003</v>
      </c>
      <c r="R938" s="310">
        <v>332.49</v>
      </c>
      <c r="S938" s="144">
        <f t="shared" si="166"/>
        <v>18.350000000000023</v>
      </c>
      <c r="T938" s="93">
        <f t="shared" si="167"/>
        <v>5.5189629763301218E-2</v>
      </c>
      <c r="U938" s="160"/>
      <c r="V938" s="310">
        <v>894.47</v>
      </c>
      <c r="W938" s="310">
        <v>684.04</v>
      </c>
      <c r="X938" s="144">
        <f t="shared" si="168"/>
        <v>210.43000000000006</v>
      </c>
      <c r="Y938" s="93">
        <f t="shared" si="169"/>
        <v>0.30762820887667397</v>
      </c>
      <c r="Z938" s="134"/>
    </row>
    <row r="939" spans="1:26" s="70" customFormat="1" hidden="1" outlineLevel="1" x14ac:dyDescent="0.25">
      <c r="A939" s="65" t="s">
        <v>1472</v>
      </c>
      <c r="B939" s="66" t="s">
        <v>1933</v>
      </c>
      <c r="C939" s="67" t="s">
        <v>2384</v>
      </c>
      <c r="D939" s="68"/>
      <c r="E939" s="69"/>
      <c r="F939" s="310">
        <v>0.31</v>
      </c>
      <c r="G939" s="310">
        <v>33.380000000000003</v>
      </c>
      <c r="H939" s="144">
        <f t="shared" si="163"/>
        <v>-33.07</v>
      </c>
      <c r="I939" s="93">
        <f t="shared" si="162"/>
        <v>-0.99071300179748345</v>
      </c>
      <c r="J939" s="160"/>
      <c r="K939" s="310">
        <v>60.49</v>
      </c>
      <c r="L939" s="310">
        <v>42.97</v>
      </c>
      <c r="M939" s="144">
        <f t="shared" si="164"/>
        <v>17.520000000000003</v>
      </c>
      <c r="N939" s="93">
        <f t="shared" si="165"/>
        <v>0.40772632068885278</v>
      </c>
      <c r="O939" s="261"/>
      <c r="P939" s="160"/>
      <c r="Q939" s="310">
        <v>59.88</v>
      </c>
      <c r="R939" s="310">
        <v>34.81</v>
      </c>
      <c r="S939" s="144">
        <f t="shared" si="166"/>
        <v>25.07</v>
      </c>
      <c r="T939" s="93">
        <f t="shared" si="167"/>
        <v>0.72019534616489511</v>
      </c>
      <c r="U939" s="160"/>
      <c r="V939" s="310">
        <v>182.24</v>
      </c>
      <c r="W939" s="310">
        <v>101.44</v>
      </c>
      <c r="X939" s="144">
        <f t="shared" si="168"/>
        <v>80.800000000000011</v>
      </c>
      <c r="Y939" s="93">
        <f t="shared" si="169"/>
        <v>0.79652996845425883</v>
      </c>
      <c r="Z939" s="134"/>
    </row>
    <row r="940" spans="1:26" s="70" customFormat="1" hidden="1" outlineLevel="1" x14ac:dyDescent="0.25">
      <c r="A940" s="65" t="s">
        <v>1473</v>
      </c>
      <c r="B940" s="66" t="s">
        <v>1934</v>
      </c>
      <c r="C940" s="67" t="s">
        <v>2385</v>
      </c>
      <c r="D940" s="68"/>
      <c r="E940" s="69"/>
      <c r="F940" s="310">
        <v>16.12</v>
      </c>
      <c r="G940" s="310">
        <v>0</v>
      </c>
      <c r="H940" s="144">
        <f t="shared" si="163"/>
        <v>16.12</v>
      </c>
      <c r="I940" s="93" t="str">
        <f t="shared" si="162"/>
        <v>N.M.</v>
      </c>
      <c r="J940" s="160"/>
      <c r="K940" s="310">
        <v>16.12</v>
      </c>
      <c r="L940" s="310">
        <v>7.13</v>
      </c>
      <c r="M940" s="144">
        <f t="shared" si="164"/>
        <v>8.990000000000002</v>
      </c>
      <c r="N940" s="93">
        <f t="shared" si="165"/>
        <v>1.2608695652173916</v>
      </c>
      <c r="O940" s="261"/>
      <c r="P940" s="160"/>
      <c r="Q940" s="310">
        <v>16.12</v>
      </c>
      <c r="R940" s="310">
        <v>0</v>
      </c>
      <c r="S940" s="144">
        <f t="shared" si="166"/>
        <v>16.12</v>
      </c>
      <c r="T940" s="93" t="str">
        <f t="shared" si="167"/>
        <v>N.M.</v>
      </c>
      <c r="U940" s="160"/>
      <c r="V940" s="310">
        <v>16.12</v>
      </c>
      <c r="W940" s="310">
        <v>7.13</v>
      </c>
      <c r="X940" s="144">
        <f t="shared" si="168"/>
        <v>8.990000000000002</v>
      </c>
      <c r="Y940" s="93">
        <f t="shared" si="169"/>
        <v>1.2608695652173916</v>
      </c>
      <c r="Z940" s="134"/>
    </row>
    <row r="941" spans="1:26" s="70" customFormat="1" hidden="1" outlineLevel="1" x14ac:dyDescent="0.25">
      <c r="A941" s="65" t="s">
        <v>1474</v>
      </c>
      <c r="B941" s="66" t="s">
        <v>1935</v>
      </c>
      <c r="C941" s="67" t="s">
        <v>2386</v>
      </c>
      <c r="D941" s="68"/>
      <c r="E941" s="69"/>
      <c r="F941" s="310">
        <v>1.95</v>
      </c>
      <c r="G941" s="310">
        <v>0</v>
      </c>
      <c r="H941" s="144">
        <f t="shared" si="163"/>
        <v>1.95</v>
      </c>
      <c r="I941" s="93" t="str">
        <f t="shared" si="162"/>
        <v>N.M.</v>
      </c>
      <c r="J941" s="160"/>
      <c r="K941" s="310">
        <v>7.32</v>
      </c>
      <c r="L941" s="310">
        <v>2.75</v>
      </c>
      <c r="M941" s="144">
        <f t="shared" si="164"/>
        <v>4.57</v>
      </c>
      <c r="N941" s="93">
        <f t="shared" si="165"/>
        <v>1.6618181818181819</v>
      </c>
      <c r="O941" s="261"/>
      <c r="P941" s="160"/>
      <c r="Q941" s="310">
        <v>4.8500000000000005</v>
      </c>
      <c r="R941" s="310">
        <v>2.75</v>
      </c>
      <c r="S941" s="144">
        <f t="shared" si="166"/>
        <v>2.1000000000000005</v>
      </c>
      <c r="T941" s="93">
        <f t="shared" si="167"/>
        <v>0.76363636363636378</v>
      </c>
      <c r="U941" s="160"/>
      <c r="V941" s="310">
        <v>19.29</v>
      </c>
      <c r="W941" s="310">
        <v>3.69</v>
      </c>
      <c r="X941" s="144">
        <f t="shared" si="168"/>
        <v>15.6</v>
      </c>
      <c r="Y941" s="93">
        <f t="shared" si="169"/>
        <v>4.2276422764227641</v>
      </c>
      <c r="Z941" s="134"/>
    </row>
    <row r="942" spans="1:26" s="70" customFormat="1" hidden="1" outlineLevel="1" x14ac:dyDescent="0.25">
      <c r="A942" s="65" t="s">
        <v>1475</v>
      </c>
      <c r="B942" s="66" t="s">
        <v>1936</v>
      </c>
      <c r="C942" s="67" t="s">
        <v>2387</v>
      </c>
      <c r="D942" s="68"/>
      <c r="E942" s="69"/>
      <c r="F942" s="310">
        <v>12.94</v>
      </c>
      <c r="G942" s="310">
        <v>0</v>
      </c>
      <c r="H942" s="144">
        <f t="shared" si="163"/>
        <v>12.94</v>
      </c>
      <c r="I942" s="93" t="str">
        <f t="shared" si="162"/>
        <v>N.M.</v>
      </c>
      <c r="J942" s="160"/>
      <c r="K942" s="310">
        <v>46.730000000000004</v>
      </c>
      <c r="L942" s="310">
        <v>4.6900000000000004</v>
      </c>
      <c r="M942" s="144">
        <f t="shared" si="164"/>
        <v>42.040000000000006</v>
      </c>
      <c r="N942" s="93">
        <f t="shared" si="165"/>
        <v>8.9637526652452024</v>
      </c>
      <c r="O942" s="261"/>
      <c r="P942" s="160"/>
      <c r="Q942" s="310">
        <v>7.12</v>
      </c>
      <c r="R942" s="310">
        <v>4.6900000000000004</v>
      </c>
      <c r="S942" s="144">
        <f t="shared" si="166"/>
        <v>2.4299999999999997</v>
      </c>
      <c r="T942" s="93">
        <f t="shared" si="167"/>
        <v>0.51812366737739857</v>
      </c>
      <c r="U942" s="160"/>
      <c r="V942" s="310">
        <v>50.570000000000007</v>
      </c>
      <c r="W942" s="310">
        <v>16.52</v>
      </c>
      <c r="X942" s="144">
        <f t="shared" si="168"/>
        <v>34.050000000000011</v>
      </c>
      <c r="Y942" s="93">
        <f t="shared" si="169"/>
        <v>2.0611380145278457</v>
      </c>
      <c r="Z942" s="134"/>
    </row>
    <row r="943" spans="1:26" s="70" customFormat="1" hidden="1" outlineLevel="1" x14ac:dyDescent="0.25">
      <c r="A943" s="65" t="s">
        <v>1476</v>
      </c>
      <c r="B943" s="66" t="s">
        <v>1937</v>
      </c>
      <c r="C943" s="67" t="s">
        <v>2388</v>
      </c>
      <c r="D943" s="68"/>
      <c r="E943" s="69"/>
      <c r="F943" s="310">
        <v>857.56000000000006</v>
      </c>
      <c r="G943" s="310">
        <v>0</v>
      </c>
      <c r="H943" s="144">
        <f t="shared" si="163"/>
        <v>857.56000000000006</v>
      </c>
      <c r="I943" s="93" t="str">
        <f t="shared" si="162"/>
        <v>N.M.</v>
      </c>
      <c r="J943" s="160"/>
      <c r="K943" s="310">
        <v>2466.9500000000003</v>
      </c>
      <c r="L943" s="310">
        <v>51.800000000000004</v>
      </c>
      <c r="M943" s="144">
        <f t="shared" si="164"/>
        <v>2415.15</v>
      </c>
      <c r="N943" s="93" t="str">
        <f t="shared" si="165"/>
        <v>N.M.</v>
      </c>
      <c r="O943" s="261"/>
      <c r="P943" s="160"/>
      <c r="Q943" s="310">
        <v>2452.9</v>
      </c>
      <c r="R943" s="310">
        <v>35.300000000000004</v>
      </c>
      <c r="S943" s="144">
        <f t="shared" si="166"/>
        <v>2417.6</v>
      </c>
      <c r="T943" s="93" t="str">
        <f t="shared" si="167"/>
        <v>N.M.</v>
      </c>
      <c r="U943" s="160"/>
      <c r="V943" s="310">
        <v>2521.0400000000004</v>
      </c>
      <c r="W943" s="310">
        <v>56.540000000000006</v>
      </c>
      <c r="X943" s="144">
        <f t="shared" si="168"/>
        <v>2464.5000000000005</v>
      </c>
      <c r="Y943" s="93" t="str">
        <f t="shared" si="169"/>
        <v>N.M.</v>
      </c>
      <c r="Z943" s="134"/>
    </row>
    <row r="944" spans="1:26" s="70" customFormat="1" hidden="1" outlineLevel="1" x14ac:dyDescent="0.25">
      <c r="A944" s="65" t="s">
        <v>1477</v>
      </c>
      <c r="B944" s="66" t="s">
        <v>1938</v>
      </c>
      <c r="C944" s="67" t="s">
        <v>2389</v>
      </c>
      <c r="D944" s="68"/>
      <c r="E944" s="69"/>
      <c r="F944" s="310">
        <v>0</v>
      </c>
      <c r="G944" s="310">
        <v>12.75</v>
      </c>
      <c r="H944" s="144">
        <f t="shared" si="163"/>
        <v>-12.75</v>
      </c>
      <c r="I944" s="93" t="str">
        <f t="shared" si="162"/>
        <v>N.M.</v>
      </c>
      <c r="J944" s="160"/>
      <c r="K944" s="310">
        <v>317.09000000000003</v>
      </c>
      <c r="L944" s="310">
        <v>23.22</v>
      </c>
      <c r="M944" s="144">
        <f t="shared" si="164"/>
        <v>293.87</v>
      </c>
      <c r="N944" s="93" t="str">
        <f t="shared" si="165"/>
        <v>N.M.</v>
      </c>
      <c r="O944" s="261"/>
      <c r="P944" s="160"/>
      <c r="Q944" s="310">
        <v>0</v>
      </c>
      <c r="R944" s="310">
        <v>23.22</v>
      </c>
      <c r="S944" s="144">
        <f t="shared" si="166"/>
        <v>-23.22</v>
      </c>
      <c r="T944" s="93" t="str">
        <f t="shared" si="167"/>
        <v>N.M.</v>
      </c>
      <c r="U944" s="160"/>
      <c r="V944" s="310">
        <v>556.91000000000008</v>
      </c>
      <c r="W944" s="310">
        <v>23.22</v>
      </c>
      <c r="X944" s="144">
        <f t="shared" si="168"/>
        <v>533.69000000000005</v>
      </c>
      <c r="Y944" s="93" t="str">
        <f t="shared" si="169"/>
        <v>N.M.</v>
      </c>
      <c r="Z944" s="134"/>
    </row>
    <row r="945" spans="1:26" s="70" customFormat="1" hidden="1" outlineLevel="1" x14ac:dyDescent="0.25">
      <c r="A945" s="65" t="s">
        <v>1478</v>
      </c>
      <c r="B945" s="66" t="s">
        <v>1939</v>
      </c>
      <c r="C945" s="67" t="s">
        <v>2390</v>
      </c>
      <c r="D945" s="68"/>
      <c r="E945" s="69"/>
      <c r="F945" s="310">
        <v>47.54</v>
      </c>
      <c r="G945" s="310">
        <v>3.1</v>
      </c>
      <c r="H945" s="144">
        <f t="shared" si="163"/>
        <v>44.44</v>
      </c>
      <c r="I945" s="93" t="str">
        <f t="shared" si="162"/>
        <v>N.M.</v>
      </c>
      <c r="J945" s="160"/>
      <c r="K945" s="310">
        <v>138.72999999999999</v>
      </c>
      <c r="L945" s="310">
        <v>3.1</v>
      </c>
      <c r="M945" s="144">
        <f t="shared" si="164"/>
        <v>135.63</v>
      </c>
      <c r="N945" s="93" t="str">
        <f t="shared" si="165"/>
        <v>N.M.</v>
      </c>
      <c r="O945" s="261"/>
      <c r="P945" s="160"/>
      <c r="Q945" s="310">
        <v>57.26</v>
      </c>
      <c r="R945" s="310">
        <v>3.1</v>
      </c>
      <c r="S945" s="144">
        <f t="shared" si="166"/>
        <v>54.16</v>
      </c>
      <c r="T945" s="93" t="str">
        <f t="shared" si="167"/>
        <v>N.M.</v>
      </c>
      <c r="U945" s="160"/>
      <c r="V945" s="310">
        <v>219.99</v>
      </c>
      <c r="W945" s="310">
        <v>31.150000000000002</v>
      </c>
      <c r="X945" s="144">
        <f t="shared" si="168"/>
        <v>188.84</v>
      </c>
      <c r="Y945" s="93">
        <f t="shared" si="169"/>
        <v>6.0622792937399677</v>
      </c>
      <c r="Z945" s="134"/>
    </row>
    <row r="946" spans="1:26" s="70" customFormat="1" hidden="1" outlineLevel="1" x14ac:dyDescent="0.25">
      <c r="A946" s="65" t="s">
        <v>1479</v>
      </c>
      <c r="B946" s="66" t="s">
        <v>1940</v>
      </c>
      <c r="C946" s="67" t="s">
        <v>2391</v>
      </c>
      <c r="D946" s="68"/>
      <c r="E946" s="69"/>
      <c r="F946" s="310">
        <v>12.120000000000001</v>
      </c>
      <c r="G946" s="310">
        <v>0</v>
      </c>
      <c r="H946" s="144">
        <f t="shared" si="163"/>
        <v>12.120000000000001</v>
      </c>
      <c r="I946" s="93" t="str">
        <f t="shared" si="162"/>
        <v>N.M.</v>
      </c>
      <c r="J946" s="160"/>
      <c r="K946" s="310">
        <v>21.71</v>
      </c>
      <c r="L946" s="310">
        <v>0</v>
      </c>
      <c r="M946" s="144">
        <f t="shared" si="164"/>
        <v>21.71</v>
      </c>
      <c r="N946" s="93" t="str">
        <f t="shared" si="165"/>
        <v>N.M.</v>
      </c>
      <c r="O946" s="261"/>
      <c r="P946" s="160"/>
      <c r="Q946" s="310">
        <v>12.120000000000001</v>
      </c>
      <c r="R946" s="310">
        <v>0</v>
      </c>
      <c r="S946" s="144">
        <f t="shared" si="166"/>
        <v>12.120000000000001</v>
      </c>
      <c r="T946" s="93" t="str">
        <f t="shared" si="167"/>
        <v>N.M.</v>
      </c>
      <c r="U946" s="160"/>
      <c r="V946" s="310">
        <v>41.44</v>
      </c>
      <c r="W946" s="310">
        <v>7.38</v>
      </c>
      <c r="X946" s="144">
        <f t="shared" si="168"/>
        <v>34.059999999999995</v>
      </c>
      <c r="Y946" s="93">
        <f t="shared" si="169"/>
        <v>4.6151761517615171</v>
      </c>
      <c r="Z946" s="134"/>
    </row>
    <row r="947" spans="1:26" s="70" customFormat="1" hidden="1" outlineLevel="1" x14ac:dyDescent="0.25">
      <c r="A947" s="65" t="s">
        <v>1480</v>
      </c>
      <c r="B947" s="66" t="s">
        <v>1941</v>
      </c>
      <c r="C947" s="67" t="s">
        <v>2392</v>
      </c>
      <c r="D947" s="68"/>
      <c r="E947" s="69"/>
      <c r="F947" s="310">
        <v>-18784.71</v>
      </c>
      <c r="G947" s="310">
        <v>-6143.67</v>
      </c>
      <c r="H947" s="144">
        <f t="shared" si="163"/>
        <v>-12641.039999999999</v>
      </c>
      <c r="I947" s="93">
        <f t="shared" si="162"/>
        <v>-2.0575714515916381</v>
      </c>
      <c r="J947" s="160"/>
      <c r="K947" s="310">
        <v>-77620.150000000009</v>
      </c>
      <c r="L947" s="310">
        <v>-93074.26</v>
      </c>
      <c r="M947" s="144">
        <f t="shared" si="164"/>
        <v>15454.109999999986</v>
      </c>
      <c r="N947" s="93">
        <f t="shared" si="165"/>
        <v>0.16604064324551157</v>
      </c>
      <c r="O947" s="261"/>
      <c r="P947" s="160"/>
      <c r="Q947" s="310">
        <v>-32846.49</v>
      </c>
      <c r="R947" s="310">
        <v>-71659.48</v>
      </c>
      <c r="S947" s="144">
        <f t="shared" si="166"/>
        <v>38812.99</v>
      </c>
      <c r="T947" s="93">
        <f t="shared" si="167"/>
        <v>0.54163091889586701</v>
      </c>
      <c r="U947" s="160"/>
      <c r="V947" s="310">
        <v>-682856.95000000007</v>
      </c>
      <c r="W947" s="310">
        <v>-224455.77000000002</v>
      </c>
      <c r="X947" s="144">
        <f t="shared" si="168"/>
        <v>-458401.18000000005</v>
      </c>
      <c r="Y947" s="93">
        <f t="shared" si="169"/>
        <v>-2.0422784408705557</v>
      </c>
      <c r="Z947" s="134"/>
    </row>
    <row r="948" spans="1:26" s="70" customFormat="1" hidden="1" outlineLevel="1" x14ac:dyDescent="0.25">
      <c r="A948" s="65" t="s">
        <v>1481</v>
      </c>
      <c r="B948" s="66" t="s">
        <v>1942</v>
      </c>
      <c r="C948" s="67" t="s">
        <v>2393</v>
      </c>
      <c r="D948" s="68"/>
      <c r="E948" s="69"/>
      <c r="F948" s="310">
        <v>-41570</v>
      </c>
      <c r="G948" s="310">
        <v>-33279</v>
      </c>
      <c r="H948" s="144">
        <f t="shared" si="163"/>
        <v>-8291</v>
      </c>
      <c r="I948" s="93">
        <f t="shared" ref="I948:I1011" si="170">IF(G948&lt;0,IF(H948=0,0,IF(OR(G948=0,F948=0),"N.M.",IF(ABS(H948/G948)&gt;=10,"N.M.",H948/(-G948)))),IF(H948=0,0,IF(OR(G948=0,F948=0),"N.M.",IF(ABS(H948/G948)&gt;=10,"N.M.",H948/G948))))</f>
        <v>-0.24913609182968238</v>
      </c>
      <c r="J948" s="160"/>
      <c r="K948" s="310">
        <v>-235656</v>
      </c>
      <c r="L948" s="310">
        <v>-250919</v>
      </c>
      <c r="M948" s="144">
        <f t="shared" si="164"/>
        <v>15263</v>
      </c>
      <c r="N948" s="93">
        <f t="shared" si="165"/>
        <v>6.0828394820639328E-2</v>
      </c>
      <c r="O948" s="261"/>
      <c r="P948" s="160"/>
      <c r="Q948" s="310">
        <v>-125541</v>
      </c>
      <c r="R948" s="310">
        <v>-131619</v>
      </c>
      <c r="S948" s="144">
        <f t="shared" si="166"/>
        <v>6078</v>
      </c>
      <c r="T948" s="93">
        <f t="shared" si="167"/>
        <v>4.6178743190572788E-2</v>
      </c>
      <c r="U948" s="160"/>
      <c r="V948" s="310">
        <v>-441834</v>
      </c>
      <c r="W948" s="310">
        <v>-448603</v>
      </c>
      <c r="X948" s="144">
        <f t="shared" si="168"/>
        <v>6769</v>
      </c>
      <c r="Y948" s="93">
        <f t="shared" si="169"/>
        <v>1.5089065387436108E-2</v>
      </c>
      <c r="Z948" s="134"/>
    </row>
    <row r="949" spans="1:26" s="70" customFormat="1" hidden="1" outlineLevel="1" x14ac:dyDescent="0.25">
      <c r="A949" s="65" t="s">
        <v>1482</v>
      </c>
      <c r="B949" s="66" t="s">
        <v>1943</v>
      </c>
      <c r="C949" s="67" t="s">
        <v>2394</v>
      </c>
      <c r="D949" s="68"/>
      <c r="E949" s="69"/>
      <c r="F949" s="310">
        <v>0</v>
      </c>
      <c r="G949" s="310">
        <v>0</v>
      </c>
      <c r="H949" s="144">
        <f t="shared" si="163"/>
        <v>0</v>
      </c>
      <c r="I949" s="93">
        <f t="shared" si="170"/>
        <v>0</v>
      </c>
      <c r="J949" s="160"/>
      <c r="K949" s="310">
        <v>0.05</v>
      </c>
      <c r="L949" s="310">
        <v>0</v>
      </c>
      <c r="M949" s="144">
        <f t="shared" si="164"/>
        <v>0.05</v>
      </c>
      <c r="N949" s="93" t="str">
        <f t="shared" si="165"/>
        <v>N.M.</v>
      </c>
      <c r="O949" s="261"/>
      <c r="P949" s="160"/>
      <c r="Q949" s="310">
        <v>0.03</v>
      </c>
      <c r="R949" s="310">
        <v>0</v>
      </c>
      <c r="S949" s="144">
        <f t="shared" si="166"/>
        <v>0.03</v>
      </c>
      <c r="T949" s="93" t="str">
        <f t="shared" si="167"/>
        <v>N.M.</v>
      </c>
      <c r="U949" s="160"/>
      <c r="V949" s="310">
        <v>6.0000000000000005E-2</v>
      </c>
      <c r="W949" s="310">
        <v>0</v>
      </c>
      <c r="X949" s="144">
        <f t="shared" si="168"/>
        <v>6.0000000000000005E-2</v>
      </c>
      <c r="Y949" s="93" t="str">
        <f t="shared" si="169"/>
        <v>N.M.</v>
      </c>
      <c r="Z949" s="134"/>
    </row>
    <row r="950" spans="1:26" s="70" customFormat="1" hidden="1" outlineLevel="1" x14ac:dyDescent="0.25">
      <c r="A950" s="65" t="s">
        <v>1483</v>
      </c>
      <c r="B950" s="66" t="s">
        <v>1944</v>
      </c>
      <c r="C950" s="67" t="s">
        <v>2395</v>
      </c>
      <c r="D950" s="68"/>
      <c r="E950" s="69"/>
      <c r="F950" s="310">
        <v>-1472.91</v>
      </c>
      <c r="G950" s="310">
        <v>-35.6</v>
      </c>
      <c r="H950" s="144">
        <f t="shared" si="163"/>
        <v>-1437.3100000000002</v>
      </c>
      <c r="I950" s="93" t="str">
        <f t="shared" si="170"/>
        <v>N.M.</v>
      </c>
      <c r="J950" s="160"/>
      <c r="K950" s="310">
        <v>-1702.51</v>
      </c>
      <c r="L950" s="310">
        <v>92.070000000000007</v>
      </c>
      <c r="M950" s="144">
        <f t="shared" si="164"/>
        <v>-1794.58</v>
      </c>
      <c r="N950" s="93" t="str">
        <f t="shared" si="165"/>
        <v>N.M.</v>
      </c>
      <c r="O950" s="261"/>
      <c r="P950" s="160"/>
      <c r="Q950" s="310">
        <v>-1524.73</v>
      </c>
      <c r="R950" s="310">
        <v>-35.6</v>
      </c>
      <c r="S950" s="144">
        <f t="shared" si="166"/>
        <v>-1489.13</v>
      </c>
      <c r="T950" s="93" t="str">
        <f t="shared" si="167"/>
        <v>N.M.</v>
      </c>
      <c r="U950" s="160"/>
      <c r="V950" s="310">
        <v>-2235.44</v>
      </c>
      <c r="W950" s="310">
        <v>-5332.7800000000007</v>
      </c>
      <c r="X950" s="144">
        <f t="shared" si="168"/>
        <v>3097.3400000000006</v>
      </c>
      <c r="Y950" s="93">
        <f t="shared" si="169"/>
        <v>0.58081150919407898</v>
      </c>
      <c r="Z950" s="134"/>
    </row>
    <row r="951" spans="1:26" s="70" customFormat="1" hidden="1" outlineLevel="1" x14ac:dyDescent="0.25">
      <c r="A951" s="65" t="s">
        <v>1484</v>
      </c>
      <c r="B951" s="66" t="s">
        <v>1945</v>
      </c>
      <c r="C951" s="67" t="s">
        <v>2396</v>
      </c>
      <c r="D951" s="68"/>
      <c r="E951" s="69"/>
      <c r="F951" s="310">
        <v>-50013.46</v>
      </c>
      <c r="G951" s="310">
        <v>-47129.520000000004</v>
      </c>
      <c r="H951" s="144">
        <f t="shared" ref="H951:H1014" si="171">+F951-G951</f>
        <v>-2883.9399999999951</v>
      </c>
      <c r="I951" s="93">
        <f t="shared" si="170"/>
        <v>-6.119179656402176E-2</v>
      </c>
      <c r="J951" s="160"/>
      <c r="K951" s="310">
        <v>-297861.88</v>
      </c>
      <c r="L951" s="310">
        <v>-347462.14</v>
      </c>
      <c r="M951" s="144">
        <f t="shared" ref="M951:M1014" si="172">+K951-L951</f>
        <v>49600.260000000009</v>
      </c>
      <c r="N951" s="93">
        <f t="shared" ref="N951:N1014" si="173">IF(L951&lt;0,IF(M951=0,0,IF(OR(L951=0,K951=0),"N.M.",IF(ABS(M951/L951)&gt;=10,"N.M.",M951/(-L951)))),IF(M951=0,0,IF(OR(L951=0,K951=0),"N.M.",IF(ABS(M951/L951)&gt;=10,"N.M.",M951/L951))))</f>
        <v>0.14275011372462049</v>
      </c>
      <c r="O951" s="261"/>
      <c r="P951" s="160"/>
      <c r="Q951" s="310">
        <v>-141291.56</v>
      </c>
      <c r="R951" s="310">
        <v>-158799.61000000002</v>
      </c>
      <c r="S951" s="144">
        <f t="shared" ref="S951:S1014" si="174">+Q951-R951</f>
        <v>17508.050000000017</v>
      </c>
      <c r="T951" s="93">
        <f t="shared" ref="T951:T1014" si="175">IF(R951&lt;0,IF(S951=0,0,IF(OR(R951=0,Q951=0),"N.M.",IF(ABS(S951/R951)&gt;=10,"N.M.",S951/(-R951)))),IF(S951=0,0,IF(OR(R951=0,Q951=0),"N.M.",IF(ABS(S951/R951)&gt;=10,"N.M.",S951/R951))))</f>
        <v>0.11025247480141806</v>
      </c>
      <c r="U951" s="160"/>
      <c r="V951" s="310">
        <v>-619425.56000000006</v>
      </c>
      <c r="W951" s="310">
        <v>-910343.09000000008</v>
      </c>
      <c r="X951" s="144">
        <f t="shared" ref="X951:X1014" si="176">+V951-W951</f>
        <v>290917.53000000003</v>
      </c>
      <c r="Y951" s="93">
        <f t="shared" ref="Y951:Y1014" si="177">IF(W951&lt;0,IF(X951=0,0,IF(OR(W951=0,V951=0),"N.M.",IF(ABS(X951/W951)&gt;=10,"N.M.",X951/(-W951)))),IF(X951=0,0,IF(OR(W951=0,V951=0),"N.M.",IF(ABS(X951/W951)&gt;=10,"N.M.",X951/W951))))</f>
        <v>0.31956910882906797</v>
      </c>
      <c r="Z951" s="134"/>
    </row>
    <row r="952" spans="1:26" s="70" customFormat="1" hidden="1" outlineLevel="1" x14ac:dyDescent="0.25">
      <c r="A952" s="65" t="s">
        <v>1485</v>
      </c>
      <c r="B952" s="66" t="s">
        <v>1946</v>
      </c>
      <c r="C952" s="67" t="s">
        <v>2397</v>
      </c>
      <c r="D952" s="68"/>
      <c r="E952" s="69"/>
      <c r="F952" s="310">
        <v>189570.95</v>
      </c>
      <c r="G952" s="310">
        <v>174993.58000000002</v>
      </c>
      <c r="H952" s="144">
        <f t="shared" si="171"/>
        <v>14577.369999999995</v>
      </c>
      <c r="I952" s="93">
        <f t="shared" si="170"/>
        <v>8.3302313147716578E-2</v>
      </c>
      <c r="J952" s="160"/>
      <c r="K952" s="310">
        <v>1094200.77</v>
      </c>
      <c r="L952" s="310">
        <v>1553044.1600000001</v>
      </c>
      <c r="M952" s="144">
        <f t="shared" si="172"/>
        <v>-458843.39000000013</v>
      </c>
      <c r="N952" s="93">
        <f t="shared" si="173"/>
        <v>-0.29544774180793421</v>
      </c>
      <c r="O952" s="261"/>
      <c r="P952" s="160"/>
      <c r="Q952" s="310">
        <v>494468.65</v>
      </c>
      <c r="R952" s="310">
        <v>742790.34</v>
      </c>
      <c r="S952" s="144">
        <f t="shared" si="174"/>
        <v>-248321.68999999994</v>
      </c>
      <c r="T952" s="93">
        <f t="shared" si="175"/>
        <v>-0.33430926148016404</v>
      </c>
      <c r="U952" s="160"/>
      <c r="V952" s="310">
        <v>4735006.08</v>
      </c>
      <c r="W952" s="310">
        <v>3024577.8059999999</v>
      </c>
      <c r="X952" s="144">
        <f t="shared" si="176"/>
        <v>1710428.2740000002</v>
      </c>
      <c r="Y952" s="93">
        <f t="shared" si="177"/>
        <v>0.56550976159612809</v>
      </c>
      <c r="Z952" s="134"/>
    </row>
    <row r="953" spans="1:26" s="70" customFormat="1" hidden="1" outlineLevel="1" x14ac:dyDescent="0.25">
      <c r="A953" s="65" t="s">
        <v>1486</v>
      </c>
      <c r="B953" s="66" t="s">
        <v>1947</v>
      </c>
      <c r="C953" s="67" t="s">
        <v>2398</v>
      </c>
      <c r="D953" s="68"/>
      <c r="E953" s="69"/>
      <c r="F953" s="310">
        <v>-354812.05</v>
      </c>
      <c r="G953" s="310">
        <v>-472.74</v>
      </c>
      <c r="H953" s="144">
        <f t="shared" si="171"/>
        <v>-354339.31</v>
      </c>
      <c r="I953" s="93" t="str">
        <f t="shared" si="170"/>
        <v>N.M.</v>
      </c>
      <c r="J953" s="160"/>
      <c r="K953" s="310">
        <v>-516807.16000000003</v>
      </c>
      <c r="L953" s="310">
        <v>149185.07</v>
      </c>
      <c r="M953" s="144">
        <f t="shared" si="172"/>
        <v>-665992.23</v>
      </c>
      <c r="N953" s="93">
        <f t="shared" si="173"/>
        <v>-4.4642016121318306</v>
      </c>
      <c r="O953" s="261"/>
      <c r="P953" s="160"/>
      <c r="Q953" s="310">
        <v>-222692.96</v>
      </c>
      <c r="R953" s="310">
        <v>254352.93</v>
      </c>
      <c r="S953" s="144">
        <f t="shared" si="174"/>
        <v>-477045.89</v>
      </c>
      <c r="T953" s="93">
        <f t="shared" si="175"/>
        <v>-1.8755274020236372</v>
      </c>
      <c r="U953" s="160"/>
      <c r="V953" s="310">
        <v>-214050.19</v>
      </c>
      <c r="W953" s="310">
        <v>-751928.01</v>
      </c>
      <c r="X953" s="144">
        <f t="shared" si="176"/>
        <v>537877.82000000007</v>
      </c>
      <c r="Y953" s="93">
        <f t="shared" si="177"/>
        <v>0.71533153818807738</v>
      </c>
      <c r="Z953" s="134"/>
    </row>
    <row r="954" spans="1:26" s="70" customFormat="1" hidden="1" outlineLevel="1" x14ac:dyDescent="0.25">
      <c r="A954" s="65" t="s">
        <v>1487</v>
      </c>
      <c r="B954" s="66" t="s">
        <v>1948</v>
      </c>
      <c r="C954" s="67" t="s">
        <v>2399</v>
      </c>
      <c r="D954" s="68"/>
      <c r="E954" s="69"/>
      <c r="F954" s="310">
        <v>0</v>
      </c>
      <c r="G954" s="310">
        <v>0</v>
      </c>
      <c r="H954" s="144">
        <f t="shared" si="171"/>
        <v>0</v>
      </c>
      <c r="I954" s="93">
        <f t="shared" si="170"/>
        <v>0</v>
      </c>
      <c r="J954" s="160"/>
      <c r="K954" s="310">
        <v>0</v>
      </c>
      <c r="L954" s="310">
        <v>0</v>
      </c>
      <c r="M954" s="144">
        <f t="shared" si="172"/>
        <v>0</v>
      </c>
      <c r="N954" s="93">
        <f t="shared" si="173"/>
        <v>0</v>
      </c>
      <c r="O954" s="261"/>
      <c r="P954" s="160"/>
      <c r="Q954" s="310">
        <v>0</v>
      </c>
      <c r="R954" s="310">
        <v>0</v>
      </c>
      <c r="S954" s="144">
        <f t="shared" si="174"/>
        <v>0</v>
      </c>
      <c r="T954" s="93">
        <f t="shared" si="175"/>
        <v>0</v>
      </c>
      <c r="U954" s="160"/>
      <c r="V954" s="310">
        <v>0.03</v>
      </c>
      <c r="W954" s="310">
        <v>0</v>
      </c>
      <c r="X954" s="144">
        <f t="shared" si="176"/>
        <v>0.03</v>
      </c>
      <c r="Y954" s="93" t="str">
        <f t="shared" si="177"/>
        <v>N.M.</v>
      </c>
      <c r="Z954" s="134"/>
    </row>
    <row r="955" spans="1:26" s="70" customFormat="1" hidden="1" outlineLevel="1" x14ac:dyDescent="0.25">
      <c r="A955" s="65" t="s">
        <v>1488</v>
      </c>
      <c r="B955" s="66" t="s">
        <v>1949</v>
      </c>
      <c r="C955" s="67" t="s">
        <v>2400</v>
      </c>
      <c r="D955" s="68"/>
      <c r="E955" s="69"/>
      <c r="F955" s="310">
        <v>0</v>
      </c>
      <c r="G955" s="310">
        <v>0</v>
      </c>
      <c r="H955" s="144">
        <f t="shared" si="171"/>
        <v>0</v>
      </c>
      <c r="I955" s="93">
        <f t="shared" si="170"/>
        <v>0</v>
      </c>
      <c r="J955" s="160"/>
      <c r="K955" s="310">
        <v>0</v>
      </c>
      <c r="L955" s="310">
        <v>0</v>
      </c>
      <c r="M955" s="144">
        <f t="shared" si="172"/>
        <v>0</v>
      </c>
      <c r="N955" s="93">
        <f t="shared" si="173"/>
        <v>0</v>
      </c>
      <c r="O955" s="261"/>
      <c r="P955" s="160"/>
      <c r="Q955" s="310">
        <v>0</v>
      </c>
      <c r="R955" s="310">
        <v>0</v>
      </c>
      <c r="S955" s="144">
        <f t="shared" si="174"/>
        <v>0</v>
      </c>
      <c r="T955" s="93">
        <f t="shared" si="175"/>
        <v>0</v>
      </c>
      <c r="U955" s="160"/>
      <c r="V955" s="310">
        <v>0.65</v>
      </c>
      <c r="W955" s="310">
        <v>0.19</v>
      </c>
      <c r="X955" s="144">
        <f t="shared" si="176"/>
        <v>0.46</v>
      </c>
      <c r="Y955" s="93">
        <f t="shared" si="177"/>
        <v>2.4210526315789473</v>
      </c>
      <c r="Z955" s="134"/>
    </row>
    <row r="956" spans="1:26" s="70" customFormat="1" hidden="1" outlineLevel="1" x14ac:dyDescent="0.25">
      <c r="A956" s="65" t="s">
        <v>1489</v>
      </c>
      <c r="B956" s="66" t="s">
        <v>1950</v>
      </c>
      <c r="C956" s="67" t="s">
        <v>2401</v>
      </c>
      <c r="D956" s="68"/>
      <c r="E956" s="69"/>
      <c r="F956" s="310">
        <v>28.07</v>
      </c>
      <c r="G956" s="310">
        <v>0</v>
      </c>
      <c r="H956" s="144">
        <f t="shared" si="171"/>
        <v>28.07</v>
      </c>
      <c r="I956" s="93" t="str">
        <f t="shared" si="170"/>
        <v>N.M.</v>
      </c>
      <c r="J956" s="160"/>
      <c r="K956" s="310">
        <v>168.63</v>
      </c>
      <c r="L956" s="310">
        <v>0</v>
      </c>
      <c r="M956" s="144">
        <f t="shared" si="172"/>
        <v>168.63</v>
      </c>
      <c r="N956" s="93" t="str">
        <f t="shared" si="173"/>
        <v>N.M.</v>
      </c>
      <c r="O956" s="261"/>
      <c r="P956" s="160"/>
      <c r="Q956" s="310">
        <v>84.47</v>
      </c>
      <c r="R956" s="310">
        <v>0</v>
      </c>
      <c r="S956" s="144">
        <f t="shared" si="174"/>
        <v>84.47</v>
      </c>
      <c r="T956" s="93" t="str">
        <f t="shared" si="175"/>
        <v>N.M.</v>
      </c>
      <c r="U956" s="160"/>
      <c r="V956" s="310">
        <v>337.15</v>
      </c>
      <c r="W956" s="310">
        <v>0</v>
      </c>
      <c r="X956" s="144">
        <f t="shared" si="176"/>
        <v>337.15</v>
      </c>
      <c r="Y956" s="93" t="str">
        <f t="shared" si="177"/>
        <v>N.M.</v>
      </c>
      <c r="Z956" s="134"/>
    </row>
    <row r="957" spans="1:26" s="70" customFormat="1" hidden="1" outlineLevel="1" x14ac:dyDescent="0.25">
      <c r="A957" s="65" t="s">
        <v>1490</v>
      </c>
      <c r="B957" s="66" t="s">
        <v>1951</v>
      </c>
      <c r="C957" s="67" t="s">
        <v>2402</v>
      </c>
      <c r="D957" s="68"/>
      <c r="E957" s="69"/>
      <c r="F957" s="310">
        <v>1107.58</v>
      </c>
      <c r="G957" s="310">
        <v>3609.17</v>
      </c>
      <c r="H957" s="144">
        <f t="shared" si="171"/>
        <v>-2501.59</v>
      </c>
      <c r="I957" s="93">
        <f t="shared" si="170"/>
        <v>-0.69312057896968005</v>
      </c>
      <c r="J957" s="160"/>
      <c r="K957" s="310">
        <v>6879.45</v>
      </c>
      <c r="L957" s="310">
        <v>13986.62</v>
      </c>
      <c r="M957" s="144">
        <f t="shared" si="172"/>
        <v>-7107.170000000001</v>
      </c>
      <c r="N957" s="93">
        <f t="shared" si="173"/>
        <v>-0.5081406372661873</v>
      </c>
      <c r="O957" s="261"/>
      <c r="P957" s="160"/>
      <c r="Q957" s="310">
        <v>5043.82</v>
      </c>
      <c r="R957" s="310">
        <v>7437.4400000000005</v>
      </c>
      <c r="S957" s="144">
        <f t="shared" si="174"/>
        <v>-2393.6200000000008</v>
      </c>
      <c r="T957" s="93">
        <f t="shared" si="175"/>
        <v>-0.32183385681094578</v>
      </c>
      <c r="U957" s="160"/>
      <c r="V957" s="310">
        <v>9666.23</v>
      </c>
      <c r="W957" s="310">
        <v>15197.810000000001</v>
      </c>
      <c r="X957" s="144">
        <f t="shared" si="176"/>
        <v>-5531.5800000000017</v>
      </c>
      <c r="Y957" s="93">
        <f t="shared" si="177"/>
        <v>-0.36397217757032108</v>
      </c>
      <c r="Z957" s="134"/>
    </row>
    <row r="958" spans="1:26" s="70" customFormat="1" hidden="1" outlineLevel="1" x14ac:dyDescent="0.25">
      <c r="A958" s="65" t="s">
        <v>1491</v>
      </c>
      <c r="B958" s="66" t="s">
        <v>1952</v>
      </c>
      <c r="C958" s="67" t="s">
        <v>2403</v>
      </c>
      <c r="D958" s="68"/>
      <c r="E958" s="69"/>
      <c r="F958" s="310">
        <v>0</v>
      </c>
      <c r="G958" s="310">
        <v>0</v>
      </c>
      <c r="H958" s="144">
        <f t="shared" si="171"/>
        <v>0</v>
      </c>
      <c r="I958" s="93">
        <f t="shared" si="170"/>
        <v>0</v>
      </c>
      <c r="J958" s="160"/>
      <c r="K958" s="310">
        <v>0</v>
      </c>
      <c r="L958" s="310">
        <v>116.38</v>
      </c>
      <c r="M958" s="144">
        <f t="shared" si="172"/>
        <v>-116.38</v>
      </c>
      <c r="N958" s="93" t="str">
        <f t="shared" si="173"/>
        <v>N.M.</v>
      </c>
      <c r="O958" s="261"/>
      <c r="P958" s="160"/>
      <c r="Q958" s="310">
        <v>0</v>
      </c>
      <c r="R958" s="310">
        <v>116.38</v>
      </c>
      <c r="S958" s="144">
        <f t="shared" si="174"/>
        <v>-116.38</v>
      </c>
      <c r="T958" s="93" t="str">
        <f t="shared" si="175"/>
        <v>N.M.</v>
      </c>
      <c r="U958" s="160"/>
      <c r="V958" s="310">
        <v>0</v>
      </c>
      <c r="W958" s="310">
        <v>116.38</v>
      </c>
      <c r="X958" s="144">
        <f t="shared" si="176"/>
        <v>-116.38</v>
      </c>
      <c r="Y958" s="93" t="str">
        <f t="shared" si="177"/>
        <v>N.M.</v>
      </c>
      <c r="Z958" s="134"/>
    </row>
    <row r="959" spans="1:26" s="70" customFormat="1" hidden="1" outlineLevel="1" x14ac:dyDescent="0.25">
      <c r="A959" s="65" t="s">
        <v>1492</v>
      </c>
      <c r="B959" s="66" t="s">
        <v>1953</v>
      </c>
      <c r="C959" s="67" t="s">
        <v>2404</v>
      </c>
      <c r="D959" s="68"/>
      <c r="E959" s="69"/>
      <c r="F959" s="310">
        <v>0</v>
      </c>
      <c r="G959" s="310">
        <v>0</v>
      </c>
      <c r="H959" s="144">
        <f t="shared" si="171"/>
        <v>0</v>
      </c>
      <c r="I959" s="93">
        <f t="shared" si="170"/>
        <v>0</v>
      </c>
      <c r="J959" s="160"/>
      <c r="K959" s="310">
        <v>3464.17</v>
      </c>
      <c r="L959" s="310">
        <v>0</v>
      </c>
      <c r="M959" s="144">
        <f t="shared" si="172"/>
        <v>3464.17</v>
      </c>
      <c r="N959" s="93" t="str">
        <f t="shared" si="173"/>
        <v>N.M.</v>
      </c>
      <c r="O959" s="261"/>
      <c r="P959" s="160"/>
      <c r="Q959" s="310">
        <v>0</v>
      </c>
      <c r="R959" s="310">
        <v>0</v>
      </c>
      <c r="S959" s="144">
        <f t="shared" si="174"/>
        <v>0</v>
      </c>
      <c r="T959" s="93">
        <f t="shared" si="175"/>
        <v>0</v>
      </c>
      <c r="U959" s="160"/>
      <c r="V959" s="310">
        <v>1069746.8299999998</v>
      </c>
      <c r="W959" s="310">
        <v>0</v>
      </c>
      <c r="X959" s="144">
        <f t="shared" si="176"/>
        <v>1069746.8299999998</v>
      </c>
      <c r="Y959" s="93" t="str">
        <f t="shared" si="177"/>
        <v>N.M.</v>
      </c>
      <c r="Z959" s="134"/>
    </row>
    <row r="960" spans="1:26" s="70" customFormat="1" hidden="1" outlineLevel="1" x14ac:dyDescent="0.25">
      <c r="A960" s="65" t="s">
        <v>1493</v>
      </c>
      <c r="B960" s="66" t="s">
        <v>1954</v>
      </c>
      <c r="C960" s="67" t="s">
        <v>2405</v>
      </c>
      <c r="D960" s="68"/>
      <c r="E960" s="69"/>
      <c r="F960" s="310">
        <v>159215.89000000001</v>
      </c>
      <c r="G960" s="310">
        <v>161824.85</v>
      </c>
      <c r="H960" s="144">
        <f t="shared" si="171"/>
        <v>-2608.9599999999919</v>
      </c>
      <c r="I960" s="93">
        <f t="shared" si="170"/>
        <v>-1.612212215861774E-2</v>
      </c>
      <c r="J960" s="160"/>
      <c r="K960" s="310">
        <v>608332.21</v>
      </c>
      <c r="L960" s="310">
        <v>591340.45000000007</v>
      </c>
      <c r="M960" s="144">
        <f t="shared" si="172"/>
        <v>16991.759999999893</v>
      </c>
      <c r="N960" s="93">
        <f t="shared" si="173"/>
        <v>2.8734310328339438E-2</v>
      </c>
      <c r="O960" s="261"/>
      <c r="P960" s="160"/>
      <c r="Q960" s="310">
        <v>344104.27</v>
      </c>
      <c r="R960" s="310">
        <v>340875.88</v>
      </c>
      <c r="S960" s="144">
        <f t="shared" si="174"/>
        <v>3228.390000000014</v>
      </c>
      <c r="T960" s="93">
        <f t="shared" si="175"/>
        <v>9.4708666392002098E-3</v>
      </c>
      <c r="U960" s="160"/>
      <c r="V960" s="310">
        <v>1109463.73</v>
      </c>
      <c r="W960" s="310">
        <v>1177714.3900000001</v>
      </c>
      <c r="X960" s="144">
        <f t="shared" si="176"/>
        <v>-68250.660000000149</v>
      </c>
      <c r="Y960" s="93">
        <f t="shared" si="177"/>
        <v>-5.7951792539445955E-2</v>
      </c>
      <c r="Z960" s="134"/>
    </row>
    <row r="961" spans="1:26" s="70" customFormat="1" hidden="1" outlineLevel="1" x14ac:dyDescent="0.25">
      <c r="A961" s="65" t="s">
        <v>1494</v>
      </c>
      <c r="B961" s="66" t="s">
        <v>1955</v>
      </c>
      <c r="C961" s="67" t="s">
        <v>2406</v>
      </c>
      <c r="D961" s="68"/>
      <c r="E961" s="69"/>
      <c r="F961" s="310">
        <v>168868.34</v>
      </c>
      <c r="G961" s="310">
        <v>143318.51999999999</v>
      </c>
      <c r="H961" s="144">
        <f t="shared" si="171"/>
        <v>25549.820000000007</v>
      </c>
      <c r="I961" s="93">
        <f t="shared" si="170"/>
        <v>0.17827298244497647</v>
      </c>
      <c r="J961" s="160"/>
      <c r="K961" s="310">
        <v>984579.46</v>
      </c>
      <c r="L961" s="310">
        <v>883273.29</v>
      </c>
      <c r="M961" s="144">
        <f t="shared" si="172"/>
        <v>101306.16999999993</v>
      </c>
      <c r="N961" s="93">
        <f t="shared" si="173"/>
        <v>0.11469402635281763</v>
      </c>
      <c r="O961" s="261"/>
      <c r="P961" s="160"/>
      <c r="Q961" s="310">
        <v>510265.7</v>
      </c>
      <c r="R961" s="310">
        <v>435305.54000000004</v>
      </c>
      <c r="S961" s="144">
        <f t="shared" si="174"/>
        <v>74960.159999999974</v>
      </c>
      <c r="T961" s="93">
        <f t="shared" si="175"/>
        <v>0.17220125431897781</v>
      </c>
      <c r="U961" s="160"/>
      <c r="V961" s="310">
        <v>1946198.8599999999</v>
      </c>
      <c r="W961" s="310">
        <v>-939798.06</v>
      </c>
      <c r="X961" s="144">
        <f t="shared" si="176"/>
        <v>2885996.92</v>
      </c>
      <c r="Y961" s="93">
        <f t="shared" si="177"/>
        <v>3.0708692035393219</v>
      </c>
      <c r="Z961" s="134"/>
    </row>
    <row r="962" spans="1:26" s="70" customFormat="1" hidden="1" outlineLevel="1" x14ac:dyDescent="0.25">
      <c r="A962" s="65" t="s">
        <v>1495</v>
      </c>
      <c r="B962" s="66" t="s">
        <v>1956</v>
      </c>
      <c r="C962" s="67" t="s">
        <v>2407</v>
      </c>
      <c r="D962" s="68"/>
      <c r="E962" s="69"/>
      <c r="F962" s="310">
        <v>0</v>
      </c>
      <c r="G962" s="310">
        <v>0</v>
      </c>
      <c r="H962" s="144">
        <f t="shared" si="171"/>
        <v>0</v>
      </c>
      <c r="I962" s="93">
        <f t="shared" si="170"/>
        <v>0</v>
      </c>
      <c r="J962" s="160"/>
      <c r="K962" s="310">
        <v>0</v>
      </c>
      <c r="L962" s="310">
        <v>0</v>
      </c>
      <c r="M962" s="144">
        <f t="shared" si="172"/>
        <v>0</v>
      </c>
      <c r="N962" s="93">
        <f t="shared" si="173"/>
        <v>0</v>
      </c>
      <c r="O962" s="261"/>
      <c r="P962" s="160"/>
      <c r="Q962" s="310">
        <v>0</v>
      </c>
      <c r="R962" s="310">
        <v>0</v>
      </c>
      <c r="S962" s="144">
        <f t="shared" si="174"/>
        <v>0</v>
      </c>
      <c r="T962" s="93">
        <f t="shared" si="175"/>
        <v>0</v>
      </c>
      <c r="U962" s="160"/>
      <c r="V962" s="310">
        <v>0</v>
      </c>
      <c r="W962" s="310">
        <v>905.15</v>
      </c>
      <c r="X962" s="144">
        <f t="shared" si="176"/>
        <v>-905.15</v>
      </c>
      <c r="Y962" s="93" t="str">
        <f t="shared" si="177"/>
        <v>N.M.</v>
      </c>
      <c r="Z962" s="134"/>
    </row>
    <row r="963" spans="1:26" s="70" customFormat="1" hidden="1" outlineLevel="1" x14ac:dyDescent="0.25">
      <c r="A963" s="65" t="s">
        <v>1496</v>
      </c>
      <c r="B963" s="66" t="s">
        <v>1957</v>
      </c>
      <c r="C963" s="67" t="s">
        <v>2408</v>
      </c>
      <c r="D963" s="68"/>
      <c r="E963" s="69"/>
      <c r="F963" s="310">
        <v>0</v>
      </c>
      <c r="G963" s="310">
        <v>-15.58</v>
      </c>
      <c r="H963" s="144">
        <f t="shared" si="171"/>
        <v>15.58</v>
      </c>
      <c r="I963" s="93" t="str">
        <f t="shared" si="170"/>
        <v>N.M.</v>
      </c>
      <c r="J963" s="160"/>
      <c r="K963" s="310">
        <v>-94.77</v>
      </c>
      <c r="L963" s="310">
        <v>42.410000000000004</v>
      </c>
      <c r="M963" s="144">
        <f t="shared" si="172"/>
        <v>-137.18</v>
      </c>
      <c r="N963" s="93">
        <f t="shared" si="173"/>
        <v>-3.2346144777175194</v>
      </c>
      <c r="O963" s="261"/>
      <c r="P963" s="160"/>
      <c r="Q963" s="310">
        <v>0</v>
      </c>
      <c r="R963" s="310">
        <v>-93.89</v>
      </c>
      <c r="S963" s="144">
        <f t="shared" si="174"/>
        <v>93.89</v>
      </c>
      <c r="T963" s="93" t="str">
        <f t="shared" si="175"/>
        <v>N.M.</v>
      </c>
      <c r="U963" s="160"/>
      <c r="V963" s="310">
        <v>-94.36999999999999</v>
      </c>
      <c r="W963" s="310">
        <v>55.02</v>
      </c>
      <c r="X963" s="144">
        <f t="shared" si="176"/>
        <v>-149.38999999999999</v>
      </c>
      <c r="Y963" s="93">
        <f t="shared" si="177"/>
        <v>-2.7151944747364589</v>
      </c>
      <c r="Z963" s="134"/>
    </row>
    <row r="964" spans="1:26" s="70" customFormat="1" hidden="1" outlineLevel="1" x14ac:dyDescent="0.25">
      <c r="A964" s="65" t="s">
        <v>1497</v>
      </c>
      <c r="B964" s="66" t="s">
        <v>1958</v>
      </c>
      <c r="C964" s="67" t="s">
        <v>2409</v>
      </c>
      <c r="D964" s="68"/>
      <c r="E964" s="69"/>
      <c r="F964" s="310">
        <v>-48309.41</v>
      </c>
      <c r="G964" s="310">
        <v>-158743.99</v>
      </c>
      <c r="H964" s="144">
        <f t="shared" si="171"/>
        <v>110434.57999999999</v>
      </c>
      <c r="I964" s="93">
        <f t="shared" si="170"/>
        <v>0.69567723477279353</v>
      </c>
      <c r="J964" s="160"/>
      <c r="K964" s="310">
        <v>-128733.23</v>
      </c>
      <c r="L964" s="310">
        <v>213252.07</v>
      </c>
      <c r="M964" s="144">
        <f t="shared" si="172"/>
        <v>-341985.3</v>
      </c>
      <c r="N964" s="93">
        <f t="shared" si="173"/>
        <v>-1.6036669655774032</v>
      </c>
      <c r="O964" s="261"/>
      <c r="P964" s="160"/>
      <c r="Q964" s="310">
        <v>-64975.42</v>
      </c>
      <c r="R964" s="310">
        <v>-10569.74</v>
      </c>
      <c r="S964" s="144">
        <f t="shared" si="174"/>
        <v>-54405.68</v>
      </c>
      <c r="T964" s="93">
        <f t="shared" si="175"/>
        <v>-5.1473054209469673</v>
      </c>
      <c r="U964" s="160"/>
      <c r="V964" s="310">
        <v>253486.71000000002</v>
      </c>
      <c r="W964" s="310">
        <v>680341.76600000006</v>
      </c>
      <c r="X964" s="144">
        <f t="shared" si="176"/>
        <v>-426855.05600000004</v>
      </c>
      <c r="Y964" s="93">
        <f t="shared" si="177"/>
        <v>-0.62741268775787606</v>
      </c>
      <c r="Z964" s="134"/>
    </row>
    <row r="965" spans="1:26" s="70" customFormat="1" hidden="1" outlineLevel="1" x14ac:dyDescent="0.25">
      <c r="A965" s="65" t="s">
        <v>1498</v>
      </c>
      <c r="B965" s="66" t="s">
        <v>1959</v>
      </c>
      <c r="C965" s="67" t="s">
        <v>2410</v>
      </c>
      <c r="D965" s="68"/>
      <c r="E965" s="69"/>
      <c r="F965" s="310">
        <v>820.32</v>
      </c>
      <c r="G965" s="310">
        <v>1663.67</v>
      </c>
      <c r="H965" s="144">
        <f t="shared" si="171"/>
        <v>-843.35</v>
      </c>
      <c r="I965" s="93">
        <f t="shared" si="170"/>
        <v>-0.50692144475767431</v>
      </c>
      <c r="J965" s="160"/>
      <c r="K965" s="310">
        <v>2628.4900000000002</v>
      </c>
      <c r="L965" s="310">
        <v>8111.59</v>
      </c>
      <c r="M965" s="144">
        <f t="shared" si="172"/>
        <v>-5483.1</v>
      </c>
      <c r="N965" s="93">
        <f t="shared" si="173"/>
        <v>-0.67595872079333397</v>
      </c>
      <c r="O965" s="261"/>
      <c r="P965" s="160"/>
      <c r="Q965" s="310">
        <v>1642.76</v>
      </c>
      <c r="R965" s="310">
        <v>4672.5600000000004</v>
      </c>
      <c r="S965" s="144">
        <f t="shared" si="174"/>
        <v>-3029.8</v>
      </c>
      <c r="T965" s="93">
        <f t="shared" si="175"/>
        <v>-0.6484239902751382</v>
      </c>
      <c r="U965" s="160"/>
      <c r="V965" s="310">
        <v>21488.13</v>
      </c>
      <c r="W965" s="310">
        <v>10424.700000000001</v>
      </c>
      <c r="X965" s="144">
        <f t="shared" si="176"/>
        <v>11063.43</v>
      </c>
      <c r="Y965" s="93">
        <f t="shared" si="177"/>
        <v>1.0612708279374945</v>
      </c>
      <c r="Z965" s="134"/>
    </row>
    <row r="966" spans="1:26" s="70" customFormat="1" hidden="1" outlineLevel="1" x14ac:dyDescent="0.25">
      <c r="A966" s="65" t="s">
        <v>1499</v>
      </c>
      <c r="B966" s="66" t="s">
        <v>1960</v>
      </c>
      <c r="C966" s="67" t="s">
        <v>2411</v>
      </c>
      <c r="D966" s="68"/>
      <c r="E966" s="69"/>
      <c r="F966" s="310">
        <v>-5414.91</v>
      </c>
      <c r="G966" s="310">
        <v>-10356.120000000001</v>
      </c>
      <c r="H966" s="144">
        <f t="shared" si="171"/>
        <v>4941.2100000000009</v>
      </c>
      <c r="I966" s="93">
        <f t="shared" si="170"/>
        <v>0.47712946547548701</v>
      </c>
      <c r="J966" s="160"/>
      <c r="K966" s="310">
        <v>-76425.7</v>
      </c>
      <c r="L966" s="310">
        <v>-91338.680000000008</v>
      </c>
      <c r="M966" s="144">
        <f t="shared" si="172"/>
        <v>14912.98000000001</v>
      </c>
      <c r="N966" s="93">
        <f t="shared" si="173"/>
        <v>0.16327124499719078</v>
      </c>
      <c r="O966" s="261"/>
      <c r="P966" s="160"/>
      <c r="Q966" s="310">
        <v>-14723.51</v>
      </c>
      <c r="R966" s="310">
        <v>-36944.020000000004</v>
      </c>
      <c r="S966" s="144">
        <f t="shared" si="174"/>
        <v>22220.510000000002</v>
      </c>
      <c r="T966" s="93">
        <f t="shared" si="175"/>
        <v>0.6014643235901237</v>
      </c>
      <c r="U966" s="160"/>
      <c r="V966" s="310">
        <v>-187696.61</v>
      </c>
      <c r="W966" s="310">
        <v>-183984.23</v>
      </c>
      <c r="X966" s="144">
        <f t="shared" si="176"/>
        <v>-3712.3799999999756</v>
      </c>
      <c r="Y966" s="93">
        <f t="shared" si="177"/>
        <v>-2.0177707622006383E-2</v>
      </c>
      <c r="Z966" s="134"/>
    </row>
    <row r="967" spans="1:26" s="70" customFormat="1" hidden="1" outlineLevel="1" x14ac:dyDescent="0.25">
      <c r="A967" s="65" t="s">
        <v>1500</v>
      </c>
      <c r="B967" s="66" t="s">
        <v>1961</v>
      </c>
      <c r="C967" s="67" t="s">
        <v>2412</v>
      </c>
      <c r="D967" s="68"/>
      <c r="E967" s="69"/>
      <c r="F967" s="310">
        <v>184.94</v>
      </c>
      <c r="G967" s="310">
        <v>176.03</v>
      </c>
      <c r="H967" s="144">
        <f t="shared" si="171"/>
        <v>8.9099999999999966</v>
      </c>
      <c r="I967" s="93">
        <f t="shared" si="170"/>
        <v>5.0616372209282487E-2</v>
      </c>
      <c r="J967" s="160"/>
      <c r="K967" s="310">
        <v>1152.79</v>
      </c>
      <c r="L967" s="310">
        <v>1271.74</v>
      </c>
      <c r="M967" s="144">
        <f t="shared" si="172"/>
        <v>-118.95000000000005</v>
      </c>
      <c r="N967" s="93">
        <f t="shared" si="173"/>
        <v>-9.3533269378961142E-2</v>
      </c>
      <c r="O967" s="261"/>
      <c r="P967" s="160"/>
      <c r="Q967" s="310">
        <v>561.81000000000006</v>
      </c>
      <c r="R967" s="310">
        <v>595.66</v>
      </c>
      <c r="S967" s="144">
        <f t="shared" si="174"/>
        <v>-33.849999999999909</v>
      </c>
      <c r="T967" s="93">
        <f t="shared" si="175"/>
        <v>-5.6827720511701159E-2</v>
      </c>
      <c r="U967" s="160"/>
      <c r="V967" s="310">
        <v>2394.04</v>
      </c>
      <c r="W967" s="310">
        <v>2734.4</v>
      </c>
      <c r="X967" s="144">
        <f t="shared" si="176"/>
        <v>-340.36000000000013</v>
      </c>
      <c r="Y967" s="93">
        <f t="shared" si="177"/>
        <v>-0.12447337624341724</v>
      </c>
      <c r="Z967" s="134"/>
    </row>
    <row r="968" spans="1:26" s="70" customFormat="1" hidden="1" outlineLevel="1" x14ac:dyDescent="0.25">
      <c r="A968" s="65" t="s">
        <v>1501</v>
      </c>
      <c r="B968" s="66" t="s">
        <v>1962</v>
      </c>
      <c r="C968" s="67" t="s">
        <v>2413</v>
      </c>
      <c r="D968" s="68"/>
      <c r="E968" s="69"/>
      <c r="F968" s="310">
        <v>0</v>
      </c>
      <c r="G968" s="310">
        <v>5.8100000000000005</v>
      </c>
      <c r="H968" s="144">
        <f t="shared" si="171"/>
        <v>-5.8100000000000005</v>
      </c>
      <c r="I968" s="93" t="str">
        <f t="shared" si="170"/>
        <v>N.M.</v>
      </c>
      <c r="J968" s="160"/>
      <c r="K968" s="310">
        <v>0</v>
      </c>
      <c r="L968" s="310">
        <v>5.8100000000000005</v>
      </c>
      <c r="M968" s="144">
        <f t="shared" si="172"/>
        <v>-5.8100000000000005</v>
      </c>
      <c r="N968" s="93" t="str">
        <f t="shared" si="173"/>
        <v>N.M.</v>
      </c>
      <c r="O968" s="261"/>
      <c r="P968" s="160"/>
      <c r="Q968" s="310">
        <v>0</v>
      </c>
      <c r="R968" s="310">
        <v>5.8100000000000005</v>
      </c>
      <c r="S968" s="144">
        <f t="shared" si="174"/>
        <v>-5.8100000000000005</v>
      </c>
      <c r="T968" s="93" t="str">
        <f t="shared" si="175"/>
        <v>N.M.</v>
      </c>
      <c r="U968" s="160"/>
      <c r="V968" s="310">
        <v>80.52</v>
      </c>
      <c r="W968" s="310">
        <v>38.630000000000003</v>
      </c>
      <c r="X968" s="144">
        <f t="shared" si="176"/>
        <v>41.889999999999993</v>
      </c>
      <c r="Y968" s="93">
        <f t="shared" si="177"/>
        <v>1.0843903701786175</v>
      </c>
      <c r="Z968" s="134"/>
    </row>
    <row r="969" spans="1:26" s="70" customFormat="1" hidden="1" outlineLevel="1" x14ac:dyDescent="0.25">
      <c r="A969" s="65" t="s">
        <v>1502</v>
      </c>
      <c r="B969" s="66" t="s">
        <v>1963</v>
      </c>
      <c r="C969" s="67" t="s">
        <v>2414</v>
      </c>
      <c r="D969" s="68"/>
      <c r="E969" s="69"/>
      <c r="F969" s="310">
        <v>2600.54</v>
      </c>
      <c r="G969" s="310">
        <v>-846.83</v>
      </c>
      <c r="H969" s="144">
        <f t="shared" si="171"/>
        <v>3447.37</v>
      </c>
      <c r="I969" s="93">
        <f t="shared" si="170"/>
        <v>4.0709115170695416</v>
      </c>
      <c r="J969" s="160"/>
      <c r="K969" s="310">
        <v>11621.17</v>
      </c>
      <c r="L969" s="310">
        <v>14508.44</v>
      </c>
      <c r="M969" s="144">
        <f t="shared" si="172"/>
        <v>-2887.2700000000004</v>
      </c>
      <c r="N969" s="93">
        <f t="shared" si="173"/>
        <v>-0.19900623361298667</v>
      </c>
      <c r="O969" s="261"/>
      <c r="P969" s="160"/>
      <c r="Q969" s="310">
        <v>4719.33</v>
      </c>
      <c r="R969" s="310">
        <v>3143.76</v>
      </c>
      <c r="S969" s="144">
        <f t="shared" si="174"/>
        <v>1575.5699999999997</v>
      </c>
      <c r="T969" s="93">
        <f t="shared" si="175"/>
        <v>0.50117375372165807</v>
      </c>
      <c r="U969" s="160"/>
      <c r="V969" s="310">
        <v>27440.29</v>
      </c>
      <c r="W969" s="310">
        <v>14663.58</v>
      </c>
      <c r="X969" s="144">
        <f t="shared" si="176"/>
        <v>12776.710000000001</v>
      </c>
      <c r="Y969" s="93">
        <f t="shared" si="177"/>
        <v>0.87132269200290791</v>
      </c>
      <c r="Z969" s="134"/>
    </row>
    <row r="970" spans="1:26" s="70" customFormat="1" hidden="1" outlineLevel="1" x14ac:dyDescent="0.25">
      <c r="A970" s="65" t="s">
        <v>1503</v>
      </c>
      <c r="B970" s="66" t="s">
        <v>1964</v>
      </c>
      <c r="C970" s="67" t="s">
        <v>2415</v>
      </c>
      <c r="D970" s="68"/>
      <c r="E970" s="69"/>
      <c r="F970" s="310">
        <v>172820.68</v>
      </c>
      <c r="G970" s="310">
        <v>178243.99</v>
      </c>
      <c r="H970" s="144">
        <f t="shared" si="171"/>
        <v>-5423.3099999999977</v>
      </c>
      <c r="I970" s="93">
        <f t="shared" si="170"/>
        <v>-3.0426327417827654E-2</v>
      </c>
      <c r="J970" s="160"/>
      <c r="K970" s="310">
        <v>1036924.07</v>
      </c>
      <c r="L970" s="310">
        <v>1069463.98</v>
      </c>
      <c r="M970" s="144">
        <f t="shared" si="172"/>
        <v>-32539.910000000033</v>
      </c>
      <c r="N970" s="93">
        <f t="shared" si="173"/>
        <v>-3.0426373032217534E-2</v>
      </c>
      <c r="O970" s="261"/>
      <c r="P970" s="160"/>
      <c r="Q970" s="310">
        <v>518462.04000000004</v>
      </c>
      <c r="R970" s="310">
        <v>534731.97</v>
      </c>
      <c r="S970" s="144">
        <f t="shared" si="174"/>
        <v>-16269.929999999935</v>
      </c>
      <c r="T970" s="93">
        <f t="shared" si="175"/>
        <v>-3.0426327417827543E-2</v>
      </c>
      <c r="U970" s="160"/>
      <c r="V970" s="310">
        <v>2070988.5299999998</v>
      </c>
      <c r="W970" s="310">
        <v>2039456.26</v>
      </c>
      <c r="X970" s="144">
        <f t="shared" si="176"/>
        <v>31532.269999999786</v>
      </c>
      <c r="Y970" s="93">
        <f t="shared" si="177"/>
        <v>1.5461116091795853E-2</v>
      </c>
      <c r="Z970" s="134"/>
    </row>
    <row r="971" spans="1:26" s="70" customFormat="1" hidden="1" outlineLevel="1" x14ac:dyDescent="0.25">
      <c r="A971" s="65" t="s">
        <v>1504</v>
      </c>
      <c r="B971" s="66" t="s">
        <v>1965</v>
      </c>
      <c r="C971" s="67" t="s">
        <v>2416</v>
      </c>
      <c r="D971" s="68"/>
      <c r="E971" s="69"/>
      <c r="F971" s="310">
        <v>12047.83</v>
      </c>
      <c r="G971" s="310">
        <v>11103.210000000001</v>
      </c>
      <c r="H971" s="144">
        <f t="shared" si="171"/>
        <v>944.61999999999898</v>
      </c>
      <c r="I971" s="93">
        <f t="shared" si="170"/>
        <v>8.5076297755333721E-2</v>
      </c>
      <c r="J971" s="160"/>
      <c r="K971" s="310">
        <v>70356.5</v>
      </c>
      <c r="L971" s="310">
        <v>71022.100000000006</v>
      </c>
      <c r="M971" s="144">
        <f t="shared" si="172"/>
        <v>-665.60000000000582</v>
      </c>
      <c r="N971" s="93">
        <f t="shared" si="173"/>
        <v>-9.3717307711262514E-3</v>
      </c>
      <c r="O971" s="261"/>
      <c r="P971" s="160"/>
      <c r="Q971" s="310">
        <v>36447.01</v>
      </c>
      <c r="R971" s="310">
        <v>35441.31</v>
      </c>
      <c r="S971" s="144">
        <f t="shared" si="174"/>
        <v>1005.7000000000044</v>
      </c>
      <c r="T971" s="93">
        <f t="shared" si="175"/>
        <v>2.8376490598118535E-2</v>
      </c>
      <c r="U971" s="160"/>
      <c r="V971" s="310">
        <v>130094.95000000001</v>
      </c>
      <c r="W971" s="310">
        <v>143508.76</v>
      </c>
      <c r="X971" s="144">
        <f t="shared" si="176"/>
        <v>-13413.809999999998</v>
      </c>
      <c r="Y971" s="93">
        <f t="shared" si="177"/>
        <v>-9.3470321951078086E-2</v>
      </c>
      <c r="Z971" s="134"/>
    </row>
    <row r="972" spans="1:26" s="70" customFormat="1" hidden="1" outlineLevel="1" x14ac:dyDescent="0.25">
      <c r="A972" s="65" t="s">
        <v>1505</v>
      </c>
      <c r="B972" s="66" t="s">
        <v>1966</v>
      </c>
      <c r="C972" s="67" t="s">
        <v>2417</v>
      </c>
      <c r="D972" s="68"/>
      <c r="E972" s="69"/>
      <c r="F972" s="310">
        <v>466822.13</v>
      </c>
      <c r="G972" s="310">
        <v>408197.75</v>
      </c>
      <c r="H972" s="144">
        <f t="shared" si="171"/>
        <v>58624.380000000005</v>
      </c>
      <c r="I972" s="93">
        <f t="shared" si="170"/>
        <v>0.14361759710826433</v>
      </c>
      <c r="J972" s="160"/>
      <c r="K972" s="310">
        <v>2774072.54</v>
      </c>
      <c r="L972" s="310">
        <v>2504574.4</v>
      </c>
      <c r="M972" s="144">
        <f t="shared" si="172"/>
        <v>269498.14000000013</v>
      </c>
      <c r="N972" s="93">
        <f t="shared" si="173"/>
        <v>0.10760236948840496</v>
      </c>
      <c r="O972" s="261"/>
      <c r="P972" s="160"/>
      <c r="Q972" s="310">
        <v>1381981.99</v>
      </c>
      <c r="R972" s="310">
        <v>1231827.4099999999</v>
      </c>
      <c r="S972" s="144">
        <f t="shared" si="174"/>
        <v>150154.58000000007</v>
      </c>
      <c r="T972" s="93">
        <f t="shared" si="175"/>
        <v>0.12189579382715643</v>
      </c>
      <c r="U972" s="160"/>
      <c r="V972" s="310">
        <v>5514951.9000000004</v>
      </c>
      <c r="W972" s="310">
        <v>4938102.8900000006</v>
      </c>
      <c r="X972" s="144">
        <f t="shared" si="176"/>
        <v>576849.00999999978</v>
      </c>
      <c r="Y972" s="93">
        <f t="shared" si="177"/>
        <v>0.11681591551446992</v>
      </c>
      <c r="Z972" s="134"/>
    </row>
    <row r="973" spans="1:26" s="70" customFormat="1" hidden="1" outlineLevel="1" x14ac:dyDescent="0.25">
      <c r="A973" s="65" t="s">
        <v>1506</v>
      </c>
      <c r="B973" s="66" t="s">
        <v>1967</v>
      </c>
      <c r="C973" s="67" t="s">
        <v>2418</v>
      </c>
      <c r="D973" s="68"/>
      <c r="E973" s="69"/>
      <c r="F973" s="310">
        <v>0</v>
      </c>
      <c r="G973" s="310">
        <v>0</v>
      </c>
      <c r="H973" s="144">
        <f t="shared" si="171"/>
        <v>0</v>
      </c>
      <c r="I973" s="93">
        <f t="shared" si="170"/>
        <v>0</v>
      </c>
      <c r="J973" s="160"/>
      <c r="K973" s="310">
        <v>0</v>
      </c>
      <c r="L973" s="310">
        <v>0</v>
      </c>
      <c r="M973" s="144">
        <f t="shared" si="172"/>
        <v>0</v>
      </c>
      <c r="N973" s="93">
        <f t="shared" si="173"/>
        <v>0</v>
      </c>
      <c r="O973" s="261"/>
      <c r="P973" s="160"/>
      <c r="Q973" s="310">
        <v>0</v>
      </c>
      <c r="R973" s="310">
        <v>0</v>
      </c>
      <c r="S973" s="144">
        <f t="shared" si="174"/>
        <v>0</v>
      </c>
      <c r="T973" s="93">
        <f t="shared" si="175"/>
        <v>0</v>
      </c>
      <c r="U973" s="160"/>
      <c r="V973" s="310">
        <v>0</v>
      </c>
      <c r="W973" s="310">
        <v>1.58</v>
      </c>
      <c r="X973" s="144">
        <f t="shared" si="176"/>
        <v>-1.58</v>
      </c>
      <c r="Y973" s="93" t="str">
        <f t="shared" si="177"/>
        <v>N.M.</v>
      </c>
      <c r="Z973" s="134"/>
    </row>
    <row r="974" spans="1:26" s="70" customFormat="1" hidden="1" outlineLevel="1" x14ac:dyDescent="0.25">
      <c r="A974" s="65" t="s">
        <v>1507</v>
      </c>
      <c r="B974" s="66" t="s">
        <v>1968</v>
      </c>
      <c r="C974" s="67" t="s">
        <v>2419</v>
      </c>
      <c r="D974" s="68"/>
      <c r="E974" s="69"/>
      <c r="F974" s="310">
        <v>36248.050000000003</v>
      </c>
      <c r="G974" s="310">
        <v>43136.24</v>
      </c>
      <c r="H974" s="144">
        <f t="shared" si="171"/>
        <v>-6888.1899999999951</v>
      </c>
      <c r="I974" s="93">
        <f t="shared" si="170"/>
        <v>-0.15968452512319098</v>
      </c>
      <c r="J974" s="160"/>
      <c r="K974" s="310">
        <v>217952.41</v>
      </c>
      <c r="L974" s="310">
        <v>261923.76</v>
      </c>
      <c r="M974" s="144">
        <f t="shared" si="172"/>
        <v>-43971.350000000006</v>
      </c>
      <c r="N974" s="93">
        <f t="shared" si="173"/>
        <v>-0.16787843149472198</v>
      </c>
      <c r="O974" s="261"/>
      <c r="P974" s="160"/>
      <c r="Q974" s="310">
        <v>108970.75</v>
      </c>
      <c r="R974" s="310">
        <v>121879.04000000001</v>
      </c>
      <c r="S974" s="144">
        <f t="shared" si="174"/>
        <v>-12908.290000000008</v>
      </c>
      <c r="T974" s="93">
        <f t="shared" si="175"/>
        <v>-0.10591066355626043</v>
      </c>
      <c r="U974" s="160"/>
      <c r="V974" s="310">
        <v>362223.44</v>
      </c>
      <c r="W974" s="310">
        <v>461362.91000000003</v>
      </c>
      <c r="X974" s="144">
        <f t="shared" si="176"/>
        <v>-99139.47000000003</v>
      </c>
      <c r="Y974" s="93">
        <f t="shared" si="177"/>
        <v>-0.21488391860542067</v>
      </c>
      <c r="Z974" s="134"/>
    </row>
    <row r="975" spans="1:26" s="70" customFormat="1" hidden="1" outlineLevel="1" x14ac:dyDescent="0.25">
      <c r="A975" s="65" t="s">
        <v>1508</v>
      </c>
      <c r="B975" s="66" t="s">
        <v>1969</v>
      </c>
      <c r="C975" s="67" t="s">
        <v>2420</v>
      </c>
      <c r="D975" s="68"/>
      <c r="E975" s="69"/>
      <c r="F975" s="310">
        <v>15492.24</v>
      </c>
      <c r="G975" s="310">
        <v>14417.08</v>
      </c>
      <c r="H975" s="144">
        <f t="shared" si="171"/>
        <v>1075.1599999999999</v>
      </c>
      <c r="I975" s="93">
        <f t="shared" si="170"/>
        <v>7.4575434137842053E-2</v>
      </c>
      <c r="J975" s="160"/>
      <c r="K975" s="310">
        <v>89232.62</v>
      </c>
      <c r="L975" s="310">
        <v>88273.72</v>
      </c>
      <c r="M975" s="144">
        <f t="shared" si="172"/>
        <v>958.89999999999418</v>
      </c>
      <c r="N975" s="93">
        <f t="shared" si="173"/>
        <v>1.0862802655195614E-2</v>
      </c>
      <c r="O975" s="261"/>
      <c r="P975" s="160"/>
      <c r="Q975" s="310">
        <v>45736.25</v>
      </c>
      <c r="R975" s="310">
        <v>43704.639999999999</v>
      </c>
      <c r="S975" s="144">
        <f t="shared" si="174"/>
        <v>2031.6100000000006</v>
      </c>
      <c r="T975" s="93">
        <f t="shared" si="175"/>
        <v>4.6484995643483178E-2</v>
      </c>
      <c r="U975" s="160"/>
      <c r="V975" s="310">
        <v>169385.5</v>
      </c>
      <c r="W975" s="310">
        <v>181701.64</v>
      </c>
      <c r="X975" s="144">
        <f t="shared" si="176"/>
        <v>-12316.140000000014</v>
      </c>
      <c r="Y975" s="93">
        <f t="shared" si="177"/>
        <v>-6.7782217045481888E-2</v>
      </c>
      <c r="Z975" s="134"/>
    </row>
    <row r="976" spans="1:26" s="70" customFormat="1" hidden="1" outlineLevel="1" x14ac:dyDescent="0.25">
      <c r="A976" s="65" t="s">
        <v>1509</v>
      </c>
      <c r="B976" s="66" t="s">
        <v>1970</v>
      </c>
      <c r="C976" s="67" t="s">
        <v>2421</v>
      </c>
      <c r="D976" s="68"/>
      <c r="E976" s="69"/>
      <c r="F976" s="310">
        <v>915.25</v>
      </c>
      <c r="G976" s="310">
        <v>488.40000000000003</v>
      </c>
      <c r="H976" s="144">
        <f t="shared" si="171"/>
        <v>426.84999999999997</v>
      </c>
      <c r="I976" s="93">
        <f t="shared" si="170"/>
        <v>0.87397624897624882</v>
      </c>
      <c r="J976" s="160"/>
      <c r="K976" s="310">
        <v>1311.49</v>
      </c>
      <c r="L976" s="310">
        <v>6624.57</v>
      </c>
      <c r="M976" s="144">
        <f t="shared" si="172"/>
        <v>-5313.08</v>
      </c>
      <c r="N976" s="93">
        <f t="shared" si="173"/>
        <v>-0.80202639567549294</v>
      </c>
      <c r="O976" s="261"/>
      <c r="P976" s="160"/>
      <c r="Q976" s="310">
        <v>1028.72</v>
      </c>
      <c r="R976" s="310">
        <v>3357.78</v>
      </c>
      <c r="S976" s="144">
        <f t="shared" si="174"/>
        <v>-2329.0600000000004</v>
      </c>
      <c r="T976" s="93">
        <f t="shared" si="175"/>
        <v>-0.69363091089946338</v>
      </c>
      <c r="U976" s="160"/>
      <c r="V976" s="310">
        <v>-3257</v>
      </c>
      <c r="W976" s="310">
        <v>7260.65</v>
      </c>
      <c r="X976" s="144">
        <f t="shared" si="176"/>
        <v>-10517.65</v>
      </c>
      <c r="Y976" s="93">
        <f t="shared" si="177"/>
        <v>-1.4485824271931576</v>
      </c>
      <c r="Z976" s="134"/>
    </row>
    <row r="977" spans="1:26" s="70" customFormat="1" hidden="1" outlineLevel="1" x14ac:dyDescent="0.25">
      <c r="A977" s="65" t="s">
        <v>1510</v>
      </c>
      <c r="B977" s="66" t="s">
        <v>1971</v>
      </c>
      <c r="C977" s="67" t="s">
        <v>2422</v>
      </c>
      <c r="D977" s="68"/>
      <c r="E977" s="69"/>
      <c r="F977" s="310">
        <v>360.26</v>
      </c>
      <c r="G977" s="310">
        <v>448.3</v>
      </c>
      <c r="H977" s="144">
        <f t="shared" si="171"/>
        <v>-88.04000000000002</v>
      </c>
      <c r="I977" s="93">
        <f t="shared" si="170"/>
        <v>-0.19638634842739242</v>
      </c>
      <c r="J977" s="160"/>
      <c r="K977" s="310">
        <v>4089.92</v>
      </c>
      <c r="L977" s="310">
        <v>7244.77</v>
      </c>
      <c r="M977" s="144">
        <f t="shared" si="172"/>
        <v>-3154.8500000000004</v>
      </c>
      <c r="N977" s="93">
        <f t="shared" si="173"/>
        <v>-0.43546586019984074</v>
      </c>
      <c r="O977" s="261"/>
      <c r="P977" s="160"/>
      <c r="Q977" s="310">
        <v>2591.59</v>
      </c>
      <c r="R977" s="310">
        <v>2114.4900000000002</v>
      </c>
      <c r="S977" s="144">
        <f t="shared" si="174"/>
        <v>477.09999999999991</v>
      </c>
      <c r="T977" s="93">
        <f t="shared" si="175"/>
        <v>0.22563360432066354</v>
      </c>
      <c r="U977" s="160"/>
      <c r="V977" s="310">
        <v>14277.29</v>
      </c>
      <c r="W977" s="310">
        <v>10465.83</v>
      </c>
      <c r="X977" s="144">
        <f t="shared" si="176"/>
        <v>3811.4600000000009</v>
      </c>
      <c r="Y977" s="93">
        <f t="shared" si="177"/>
        <v>0.36418134061034824</v>
      </c>
      <c r="Z977" s="134"/>
    </row>
    <row r="978" spans="1:26" s="70" customFormat="1" hidden="1" outlineLevel="1" x14ac:dyDescent="0.25">
      <c r="A978" s="65" t="s">
        <v>1511</v>
      </c>
      <c r="B978" s="66" t="s">
        <v>1972</v>
      </c>
      <c r="C978" s="67" t="s">
        <v>2423</v>
      </c>
      <c r="D978" s="68"/>
      <c r="E978" s="69"/>
      <c r="F978" s="310">
        <v>6296.87</v>
      </c>
      <c r="G978" s="310">
        <v>7700.55</v>
      </c>
      <c r="H978" s="144">
        <f t="shared" si="171"/>
        <v>-1403.6800000000003</v>
      </c>
      <c r="I978" s="93">
        <f t="shared" si="170"/>
        <v>-0.18228308367584137</v>
      </c>
      <c r="J978" s="160"/>
      <c r="K978" s="310">
        <v>37781.230000000003</v>
      </c>
      <c r="L978" s="310">
        <v>46203.29</v>
      </c>
      <c r="M978" s="144">
        <f t="shared" si="172"/>
        <v>-8422.0599999999977</v>
      </c>
      <c r="N978" s="93">
        <f t="shared" si="173"/>
        <v>-0.18228269025863736</v>
      </c>
      <c r="O978" s="261"/>
      <c r="P978" s="160"/>
      <c r="Q978" s="310">
        <v>18890.61</v>
      </c>
      <c r="R978" s="310">
        <v>23101.65</v>
      </c>
      <c r="S978" s="144">
        <f t="shared" si="174"/>
        <v>-4211.0400000000009</v>
      </c>
      <c r="T978" s="93">
        <f t="shared" si="175"/>
        <v>-0.18228308367584137</v>
      </c>
      <c r="U978" s="160"/>
      <c r="V978" s="310">
        <v>83984.53</v>
      </c>
      <c r="W978" s="310">
        <v>96929.27</v>
      </c>
      <c r="X978" s="144">
        <f t="shared" si="176"/>
        <v>-12944.740000000005</v>
      </c>
      <c r="Y978" s="93">
        <f t="shared" si="177"/>
        <v>-0.13354830795692577</v>
      </c>
      <c r="Z978" s="134"/>
    </row>
    <row r="979" spans="1:26" s="70" customFormat="1" hidden="1" outlineLevel="1" x14ac:dyDescent="0.25">
      <c r="A979" s="65" t="s">
        <v>1512</v>
      </c>
      <c r="B979" s="66" t="s">
        <v>1973</v>
      </c>
      <c r="C979" s="67" t="s">
        <v>2424</v>
      </c>
      <c r="D979" s="68"/>
      <c r="E979" s="69"/>
      <c r="F979" s="310">
        <v>159884.42000000001</v>
      </c>
      <c r="G979" s="310">
        <v>150765.81</v>
      </c>
      <c r="H979" s="144">
        <f t="shared" si="171"/>
        <v>9118.6100000000151</v>
      </c>
      <c r="I979" s="93">
        <f t="shared" si="170"/>
        <v>6.0481948791970906E-2</v>
      </c>
      <c r="J979" s="160"/>
      <c r="K979" s="310">
        <v>999398.09</v>
      </c>
      <c r="L979" s="310">
        <v>924234.73</v>
      </c>
      <c r="M979" s="144">
        <f t="shared" si="172"/>
        <v>75163.359999999986</v>
      </c>
      <c r="N979" s="93">
        <f t="shared" si="173"/>
        <v>8.132496817123501E-2</v>
      </c>
      <c r="O979" s="261"/>
      <c r="P979" s="160"/>
      <c r="Q979" s="310">
        <v>541712.32000000007</v>
      </c>
      <c r="R979" s="310">
        <v>521892.27</v>
      </c>
      <c r="S979" s="144">
        <f t="shared" si="174"/>
        <v>19820.050000000047</v>
      </c>
      <c r="T979" s="93">
        <f t="shared" si="175"/>
        <v>3.7977282169747495E-2</v>
      </c>
      <c r="U979" s="160"/>
      <c r="V979" s="310">
        <v>1932974.45</v>
      </c>
      <c r="W979" s="310">
        <v>1807999.9300000002</v>
      </c>
      <c r="X979" s="144">
        <f t="shared" si="176"/>
        <v>124974.51999999979</v>
      </c>
      <c r="Y979" s="93">
        <f t="shared" si="177"/>
        <v>6.9123077897464177E-2</v>
      </c>
      <c r="Z979" s="134"/>
    </row>
    <row r="980" spans="1:26" s="70" customFormat="1" hidden="1" outlineLevel="1" x14ac:dyDescent="0.25">
      <c r="A980" s="65" t="s">
        <v>1513</v>
      </c>
      <c r="B980" s="66" t="s">
        <v>1974</v>
      </c>
      <c r="C980" s="67" t="s">
        <v>2425</v>
      </c>
      <c r="D980" s="68"/>
      <c r="E980" s="69"/>
      <c r="F980" s="310">
        <v>-994.35</v>
      </c>
      <c r="G980" s="310">
        <v>1241.02</v>
      </c>
      <c r="H980" s="144">
        <f t="shared" si="171"/>
        <v>-2235.37</v>
      </c>
      <c r="I980" s="93">
        <f t="shared" si="170"/>
        <v>-1.8012360799987106</v>
      </c>
      <c r="J980" s="160"/>
      <c r="K980" s="310">
        <v>8530.64</v>
      </c>
      <c r="L980" s="310">
        <v>4285.01</v>
      </c>
      <c r="M980" s="144">
        <f t="shared" si="172"/>
        <v>4245.6299999999992</v>
      </c>
      <c r="N980" s="93">
        <f t="shared" si="173"/>
        <v>0.99080982308092602</v>
      </c>
      <c r="O980" s="261"/>
      <c r="P980" s="160"/>
      <c r="Q980" s="310">
        <v>-994.35</v>
      </c>
      <c r="R980" s="310">
        <v>1241.02</v>
      </c>
      <c r="S980" s="144">
        <f t="shared" si="174"/>
        <v>-2235.37</v>
      </c>
      <c r="T980" s="93">
        <f t="shared" si="175"/>
        <v>-1.8012360799987106</v>
      </c>
      <c r="U980" s="160"/>
      <c r="V980" s="310">
        <v>7941.66</v>
      </c>
      <c r="W980" s="310">
        <v>-33944.559999999998</v>
      </c>
      <c r="X980" s="144">
        <f t="shared" si="176"/>
        <v>41886.22</v>
      </c>
      <c r="Y980" s="93">
        <f t="shared" si="177"/>
        <v>1.2339597272729417</v>
      </c>
      <c r="Z980" s="134"/>
    </row>
    <row r="981" spans="1:26" s="70" customFormat="1" hidden="1" outlineLevel="1" x14ac:dyDescent="0.25">
      <c r="A981" s="65" t="s">
        <v>1514</v>
      </c>
      <c r="B981" s="66" t="s">
        <v>1975</v>
      </c>
      <c r="C981" s="67" t="s">
        <v>2426</v>
      </c>
      <c r="D981" s="68"/>
      <c r="E981" s="69"/>
      <c r="F981" s="310">
        <v>543.12</v>
      </c>
      <c r="G981" s="310">
        <v>2071</v>
      </c>
      <c r="H981" s="144">
        <f t="shared" si="171"/>
        <v>-1527.88</v>
      </c>
      <c r="I981" s="93">
        <f t="shared" si="170"/>
        <v>-0.73774987928536939</v>
      </c>
      <c r="J981" s="160"/>
      <c r="K981" s="310">
        <v>3258.73</v>
      </c>
      <c r="L981" s="310">
        <v>12426.01</v>
      </c>
      <c r="M981" s="144">
        <f t="shared" si="172"/>
        <v>-9167.2800000000007</v>
      </c>
      <c r="N981" s="93">
        <f t="shared" si="173"/>
        <v>-0.73774928557115282</v>
      </c>
      <c r="O981" s="261"/>
      <c r="P981" s="160"/>
      <c r="Q981" s="310">
        <v>1629.3600000000001</v>
      </c>
      <c r="R981" s="310">
        <v>6213</v>
      </c>
      <c r="S981" s="144">
        <f t="shared" si="174"/>
        <v>-4583.6399999999994</v>
      </c>
      <c r="T981" s="93">
        <f t="shared" si="175"/>
        <v>-0.73774987928536928</v>
      </c>
      <c r="U981" s="160"/>
      <c r="V981" s="310">
        <v>15684.73</v>
      </c>
      <c r="W981" s="310">
        <v>13397.23</v>
      </c>
      <c r="X981" s="144">
        <f t="shared" si="176"/>
        <v>2287.5</v>
      </c>
      <c r="Y981" s="93">
        <f t="shared" si="177"/>
        <v>0.17074425086379796</v>
      </c>
      <c r="Z981" s="134"/>
    </row>
    <row r="982" spans="1:26" s="70" customFormat="1" hidden="1" outlineLevel="1" x14ac:dyDescent="0.25">
      <c r="A982" s="65" t="s">
        <v>1515</v>
      </c>
      <c r="B982" s="66" t="s">
        <v>1976</v>
      </c>
      <c r="C982" s="67" t="s">
        <v>2427</v>
      </c>
      <c r="D982" s="68"/>
      <c r="E982" s="69"/>
      <c r="F982" s="310">
        <v>504.54</v>
      </c>
      <c r="G982" s="310">
        <v>322.83</v>
      </c>
      <c r="H982" s="144">
        <f t="shared" si="171"/>
        <v>181.71000000000004</v>
      </c>
      <c r="I982" s="93">
        <f t="shared" si="170"/>
        <v>0.5628659046557013</v>
      </c>
      <c r="J982" s="160"/>
      <c r="K982" s="310">
        <v>3027.2400000000002</v>
      </c>
      <c r="L982" s="310">
        <v>1929.5</v>
      </c>
      <c r="M982" s="144">
        <f t="shared" si="172"/>
        <v>1097.7400000000002</v>
      </c>
      <c r="N982" s="93">
        <f t="shared" si="173"/>
        <v>0.56892459186317712</v>
      </c>
      <c r="O982" s="261"/>
      <c r="P982" s="160"/>
      <c r="Q982" s="310">
        <v>1513.6200000000001</v>
      </c>
      <c r="R982" s="310">
        <v>968.49</v>
      </c>
      <c r="S982" s="144">
        <f t="shared" si="174"/>
        <v>545.13000000000011</v>
      </c>
      <c r="T982" s="93">
        <f t="shared" si="175"/>
        <v>0.5628659046557013</v>
      </c>
      <c r="U982" s="160"/>
      <c r="V982" s="310">
        <v>4964.22</v>
      </c>
      <c r="W982" s="310">
        <v>2389.7600000000002</v>
      </c>
      <c r="X982" s="144">
        <f t="shared" si="176"/>
        <v>2574.46</v>
      </c>
      <c r="Y982" s="93">
        <f t="shared" si="177"/>
        <v>1.0772880958757365</v>
      </c>
      <c r="Z982" s="134"/>
    </row>
    <row r="983" spans="1:26" s="70" customFormat="1" hidden="1" outlineLevel="1" x14ac:dyDescent="0.25">
      <c r="A983" s="65" t="s">
        <v>1516</v>
      </c>
      <c r="B983" s="66" t="s">
        <v>1977</v>
      </c>
      <c r="C983" s="67" t="s">
        <v>2428</v>
      </c>
      <c r="D983" s="68"/>
      <c r="E983" s="69"/>
      <c r="F983" s="310">
        <v>-239901.05000000002</v>
      </c>
      <c r="G983" s="310">
        <v>-125958.92</v>
      </c>
      <c r="H983" s="144">
        <f t="shared" si="171"/>
        <v>-113942.13000000002</v>
      </c>
      <c r="I983" s="93">
        <f t="shared" si="170"/>
        <v>-0.90459754656518188</v>
      </c>
      <c r="J983" s="160"/>
      <c r="K983" s="310">
        <v>-1439406.3</v>
      </c>
      <c r="L983" s="310">
        <v>-1349418.51</v>
      </c>
      <c r="M983" s="144">
        <f t="shared" si="172"/>
        <v>-89987.790000000037</v>
      </c>
      <c r="N983" s="93">
        <f t="shared" si="173"/>
        <v>-6.6686346254432247E-2</v>
      </c>
      <c r="O983" s="261"/>
      <c r="P983" s="160"/>
      <c r="Q983" s="310">
        <v>-719703.15</v>
      </c>
      <c r="R983" s="310">
        <v>-615342.76</v>
      </c>
      <c r="S983" s="144">
        <f t="shared" si="174"/>
        <v>-104360.39000000001</v>
      </c>
      <c r="T983" s="93">
        <f t="shared" si="175"/>
        <v>-0.16959716890144286</v>
      </c>
      <c r="U983" s="160"/>
      <c r="V983" s="310">
        <v>-2907557.8200000003</v>
      </c>
      <c r="W983" s="310">
        <v>-3238103.79</v>
      </c>
      <c r="X983" s="144">
        <f t="shared" si="176"/>
        <v>330545.96999999974</v>
      </c>
      <c r="Y983" s="93">
        <f t="shared" si="177"/>
        <v>0.10208010349167954</v>
      </c>
      <c r="Z983" s="134"/>
    </row>
    <row r="984" spans="1:26" s="70" customFormat="1" hidden="1" outlineLevel="1" x14ac:dyDescent="0.25">
      <c r="A984" s="65" t="s">
        <v>1517</v>
      </c>
      <c r="B984" s="66" t="s">
        <v>1978</v>
      </c>
      <c r="C984" s="67" t="s">
        <v>2429</v>
      </c>
      <c r="D984" s="68"/>
      <c r="E984" s="69"/>
      <c r="F984" s="310">
        <v>-85486</v>
      </c>
      <c r="G984" s="310">
        <v>-70898.37</v>
      </c>
      <c r="H984" s="144">
        <f t="shared" si="171"/>
        <v>-14587.630000000005</v>
      </c>
      <c r="I984" s="93">
        <f t="shared" si="170"/>
        <v>-0.20575409561602059</v>
      </c>
      <c r="J984" s="160"/>
      <c r="K984" s="310">
        <v>-509396.33</v>
      </c>
      <c r="L984" s="310">
        <v>-499642.7</v>
      </c>
      <c r="M984" s="144">
        <f t="shared" si="172"/>
        <v>-9753.6300000000047</v>
      </c>
      <c r="N984" s="93">
        <f t="shared" si="173"/>
        <v>-1.9521209856563509E-2</v>
      </c>
      <c r="O984" s="261"/>
      <c r="P984" s="160"/>
      <c r="Q984" s="310">
        <v>-295360.05</v>
      </c>
      <c r="R984" s="310">
        <v>-276205.94</v>
      </c>
      <c r="S984" s="144">
        <f t="shared" si="174"/>
        <v>-19154.109999999986</v>
      </c>
      <c r="T984" s="93">
        <f t="shared" si="175"/>
        <v>-6.9347205204927834E-2</v>
      </c>
      <c r="U984" s="160"/>
      <c r="V984" s="310">
        <v>-989432.6100000001</v>
      </c>
      <c r="W984" s="310">
        <v>-986621.92</v>
      </c>
      <c r="X984" s="144">
        <f t="shared" si="176"/>
        <v>-2810.6900000000605</v>
      </c>
      <c r="Y984" s="93">
        <f t="shared" si="177"/>
        <v>-2.8488014942948565E-3</v>
      </c>
      <c r="Z984" s="134"/>
    </row>
    <row r="985" spans="1:26" s="70" customFormat="1" hidden="1" outlineLevel="1" x14ac:dyDescent="0.25">
      <c r="A985" s="65" t="s">
        <v>1518</v>
      </c>
      <c r="B985" s="66" t="s">
        <v>1979</v>
      </c>
      <c r="C985" s="67" t="s">
        <v>2430</v>
      </c>
      <c r="D985" s="68"/>
      <c r="E985" s="69"/>
      <c r="F985" s="310">
        <v>-255014.14</v>
      </c>
      <c r="G985" s="310">
        <v>-190837.44</v>
      </c>
      <c r="H985" s="144">
        <f t="shared" si="171"/>
        <v>-64176.700000000012</v>
      </c>
      <c r="I985" s="93">
        <f t="shared" si="170"/>
        <v>-0.33628988106317087</v>
      </c>
      <c r="J985" s="160"/>
      <c r="K985" s="310">
        <v>-1455866.07</v>
      </c>
      <c r="L985" s="310">
        <v>-1368605.81</v>
      </c>
      <c r="M985" s="144">
        <f t="shared" si="172"/>
        <v>-87260.260000000009</v>
      </c>
      <c r="N985" s="93">
        <f t="shared" si="173"/>
        <v>-6.3758504722407988E-2</v>
      </c>
      <c r="O985" s="261"/>
      <c r="P985" s="160"/>
      <c r="Q985" s="310">
        <v>-888225.92</v>
      </c>
      <c r="R985" s="310">
        <v>-740346.28</v>
      </c>
      <c r="S985" s="144">
        <f t="shared" si="174"/>
        <v>-147879.64000000001</v>
      </c>
      <c r="T985" s="93">
        <f t="shared" si="175"/>
        <v>-0.19974388201153656</v>
      </c>
      <c r="U985" s="160"/>
      <c r="V985" s="310">
        <v>-2726166.79</v>
      </c>
      <c r="W985" s="310">
        <v>-2694805.79</v>
      </c>
      <c r="X985" s="144">
        <f t="shared" si="176"/>
        <v>-31361</v>
      </c>
      <c r="Y985" s="93">
        <f t="shared" si="177"/>
        <v>-1.163757333325308E-2</v>
      </c>
      <c r="Z985" s="134"/>
    </row>
    <row r="986" spans="1:26" s="70" customFormat="1" hidden="1" outlineLevel="1" x14ac:dyDescent="0.25">
      <c r="A986" s="65" t="s">
        <v>1519</v>
      </c>
      <c r="B986" s="66" t="s">
        <v>1980</v>
      </c>
      <c r="C986" s="67" t="s">
        <v>2431</v>
      </c>
      <c r="D986" s="68"/>
      <c r="E986" s="69"/>
      <c r="F986" s="310">
        <v>-62152.880000000005</v>
      </c>
      <c r="G986" s="310">
        <v>-47433.87</v>
      </c>
      <c r="H986" s="144">
        <f t="shared" si="171"/>
        <v>-14719.010000000002</v>
      </c>
      <c r="I986" s="93">
        <f t="shared" si="170"/>
        <v>-0.31030590588539375</v>
      </c>
      <c r="J986" s="160"/>
      <c r="K986" s="310">
        <v>-398143.93</v>
      </c>
      <c r="L986" s="310">
        <v>-397941.01</v>
      </c>
      <c r="M986" s="144">
        <f t="shared" si="172"/>
        <v>-202.9199999999837</v>
      </c>
      <c r="N986" s="93">
        <f t="shared" si="173"/>
        <v>-5.0992482529001897E-4</v>
      </c>
      <c r="O986" s="261"/>
      <c r="P986" s="160"/>
      <c r="Q986" s="310">
        <v>-219274.11000000002</v>
      </c>
      <c r="R986" s="310">
        <v>-216134.38</v>
      </c>
      <c r="S986" s="144">
        <f t="shared" si="174"/>
        <v>-3139.7300000000105</v>
      </c>
      <c r="T986" s="93">
        <f t="shared" si="175"/>
        <v>-1.4526749515741134E-2</v>
      </c>
      <c r="U986" s="160"/>
      <c r="V986" s="310">
        <v>-820757.36</v>
      </c>
      <c r="W986" s="310">
        <v>-799486.91</v>
      </c>
      <c r="X986" s="144">
        <f t="shared" si="176"/>
        <v>-21270.449999999953</v>
      </c>
      <c r="Y986" s="93">
        <f t="shared" si="177"/>
        <v>-2.660512603014345E-2</v>
      </c>
      <c r="Z986" s="134"/>
    </row>
    <row r="987" spans="1:26" s="70" customFormat="1" hidden="1" outlineLevel="1" x14ac:dyDescent="0.25">
      <c r="A987" s="65" t="s">
        <v>1520</v>
      </c>
      <c r="B987" s="66" t="s">
        <v>1981</v>
      </c>
      <c r="C987" s="67" t="s">
        <v>2432</v>
      </c>
      <c r="D987" s="68"/>
      <c r="E987" s="69"/>
      <c r="F987" s="310">
        <v>-2722.62</v>
      </c>
      <c r="G987" s="310">
        <v>-8855.15</v>
      </c>
      <c r="H987" s="144">
        <f t="shared" si="171"/>
        <v>6132.53</v>
      </c>
      <c r="I987" s="93">
        <f t="shared" si="170"/>
        <v>0.69253824045894197</v>
      </c>
      <c r="J987" s="160"/>
      <c r="K987" s="310">
        <v>-19844.900000000001</v>
      </c>
      <c r="L987" s="310">
        <v>-44198.340000000004</v>
      </c>
      <c r="M987" s="144">
        <f t="shared" si="172"/>
        <v>24353.440000000002</v>
      </c>
      <c r="N987" s="93">
        <f t="shared" si="173"/>
        <v>0.55100349922644154</v>
      </c>
      <c r="O987" s="261"/>
      <c r="P987" s="160"/>
      <c r="Q987" s="310">
        <v>-9636.0300000000007</v>
      </c>
      <c r="R987" s="310">
        <v>-33505.919999999998</v>
      </c>
      <c r="S987" s="144">
        <f t="shared" si="174"/>
        <v>23869.89</v>
      </c>
      <c r="T987" s="93">
        <f t="shared" si="175"/>
        <v>0.71240813563692629</v>
      </c>
      <c r="U987" s="160"/>
      <c r="V987" s="310">
        <v>-82210.850000000006</v>
      </c>
      <c r="W987" s="310">
        <v>-112092.1</v>
      </c>
      <c r="X987" s="144">
        <f t="shared" si="176"/>
        <v>29881.25</v>
      </c>
      <c r="Y987" s="93">
        <f t="shared" si="177"/>
        <v>0.2665776624757677</v>
      </c>
      <c r="Z987" s="134"/>
    </row>
    <row r="988" spans="1:26" s="70" customFormat="1" hidden="1" outlineLevel="1" x14ac:dyDescent="0.25">
      <c r="A988" s="65" t="s">
        <v>1521</v>
      </c>
      <c r="B988" s="66" t="s">
        <v>1982</v>
      </c>
      <c r="C988" s="67" t="s">
        <v>2433</v>
      </c>
      <c r="D988" s="68"/>
      <c r="E988" s="69"/>
      <c r="F988" s="310">
        <v>-40810.43</v>
      </c>
      <c r="G988" s="310">
        <v>-42889.82</v>
      </c>
      <c r="H988" s="144">
        <f t="shared" si="171"/>
        <v>2079.3899999999994</v>
      </c>
      <c r="I988" s="93">
        <f t="shared" si="170"/>
        <v>4.848213398890458E-2</v>
      </c>
      <c r="J988" s="160"/>
      <c r="K988" s="310">
        <v>-258274.14</v>
      </c>
      <c r="L988" s="310">
        <v>-251618.78</v>
      </c>
      <c r="M988" s="144">
        <f t="shared" si="172"/>
        <v>-6655.3600000000151</v>
      </c>
      <c r="N988" s="93">
        <f t="shared" si="173"/>
        <v>-2.6450171962522095E-2</v>
      </c>
      <c r="O988" s="261"/>
      <c r="P988" s="160"/>
      <c r="Q988" s="310">
        <v>-154311.89000000001</v>
      </c>
      <c r="R988" s="310">
        <v>-143438.88</v>
      </c>
      <c r="S988" s="144">
        <f t="shared" si="174"/>
        <v>-10873.010000000009</v>
      </c>
      <c r="T988" s="93">
        <f t="shared" si="175"/>
        <v>-7.5802390537349496E-2</v>
      </c>
      <c r="U988" s="160"/>
      <c r="V988" s="310">
        <v>-469988.72000000003</v>
      </c>
      <c r="W988" s="310">
        <v>-506031.58</v>
      </c>
      <c r="X988" s="144">
        <f t="shared" si="176"/>
        <v>36042.859999999986</v>
      </c>
      <c r="Y988" s="93">
        <f t="shared" si="177"/>
        <v>7.1226503294517671E-2</v>
      </c>
      <c r="Z988" s="134"/>
    </row>
    <row r="989" spans="1:26" s="70" customFormat="1" hidden="1" outlineLevel="1" x14ac:dyDescent="0.25">
      <c r="A989" s="65" t="s">
        <v>1522</v>
      </c>
      <c r="B989" s="66" t="s">
        <v>1983</v>
      </c>
      <c r="C989" s="67" t="s">
        <v>2434</v>
      </c>
      <c r="D989" s="68"/>
      <c r="E989" s="69"/>
      <c r="F989" s="310">
        <v>-68189.850000000006</v>
      </c>
      <c r="G989" s="310">
        <v>-9730.84</v>
      </c>
      <c r="H989" s="144">
        <f t="shared" si="171"/>
        <v>-58459.010000000009</v>
      </c>
      <c r="I989" s="93">
        <f t="shared" si="170"/>
        <v>-6.0076016047946537</v>
      </c>
      <c r="J989" s="160"/>
      <c r="K989" s="310">
        <v>-8452.5499999999993</v>
      </c>
      <c r="L989" s="310">
        <v>-27534.28</v>
      </c>
      <c r="M989" s="144">
        <f t="shared" si="172"/>
        <v>19081.73</v>
      </c>
      <c r="N989" s="93">
        <f t="shared" si="173"/>
        <v>0.69301721345174094</v>
      </c>
      <c r="O989" s="261"/>
      <c r="P989" s="160"/>
      <c r="Q989" s="310">
        <v>42857.440000000002</v>
      </c>
      <c r="R989" s="310">
        <v>130190.61</v>
      </c>
      <c r="S989" s="144">
        <f t="shared" si="174"/>
        <v>-87333.17</v>
      </c>
      <c r="T989" s="93">
        <f t="shared" si="175"/>
        <v>-0.67081005304453212</v>
      </c>
      <c r="U989" s="160"/>
      <c r="V989" s="310">
        <v>-48205.490000000005</v>
      </c>
      <c r="W989" s="310">
        <v>10999.340000000004</v>
      </c>
      <c r="X989" s="144">
        <f t="shared" si="176"/>
        <v>-59204.830000000009</v>
      </c>
      <c r="Y989" s="93">
        <f t="shared" si="177"/>
        <v>-5.3825802275409238</v>
      </c>
      <c r="Z989" s="134"/>
    </row>
    <row r="990" spans="1:26" s="70" customFormat="1" hidden="1" outlineLevel="1" x14ac:dyDescent="0.25">
      <c r="A990" s="65" t="s">
        <v>1523</v>
      </c>
      <c r="B990" s="66" t="s">
        <v>1984</v>
      </c>
      <c r="C990" s="67" t="s">
        <v>2435</v>
      </c>
      <c r="D990" s="68"/>
      <c r="E990" s="69"/>
      <c r="F990" s="310">
        <v>0</v>
      </c>
      <c r="G990" s="310">
        <v>18051.68</v>
      </c>
      <c r="H990" s="144">
        <f t="shared" si="171"/>
        <v>-18051.68</v>
      </c>
      <c r="I990" s="93" t="str">
        <f t="shared" si="170"/>
        <v>N.M.</v>
      </c>
      <c r="J990" s="160"/>
      <c r="K990" s="310">
        <v>0</v>
      </c>
      <c r="L990" s="310">
        <v>108310.08</v>
      </c>
      <c r="M990" s="144">
        <f t="shared" si="172"/>
        <v>-108310.08</v>
      </c>
      <c r="N990" s="93" t="str">
        <f t="shared" si="173"/>
        <v>N.M.</v>
      </c>
      <c r="O990" s="261"/>
      <c r="P990" s="160"/>
      <c r="Q990" s="310">
        <v>0</v>
      </c>
      <c r="R990" s="310">
        <v>54155.040000000001</v>
      </c>
      <c r="S990" s="144">
        <f t="shared" si="174"/>
        <v>-54155.040000000001</v>
      </c>
      <c r="T990" s="93" t="str">
        <f t="shared" si="175"/>
        <v>N.M.</v>
      </c>
      <c r="U990" s="160"/>
      <c r="V990" s="310">
        <v>108308.67</v>
      </c>
      <c r="W990" s="310">
        <v>216620.16</v>
      </c>
      <c r="X990" s="144">
        <f t="shared" si="176"/>
        <v>-108311.49</v>
      </c>
      <c r="Y990" s="93">
        <f t="shared" si="177"/>
        <v>-0.50000650908945876</v>
      </c>
      <c r="Z990" s="134"/>
    </row>
    <row r="991" spans="1:26" s="70" customFormat="1" hidden="1" outlineLevel="1" x14ac:dyDescent="0.25">
      <c r="A991" s="65" t="s">
        <v>1524</v>
      </c>
      <c r="B991" s="66" t="s">
        <v>1985</v>
      </c>
      <c r="C991" s="67" t="s">
        <v>2436</v>
      </c>
      <c r="D991" s="68"/>
      <c r="E991" s="69"/>
      <c r="F991" s="310">
        <v>-209403.13</v>
      </c>
      <c r="G991" s="310">
        <v>-341967.38</v>
      </c>
      <c r="H991" s="144">
        <f t="shared" si="171"/>
        <v>132564.25</v>
      </c>
      <c r="I991" s="93">
        <f t="shared" si="170"/>
        <v>0.38765174035020533</v>
      </c>
      <c r="J991" s="160"/>
      <c r="K991" s="310">
        <v>-1256418.77</v>
      </c>
      <c r="L991" s="310">
        <v>-2051804.27</v>
      </c>
      <c r="M991" s="144">
        <f t="shared" si="172"/>
        <v>795385.5</v>
      </c>
      <c r="N991" s="93">
        <f t="shared" si="173"/>
        <v>0.38765174223952659</v>
      </c>
      <c r="O991" s="261"/>
      <c r="P991" s="160"/>
      <c r="Q991" s="310">
        <v>-628209.39</v>
      </c>
      <c r="R991" s="310">
        <v>-1025902.14</v>
      </c>
      <c r="S991" s="144">
        <f t="shared" si="174"/>
        <v>397692.75</v>
      </c>
      <c r="T991" s="93">
        <f t="shared" si="175"/>
        <v>0.38765174035020533</v>
      </c>
      <c r="U991" s="160"/>
      <c r="V991" s="310">
        <v>-3177886.79</v>
      </c>
      <c r="W991" s="310">
        <v>-3951447.5300000003</v>
      </c>
      <c r="X991" s="144">
        <f t="shared" si="176"/>
        <v>773560.74000000022</v>
      </c>
      <c r="Y991" s="93">
        <f t="shared" si="177"/>
        <v>0.19576642081844883</v>
      </c>
      <c r="Z991" s="134"/>
    </row>
    <row r="992" spans="1:26" s="70" customFormat="1" hidden="1" outlineLevel="1" x14ac:dyDescent="0.25">
      <c r="A992" s="65" t="s">
        <v>1525</v>
      </c>
      <c r="B992" s="66" t="s">
        <v>1986</v>
      </c>
      <c r="C992" s="67" t="s">
        <v>2404</v>
      </c>
      <c r="D992" s="68"/>
      <c r="E992" s="69"/>
      <c r="F992" s="310">
        <v>0</v>
      </c>
      <c r="G992" s="310">
        <v>0</v>
      </c>
      <c r="H992" s="144">
        <f t="shared" si="171"/>
        <v>0</v>
      </c>
      <c r="I992" s="93">
        <f t="shared" si="170"/>
        <v>0</v>
      </c>
      <c r="J992" s="160"/>
      <c r="K992" s="310">
        <v>476</v>
      </c>
      <c r="L992" s="310">
        <v>0</v>
      </c>
      <c r="M992" s="144">
        <f t="shared" si="172"/>
        <v>476</v>
      </c>
      <c r="N992" s="93" t="str">
        <f t="shared" si="173"/>
        <v>N.M.</v>
      </c>
      <c r="O992" s="261"/>
      <c r="P992" s="160"/>
      <c r="Q992" s="310">
        <v>0</v>
      </c>
      <c r="R992" s="310">
        <v>0</v>
      </c>
      <c r="S992" s="144">
        <f t="shared" si="174"/>
        <v>0</v>
      </c>
      <c r="T992" s="93">
        <f t="shared" si="175"/>
        <v>0</v>
      </c>
      <c r="U992" s="160"/>
      <c r="V992" s="310">
        <v>1689276</v>
      </c>
      <c r="W992" s="310">
        <v>0</v>
      </c>
      <c r="X992" s="144">
        <f t="shared" si="176"/>
        <v>1689276</v>
      </c>
      <c r="Y992" s="93" t="str">
        <f t="shared" si="177"/>
        <v>N.M.</v>
      </c>
      <c r="Z992" s="134"/>
    </row>
    <row r="993" spans="1:26" s="70" customFormat="1" hidden="1" outlineLevel="1" x14ac:dyDescent="0.25">
      <c r="A993" s="65" t="s">
        <v>1526</v>
      </c>
      <c r="B993" s="66" t="s">
        <v>1987</v>
      </c>
      <c r="C993" s="67" t="s">
        <v>2437</v>
      </c>
      <c r="D993" s="68"/>
      <c r="E993" s="69"/>
      <c r="F993" s="310">
        <v>13447.98</v>
      </c>
      <c r="G993" s="310">
        <v>13301.300000000001</v>
      </c>
      <c r="H993" s="144">
        <f t="shared" si="171"/>
        <v>146.67999999999847</v>
      </c>
      <c r="I993" s="93">
        <f t="shared" si="170"/>
        <v>1.1027493553261596E-2</v>
      </c>
      <c r="J993" s="160"/>
      <c r="K993" s="310">
        <v>80292.73</v>
      </c>
      <c r="L993" s="310">
        <v>79904.930000000008</v>
      </c>
      <c r="M993" s="144">
        <f t="shared" si="172"/>
        <v>387.79999999998836</v>
      </c>
      <c r="N993" s="93">
        <f t="shared" si="173"/>
        <v>4.8532675017672663E-3</v>
      </c>
      <c r="O993" s="261"/>
      <c r="P993" s="160"/>
      <c r="Q993" s="310">
        <v>40195.01</v>
      </c>
      <c r="R993" s="310">
        <v>39964.44</v>
      </c>
      <c r="S993" s="144">
        <f t="shared" si="174"/>
        <v>230.56999999999971</v>
      </c>
      <c r="T993" s="93">
        <f t="shared" si="175"/>
        <v>5.7693789779113555E-3</v>
      </c>
      <c r="U993" s="160"/>
      <c r="V993" s="310">
        <v>162717.21</v>
      </c>
      <c r="W993" s="310">
        <v>150184.43</v>
      </c>
      <c r="X993" s="144">
        <f t="shared" si="176"/>
        <v>12532.779999999999</v>
      </c>
      <c r="Y993" s="93">
        <f t="shared" si="177"/>
        <v>8.3449263016146205E-2</v>
      </c>
      <c r="Z993" s="134"/>
    </row>
    <row r="994" spans="1:26" s="70" customFormat="1" hidden="1" outlineLevel="1" x14ac:dyDescent="0.25">
      <c r="A994" s="65" t="s">
        <v>1527</v>
      </c>
      <c r="B994" s="66" t="s">
        <v>1988</v>
      </c>
      <c r="C994" s="67" t="s">
        <v>2438</v>
      </c>
      <c r="D994" s="68"/>
      <c r="E994" s="69"/>
      <c r="F994" s="310">
        <v>-15.950000000000001</v>
      </c>
      <c r="G994" s="310">
        <v>2561.63</v>
      </c>
      <c r="H994" s="144">
        <f t="shared" si="171"/>
        <v>-2577.58</v>
      </c>
      <c r="I994" s="93">
        <f t="shared" si="170"/>
        <v>-1.0062265042180174</v>
      </c>
      <c r="J994" s="160"/>
      <c r="K994" s="310">
        <v>8981.630000000001</v>
      </c>
      <c r="L994" s="310">
        <v>2690.79</v>
      </c>
      <c r="M994" s="144">
        <f t="shared" si="172"/>
        <v>6290.8400000000011</v>
      </c>
      <c r="N994" s="93">
        <f t="shared" si="173"/>
        <v>2.3379156307255493</v>
      </c>
      <c r="O994" s="261"/>
      <c r="P994" s="160"/>
      <c r="Q994" s="310">
        <v>769.39</v>
      </c>
      <c r="R994" s="310">
        <v>2589.7800000000002</v>
      </c>
      <c r="S994" s="144">
        <f t="shared" si="174"/>
        <v>-1820.3900000000003</v>
      </c>
      <c r="T994" s="93">
        <f t="shared" si="175"/>
        <v>-0.70291298874807906</v>
      </c>
      <c r="U994" s="160"/>
      <c r="V994" s="310">
        <v>19975.410000000003</v>
      </c>
      <c r="W994" s="310">
        <v>9069.17</v>
      </c>
      <c r="X994" s="144">
        <f t="shared" si="176"/>
        <v>10906.240000000003</v>
      </c>
      <c r="Y994" s="93">
        <f t="shared" si="177"/>
        <v>1.2025620867179689</v>
      </c>
      <c r="Z994" s="134"/>
    </row>
    <row r="995" spans="1:26" s="70" customFormat="1" hidden="1" outlineLevel="1" x14ac:dyDescent="0.25">
      <c r="A995" s="65" t="s">
        <v>1528</v>
      </c>
      <c r="B995" s="66" t="s">
        <v>1989</v>
      </c>
      <c r="C995" s="67" t="s">
        <v>2439</v>
      </c>
      <c r="D995" s="68"/>
      <c r="E995" s="69"/>
      <c r="F995" s="310">
        <v>0</v>
      </c>
      <c r="G995" s="310">
        <v>-0.36</v>
      </c>
      <c r="H995" s="144">
        <f t="shared" si="171"/>
        <v>0.36</v>
      </c>
      <c r="I995" s="93" t="str">
        <f t="shared" si="170"/>
        <v>N.M.</v>
      </c>
      <c r="J995" s="160"/>
      <c r="K995" s="310">
        <v>0</v>
      </c>
      <c r="L995" s="310">
        <v>3.42</v>
      </c>
      <c r="M995" s="144">
        <f t="shared" si="172"/>
        <v>-3.42</v>
      </c>
      <c r="N995" s="93" t="str">
        <f t="shared" si="173"/>
        <v>N.M.</v>
      </c>
      <c r="O995" s="261"/>
      <c r="P995" s="160"/>
      <c r="Q995" s="310">
        <v>0</v>
      </c>
      <c r="R995" s="310">
        <v>-3</v>
      </c>
      <c r="S995" s="144">
        <f t="shared" si="174"/>
        <v>3</v>
      </c>
      <c r="T995" s="93" t="str">
        <f t="shared" si="175"/>
        <v>N.M.</v>
      </c>
      <c r="U995" s="160"/>
      <c r="V995" s="310">
        <v>4343.1000000000004</v>
      </c>
      <c r="W995" s="310">
        <v>-15.090000000000002</v>
      </c>
      <c r="X995" s="144">
        <f t="shared" si="176"/>
        <v>4358.1900000000005</v>
      </c>
      <c r="Y995" s="93" t="str">
        <f t="shared" si="177"/>
        <v>N.M.</v>
      </c>
      <c r="Z995" s="134"/>
    </row>
    <row r="996" spans="1:26" s="70" customFormat="1" hidden="1" outlineLevel="1" x14ac:dyDescent="0.25">
      <c r="A996" s="65" t="s">
        <v>1529</v>
      </c>
      <c r="B996" s="66" t="s">
        <v>1990</v>
      </c>
      <c r="C996" s="67" t="s">
        <v>2440</v>
      </c>
      <c r="D996" s="68"/>
      <c r="E996" s="69"/>
      <c r="F996" s="310">
        <v>-20979.95</v>
      </c>
      <c r="G996" s="310">
        <v>489137.69</v>
      </c>
      <c r="H996" s="144">
        <f t="shared" si="171"/>
        <v>-510117.64</v>
      </c>
      <c r="I996" s="93">
        <f t="shared" si="170"/>
        <v>-1.0428917060143126</v>
      </c>
      <c r="J996" s="160"/>
      <c r="K996" s="310">
        <v>649615.13</v>
      </c>
      <c r="L996" s="310">
        <v>1904972.05</v>
      </c>
      <c r="M996" s="144">
        <f t="shared" si="172"/>
        <v>-1255356.92</v>
      </c>
      <c r="N996" s="93">
        <f t="shared" si="173"/>
        <v>-0.65898967913991169</v>
      </c>
      <c r="O996" s="261"/>
      <c r="P996" s="160"/>
      <c r="Q996" s="310">
        <v>403966.18</v>
      </c>
      <c r="R996" s="310">
        <v>968699.24</v>
      </c>
      <c r="S996" s="144">
        <f t="shared" si="174"/>
        <v>-564733.06000000006</v>
      </c>
      <c r="T996" s="93">
        <f t="shared" si="175"/>
        <v>-0.58298080217343828</v>
      </c>
      <c r="U996" s="160"/>
      <c r="V996" s="310">
        <v>1746655.63</v>
      </c>
      <c r="W996" s="310">
        <v>3405425.6500000004</v>
      </c>
      <c r="X996" s="144">
        <f t="shared" si="176"/>
        <v>-1658770.0200000005</v>
      </c>
      <c r="Y996" s="93">
        <f t="shared" si="177"/>
        <v>-0.48709623714732997</v>
      </c>
      <c r="Z996" s="134"/>
    </row>
    <row r="997" spans="1:26" s="70" customFormat="1" hidden="1" outlineLevel="1" x14ac:dyDescent="0.25">
      <c r="A997" s="65" t="s">
        <v>1530</v>
      </c>
      <c r="B997" s="66" t="s">
        <v>1991</v>
      </c>
      <c r="C997" s="67" t="s">
        <v>2441</v>
      </c>
      <c r="D997" s="68"/>
      <c r="E997" s="69"/>
      <c r="F997" s="310">
        <v>26625.48</v>
      </c>
      <c r="G997" s="310">
        <v>-70.460000000000008</v>
      </c>
      <c r="H997" s="144">
        <f t="shared" si="171"/>
        <v>26695.94</v>
      </c>
      <c r="I997" s="93" t="str">
        <f t="shared" si="170"/>
        <v>N.M.</v>
      </c>
      <c r="J997" s="160"/>
      <c r="K997" s="310">
        <v>63618.87</v>
      </c>
      <c r="L997" s="310">
        <v>8639.9500000000007</v>
      </c>
      <c r="M997" s="144">
        <f t="shared" si="172"/>
        <v>54978.92</v>
      </c>
      <c r="N997" s="93">
        <f t="shared" si="173"/>
        <v>6.363337750797168</v>
      </c>
      <c r="O997" s="261"/>
      <c r="P997" s="160"/>
      <c r="Q997" s="310">
        <v>59944.32</v>
      </c>
      <c r="R997" s="310">
        <v>3270.04</v>
      </c>
      <c r="S997" s="144">
        <f t="shared" si="174"/>
        <v>56674.28</v>
      </c>
      <c r="T997" s="93" t="str">
        <f t="shared" si="175"/>
        <v>N.M.</v>
      </c>
      <c r="U997" s="160"/>
      <c r="V997" s="310">
        <v>76561.11</v>
      </c>
      <c r="W997" s="310">
        <v>12992.800000000001</v>
      </c>
      <c r="X997" s="144">
        <f t="shared" si="176"/>
        <v>63568.31</v>
      </c>
      <c r="Y997" s="93">
        <f t="shared" si="177"/>
        <v>4.892579736469429</v>
      </c>
      <c r="Z997" s="134"/>
    </row>
    <row r="998" spans="1:26" s="70" customFormat="1" hidden="1" outlineLevel="1" x14ac:dyDescent="0.25">
      <c r="A998" s="65" t="s">
        <v>1531</v>
      </c>
      <c r="B998" s="66" t="s">
        <v>1992</v>
      </c>
      <c r="C998" s="67" t="s">
        <v>2442</v>
      </c>
      <c r="D998" s="68"/>
      <c r="E998" s="69"/>
      <c r="F998" s="310">
        <v>79433</v>
      </c>
      <c r="G998" s="310">
        <v>79052.86</v>
      </c>
      <c r="H998" s="144">
        <f t="shared" si="171"/>
        <v>380.13999999999942</v>
      </c>
      <c r="I998" s="93">
        <f t="shared" si="170"/>
        <v>4.8086811786442569E-3</v>
      </c>
      <c r="J998" s="160"/>
      <c r="K998" s="310">
        <v>476598</v>
      </c>
      <c r="L998" s="310">
        <v>474602.86</v>
      </c>
      <c r="M998" s="144">
        <f t="shared" si="172"/>
        <v>1995.140000000014</v>
      </c>
      <c r="N998" s="93">
        <f t="shared" si="173"/>
        <v>4.2038094755687191E-3</v>
      </c>
      <c r="O998" s="261"/>
      <c r="P998" s="160"/>
      <c r="Q998" s="310">
        <v>238299</v>
      </c>
      <c r="R998" s="310">
        <v>237272.86000000002</v>
      </c>
      <c r="S998" s="144">
        <f t="shared" si="174"/>
        <v>1026.1399999999849</v>
      </c>
      <c r="T998" s="93">
        <f t="shared" si="175"/>
        <v>4.3247255501534599E-3</v>
      </c>
      <c r="U998" s="160"/>
      <c r="V998" s="310">
        <v>953190.60000000009</v>
      </c>
      <c r="W998" s="310">
        <v>949023.67999999993</v>
      </c>
      <c r="X998" s="144">
        <f t="shared" si="176"/>
        <v>4166.9200000001583</v>
      </c>
      <c r="Y998" s="93">
        <f t="shared" si="177"/>
        <v>4.3907439696343076E-3</v>
      </c>
      <c r="Z998" s="134"/>
    </row>
    <row r="999" spans="1:26" s="70" customFormat="1" hidden="1" outlineLevel="1" x14ac:dyDescent="0.25">
      <c r="A999" s="65" t="s">
        <v>1532</v>
      </c>
      <c r="B999" s="66" t="s">
        <v>1993</v>
      </c>
      <c r="C999" s="67" t="s">
        <v>2443</v>
      </c>
      <c r="D999" s="68"/>
      <c r="E999" s="69"/>
      <c r="F999" s="310">
        <v>-3800</v>
      </c>
      <c r="G999" s="310">
        <v>-686.09</v>
      </c>
      <c r="H999" s="144">
        <f t="shared" si="171"/>
        <v>-3113.91</v>
      </c>
      <c r="I999" s="93">
        <f t="shared" si="170"/>
        <v>-4.5386319579063965</v>
      </c>
      <c r="J999" s="160"/>
      <c r="K999" s="310">
        <v>8025.02</v>
      </c>
      <c r="L999" s="310">
        <v>9063.9</v>
      </c>
      <c r="M999" s="144">
        <f t="shared" si="172"/>
        <v>-1038.8799999999992</v>
      </c>
      <c r="N999" s="93">
        <f t="shared" si="173"/>
        <v>-0.11461732808173074</v>
      </c>
      <c r="O999" s="261"/>
      <c r="P999" s="160"/>
      <c r="Q999" s="310">
        <v>3025.02</v>
      </c>
      <c r="R999" s="310">
        <v>2463.9</v>
      </c>
      <c r="S999" s="144">
        <f t="shared" si="174"/>
        <v>561.11999999999989</v>
      </c>
      <c r="T999" s="93">
        <f t="shared" si="175"/>
        <v>0.22773651528065258</v>
      </c>
      <c r="U999" s="160"/>
      <c r="V999" s="310">
        <v>30475.02</v>
      </c>
      <c r="W999" s="310">
        <v>89652.989999999991</v>
      </c>
      <c r="X999" s="144">
        <f t="shared" si="176"/>
        <v>-59177.969999999987</v>
      </c>
      <c r="Y999" s="93">
        <f t="shared" si="177"/>
        <v>-0.66007804089969546</v>
      </c>
      <c r="Z999" s="134"/>
    </row>
    <row r="1000" spans="1:26" s="70" customFormat="1" hidden="1" outlineLevel="1" x14ac:dyDescent="0.25">
      <c r="A1000" s="65" t="s">
        <v>1533</v>
      </c>
      <c r="B1000" s="66" t="s">
        <v>1994</v>
      </c>
      <c r="C1000" s="67" t="s">
        <v>2444</v>
      </c>
      <c r="D1000" s="68"/>
      <c r="E1000" s="69"/>
      <c r="F1000" s="310">
        <v>4250.01</v>
      </c>
      <c r="G1000" s="310">
        <v>15950.01</v>
      </c>
      <c r="H1000" s="144">
        <f t="shared" si="171"/>
        <v>-11700</v>
      </c>
      <c r="I1000" s="93">
        <f t="shared" si="170"/>
        <v>-0.73354185984836373</v>
      </c>
      <c r="J1000" s="160"/>
      <c r="K1000" s="310">
        <v>8811.5</v>
      </c>
      <c r="L1000" s="310">
        <v>20000</v>
      </c>
      <c r="M1000" s="144">
        <f t="shared" si="172"/>
        <v>-11188.5</v>
      </c>
      <c r="N1000" s="93">
        <f t="shared" si="173"/>
        <v>-0.55942499999999995</v>
      </c>
      <c r="O1000" s="261"/>
      <c r="P1000" s="160"/>
      <c r="Q1000" s="310">
        <v>7900</v>
      </c>
      <c r="R1000" s="310">
        <v>18000.010000000002</v>
      </c>
      <c r="S1000" s="144">
        <f t="shared" si="174"/>
        <v>-10100.010000000002</v>
      </c>
      <c r="T1000" s="93">
        <f t="shared" si="175"/>
        <v>-0.56111135493813624</v>
      </c>
      <c r="U1000" s="160"/>
      <c r="V1000" s="310">
        <v>14476.810000000001</v>
      </c>
      <c r="W1000" s="310">
        <v>28001.25</v>
      </c>
      <c r="X1000" s="144">
        <f t="shared" si="176"/>
        <v>-13524.439999999999</v>
      </c>
      <c r="Y1000" s="93">
        <f t="shared" si="177"/>
        <v>-0.48299415204678359</v>
      </c>
      <c r="Z1000" s="134"/>
    </row>
    <row r="1001" spans="1:26" s="70" customFormat="1" hidden="1" outlineLevel="1" x14ac:dyDescent="0.25">
      <c r="A1001" s="65" t="s">
        <v>1534</v>
      </c>
      <c r="B1001" s="66" t="s">
        <v>1995</v>
      </c>
      <c r="C1001" s="67" t="s">
        <v>2445</v>
      </c>
      <c r="D1001" s="68"/>
      <c r="E1001" s="69"/>
      <c r="F1001" s="310">
        <v>133.06</v>
      </c>
      <c r="G1001" s="310">
        <v>117.07000000000001</v>
      </c>
      <c r="H1001" s="144">
        <f t="shared" si="171"/>
        <v>15.989999999999995</v>
      </c>
      <c r="I1001" s="93">
        <f t="shared" si="170"/>
        <v>0.13658494917570679</v>
      </c>
      <c r="J1001" s="160"/>
      <c r="K1001" s="310">
        <v>1080.3</v>
      </c>
      <c r="L1001" s="310">
        <v>18415.34</v>
      </c>
      <c r="M1001" s="144">
        <f t="shared" si="172"/>
        <v>-17335.04</v>
      </c>
      <c r="N1001" s="93">
        <f t="shared" si="173"/>
        <v>-0.94133695060748268</v>
      </c>
      <c r="O1001" s="261"/>
      <c r="P1001" s="160"/>
      <c r="Q1001" s="310">
        <v>243.76</v>
      </c>
      <c r="R1001" s="310">
        <v>270.59000000000003</v>
      </c>
      <c r="S1001" s="144">
        <f t="shared" si="174"/>
        <v>-26.830000000000041</v>
      </c>
      <c r="T1001" s="93">
        <f t="shared" si="175"/>
        <v>-9.9153701171514244E-2</v>
      </c>
      <c r="U1001" s="160"/>
      <c r="V1001" s="310">
        <v>22162.560000000001</v>
      </c>
      <c r="W1001" s="310">
        <v>22353.35</v>
      </c>
      <c r="X1001" s="144">
        <f t="shared" si="176"/>
        <v>-190.78999999999724</v>
      </c>
      <c r="Y1001" s="93">
        <f t="shared" si="177"/>
        <v>-8.5351860012032755E-3</v>
      </c>
      <c r="Z1001" s="134"/>
    </row>
    <row r="1002" spans="1:26" s="70" customFormat="1" hidden="1" outlineLevel="1" x14ac:dyDescent="0.25">
      <c r="A1002" s="65" t="s">
        <v>1535</v>
      </c>
      <c r="B1002" s="66" t="s">
        <v>1996</v>
      </c>
      <c r="C1002" s="67" t="s">
        <v>2446</v>
      </c>
      <c r="D1002" s="68"/>
      <c r="E1002" s="69"/>
      <c r="F1002" s="310">
        <v>0</v>
      </c>
      <c r="G1002" s="310">
        <v>0</v>
      </c>
      <c r="H1002" s="144">
        <f t="shared" si="171"/>
        <v>0</v>
      </c>
      <c r="I1002" s="93">
        <f t="shared" si="170"/>
        <v>0</v>
      </c>
      <c r="J1002" s="160"/>
      <c r="K1002" s="310">
        <v>-1682.5900000000001</v>
      </c>
      <c r="L1002" s="310">
        <v>0</v>
      </c>
      <c r="M1002" s="144">
        <f t="shared" si="172"/>
        <v>-1682.5900000000001</v>
      </c>
      <c r="N1002" s="93" t="str">
        <f t="shared" si="173"/>
        <v>N.M.</v>
      </c>
      <c r="O1002" s="261"/>
      <c r="P1002" s="160"/>
      <c r="Q1002" s="310">
        <v>-2819.71</v>
      </c>
      <c r="R1002" s="310">
        <v>0</v>
      </c>
      <c r="S1002" s="144">
        <f t="shared" si="174"/>
        <v>-2819.71</v>
      </c>
      <c r="T1002" s="93" t="str">
        <f t="shared" si="175"/>
        <v>N.M.</v>
      </c>
      <c r="U1002" s="160"/>
      <c r="V1002" s="310">
        <v>-1682.5900000000001</v>
      </c>
      <c r="W1002" s="310">
        <v>0</v>
      </c>
      <c r="X1002" s="144">
        <f t="shared" si="176"/>
        <v>-1682.5900000000001</v>
      </c>
      <c r="Y1002" s="93" t="str">
        <f t="shared" si="177"/>
        <v>N.M.</v>
      </c>
      <c r="Z1002" s="134"/>
    </row>
    <row r="1003" spans="1:26" s="70" customFormat="1" hidden="1" outlineLevel="1" x14ac:dyDescent="0.25">
      <c r="A1003" s="65" t="s">
        <v>1536</v>
      </c>
      <c r="B1003" s="66" t="s">
        <v>1997</v>
      </c>
      <c r="C1003" s="67" t="s">
        <v>2447</v>
      </c>
      <c r="D1003" s="68"/>
      <c r="E1003" s="69"/>
      <c r="F1003" s="310">
        <v>0</v>
      </c>
      <c r="G1003" s="310">
        <v>0</v>
      </c>
      <c r="H1003" s="144">
        <f t="shared" si="171"/>
        <v>0</v>
      </c>
      <c r="I1003" s="93">
        <f t="shared" si="170"/>
        <v>0</v>
      </c>
      <c r="J1003" s="160"/>
      <c r="K1003" s="310">
        <v>625</v>
      </c>
      <c r="L1003" s="310">
        <v>0</v>
      </c>
      <c r="M1003" s="144">
        <f t="shared" si="172"/>
        <v>625</v>
      </c>
      <c r="N1003" s="93" t="str">
        <f t="shared" si="173"/>
        <v>N.M.</v>
      </c>
      <c r="O1003" s="261"/>
      <c r="P1003" s="160"/>
      <c r="Q1003" s="310">
        <v>-125</v>
      </c>
      <c r="R1003" s="310">
        <v>0</v>
      </c>
      <c r="S1003" s="144">
        <f t="shared" si="174"/>
        <v>-125</v>
      </c>
      <c r="T1003" s="93" t="str">
        <f t="shared" si="175"/>
        <v>N.M.</v>
      </c>
      <c r="U1003" s="160"/>
      <c r="V1003" s="310">
        <v>625</v>
      </c>
      <c r="W1003" s="310">
        <v>0</v>
      </c>
      <c r="X1003" s="144">
        <f t="shared" si="176"/>
        <v>625</v>
      </c>
      <c r="Y1003" s="93" t="str">
        <f t="shared" si="177"/>
        <v>N.M.</v>
      </c>
      <c r="Z1003" s="134"/>
    </row>
    <row r="1004" spans="1:26" s="70" customFormat="1" hidden="1" outlineLevel="1" x14ac:dyDescent="0.25">
      <c r="A1004" s="65" t="s">
        <v>1537</v>
      </c>
      <c r="B1004" s="66" t="s">
        <v>1998</v>
      </c>
      <c r="C1004" s="67" t="s">
        <v>2448</v>
      </c>
      <c r="D1004" s="68"/>
      <c r="E1004" s="69"/>
      <c r="F1004" s="310">
        <v>0</v>
      </c>
      <c r="G1004" s="310">
        <v>0</v>
      </c>
      <c r="H1004" s="144">
        <f t="shared" si="171"/>
        <v>0</v>
      </c>
      <c r="I1004" s="93">
        <f t="shared" si="170"/>
        <v>0</v>
      </c>
      <c r="J1004" s="160"/>
      <c r="K1004" s="310">
        <v>0</v>
      </c>
      <c r="L1004" s="310">
        <v>0</v>
      </c>
      <c r="M1004" s="144">
        <f t="shared" si="172"/>
        <v>0</v>
      </c>
      <c r="N1004" s="93">
        <f t="shared" si="173"/>
        <v>0</v>
      </c>
      <c r="O1004" s="261"/>
      <c r="P1004" s="160"/>
      <c r="Q1004" s="310">
        <v>0</v>
      </c>
      <c r="R1004" s="310">
        <v>0</v>
      </c>
      <c r="S1004" s="144">
        <f t="shared" si="174"/>
        <v>0</v>
      </c>
      <c r="T1004" s="93">
        <f t="shared" si="175"/>
        <v>0</v>
      </c>
      <c r="U1004" s="160"/>
      <c r="V1004" s="310">
        <v>0</v>
      </c>
      <c r="W1004" s="310">
        <v>13.48</v>
      </c>
      <c r="X1004" s="144">
        <f t="shared" si="176"/>
        <v>-13.48</v>
      </c>
      <c r="Y1004" s="93" t="str">
        <f t="shared" si="177"/>
        <v>N.M.</v>
      </c>
      <c r="Z1004" s="134"/>
    </row>
    <row r="1005" spans="1:26" s="70" customFormat="1" hidden="1" outlineLevel="1" x14ac:dyDescent="0.25">
      <c r="A1005" s="65" t="s">
        <v>1538</v>
      </c>
      <c r="B1005" s="66" t="s">
        <v>1999</v>
      </c>
      <c r="C1005" s="67" t="s">
        <v>2449</v>
      </c>
      <c r="D1005" s="68"/>
      <c r="E1005" s="69"/>
      <c r="F1005" s="310">
        <v>1774.04</v>
      </c>
      <c r="G1005" s="310">
        <v>6254.02</v>
      </c>
      <c r="H1005" s="144">
        <f t="shared" si="171"/>
        <v>-4479.9800000000005</v>
      </c>
      <c r="I1005" s="93">
        <f t="shared" si="170"/>
        <v>-0.71633605265093492</v>
      </c>
      <c r="J1005" s="160"/>
      <c r="K1005" s="310">
        <v>10916.210000000001</v>
      </c>
      <c r="L1005" s="310">
        <v>12539.43</v>
      </c>
      <c r="M1005" s="144">
        <f t="shared" si="172"/>
        <v>-1623.2199999999993</v>
      </c>
      <c r="N1005" s="93">
        <f t="shared" si="173"/>
        <v>-0.12944926523773403</v>
      </c>
      <c r="O1005" s="261"/>
      <c r="P1005" s="160"/>
      <c r="Q1005" s="310">
        <v>6585.76</v>
      </c>
      <c r="R1005" s="310">
        <v>12539.43</v>
      </c>
      <c r="S1005" s="144">
        <f t="shared" si="174"/>
        <v>-5953.67</v>
      </c>
      <c r="T1005" s="93">
        <f t="shared" si="175"/>
        <v>-0.47479590380104997</v>
      </c>
      <c r="U1005" s="160"/>
      <c r="V1005" s="310">
        <v>15242.710000000001</v>
      </c>
      <c r="W1005" s="310">
        <v>23065</v>
      </c>
      <c r="X1005" s="144">
        <f t="shared" si="176"/>
        <v>-7822.2899999999991</v>
      </c>
      <c r="Y1005" s="93">
        <f t="shared" si="177"/>
        <v>-0.33914112291350529</v>
      </c>
      <c r="Z1005" s="134"/>
    </row>
    <row r="1006" spans="1:26" s="70" customFormat="1" hidden="1" outlineLevel="1" x14ac:dyDescent="0.25">
      <c r="A1006" s="65" t="s">
        <v>1539</v>
      </c>
      <c r="B1006" s="66" t="s">
        <v>2000</v>
      </c>
      <c r="C1006" s="67" t="s">
        <v>2450</v>
      </c>
      <c r="D1006" s="68"/>
      <c r="E1006" s="69"/>
      <c r="F1006" s="310">
        <v>1194.32</v>
      </c>
      <c r="G1006" s="310">
        <v>289.06</v>
      </c>
      <c r="H1006" s="144">
        <f t="shared" si="171"/>
        <v>905.26</v>
      </c>
      <c r="I1006" s="93">
        <f t="shared" si="170"/>
        <v>3.1317373555663184</v>
      </c>
      <c r="J1006" s="160"/>
      <c r="K1006" s="310">
        <v>4477.08</v>
      </c>
      <c r="L1006" s="310">
        <v>5131.57</v>
      </c>
      <c r="M1006" s="144">
        <f t="shared" si="172"/>
        <v>-654.48999999999978</v>
      </c>
      <c r="N1006" s="93">
        <f t="shared" si="173"/>
        <v>-0.12754186340632589</v>
      </c>
      <c r="O1006" s="261"/>
      <c r="P1006" s="160"/>
      <c r="Q1006" s="310">
        <v>3586.84</v>
      </c>
      <c r="R1006" s="310">
        <v>1951.42</v>
      </c>
      <c r="S1006" s="144">
        <f t="shared" si="174"/>
        <v>1635.42</v>
      </c>
      <c r="T1006" s="93">
        <f t="shared" si="175"/>
        <v>0.83806663865287845</v>
      </c>
      <c r="U1006" s="160"/>
      <c r="V1006" s="310">
        <v>5663.3099999999995</v>
      </c>
      <c r="W1006" s="310">
        <v>9373.2000000000007</v>
      </c>
      <c r="X1006" s="144">
        <f t="shared" si="176"/>
        <v>-3709.8900000000012</v>
      </c>
      <c r="Y1006" s="93">
        <f t="shared" si="177"/>
        <v>-0.3957975931378826</v>
      </c>
      <c r="Z1006" s="134"/>
    </row>
    <row r="1007" spans="1:26" s="70" customFormat="1" hidden="1" outlineLevel="1" x14ac:dyDescent="0.25">
      <c r="A1007" s="65" t="s">
        <v>1540</v>
      </c>
      <c r="B1007" s="66" t="s">
        <v>2001</v>
      </c>
      <c r="C1007" s="67" t="s">
        <v>2451</v>
      </c>
      <c r="D1007" s="68"/>
      <c r="E1007" s="69"/>
      <c r="F1007" s="310">
        <v>35047.910000000003</v>
      </c>
      <c r="G1007" s="310">
        <v>30845.91</v>
      </c>
      <c r="H1007" s="144">
        <f t="shared" si="171"/>
        <v>4202.0000000000036</v>
      </c>
      <c r="I1007" s="93">
        <f t="shared" si="170"/>
        <v>0.13622551579771852</v>
      </c>
      <c r="J1007" s="160"/>
      <c r="K1007" s="310">
        <v>137678.39999999999</v>
      </c>
      <c r="L1007" s="310">
        <v>182502.58000000002</v>
      </c>
      <c r="M1007" s="144">
        <f t="shared" si="172"/>
        <v>-44824.180000000022</v>
      </c>
      <c r="N1007" s="93">
        <f t="shared" si="173"/>
        <v>-0.24560847304186065</v>
      </c>
      <c r="O1007" s="261"/>
      <c r="P1007" s="160"/>
      <c r="Q1007" s="310">
        <v>87645.89</v>
      </c>
      <c r="R1007" s="310">
        <v>-12324.210000000001</v>
      </c>
      <c r="S1007" s="144">
        <f t="shared" si="174"/>
        <v>99970.1</v>
      </c>
      <c r="T1007" s="93">
        <f t="shared" si="175"/>
        <v>8.1116842377726446</v>
      </c>
      <c r="U1007" s="160"/>
      <c r="V1007" s="310">
        <v>248571.72999999998</v>
      </c>
      <c r="W1007" s="310">
        <v>224821.23</v>
      </c>
      <c r="X1007" s="144">
        <f t="shared" si="176"/>
        <v>23750.499999999971</v>
      </c>
      <c r="Y1007" s="93">
        <f t="shared" si="177"/>
        <v>0.1056417136406556</v>
      </c>
      <c r="Z1007" s="134"/>
    </row>
    <row r="1008" spans="1:26" s="70" customFormat="1" hidden="1" outlineLevel="1" x14ac:dyDescent="0.25">
      <c r="A1008" s="65" t="s">
        <v>1541</v>
      </c>
      <c r="B1008" s="66" t="s">
        <v>2002</v>
      </c>
      <c r="C1008" s="67" t="s">
        <v>2452</v>
      </c>
      <c r="D1008" s="68"/>
      <c r="E1008" s="69"/>
      <c r="F1008" s="310">
        <v>2027.2710000000002</v>
      </c>
      <c r="G1008" s="310">
        <v>2109.86</v>
      </c>
      <c r="H1008" s="144">
        <f t="shared" si="171"/>
        <v>-82.588999999999942</v>
      </c>
      <c r="I1008" s="93">
        <f t="shared" si="170"/>
        <v>-3.9144303413496603E-2</v>
      </c>
      <c r="J1008" s="160"/>
      <c r="K1008" s="310">
        <v>31507.898000000001</v>
      </c>
      <c r="L1008" s="310">
        <v>43787.019</v>
      </c>
      <c r="M1008" s="144">
        <f t="shared" si="172"/>
        <v>-12279.120999999999</v>
      </c>
      <c r="N1008" s="93">
        <f t="shared" si="173"/>
        <v>-0.28042833881886314</v>
      </c>
      <c r="O1008" s="261"/>
      <c r="P1008" s="160"/>
      <c r="Q1008" s="310">
        <v>6945.6840000000002</v>
      </c>
      <c r="R1008" s="310">
        <v>10733.64</v>
      </c>
      <c r="S1008" s="144">
        <f t="shared" si="174"/>
        <v>-3787.9559999999992</v>
      </c>
      <c r="T1008" s="93">
        <f t="shared" si="175"/>
        <v>-0.352905072277438</v>
      </c>
      <c r="U1008" s="160"/>
      <c r="V1008" s="310">
        <v>76176.687999999995</v>
      </c>
      <c r="W1008" s="310">
        <v>60317.078999999998</v>
      </c>
      <c r="X1008" s="144">
        <f t="shared" si="176"/>
        <v>15859.608999999997</v>
      </c>
      <c r="Y1008" s="93">
        <f t="shared" si="177"/>
        <v>0.26293728514273706</v>
      </c>
      <c r="Z1008" s="134"/>
    </row>
    <row r="1009" spans="1:26" s="70" customFormat="1" hidden="1" outlineLevel="1" x14ac:dyDescent="0.25">
      <c r="A1009" s="65" t="s">
        <v>1542</v>
      </c>
      <c r="B1009" s="66" t="s">
        <v>2003</v>
      </c>
      <c r="C1009" s="67" t="s">
        <v>2453</v>
      </c>
      <c r="D1009" s="68"/>
      <c r="E1009" s="69"/>
      <c r="F1009" s="310">
        <v>0</v>
      </c>
      <c r="G1009" s="310">
        <v>0</v>
      </c>
      <c r="H1009" s="144">
        <f t="shared" si="171"/>
        <v>0</v>
      </c>
      <c r="I1009" s="93">
        <f t="shared" si="170"/>
        <v>0</v>
      </c>
      <c r="J1009" s="160"/>
      <c r="K1009" s="310">
        <v>17.89</v>
      </c>
      <c r="L1009" s="310">
        <v>556.69000000000005</v>
      </c>
      <c r="M1009" s="144">
        <f t="shared" si="172"/>
        <v>-538.80000000000007</v>
      </c>
      <c r="N1009" s="93">
        <f t="shared" si="173"/>
        <v>-0.96786362248288993</v>
      </c>
      <c r="O1009" s="261"/>
      <c r="P1009" s="160"/>
      <c r="Q1009" s="310">
        <v>-6.48</v>
      </c>
      <c r="R1009" s="310">
        <v>-8.2799999999999994</v>
      </c>
      <c r="S1009" s="144">
        <f t="shared" si="174"/>
        <v>1.7999999999999989</v>
      </c>
      <c r="T1009" s="93">
        <f t="shared" si="175"/>
        <v>0.21739130434782597</v>
      </c>
      <c r="U1009" s="160"/>
      <c r="V1009" s="310">
        <v>86.81</v>
      </c>
      <c r="W1009" s="310">
        <v>2134.0700000000002</v>
      </c>
      <c r="X1009" s="144">
        <f t="shared" si="176"/>
        <v>-2047.2600000000002</v>
      </c>
      <c r="Y1009" s="93">
        <f t="shared" si="177"/>
        <v>-0.95932185917050516</v>
      </c>
      <c r="Z1009" s="134"/>
    </row>
    <row r="1010" spans="1:26" s="70" customFormat="1" hidden="1" outlineLevel="1" x14ac:dyDescent="0.25">
      <c r="A1010" s="65" t="s">
        <v>1543</v>
      </c>
      <c r="B1010" s="66" t="s">
        <v>2004</v>
      </c>
      <c r="C1010" s="67" t="s">
        <v>2454</v>
      </c>
      <c r="D1010" s="68"/>
      <c r="E1010" s="69"/>
      <c r="F1010" s="310">
        <v>0</v>
      </c>
      <c r="G1010" s="310">
        <v>-130.33000000000001</v>
      </c>
      <c r="H1010" s="144">
        <f t="shared" si="171"/>
        <v>130.33000000000001</v>
      </c>
      <c r="I1010" s="93" t="str">
        <f t="shared" si="170"/>
        <v>N.M.</v>
      </c>
      <c r="J1010" s="160"/>
      <c r="K1010" s="310">
        <v>13299.130000000001</v>
      </c>
      <c r="L1010" s="310">
        <v>116069.81</v>
      </c>
      <c r="M1010" s="144">
        <f t="shared" si="172"/>
        <v>-102770.68</v>
      </c>
      <c r="N1010" s="93">
        <f t="shared" si="173"/>
        <v>-0.88542128224384964</v>
      </c>
      <c r="O1010" s="261"/>
      <c r="P1010" s="160"/>
      <c r="Q1010" s="310">
        <v>-4.2</v>
      </c>
      <c r="R1010" s="310">
        <v>5251.45</v>
      </c>
      <c r="S1010" s="144">
        <f t="shared" si="174"/>
        <v>-5255.65</v>
      </c>
      <c r="T1010" s="93">
        <f t="shared" si="175"/>
        <v>-1.0007997791086272</v>
      </c>
      <c r="U1010" s="160"/>
      <c r="V1010" s="310">
        <v>17754.64</v>
      </c>
      <c r="W1010" s="310">
        <v>128515.64</v>
      </c>
      <c r="X1010" s="144">
        <f t="shared" si="176"/>
        <v>-110761</v>
      </c>
      <c r="Y1010" s="93">
        <f t="shared" si="177"/>
        <v>-0.86184841004565671</v>
      </c>
      <c r="Z1010" s="134"/>
    </row>
    <row r="1011" spans="1:26" s="70" customFormat="1" hidden="1" outlineLevel="1" x14ac:dyDescent="0.25">
      <c r="A1011" s="65" t="s">
        <v>1544</v>
      </c>
      <c r="B1011" s="66" t="s">
        <v>2005</v>
      </c>
      <c r="C1011" s="67" t="s">
        <v>2455</v>
      </c>
      <c r="D1011" s="68"/>
      <c r="E1011" s="69"/>
      <c r="F1011" s="310">
        <v>27010.89</v>
      </c>
      <c r="G1011" s="310">
        <v>26913.55</v>
      </c>
      <c r="H1011" s="144">
        <f t="shared" si="171"/>
        <v>97.340000000000146</v>
      </c>
      <c r="I1011" s="93">
        <f t="shared" si="170"/>
        <v>3.616765532603471E-3</v>
      </c>
      <c r="J1011" s="160"/>
      <c r="K1011" s="310">
        <v>110085.86</v>
      </c>
      <c r="L1011" s="310">
        <v>113684.24</v>
      </c>
      <c r="M1011" s="144">
        <f t="shared" si="172"/>
        <v>-3598.3800000000047</v>
      </c>
      <c r="N1011" s="93">
        <f t="shared" si="173"/>
        <v>-3.1652408460486732E-2</v>
      </c>
      <c r="O1011" s="261"/>
      <c r="P1011" s="160"/>
      <c r="Q1011" s="310">
        <v>54171.42</v>
      </c>
      <c r="R1011" s="310">
        <v>52552.66</v>
      </c>
      <c r="S1011" s="144">
        <f t="shared" si="174"/>
        <v>1618.7599999999948</v>
      </c>
      <c r="T1011" s="93">
        <f t="shared" si="175"/>
        <v>3.0802627307542466E-2</v>
      </c>
      <c r="U1011" s="160"/>
      <c r="V1011" s="310">
        <v>253992.01</v>
      </c>
      <c r="W1011" s="310">
        <v>273131.61</v>
      </c>
      <c r="X1011" s="144">
        <f t="shared" si="176"/>
        <v>-19139.599999999977</v>
      </c>
      <c r="Y1011" s="93">
        <f t="shared" si="177"/>
        <v>-7.0074642770201437E-2</v>
      </c>
      <c r="Z1011" s="134"/>
    </row>
    <row r="1012" spans="1:26" s="70" customFormat="1" hidden="1" outlineLevel="1" x14ac:dyDescent="0.25">
      <c r="A1012" s="65" t="s">
        <v>1545</v>
      </c>
      <c r="B1012" s="66" t="s">
        <v>2006</v>
      </c>
      <c r="C1012" s="67" t="s">
        <v>2456</v>
      </c>
      <c r="D1012" s="68"/>
      <c r="E1012" s="69"/>
      <c r="F1012" s="310">
        <v>800</v>
      </c>
      <c r="G1012" s="310">
        <v>800</v>
      </c>
      <c r="H1012" s="144">
        <f t="shared" si="171"/>
        <v>0</v>
      </c>
      <c r="I1012" s="93">
        <f t="shared" ref="I1012:I1075" si="178">IF(G1012&lt;0,IF(H1012=0,0,IF(OR(G1012=0,F1012=0),"N.M.",IF(ABS(H1012/G1012)&gt;=10,"N.M.",H1012/(-G1012)))),IF(H1012=0,0,IF(OR(G1012=0,F1012=0),"N.M.",IF(ABS(H1012/G1012)&gt;=10,"N.M.",H1012/G1012))))</f>
        <v>0</v>
      </c>
      <c r="J1012" s="160"/>
      <c r="K1012" s="310">
        <v>5600</v>
      </c>
      <c r="L1012" s="310">
        <v>4800</v>
      </c>
      <c r="M1012" s="144">
        <f t="shared" si="172"/>
        <v>800</v>
      </c>
      <c r="N1012" s="93">
        <f t="shared" si="173"/>
        <v>0.16666666666666666</v>
      </c>
      <c r="O1012" s="261"/>
      <c r="P1012" s="160"/>
      <c r="Q1012" s="310">
        <v>3200</v>
      </c>
      <c r="R1012" s="310">
        <v>1600</v>
      </c>
      <c r="S1012" s="144">
        <f t="shared" si="174"/>
        <v>1600</v>
      </c>
      <c r="T1012" s="93">
        <f t="shared" si="175"/>
        <v>1</v>
      </c>
      <c r="U1012" s="160"/>
      <c r="V1012" s="310">
        <v>18233.71</v>
      </c>
      <c r="W1012" s="310">
        <v>16680.11</v>
      </c>
      <c r="X1012" s="144">
        <f t="shared" si="176"/>
        <v>1553.5999999999985</v>
      </c>
      <c r="Y1012" s="93">
        <f t="shared" si="177"/>
        <v>9.3140872572183189E-2</v>
      </c>
      <c r="Z1012" s="134"/>
    </row>
    <row r="1013" spans="1:26" s="70" customFormat="1" hidden="1" outlineLevel="1" x14ac:dyDescent="0.25">
      <c r="A1013" s="65" t="s">
        <v>1546</v>
      </c>
      <c r="B1013" s="66" t="s">
        <v>2007</v>
      </c>
      <c r="C1013" s="67" t="s">
        <v>2457</v>
      </c>
      <c r="D1013" s="68"/>
      <c r="E1013" s="69"/>
      <c r="F1013" s="310">
        <v>4092.1600000000003</v>
      </c>
      <c r="G1013" s="310">
        <v>4568.76</v>
      </c>
      <c r="H1013" s="144">
        <f t="shared" si="171"/>
        <v>-476.59999999999991</v>
      </c>
      <c r="I1013" s="93">
        <f t="shared" si="178"/>
        <v>-0.10431714513347164</v>
      </c>
      <c r="J1013" s="160"/>
      <c r="K1013" s="310">
        <v>24866.95</v>
      </c>
      <c r="L1013" s="310">
        <v>26632.73</v>
      </c>
      <c r="M1013" s="144">
        <f t="shared" si="172"/>
        <v>-1765.7799999999988</v>
      </c>
      <c r="N1013" s="93">
        <f t="shared" si="173"/>
        <v>-6.6301126471075209E-2</v>
      </c>
      <c r="O1013" s="261"/>
      <c r="P1013" s="160"/>
      <c r="Q1013" s="310">
        <v>12280.84</v>
      </c>
      <c r="R1013" s="310">
        <v>12945.93</v>
      </c>
      <c r="S1013" s="144">
        <f t="shared" si="174"/>
        <v>-665.09000000000015</v>
      </c>
      <c r="T1013" s="93">
        <f t="shared" si="175"/>
        <v>-5.1374447413202462E-2</v>
      </c>
      <c r="U1013" s="160"/>
      <c r="V1013" s="310">
        <v>50799.53</v>
      </c>
      <c r="W1013" s="310">
        <v>45915.21</v>
      </c>
      <c r="X1013" s="144">
        <f t="shared" si="176"/>
        <v>4884.32</v>
      </c>
      <c r="Y1013" s="93">
        <f t="shared" si="177"/>
        <v>0.10637695003463993</v>
      </c>
      <c r="Z1013" s="134"/>
    </row>
    <row r="1014" spans="1:26" ht="12.75" customHeight="1" collapsed="1" x14ac:dyDescent="0.25">
      <c r="A1014" s="40" t="s">
        <v>731</v>
      </c>
      <c r="B1014" s="85" t="s">
        <v>565</v>
      </c>
      <c r="C1014" s="89" t="s">
        <v>1217</v>
      </c>
      <c r="D1014" s="40" t="s">
        <v>276</v>
      </c>
      <c r="E1014" s="50"/>
      <c r="F1014" s="102">
        <v>1019437.3910000002</v>
      </c>
      <c r="G1014" s="102">
        <v>2659165.4399999995</v>
      </c>
      <c r="H1014" s="100">
        <f t="shared" si="171"/>
        <v>-1639728.0489999992</v>
      </c>
      <c r="I1014" s="119">
        <f t="shared" si="178"/>
        <v>-0.61663258116050101</v>
      </c>
      <c r="J1014" s="162"/>
      <c r="K1014" s="102">
        <v>9298083.6280000024</v>
      </c>
      <c r="L1014" s="102">
        <v>11818247.079000004</v>
      </c>
      <c r="M1014" s="100">
        <f t="shared" si="172"/>
        <v>-2520163.4510000013</v>
      </c>
      <c r="N1014" s="119">
        <f t="shared" si="173"/>
        <v>-0.2132434221550599</v>
      </c>
      <c r="O1014" s="249"/>
      <c r="P1014" s="162"/>
      <c r="Q1014" s="102">
        <v>4579854.9839999983</v>
      </c>
      <c r="R1014" s="102">
        <v>6237703.04</v>
      </c>
      <c r="S1014" s="100">
        <f t="shared" si="174"/>
        <v>-1657848.0560000017</v>
      </c>
      <c r="T1014" s="119">
        <f t="shared" si="175"/>
        <v>-0.26577861199368696</v>
      </c>
      <c r="U1014" s="162"/>
      <c r="V1014" s="102">
        <v>23736420.857999995</v>
      </c>
      <c r="W1014" s="102">
        <v>17418900.611000005</v>
      </c>
      <c r="X1014" s="100">
        <f t="shared" si="176"/>
        <v>6317520.2469999902</v>
      </c>
      <c r="Y1014" s="119">
        <f t="shared" si="177"/>
        <v>0.36268191593047422</v>
      </c>
    </row>
    <row r="1015" spans="1:26" s="110" customFormat="1" x14ac:dyDescent="0.25">
      <c r="A1015" s="115"/>
      <c r="B1015" s="106" t="s">
        <v>566</v>
      </c>
      <c r="C1015" s="107" t="s">
        <v>281</v>
      </c>
      <c r="D1015" s="115"/>
      <c r="E1015" s="111" t="s">
        <v>19</v>
      </c>
      <c r="F1015" s="305"/>
      <c r="G1015" s="305"/>
      <c r="H1015" s="306">
        <f t="shared" ref="H1015:H1078" si="179">+F1015-G1015</f>
        <v>0</v>
      </c>
      <c r="I1015" s="121">
        <f t="shared" si="178"/>
        <v>0</v>
      </c>
      <c r="J1015" s="169"/>
      <c r="K1015" s="305"/>
      <c r="L1015" s="305"/>
      <c r="M1015" s="306">
        <f t="shared" ref="M1015:M1026" si="180">+K1015-L1015</f>
        <v>0</v>
      </c>
      <c r="N1015" s="121">
        <f t="shared" ref="N1015:N1026" si="181">IF(L1015&lt;0,IF(M1015=0,0,IF(OR(L1015=0,K1015=0),"N.M.",IF(ABS(M1015/L1015)&gt;=10,"N.M.",M1015/(-L1015)))),IF(M1015=0,0,IF(OR(L1015=0,K1015=0),"N.M.",IF(ABS(M1015/L1015)&gt;=10,"N.M.",M1015/L1015))))</f>
        <v>0</v>
      </c>
      <c r="O1015" s="250"/>
      <c r="P1015" s="169"/>
      <c r="Q1015" s="305"/>
      <c r="R1015" s="305"/>
      <c r="S1015" s="306">
        <f t="shared" ref="S1015:S1026" si="182">+Q1015-R1015</f>
        <v>0</v>
      </c>
      <c r="T1015" s="121">
        <f t="shared" ref="T1015:T1026" si="183">IF(R1015&lt;0,IF(S1015=0,0,IF(OR(R1015=0,Q1015=0),"N.M.",IF(ABS(S1015/R1015)&gt;=10,"N.M.",S1015/(-R1015)))),IF(S1015=0,0,IF(OR(R1015=0,Q1015=0),"N.M.",IF(ABS(S1015/R1015)&gt;=10,"N.M.",S1015/R1015))))</f>
        <v>0</v>
      </c>
      <c r="U1015" s="169"/>
      <c r="V1015" s="305"/>
      <c r="W1015" s="305"/>
      <c r="X1015" s="306">
        <f t="shared" ref="X1015:X1026" si="184">+V1015-W1015</f>
        <v>0</v>
      </c>
      <c r="Y1015" s="121">
        <f t="shared" ref="Y1015:Y1026" si="185">IF(W1015&lt;0,IF(X1015=0,0,IF(OR(W1015=0,V1015=0),"N.M.",IF(ABS(X1015/W1015)&gt;=10,"N.M.",X1015/(-W1015)))),IF(X1015=0,0,IF(OR(W1015=0,V1015=0),"N.M.",IF(ABS(X1015/W1015)&gt;=10,"N.M.",X1015/W1015))))</f>
        <v>0</v>
      </c>
      <c r="Z1015" s="134"/>
    </row>
    <row r="1016" spans="1:26" s="70" customFormat="1" hidden="1" outlineLevel="1" x14ac:dyDescent="0.25">
      <c r="A1016" s="65" t="s">
        <v>1582</v>
      </c>
      <c r="B1016" s="66" t="s">
        <v>2043</v>
      </c>
      <c r="C1016" s="67" t="s">
        <v>2483</v>
      </c>
      <c r="D1016" s="68"/>
      <c r="E1016" s="69"/>
      <c r="F1016" s="310">
        <v>279.35000000000002</v>
      </c>
      <c r="G1016" s="310">
        <v>1611.17</v>
      </c>
      <c r="H1016" s="144">
        <f t="shared" si="179"/>
        <v>-1331.8200000000002</v>
      </c>
      <c r="I1016" s="93">
        <f t="shared" si="178"/>
        <v>-0.82661668228678542</v>
      </c>
      <c r="J1016" s="160"/>
      <c r="K1016" s="310">
        <v>2871.5</v>
      </c>
      <c r="L1016" s="310">
        <v>14503.35</v>
      </c>
      <c r="M1016" s="144">
        <f t="shared" si="180"/>
        <v>-11631.85</v>
      </c>
      <c r="N1016" s="93">
        <f t="shared" si="181"/>
        <v>-0.80201125946764029</v>
      </c>
      <c r="O1016" s="261"/>
      <c r="P1016" s="160"/>
      <c r="Q1016" s="310">
        <v>1855.29</v>
      </c>
      <c r="R1016" s="310">
        <v>4833.51</v>
      </c>
      <c r="S1016" s="144">
        <f t="shared" si="182"/>
        <v>-2978.2200000000003</v>
      </c>
      <c r="T1016" s="93">
        <f t="shared" si="183"/>
        <v>-0.61616092653165089</v>
      </c>
      <c r="U1016" s="160"/>
      <c r="V1016" s="310">
        <v>13505.73</v>
      </c>
      <c r="W1016" s="310">
        <v>23557.17</v>
      </c>
      <c r="X1016" s="144">
        <f t="shared" si="184"/>
        <v>-10051.439999999999</v>
      </c>
      <c r="Y1016" s="93">
        <f t="shared" si="185"/>
        <v>-0.42668283159649478</v>
      </c>
      <c r="Z1016" s="134"/>
    </row>
    <row r="1017" spans="1:26" s="70" customFormat="1" hidden="1" outlineLevel="1" x14ac:dyDescent="0.25">
      <c r="A1017" s="65" t="s">
        <v>1583</v>
      </c>
      <c r="B1017" s="66" t="s">
        <v>2044</v>
      </c>
      <c r="C1017" s="67" t="s">
        <v>2484</v>
      </c>
      <c r="D1017" s="68"/>
      <c r="E1017" s="69"/>
      <c r="F1017" s="310">
        <v>11593.91</v>
      </c>
      <c r="G1017" s="310">
        <v>45626.75</v>
      </c>
      <c r="H1017" s="144">
        <f t="shared" si="179"/>
        <v>-34032.839999999997</v>
      </c>
      <c r="I1017" s="93">
        <f t="shared" si="178"/>
        <v>-0.74589665053943133</v>
      </c>
      <c r="J1017" s="160"/>
      <c r="K1017" s="310">
        <v>102940.14</v>
      </c>
      <c r="L1017" s="310">
        <v>437834.71</v>
      </c>
      <c r="M1017" s="144">
        <f t="shared" si="180"/>
        <v>-334894.57</v>
      </c>
      <c r="N1017" s="93">
        <f t="shared" si="181"/>
        <v>-0.76488812410509888</v>
      </c>
      <c r="O1017" s="261"/>
      <c r="P1017" s="160"/>
      <c r="Q1017" s="310">
        <v>45560.57</v>
      </c>
      <c r="R1017" s="310">
        <v>200535.57</v>
      </c>
      <c r="S1017" s="144">
        <f t="shared" si="182"/>
        <v>-154975</v>
      </c>
      <c r="T1017" s="93">
        <f t="shared" si="183"/>
        <v>-0.77280554267754087</v>
      </c>
      <c r="U1017" s="160"/>
      <c r="V1017" s="310">
        <v>715966.07000000007</v>
      </c>
      <c r="W1017" s="310">
        <v>1083752.68</v>
      </c>
      <c r="X1017" s="144">
        <f t="shared" si="184"/>
        <v>-367786.60999999987</v>
      </c>
      <c r="Y1017" s="93">
        <f t="shared" si="185"/>
        <v>-0.3393639681703024</v>
      </c>
      <c r="Z1017" s="134"/>
    </row>
    <row r="1018" spans="1:26" s="70" customFormat="1" hidden="1" outlineLevel="1" x14ac:dyDescent="0.25">
      <c r="A1018" s="65" t="s">
        <v>1584</v>
      </c>
      <c r="B1018" s="66" t="s">
        <v>2045</v>
      </c>
      <c r="C1018" s="67" t="s">
        <v>2485</v>
      </c>
      <c r="D1018" s="68"/>
      <c r="E1018" s="69"/>
      <c r="F1018" s="310">
        <v>1808.33</v>
      </c>
      <c r="G1018" s="310">
        <v>731.68000000000006</v>
      </c>
      <c r="H1018" s="144">
        <f t="shared" si="179"/>
        <v>1076.6499999999999</v>
      </c>
      <c r="I1018" s="93">
        <f t="shared" si="178"/>
        <v>1.4714766017931333</v>
      </c>
      <c r="J1018" s="160"/>
      <c r="K1018" s="310">
        <v>11473.99</v>
      </c>
      <c r="L1018" s="310">
        <v>867.87</v>
      </c>
      <c r="M1018" s="144">
        <f t="shared" si="180"/>
        <v>10606.119999999999</v>
      </c>
      <c r="N1018" s="93" t="str">
        <f t="shared" si="181"/>
        <v>N.M.</v>
      </c>
      <c r="O1018" s="261"/>
      <c r="P1018" s="160"/>
      <c r="Q1018" s="310">
        <v>10161.469999999999</v>
      </c>
      <c r="R1018" s="310">
        <v>864.84</v>
      </c>
      <c r="S1018" s="144">
        <f t="shared" si="182"/>
        <v>9296.6299999999992</v>
      </c>
      <c r="T1018" s="93" t="str">
        <f t="shared" si="183"/>
        <v>N.M.</v>
      </c>
      <c r="U1018" s="160"/>
      <c r="V1018" s="310">
        <v>24711.78</v>
      </c>
      <c r="W1018" s="310">
        <v>859.75</v>
      </c>
      <c r="X1018" s="144">
        <f t="shared" si="184"/>
        <v>23852.03</v>
      </c>
      <c r="Y1018" s="93" t="str">
        <f t="shared" si="185"/>
        <v>N.M.</v>
      </c>
      <c r="Z1018" s="134"/>
    </row>
    <row r="1019" spans="1:26" s="70" customFormat="1" hidden="1" outlineLevel="1" x14ac:dyDescent="0.25">
      <c r="A1019" s="65" t="s">
        <v>1585</v>
      </c>
      <c r="B1019" s="66" t="s">
        <v>2046</v>
      </c>
      <c r="C1019" s="67" t="s">
        <v>2486</v>
      </c>
      <c r="D1019" s="68"/>
      <c r="E1019" s="69"/>
      <c r="F1019" s="310">
        <v>0</v>
      </c>
      <c r="G1019" s="310">
        <v>376.75</v>
      </c>
      <c r="H1019" s="144">
        <f t="shared" si="179"/>
        <v>-376.75</v>
      </c>
      <c r="I1019" s="93" t="str">
        <f t="shared" si="178"/>
        <v>N.M.</v>
      </c>
      <c r="J1019" s="160"/>
      <c r="K1019" s="310">
        <v>0</v>
      </c>
      <c r="L1019" s="310">
        <v>2282.67</v>
      </c>
      <c r="M1019" s="144">
        <f t="shared" si="180"/>
        <v>-2282.67</v>
      </c>
      <c r="N1019" s="93" t="str">
        <f t="shared" si="181"/>
        <v>N.M.</v>
      </c>
      <c r="O1019" s="261"/>
      <c r="P1019" s="160"/>
      <c r="Q1019" s="310">
        <v>0</v>
      </c>
      <c r="R1019" s="310">
        <v>1144.56</v>
      </c>
      <c r="S1019" s="144">
        <f t="shared" si="182"/>
        <v>-1144.56</v>
      </c>
      <c r="T1019" s="93" t="str">
        <f t="shared" si="183"/>
        <v>N.M.</v>
      </c>
      <c r="U1019" s="160"/>
      <c r="V1019" s="310">
        <v>2259.56</v>
      </c>
      <c r="W1019" s="310">
        <v>4642.22</v>
      </c>
      <c r="X1019" s="144">
        <f t="shared" si="184"/>
        <v>-2382.6600000000003</v>
      </c>
      <c r="Y1019" s="93">
        <f t="shared" si="185"/>
        <v>-0.51325874258436699</v>
      </c>
      <c r="Z1019" s="134"/>
    </row>
    <row r="1020" spans="1:26" s="70" customFormat="1" hidden="1" outlineLevel="1" x14ac:dyDescent="0.25">
      <c r="A1020" s="65" t="s">
        <v>1586</v>
      </c>
      <c r="B1020" s="66" t="s">
        <v>2047</v>
      </c>
      <c r="C1020" s="67" t="s">
        <v>2487</v>
      </c>
      <c r="D1020" s="68"/>
      <c r="E1020" s="69"/>
      <c r="F1020" s="310">
        <v>0</v>
      </c>
      <c r="G1020" s="310">
        <v>62751.8</v>
      </c>
      <c r="H1020" s="144">
        <f t="shared" si="179"/>
        <v>-62751.8</v>
      </c>
      <c r="I1020" s="93" t="str">
        <f t="shared" si="178"/>
        <v>N.M.</v>
      </c>
      <c r="J1020" s="160"/>
      <c r="K1020" s="310">
        <v>0</v>
      </c>
      <c r="L1020" s="310">
        <v>632378</v>
      </c>
      <c r="M1020" s="144">
        <f t="shared" si="180"/>
        <v>-632378</v>
      </c>
      <c r="N1020" s="93" t="str">
        <f t="shared" si="181"/>
        <v>N.M.</v>
      </c>
      <c r="O1020" s="261"/>
      <c r="P1020" s="160"/>
      <c r="Q1020" s="310">
        <v>0</v>
      </c>
      <c r="R1020" s="310">
        <v>248878.2</v>
      </c>
      <c r="S1020" s="144">
        <f t="shared" si="182"/>
        <v>-248878.2</v>
      </c>
      <c r="T1020" s="93" t="str">
        <f t="shared" si="183"/>
        <v>N.M.</v>
      </c>
      <c r="U1020" s="160"/>
      <c r="V1020" s="310">
        <v>485825.73</v>
      </c>
      <c r="W1020" s="310">
        <v>1142269.6099999999</v>
      </c>
      <c r="X1020" s="144">
        <f t="shared" si="184"/>
        <v>-656443.87999999989</v>
      </c>
      <c r="Y1020" s="93">
        <f t="shared" si="185"/>
        <v>-0.57468383493105446</v>
      </c>
      <c r="Z1020" s="134"/>
    </row>
    <row r="1021" spans="1:26" s="70" customFormat="1" hidden="1" outlineLevel="1" x14ac:dyDescent="0.25">
      <c r="A1021" s="65" t="s">
        <v>1587</v>
      </c>
      <c r="B1021" s="66" t="s">
        <v>2048</v>
      </c>
      <c r="C1021" s="67" t="s">
        <v>2488</v>
      </c>
      <c r="D1021" s="68"/>
      <c r="E1021" s="69"/>
      <c r="F1021" s="310">
        <v>0</v>
      </c>
      <c r="G1021" s="310">
        <v>84260.39</v>
      </c>
      <c r="H1021" s="144">
        <f t="shared" si="179"/>
        <v>-84260.39</v>
      </c>
      <c r="I1021" s="93" t="str">
        <f t="shared" si="178"/>
        <v>N.M.</v>
      </c>
      <c r="J1021" s="160"/>
      <c r="K1021" s="310">
        <v>0</v>
      </c>
      <c r="L1021" s="310">
        <v>487291.14</v>
      </c>
      <c r="M1021" s="144">
        <f t="shared" si="180"/>
        <v>-487291.14</v>
      </c>
      <c r="N1021" s="93" t="str">
        <f t="shared" si="181"/>
        <v>N.M.</v>
      </c>
      <c r="O1021" s="261"/>
      <c r="P1021" s="160"/>
      <c r="Q1021" s="310">
        <v>0</v>
      </c>
      <c r="R1021" s="310">
        <v>255613.11000000002</v>
      </c>
      <c r="S1021" s="144">
        <f t="shared" si="182"/>
        <v>-255613.11000000002</v>
      </c>
      <c r="T1021" s="93" t="str">
        <f t="shared" si="183"/>
        <v>N.M.</v>
      </c>
      <c r="U1021" s="160"/>
      <c r="V1021" s="310">
        <v>452394.56</v>
      </c>
      <c r="W1021" s="310">
        <v>970773.26</v>
      </c>
      <c r="X1021" s="144">
        <f t="shared" si="184"/>
        <v>-518378.7</v>
      </c>
      <c r="Y1021" s="93">
        <f t="shared" si="185"/>
        <v>-0.53398535101801214</v>
      </c>
      <c r="Z1021" s="134"/>
    </row>
    <row r="1022" spans="1:26" s="70" customFormat="1" hidden="1" outlineLevel="1" x14ac:dyDescent="0.25">
      <c r="A1022" s="65" t="s">
        <v>1588</v>
      </c>
      <c r="B1022" s="66" t="s">
        <v>2049</v>
      </c>
      <c r="C1022" s="67" t="s">
        <v>2489</v>
      </c>
      <c r="D1022" s="68"/>
      <c r="E1022" s="69"/>
      <c r="F1022" s="310">
        <v>0</v>
      </c>
      <c r="G1022" s="310">
        <v>0</v>
      </c>
      <c r="H1022" s="144">
        <f t="shared" si="179"/>
        <v>0</v>
      </c>
      <c r="I1022" s="93">
        <f t="shared" si="178"/>
        <v>0</v>
      </c>
      <c r="J1022" s="160"/>
      <c r="K1022" s="310">
        <v>0</v>
      </c>
      <c r="L1022" s="310">
        <v>0</v>
      </c>
      <c r="M1022" s="144">
        <f t="shared" si="180"/>
        <v>0</v>
      </c>
      <c r="N1022" s="93">
        <f t="shared" si="181"/>
        <v>0</v>
      </c>
      <c r="O1022" s="261"/>
      <c r="P1022" s="160"/>
      <c r="Q1022" s="310">
        <v>0</v>
      </c>
      <c r="R1022" s="310">
        <v>0</v>
      </c>
      <c r="S1022" s="144">
        <f t="shared" si="182"/>
        <v>0</v>
      </c>
      <c r="T1022" s="93">
        <f t="shared" si="183"/>
        <v>0</v>
      </c>
      <c r="U1022" s="160"/>
      <c r="V1022" s="310">
        <v>0</v>
      </c>
      <c r="W1022" s="310">
        <v>3.72</v>
      </c>
      <c r="X1022" s="144">
        <f t="shared" si="184"/>
        <v>-3.72</v>
      </c>
      <c r="Y1022" s="93" t="str">
        <f t="shared" si="185"/>
        <v>N.M.</v>
      </c>
      <c r="Z1022" s="134"/>
    </row>
    <row r="1023" spans="1:26" s="70" customFormat="1" hidden="1" outlineLevel="1" x14ac:dyDescent="0.25">
      <c r="A1023" s="65" t="s">
        <v>1589</v>
      </c>
      <c r="B1023" s="66" t="s">
        <v>2050</v>
      </c>
      <c r="C1023" s="67" t="s">
        <v>2490</v>
      </c>
      <c r="D1023" s="68"/>
      <c r="E1023" s="69"/>
      <c r="F1023" s="310">
        <v>0</v>
      </c>
      <c r="G1023" s="310">
        <v>0</v>
      </c>
      <c r="H1023" s="144">
        <f t="shared" si="179"/>
        <v>0</v>
      </c>
      <c r="I1023" s="93">
        <f t="shared" si="178"/>
        <v>0</v>
      </c>
      <c r="J1023" s="160"/>
      <c r="K1023" s="310">
        <v>0</v>
      </c>
      <c r="L1023" s="310">
        <v>0</v>
      </c>
      <c r="M1023" s="144">
        <f t="shared" si="180"/>
        <v>0</v>
      </c>
      <c r="N1023" s="93">
        <f t="shared" si="181"/>
        <v>0</v>
      </c>
      <c r="O1023" s="261"/>
      <c r="P1023" s="160"/>
      <c r="Q1023" s="310">
        <v>0</v>
      </c>
      <c r="R1023" s="310">
        <v>0</v>
      </c>
      <c r="S1023" s="144">
        <f t="shared" si="182"/>
        <v>0</v>
      </c>
      <c r="T1023" s="93">
        <f t="shared" si="183"/>
        <v>0</v>
      </c>
      <c r="U1023" s="160"/>
      <c r="V1023" s="310">
        <v>0</v>
      </c>
      <c r="W1023" s="310">
        <v>54.59</v>
      </c>
      <c r="X1023" s="144">
        <f t="shared" si="184"/>
        <v>-54.59</v>
      </c>
      <c r="Y1023" s="93" t="str">
        <f t="shared" si="185"/>
        <v>N.M.</v>
      </c>
      <c r="Z1023" s="134"/>
    </row>
    <row r="1024" spans="1:26" s="70" customFormat="1" hidden="1" outlineLevel="1" x14ac:dyDescent="0.25">
      <c r="A1024" s="65" t="s">
        <v>1590</v>
      </c>
      <c r="B1024" s="66" t="s">
        <v>2051</v>
      </c>
      <c r="C1024" s="67" t="s">
        <v>2491</v>
      </c>
      <c r="D1024" s="68"/>
      <c r="E1024" s="69"/>
      <c r="F1024" s="310">
        <v>0</v>
      </c>
      <c r="G1024" s="310">
        <v>6.74</v>
      </c>
      <c r="H1024" s="144">
        <f t="shared" si="179"/>
        <v>-6.74</v>
      </c>
      <c r="I1024" s="93" t="str">
        <f t="shared" si="178"/>
        <v>N.M.</v>
      </c>
      <c r="J1024" s="160"/>
      <c r="K1024" s="310">
        <v>0</v>
      </c>
      <c r="L1024" s="310">
        <v>98.31</v>
      </c>
      <c r="M1024" s="144">
        <f t="shared" si="180"/>
        <v>-98.31</v>
      </c>
      <c r="N1024" s="93" t="str">
        <f t="shared" si="181"/>
        <v>N.M.</v>
      </c>
      <c r="O1024" s="261"/>
      <c r="P1024" s="160"/>
      <c r="Q1024" s="310">
        <v>0</v>
      </c>
      <c r="R1024" s="310">
        <v>98.31</v>
      </c>
      <c r="S1024" s="144">
        <f t="shared" si="182"/>
        <v>-98.31</v>
      </c>
      <c r="T1024" s="93" t="str">
        <f t="shared" si="183"/>
        <v>N.M.</v>
      </c>
      <c r="U1024" s="160"/>
      <c r="V1024" s="310">
        <v>0</v>
      </c>
      <c r="W1024" s="310">
        <v>99.53</v>
      </c>
      <c r="X1024" s="144">
        <f t="shared" si="184"/>
        <v>-99.53</v>
      </c>
      <c r="Y1024" s="93" t="str">
        <f t="shared" si="185"/>
        <v>N.M.</v>
      </c>
      <c r="Z1024" s="134"/>
    </row>
    <row r="1025" spans="1:26" s="70" customFormat="1" hidden="1" outlineLevel="1" x14ac:dyDescent="0.25">
      <c r="A1025" s="65" t="s">
        <v>1591</v>
      </c>
      <c r="B1025" s="66" t="s">
        <v>2052</v>
      </c>
      <c r="C1025" s="67" t="s">
        <v>2492</v>
      </c>
      <c r="D1025" s="68"/>
      <c r="E1025" s="69"/>
      <c r="F1025" s="310">
        <v>0</v>
      </c>
      <c r="G1025" s="310">
        <v>123.96000000000001</v>
      </c>
      <c r="H1025" s="144">
        <f t="shared" si="179"/>
        <v>-123.96000000000001</v>
      </c>
      <c r="I1025" s="93" t="str">
        <f t="shared" si="178"/>
        <v>N.M.</v>
      </c>
      <c r="J1025" s="160"/>
      <c r="K1025" s="310">
        <v>0</v>
      </c>
      <c r="L1025" s="310">
        <v>868.96</v>
      </c>
      <c r="M1025" s="144">
        <f t="shared" si="180"/>
        <v>-868.96</v>
      </c>
      <c r="N1025" s="93" t="str">
        <f t="shared" si="181"/>
        <v>N.M.</v>
      </c>
      <c r="O1025" s="261"/>
      <c r="P1025" s="160"/>
      <c r="Q1025" s="310">
        <v>0</v>
      </c>
      <c r="R1025" s="310">
        <v>294.81</v>
      </c>
      <c r="S1025" s="144">
        <f t="shared" si="182"/>
        <v>-294.81</v>
      </c>
      <c r="T1025" s="93" t="str">
        <f t="shared" si="183"/>
        <v>N.M.</v>
      </c>
      <c r="U1025" s="160"/>
      <c r="V1025" s="310">
        <v>4243.75</v>
      </c>
      <c r="W1025" s="310">
        <v>3299.38</v>
      </c>
      <c r="X1025" s="144">
        <f t="shared" si="184"/>
        <v>944.36999999999989</v>
      </c>
      <c r="Y1025" s="93">
        <f t="shared" si="185"/>
        <v>0.28622650316119996</v>
      </c>
      <c r="Z1025" s="134"/>
    </row>
    <row r="1026" spans="1:26" collapsed="1" x14ac:dyDescent="0.25">
      <c r="A1026" s="40" t="s">
        <v>732</v>
      </c>
      <c r="B1026" s="85" t="s">
        <v>567</v>
      </c>
      <c r="C1026" s="90" t="s">
        <v>280</v>
      </c>
      <c r="D1026" s="40" t="s">
        <v>275</v>
      </c>
      <c r="E1026" s="50"/>
      <c r="F1026" s="102">
        <v>13681.59</v>
      </c>
      <c r="G1026" s="102">
        <v>195489.23999999996</v>
      </c>
      <c r="H1026" s="100">
        <f t="shared" si="179"/>
        <v>-181807.64999999997</v>
      </c>
      <c r="I1026" s="119">
        <f t="shared" si="178"/>
        <v>-0.93001359051782084</v>
      </c>
      <c r="J1026" s="162"/>
      <c r="K1026" s="102">
        <v>117285.63</v>
      </c>
      <c r="L1026" s="102">
        <v>1576125.0100000002</v>
      </c>
      <c r="M1026" s="100">
        <f t="shared" si="180"/>
        <v>-1458839.3800000004</v>
      </c>
      <c r="N1026" s="119">
        <f t="shared" si="181"/>
        <v>-0.92558608660108765</v>
      </c>
      <c r="O1026" s="249"/>
      <c r="P1026" s="162"/>
      <c r="Q1026" s="102">
        <v>57577.33</v>
      </c>
      <c r="R1026" s="102">
        <v>712262.91000000015</v>
      </c>
      <c r="S1026" s="100">
        <f t="shared" si="182"/>
        <v>-654685.58000000019</v>
      </c>
      <c r="T1026" s="119">
        <f t="shared" si="183"/>
        <v>-0.91916281306856207</v>
      </c>
      <c r="U1026" s="162"/>
      <c r="V1026" s="102">
        <v>1698907.1800000002</v>
      </c>
      <c r="W1026" s="102">
        <v>3229311.9100000006</v>
      </c>
      <c r="X1026" s="100">
        <f t="shared" si="184"/>
        <v>-1530404.7300000004</v>
      </c>
      <c r="Y1026" s="119">
        <f t="shared" si="185"/>
        <v>-0.47391047153447624</v>
      </c>
    </row>
    <row r="1027" spans="1:26" s="70" customFormat="1" hidden="1" outlineLevel="1" x14ac:dyDescent="0.25">
      <c r="A1027" s="65" t="s">
        <v>1592</v>
      </c>
      <c r="B1027" s="66" t="s">
        <v>2053</v>
      </c>
      <c r="C1027" s="67" t="s">
        <v>2470</v>
      </c>
      <c r="D1027" s="68"/>
      <c r="E1027" s="69"/>
      <c r="F1027" s="310">
        <v>1673.3700000000001</v>
      </c>
      <c r="G1027" s="310">
        <v>0</v>
      </c>
      <c r="H1027" s="144">
        <f t="shared" si="179"/>
        <v>1673.3700000000001</v>
      </c>
      <c r="I1027" s="93" t="str">
        <f t="shared" si="178"/>
        <v>N.M.</v>
      </c>
      <c r="J1027" s="160"/>
      <c r="K1027" s="310">
        <v>3973.87</v>
      </c>
      <c r="L1027" s="310">
        <v>0</v>
      </c>
      <c r="M1027" s="144"/>
      <c r="N1027" s="93"/>
      <c r="O1027" s="261"/>
      <c r="P1027" s="160"/>
      <c r="Q1027" s="310">
        <v>2871.8</v>
      </c>
      <c r="R1027" s="310">
        <v>0</v>
      </c>
      <c r="S1027" s="144"/>
      <c r="T1027" s="93"/>
      <c r="U1027" s="160"/>
      <c r="V1027" s="310">
        <v>3973.87</v>
      </c>
      <c r="W1027" s="310">
        <v>0</v>
      </c>
      <c r="X1027" s="144"/>
      <c r="Y1027" s="93"/>
      <c r="Z1027" s="134"/>
    </row>
    <row r="1028" spans="1:26" collapsed="1" x14ac:dyDescent="0.25">
      <c r="A1028" s="40" t="s">
        <v>1107</v>
      </c>
      <c r="B1028" s="86" t="s">
        <v>1219</v>
      </c>
      <c r="C1028" s="90" t="s">
        <v>999</v>
      </c>
      <c r="D1028" s="40"/>
      <c r="E1028" s="50"/>
      <c r="F1028" s="102">
        <v>1673.3700000000001</v>
      </c>
      <c r="G1028" s="102">
        <v>0</v>
      </c>
      <c r="H1028" s="100">
        <f t="shared" si="179"/>
        <v>1673.3700000000001</v>
      </c>
      <c r="I1028" s="119" t="str">
        <f t="shared" si="178"/>
        <v>N.M.</v>
      </c>
      <c r="J1028" s="162"/>
      <c r="K1028" s="102">
        <v>3973.87</v>
      </c>
      <c r="L1028" s="102">
        <v>0</v>
      </c>
      <c r="M1028" s="100"/>
      <c r="N1028" s="119"/>
      <c r="O1028" s="249"/>
      <c r="P1028" s="162"/>
      <c r="Q1028" s="102">
        <v>2871.8</v>
      </c>
      <c r="R1028" s="102">
        <v>0</v>
      </c>
      <c r="S1028" s="100"/>
      <c r="T1028" s="119"/>
      <c r="U1028" s="162"/>
      <c r="V1028" s="102">
        <v>3973.87</v>
      </c>
      <c r="W1028" s="102">
        <v>0</v>
      </c>
      <c r="X1028" s="100"/>
      <c r="Y1028" s="119"/>
    </row>
    <row r="1029" spans="1:26" s="70" customFormat="1" hidden="1" outlineLevel="1" x14ac:dyDescent="0.25">
      <c r="A1029" s="65" t="s">
        <v>1593</v>
      </c>
      <c r="B1029" s="66" t="s">
        <v>2054</v>
      </c>
      <c r="C1029" s="67" t="s">
        <v>2469</v>
      </c>
      <c r="D1029" s="68"/>
      <c r="E1029" s="69"/>
      <c r="F1029" s="310">
        <v>69906.5</v>
      </c>
      <c r="G1029" s="310">
        <v>0</v>
      </c>
      <c r="H1029" s="144">
        <f t="shared" si="179"/>
        <v>69906.5</v>
      </c>
      <c r="I1029" s="93" t="str">
        <f t="shared" si="178"/>
        <v>N.M.</v>
      </c>
      <c r="J1029" s="160"/>
      <c r="K1029" s="310">
        <v>396443.10000000003</v>
      </c>
      <c r="L1029" s="310">
        <v>0</v>
      </c>
      <c r="M1029" s="144"/>
      <c r="N1029" s="93"/>
      <c r="O1029" s="261"/>
      <c r="P1029" s="160"/>
      <c r="Q1029" s="310">
        <v>199750.24</v>
      </c>
      <c r="R1029" s="310">
        <v>0</v>
      </c>
      <c r="S1029" s="144"/>
      <c r="T1029" s="93"/>
      <c r="U1029" s="160"/>
      <c r="V1029" s="310">
        <v>396443.10000000003</v>
      </c>
      <c r="W1029" s="310">
        <v>0</v>
      </c>
      <c r="X1029" s="144"/>
      <c r="Y1029" s="93"/>
      <c r="Z1029" s="134"/>
    </row>
    <row r="1030" spans="1:26" collapsed="1" x14ac:dyDescent="0.25">
      <c r="A1030" s="40" t="s">
        <v>1108</v>
      </c>
      <c r="B1030" s="86" t="s">
        <v>1220</v>
      </c>
      <c r="C1030" s="90" t="s">
        <v>1000</v>
      </c>
      <c r="D1030" s="40"/>
      <c r="E1030" s="50"/>
      <c r="F1030" s="102">
        <v>69906.5</v>
      </c>
      <c r="G1030" s="102">
        <v>0</v>
      </c>
      <c r="H1030" s="100">
        <f t="shared" si="179"/>
        <v>69906.5</v>
      </c>
      <c r="I1030" s="119" t="str">
        <f t="shared" si="178"/>
        <v>N.M.</v>
      </c>
      <c r="J1030" s="162"/>
      <c r="K1030" s="102">
        <v>396443.10000000003</v>
      </c>
      <c r="L1030" s="102">
        <v>0</v>
      </c>
      <c r="M1030" s="100"/>
      <c r="N1030" s="119"/>
      <c r="O1030" s="249"/>
      <c r="P1030" s="162"/>
      <c r="Q1030" s="102">
        <v>199750.24</v>
      </c>
      <c r="R1030" s="102">
        <v>0</v>
      </c>
      <c r="S1030" s="100"/>
      <c r="T1030" s="119"/>
      <c r="U1030" s="162"/>
      <c r="V1030" s="102">
        <v>396443.10000000003</v>
      </c>
      <c r="W1030" s="102">
        <v>0</v>
      </c>
      <c r="X1030" s="100"/>
      <c r="Y1030" s="119"/>
    </row>
    <row r="1031" spans="1:26" s="70" customFormat="1" hidden="1" outlineLevel="1" x14ac:dyDescent="0.25">
      <c r="A1031" s="65" t="s">
        <v>1594</v>
      </c>
      <c r="B1031" s="66" t="s">
        <v>2055</v>
      </c>
      <c r="C1031" s="67" t="s">
        <v>2493</v>
      </c>
      <c r="D1031" s="68"/>
      <c r="E1031" s="69"/>
      <c r="F1031" s="310">
        <v>5208.16</v>
      </c>
      <c r="G1031" s="310">
        <v>0</v>
      </c>
      <c r="H1031" s="144">
        <f t="shared" si="179"/>
        <v>5208.16</v>
      </c>
      <c r="I1031" s="93" t="str">
        <f t="shared" si="178"/>
        <v>N.M.</v>
      </c>
      <c r="J1031" s="160"/>
      <c r="K1031" s="310">
        <v>60898.880000000005</v>
      </c>
      <c r="L1031" s="310">
        <v>0</v>
      </c>
      <c r="M1031" s="144"/>
      <c r="N1031" s="93"/>
      <c r="O1031" s="261"/>
      <c r="P1031" s="160"/>
      <c r="Q1031" s="310">
        <v>25779.119999999999</v>
      </c>
      <c r="R1031" s="310">
        <v>0</v>
      </c>
      <c r="S1031" s="144"/>
      <c r="T1031" s="93"/>
      <c r="U1031" s="160"/>
      <c r="V1031" s="310">
        <v>60898.880000000005</v>
      </c>
      <c r="W1031" s="310">
        <v>0</v>
      </c>
      <c r="X1031" s="144"/>
      <c r="Y1031" s="93"/>
      <c r="Z1031" s="134"/>
    </row>
    <row r="1032" spans="1:26" collapsed="1" x14ac:dyDescent="0.25">
      <c r="A1032" s="40" t="s">
        <v>1109</v>
      </c>
      <c r="B1032" s="86" t="s">
        <v>1221</v>
      </c>
      <c r="C1032" s="90" t="s">
        <v>1001</v>
      </c>
      <c r="D1032" s="40"/>
      <c r="E1032" s="50"/>
      <c r="F1032" s="102">
        <v>5208.16</v>
      </c>
      <c r="G1032" s="102">
        <v>0</v>
      </c>
      <c r="H1032" s="100">
        <f t="shared" si="179"/>
        <v>5208.16</v>
      </c>
      <c r="I1032" s="119" t="str">
        <f t="shared" si="178"/>
        <v>N.M.</v>
      </c>
      <c r="J1032" s="162"/>
      <c r="K1032" s="102">
        <v>60898.880000000005</v>
      </c>
      <c r="L1032" s="102">
        <v>0</v>
      </c>
      <c r="M1032" s="100"/>
      <c r="N1032" s="119"/>
      <c r="O1032" s="249"/>
      <c r="P1032" s="162"/>
      <c r="Q1032" s="102">
        <v>25779.119999999999</v>
      </c>
      <c r="R1032" s="102">
        <v>0</v>
      </c>
      <c r="S1032" s="100"/>
      <c r="T1032" s="119"/>
      <c r="U1032" s="162"/>
      <c r="V1032" s="102">
        <v>60898.880000000005</v>
      </c>
      <c r="W1032" s="102">
        <v>0</v>
      </c>
      <c r="X1032" s="100"/>
      <c r="Y1032" s="119"/>
    </row>
    <row r="1033" spans="1:26" s="70" customFormat="1" hidden="1" outlineLevel="1" x14ac:dyDescent="0.25">
      <c r="A1033" s="65" t="s">
        <v>1582</v>
      </c>
      <c r="B1033" s="66" t="s">
        <v>2043</v>
      </c>
      <c r="C1033" s="67" t="s">
        <v>2483</v>
      </c>
      <c r="D1033" s="68"/>
      <c r="E1033" s="69"/>
      <c r="F1033" s="310">
        <v>279.35000000000002</v>
      </c>
      <c r="G1033" s="310">
        <v>1611.17</v>
      </c>
      <c r="H1033" s="144">
        <f t="shared" si="179"/>
        <v>-1331.8200000000002</v>
      </c>
      <c r="I1033" s="93">
        <f t="shared" si="178"/>
        <v>-0.82661668228678542</v>
      </c>
      <c r="J1033" s="160"/>
      <c r="K1033" s="310">
        <v>2871.5</v>
      </c>
      <c r="L1033" s="310">
        <v>14503.35</v>
      </c>
      <c r="M1033" s="144"/>
      <c r="N1033" s="93"/>
      <c r="O1033" s="261"/>
      <c r="P1033" s="160"/>
      <c r="Q1033" s="310">
        <v>1855.29</v>
      </c>
      <c r="R1033" s="310">
        <v>4833.51</v>
      </c>
      <c r="S1033" s="144"/>
      <c r="T1033" s="93"/>
      <c r="U1033" s="160"/>
      <c r="V1033" s="310">
        <v>13505.73</v>
      </c>
      <c r="W1033" s="310">
        <v>23557.17</v>
      </c>
      <c r="X1033" s="144"/>
      <c r="Y1033" s="93"/>
      <c r="Z1033" s="134"/>
    </row>
    <row r="1034" spans="1:26" s="70" customFormat="1" hidden="1" outlineLevel="1" x14ac:dyDescent="0.25">
      <c r="A1034" s="65" t="s">
        <v>1583</v>
      </c>
      <c r="B1034" s="66" t="s">
        <v>2044</v>
      </c>
      <c r="C1034" s="67" t="s">
        <v>2484</v>
      </c>
      <c r="D1034" s="68"/>
      <c r="E1034" s="69"/>
      <c r="F1034" s="310">
        <v>11593.91</v>
      </c>
      <c r="G1034" s="310">
        <v>45626.75</v>
      </c>
      <c r="H1034" s="144">
        <f t="shared" si="179"/>
        <v>-34032.839999999997</v>
      </c>
      <c r="I1034" s="93">
        <f t="shared" si="178"/>
        <v>-0.74589665053943133</v>
      </c>
      <c r="J1034" s="160"/>
      <c r="K1034" s="310">
        <v>102940.14</v>
      </c>
      <c r="L1034" s="310">
        <v>437834.71</v>
      </c>
      <c r="M1034" s="144"/>
      <c r="N1034" s="93"/>
      <c r="O1034" s="261"/>
      <c r="P1034" s="160"/>
      <c r="Q1034" s="310">
        <v>45560.57</v>
      </c>
      <c r="R1034" s="310">
        <v>200535.57</v>
      </c>
      <c r="S1034" s="144"/>
      <c r="T1034" s="93"/>
      <c r="U1034" s="160"/>
      <c r="V1034" s="310">
        <v>715966.07000000007</v>
      </c>
      <c r="W1034" s="310">
        <v>1083752.68</v>
      </c>
      <c r="X1034" s="144"/>
      <c r="Y1034" s="93"/>
      <c r="Z1034" s="134"/>
    </row>
    <row r="1035" spans="1:26" s="70" customFormat="1" hidden="1" outlineLevel="1" x14ac:dyDescent="0.25">
      <c r="A1035" s="65" t="s">
        <v>1584</v>
      </c>
      <c r="B1035" s="66" t="s">
        <v>2045</v>
      </c>
      <c r="C1035" s="67" t="s">
        <v>2485</v>
      </c>
      <c r="D1035" s="68"/>
      <c r="E1035" s="69"/>
      <c r="F1035" s="310">
        <v>1808.33</v>
      </c>
      <c r="G1035" s="310">
        <v>731.68000000000006</v>
      </c>
      <c r="H1035" s="144">
        <f t="shared" si="179"/>
        <v>1076.6499999999999</v>
      </c>
      <c r="I1035" s="93">
        <f t="shared" si="178"/>
        <v>1.4714766017931333</v>
      </c>
      <c r="J1035" s="160"/>
      <c r="K1035" s="310">
        <v>11473.99</v>
      </c>
      <c r="L1035" s="310">
        <v>867.87</v>
      </c>
      <c r="M1035" s="144"/>
      <c r="N1035" s="93"/>
      <c r="O1035" s="261"/>
      <c r="P1035" s="160"/>
      <c r="Q1035" s="310">
        <v>10161.469999999999</v>
      </c>
      <c r="R1035" s="310">
        <v>864.84</v>
      </c>
      <c r="S1035" s="144"/>
      <c r="T1035" s="93"/>
      <c r="U1035" s="160"/>
      <c r="V1035" s="310">
        <v>24711.78</v>
      </c>
      <c r="W1035" s="310">
        <v>859.75</v>
      </c>
      <c r="X1035" s="144"/>
      <c r="Y1035" s="93"/>
      <c r="Z1035" s="134"/>
    </row>
    <row r="1036" spans="1:26" s="70" customFormat="1" hidden="1" outlineLevel="1" x14ac:dyDescent="0.25">
      <c r="A1036" s="65" t="s">
        <v>1585</v>
      </c>
      <c r="B1036" s="66" t="s">
        <v>2046</v>
      </c>
      <c r="C1036" s="67" t="s">
        <v>2486</v>
      </c>
      <c r="D1036" s="68"/>
      <c r="E1036" s="69"/>
      <c r="F1036" s="310">
        <v>0</v>
      </c>
      <c r="G1036" s="310">
        <v>376.75</v>
      </c>
      <c r="H1036" s="144">
        <f t="shared" si="179"/>
        <v>-376.75</v>
      </c>
      <c r="I1036" s="93" t="str">
        <f t="shared" si="178"/>
        <v>N.M.</v>
      </c>
      <c r="J1036" s="160"/>
      <c r="K1036" s="310">
        <v>0</v>
      </c>
      <c r="L1036" s="310">
        <v>2282.67</v>
      </c>
      <c r="M1036" s="144"/>
      <c r="N1036" s="93"/>
      <c r="O1036" s="261"/>
      <c r="P1036" s="160"/>
      <c r="Q1036" s="310">
        <v>0</v>
      </c>
      <c r="R1036" s="310">
        <v>1144.56</v>
      </c>
      <c r="S1036" s="144"/>
      <c r="T1036" s="93"/>
      <c r="U1036" s="160"/>
      <c r="V1036" s="310">
        <v>2259.56</v>
      </c>
      <c r="W1036" s="310">
        <v>4642.22</v>
      </c>
      <c r="X1036" s="144"/>
      <c r="Y1036" s="93"/>
      <c r="Z1036" s="134"/>
    </row>
    <row r="1037" spans="1:26" s="70" customFormat="1" hidden="1" outlineLevel="1" x14ac:dyDescent="0.25">
      <c r="A1037" s="65" t="s">
        <v>1586</v>
      </c>
      <c r="B1037" s="66" t="s">
        <v>2047</v>
      </c>
      <c r="C1037" s="67" t="s">
        <v>2487</v>
      </c>
      <c r="D1037" s="68"/>
      <c r="E1037" s="69"/>
      <c r="F1037" s="310">
        <v>0</v>
      </c>
      <c r="G1037" s="310">
        <v>62751.8</v>
      </c>
      <c r="H1037" s="144">
        <f t="shared" si="179"/>
        <v>-62751.8</v>
      </c>
      <c r="I1037" s="93" t="str">
        <f t="shared" si="178"/>
        <v>N.M.</v>
      </c>
      <c r="J1037" s="160"/>
      <c r="K1037" s="310">
        <v>0</v>
      </c>
      <c r="L1037" s="310">
        <v>632378</v>
      </c>
      <c r="M1037" s="144"/>
      <c r="N1037" s="93"/>
      <c r="O1037" s="261"/>
      <c r="P1037" s="160"/>
      <c r="Q1037" s="310">
        <v>0</v>
      </c>
      <c r="R1037" s="310">
        <v>248878.2</v>
      </c>
      <c r="S1037" s="144"/>
      <c r="T1037" s="93"/>
      <c r="U1037" s="160"/>
      <c r="V1037" s="310">
        <v>485825.73</v>
      </c>
      <c r="W1037" s="310">
        <v>1142269.6099999999</v>
      </c>
      <c r="X1037" s="144"/>
      <c r="Y1037" s="93"/>
      <c r="Z1037" s="134"/>
    </row>
    <row r="1038" spans="1:26" s="70" customFormat="1" hidden="1" outlineLevel="1" x14ac:dyDescent="0.25">
      <c r="A1038" s="65" t="s">
        <v>1587</v>
      </c>
      <c r="B1038" s="66" t="s">
        <v>2048</v>
      </c>
      <c r="C1038" s="67" t="s">
        <v>2488</v>
      </c>
      <c r="D1038" s="68"/>
      <c r="E1038" s="69"/>
      <c r="F1038" s="310">
        <v>0</v>
      </c>
      <c r="G1038" s="310">
        <v>84260.39</v>
      </c>
      <c r="H1038" s="144">
        <f t="shared" si="179"/>
        <v>-84260.39</v>
      </c>
      <c r="I1038" s="93" t="str">
        <f t="shared" si="178"/>
        <v>N.M.</v>
      </c>
      <c r="J1038" s="160"/>
      <c r="K1038" s="310">
        <v>0</v>
      </c>
      <c r="L1038" s="310">
        <v>487291.14</v>
      </c>
      <c r="M1038" s="144"/>
      <c r="N1038" s="93"/>
      <c r="O1038" s="261"/>
      <c r="P1038" s="160"/>
      <c r="Q1038" s="310">
        <v>0</v>
      </c>
      <c r="R1038" s="310">
        <v>255613.11000000002</v>
      </c>
      <c r="S1038" s="144"/>
      <c r="T1038" s="93"/>
      <c r="U1038" s="160"/>
      <c r="V1038" s="310">
        <v>452394.56</v>
      </c>
      <c r="W1038" s="310">
        <v>970773.26</v>
      </c>
      <c r="X1038" s="144"/>
      <c r="Y1038" s="93"/>
      <c r="Z1038" s="134"/>
    </row>
    <row r="1039" spans="1:26" s="70" customFormat="1" hidden="1" outlineLevel="1" x14ac:dyDescent="0.25">
      <c r="A1039" s="65" t="s">
        <v>1588</v>
      </c>
      <c r="B1039" s="66" t="s">
        <v>2049</v>
      </c>
      <c r="C1039" s="67" t="s">
        <v>2489</v>
      </c>
      <c r="D1039" s="68"/>
      <c r="E1039" s="69"/>
      <c r="F1039" s="310">
        <v>0</v>
      </c>
      <c r="G1039" s="310">
        <v>0</v>
      </c>
      <c r="H1039" s="144">
        <f t="shared" si="179"/>
        <v>0</v>
      </c>
      <c r="I1039" s="93">
        <f t="shared" si="178"/>
        <v>0</v>
      </c>
      <c r="J1039" s="160"/>
      <c r="K1039" s="310">
        <v>0</v>
      </c>
      <c r="L1039" s="310">
        <v>0</v>
      </c>
      <c r="M1039" s="144"/>
      <c r="N1039" s="93"/>
      <c r="O1039" s="261"/>
      <c r="P1039" s="160"/>
      <c r="Q1039" s="310">
        <v>0</v>
      </c>
      <c r="R1039" s="310">
        <v>0</v>
      </c>
      <c r="S1039" s="144"/>
      <c r="T1039" s="93"/>
      <c r="U1039" s="160"/>
      <c r="V1039" s="310">
        <v>0</v>
      </c>
      <c r="W1039" s="310">
        <v>3.72</v>
      </c>
      <c r="X1039" s="144"/>
      <c r="Y1039" s="93"/>
      <c r="Z1039" s="134"/>
    </row>
    <row r="1040" spans="1:26" s="70" customFormat="1" hidden="1" outlineLevel="1" x14ac:dyDescent="0.25">
      <c r="A1040" s="65" t="s">
        <v>1589</v>
      </c>
      <c r="B1040" s="66" t="s">
        <v>2050</v>
      </c>
      <c r="C1040" s="67" t="s">
        <v>2490</v>
      </c>
      <c r="D1040" s="68"/>
      <c r="E1040" s="69"/>
      <c r="F1040" s="310">
        <v>0</v>
      </c>
      <c r="G1040" s="310">
        <v>0</v>
      </c>
      <c r="H1040" s="144">
        <f t="shared" si="179"/>
        <v>0</v>
      </c>
      <c r="I1040" s="93">
        <f t="shared" si="178"/>
        <v>0</v>
      </c>
      <c r="J1040" s="160"/>
      <c r="K1040" s="310">
        <v>0</v>
      </c>
      <c r="L1040" s="310">
        <v>0</v>
      </c>
      <c r="M1040" s="144"/>
      <c r="N1040" s="93"/>
      <c r="O1040" s="261"/>
      <c r="P1040" s="160"/>
      <c r="Q1040" s="310">
        <v>0</v>
      </c>
      <c r="R1040" s="310">
        <v>0</v>
      </c>
      <c r="S1040" s="144"/>
      <c r="T1040" s="93"/>
      <c r="U1040" s="160"/>
      <c r="V1040" s="310">
        <v>0</v>
      </c>
      <c r="W1040" s="310">
        <v>54.59</v>
      </c>
      <c r="X1040" s="144"/>
      <c r="Y1040" s="93"/>
      <c r="Z1040" s="134"/>
    </row>
    <row r="1041" spans="1:26" s="70" customFormat="1" hidden="1" outlineLevel="1" x14ac:dyDescent="0.25">
      <c r="A1041" s="65" t="s">
        <v>1590</v>
      </c>
      <c r="B1041" s="66" t="s">
        <v>2051</v>
      </c>
      <c r="C1041" s="67" t="s">
        <v>2491</v>
      </c>
      <c r="D1041" s="68"/>
      <c r="E1041" s="69"/>
      <c r="F1041" s="310">
        <v>0</v>
      </c>
      <c r="G1041" s="310">
        <v>6.74</v>
      </c>
      <c r="H1041" s="144">
        <f t="shared" si="179"/>
        <v>-6.74</v>
      </c>
      <c r="I1041" s="93" t="str">
        <f t="shared" si="178"/>
        <v>N.M.</v>
      </c>
      <c r="J1041" s="160"/>
      <c r="K1041" s="310">
        <v>0</v>
      </c>
      <c r="L1041" s="310">
        <v>98.31</v>
      </c>
      <c r="M1041" s="144"/>
      <c r="N1041" s="93"/>
      <c r="O1041" s="261"/>
      <c r="P1041" s="160"/>
      <c r="Q1041" s="310">
        <v>0</v>
      </c>
      <c r="R1041" s="310">
        <v>98.31</v>
      </c>
      <c r="S1041" s="144"/>
      <c r="T1041" s="93"/>
      <c r="U1041" s="160"/>
      <c r="V1041" s="310">
        <v>0</v>
      </c>
      <c r="W1041" s="310">
        <v>99.53</v>
      </c>
      <c r="X1041" s="144"/>
      <c r="Y1041" s="93"/>
      <c r="Z1041" s="134"/>
    </row>
    <row r="1042" spans="1:26" s="70" customFormat="1" hidden="1" outlineLevel="1" x14ac:dyDescent="0.25">
      <c r="A1042" s="65" t="s">
        <v>1591</v>
      </c>
      <c r="B1042" s="66" t="s">
        <v>2052</v>
      </c>
      <c r="C1042" s="67" t="s">
        <v>2492</v>
      </c>
      <c r="D1042" s="68"/>
      <c r="E1042" s="69"/>
      <c r="F1042" s="310">
        <v>0</v>
      </c>
      <c r="G1042" s="310">
        <v>123.96000000000001</v>
      </c>
      <c r="H1042" s="144">
        <f t="shared" si="179"/>
        <v>-123.96000000000001</v>
      </c>
      <c r="I1042" s="93" t="str">
        <f t="shared" si="178"/>
        <v>N.M.</v>
      </c>
      <c r="J1042" s="160"/>
      <c r="K1042" s="310">
        <v>0</v>
      </c>
      <c r="L1042" s="310">
        <v>868.96</v>
      </c>
      <c r="M1042" s="144"/>
      <c r="N1042" s="93"/>
      <c r="O1042" s="261"/>
      <c r="P1042" s="160"/>
      <c r="Q1042" s="310">
        <v>0</v>
      </c>
      <c r="R1042" s="310">
        <v>294.81</v>
      </c>
      <c r="S1042" s="144"/>
      <c r="T1042" s="93"/>
      <c r="U1042" s="160"/>
      <c r="V1042" s="310">
        <v>4243.75</v>
      </c>
      <c r="W1042" s="310">
        <v>3299.38</v>
      </c>
      <c r="X1042" s="144"/>
      <c r="Y1042" s="93"/>
      <c r="Z1042" s="134"/>
    </row>
    <row r="1043" spans="1:26" s="70" customFormat="1" hidden="1" outlineLevel="1" x14ac:dyDescent="0.25">
      <c r="A1043" s="65" t="s">
        <v>1592</v>
      </c>
      <c r="B1043" s="66" t="s">
        <v>2053</v>
      </c>
      <c r="C1043" s="67" t="s">
        <v>2470</v>
      </c>
      <c r="D1043" s="68"/>
      <c r="E1043" s="69"/>
      <c r="F1043" s="310">
        <v>1673.3700000000001</v>
      </c>
      <c r="G1043" s="310">
        <v>0</v>
      </c>
      <c r="H1043" s="144">
        <f t="shared" si="179"/>
        <v>1673.3700000000001</v>
      </c>
      <c r="I1043" s="93" t="str">
        <f t="shared" si="178"/>
        <v>N.M.</v>
      </c>
      <c r="J1043" s="160"/>
      <c r="K1043" s="310">
        <v>3973.87</v>
      </c>
      <c r="L1043" s="310">
        <v>0</v>
      </c>
      <c r="M1043" s="144"/>
      <c r="N1043" s="93"/>
      <c r="O1043" s="261"/>
      <c r="P1043" s="160"/>
      <c r="Q1043" s="310">
        <v>2871.8</v>
      </c>
      <c r="R1043" s="310">
        <v>0</v>
      </c>
      <c r="S1043" s="144"/>
      <c r="T1043" s="93"/>
      <c r="U1043" s="160"/>
      <c r="V1043" s="310">
        <v>3973.87</v>
      </c>
      <c r="W1043" s="310">
        <v>0</v>
      </c>
      <c r="X1043" s="144"/>
      <c r="Y1043" s="93"/>
      <c r="Z1043" s="134"/>
    </row>
    <row r="1044" spans="1:26" s="70" customFormat="1" hidden="1" outlineLevel="1" x14ac:dyDescent="0.25">
      <c r="A1044" s="65" t="s">
        <v>1593</v>
      </c>
      <c r="B1044" s="66" t="s">
        <v>2054</v>
      </c>
      <c r="C1044" s="67" t="s">
        <v>2469</v>
      </c>
      <c r="D1044" s="68"/>
      <c r="E1044" s="69"/>
      <c r="F1044" s="310">
        <v>69906.5</v>
      </c>
      <c r="G1044" s="310">
        <v>0</v>
      </c>
      <c r="H1044" s="144">
        <f t="shared" si="179"/>
        <v>69906.5</v>
      </c>
      <c r="I1044" s="93" t="str">
        <f t="shared" si="178"/>
        <v>N.M.</v>
      </c>
      <c r="J1044" s="160"/>
      <c r="K1044" s="310">
        <v>396443.10000000003</v>
      </c>
      <c r="L1044" s="310">
        <v>0</v>
      </c>
      <c r="M1044" s="144"/>
      <c r="N1044" s="93"/>
      <c r="O1044" s="261"/>
      <c r="P1044" s="160"/>
      <c r="Q1044" s="310">
        <v>199750.24</v>
      </c>
      <c r="R1044" s="310">
        <v>0</v>
      </c>
      <c r="S1044" s="144"/>
      <c r="T1044" s="93"/>
      <c r="U1044" s="160"/>
      <c r="V1044" s="310">
        <v>396443.10000000003</v>
      </c>
      <c r="W1044" s="310">
        <v>0</v>
      </c>
      <c r="X1044" s="144"/>
      <c r="Y1044" s="93"/>
      <c r="Z1044" s="134"/>
    </row>
    <row r="1045" spans="1:26" s="70" customFormat="1" hidden="1" outlineLevel="1" x14ac:dyDescent="0.25">
      <c r="A1045" s="65" t="s">
        <v>1594</v>
      </c>
      <c r="B1045" s="66" t="s">
        <v>2055</v>
      </c>
      <c r="C1045" s="67" t="s">
        <v>2493</v>
      </c>
      <c r="D1045" s="68"/>
      <c r="E1045" s="69"/>
      <c r="F1045" s="310">
        <v>5208.16</v>
      </c>
      <c r="G1045" s="310">
        <v>0</v>
      </c>
      <c r="H1045" s="144">
        <f t="shared" si="179"/>
        <v>5208.16</v>
      </c>
      <c r="I1045" s="93" t="str">
        <f t="shared" si="178"/>
        <v>N.M.</v>
      </c>
      <c r="J1045" s="160"/>
      <c r="K1045" s="310">
        <v>60898.880000000005</v>
      </c>
      <c r="L1045" s="310">
        <v>0</v>
      </c>
      <c r="M1045" s="144"/>
      <c r="N1045" s="93"/>
      <c r="O1045" s="261"/>
      <c r="P1045" s="160"/>
      <c r="Q1045" s="310">
        <v>25779.119999999999</v>
      </c>
      <c r="R1045" s="310">
        <v>0</v>
      </c>
      <c r="S1045" s="144"/>
      <c r="T1045" s="93"/>
      <c r="U1045" s="160"/>
      <c r="V1045" s="310">
        <v>60898.880000000005</v>
      </c>
      <c r="W1045" s="310">
        <v>0</v>
      </c>
      <c r="X1045" s="144"/>
      <c r="Y1045" s="93"/>
      <c r="Z1045" s="134"/>
    </row>
    <row r="1046" spans="1:26" collapsed="1" x14ac:dyDescent="0.25">
      <c r="A1046" s="40" t="s">
        <v>1121</v>
      </c>
      <c r="B1046" s="86" t="s">
        <v>1222</v>
      </c>
      <c r="C1046" s="89" t="s">
        <v>1215</v>
      </c>
      <c r="D1046" s="40"/>
      <c r="E1046" s="50"/>
      <c r="F1046" s="102">
        <v>90469.62000000001</v>
      </c>
      <c r="G1046" s="102">
        <v>195489.23999999996</v>
      </c>
      <c r="H1046" s="100">
        <f t="shared" si="179"/>
        <v>-105019.61999999995</v>
      </c>
      <c r="I1046" s="119">
        <f t="shared" si="178"/>
        <v>-0.53721432443033679</v>
      </c>
      <c r="J1046" s="162"/>
      <c r="K1046" s="102">
        <v>578601.48</v>
      </c>
      <c r="L1046" s="102">
        <v>1576125.0100000002</v>
      </c>
      <c r="M1046" s="100"/>
      <c r="N1046" s="119"/>
      <c r="O1046" s="249"/>
      <c r="P1046" s="162"/>
      <c r="Q1046" s="102">
        <v>285978.49</v>
      </c>
      <c r="R1046" s="102">
        <v>712262.91000000015</v>
      </c>
      <c r="S1046" s="100"/>
      <c r="T1046" s="119"/>
      <c r="U1046" s="162"/>
      <c r="V1046" s="102">
        <v>2160223.0300000003</v>
      </c>
      <c r="W1046" s="102">
        <v>3229311.9100000006</v>
      </c>
      <c r="X1046" s="100"/>
      <c r="Y1046" s="119"/>
    </row>
    <row r="1047" spans="1:26" s="70" customFormat="1" hidden="1" outlineLevel="1" x14ac:dyDescent="0.25">
      <c r="A1047" s="65" t="s">
        <v>1457</v>
      </c>
      <c r="B1047" s="66" t="s">
        <v>1918</v>
      </c>
      <c r="C1047" s="67" t="s">
        <v>2369</v>
      </c>
      <c r="D1047" s="68"/>
      <c r="E1047" s="69"/>
      <c r="F1047" s="310">
        <v>892871.27</v>
      </c>
      <c r="G1047" s="310">
        <v>1677038.6</v>
      </c>
      <c r="H1047" s="144">
        <f t="shared" si="179"/>
        <v>-784167.33000000007</v>
      </c>
      <c r="I1047" s="93">
        <f t="shared" si="178"/>
        <v>-0.46759050745761011</v>
      </c>
      <c r="J1047" s="160"/>
      <c r="K1047" s="310">
        <v>5662758.4699999997</v>
      </c>
      <c r="L1047" s="310">
        <v>6606857.3200000003</v>
      </c>
      <c r="M1047" s="144">
        <f t="shared" ref="M1047:M1110" si="186">+K1047-L1047</f>
        <v>-944098.85000000056</v>
      </c>
      <c r="N1047" s="93">
        <f t="shared" ref="N1047:N1110" si="187">IF(L1047&lt;0,IF(M1047=0,0,IF(OR(L1047=0,K1047=0),"N.M.",IF(ABS(M1047/L1047)&gt;=10,"N.M.",M1047/(-L1047)))),IF(M1047=0,0,IF(OR(L1047=0,K1047=0),"N.M.",IF(ABS(M1047/L1047)&gt;=10,"N.M.",M1047/L1047))))</f>
        <v>-0.14289681224718812</v>
      </c>
      <c r="O1047" s="261"/>
      <c r="P1047" s="160"/>
      <c r="Q1047" s="310">
        <v>2706670.59</v>
      </c>
      <c r="R1047" s="310">
        <v>3660716.35</v>
      </c>
      <c r="S1047" s="144">
        <f t="shared" ref="S1047:S1110" si="188">+Q1047-R1047</f>
        <v>-954045.76000000024</v>
      </c>
      <c r="T1047" s="93">
        <f t="shared" ref="T1047:T1110" si="189">IF(R1047&lt;0,IF(S1047=0,0,IF(OR(R1047=0,Q1047=0),"N.M.",IF(ABS(S1047/R1047)&gt;=10,"N.M.",S1047/(-R1047)))),IF(S1047=0,0,IF(OR(R1047=0,Q1047=0),"N.M.",IF(ABS(S1047/R1047)&gt;=10,"N.M.",S1047/R1047))))</f>
        <v>-0.26061723137877107</v>
      </c>
      <c r="U1047" s="160"/>
      <c r="V1047" s="310">
        <v>11301171.050000001</v>
      </c>
      <c r="W1047" s="310">
        <v>12255605.27</v>
      </c>
      <c r="X1047" s="144">
        <f t="shared" ref="X1047:X1110" si="190">+V1047-W1047</f>
        <v>-954434.21999999881</v>
      </c>
      <c r="Y1047" s="93">
        <f t="shared" ref="Y1047:Y1110" si="191">IF(W1047&lt;0,IF(X1047=0,0,IF(OR(W1047=0,V1047=0),"N.M.",IF(ABS(X1047/W1047)&gt;=10,"N.M.",X1047/(-W1047)))),IF(X1047=0,0,IF(OR(W1047=0,V1047=0),"N.M.",IF(ABS(X1047/W1047)&gt;=10,"N.M.",X1047/W1047))))</f>
        <v>-7.7877362967647121E-2</v>
      </c>
      <c r="Z1047" s="134"/>
    </row>
    <row r="1048" spans="1:26" s="70" customFormat="1" hidden="1" outlineLevel="1" x14ac:dyDescent="0.25">
      <c r="A1048" s="65" t="s">
        <v>1458</v>
      </c>
      <c r="B1048" s="66" t="s">
        <v>1919</v>
      </c>
      <c r="C1048" s="67" t="s">
        <v>2370</v>
      </c>
      <c r="D1048" s="68"/>
      <c r="E1048" s="69"/>
      <c r="F1048" s="310">
        <v>0</v>
      </c>
      <c r="G1048" s="310">
        <v>0</v>
      </c>
      <c r="H1048" s="144">
        <f t="shared" si="179"/>
        <v>0</v>
      </c>
      <c r="I1048" s="93">
        <f t="shared" si="178"/>
        <v>0</v>
      </c>
      <c r="J1048" s="160"/>
      <c r="K1048" s="310">
        <v>0</v>
      </c>
      <c r="L1048" s="310">
        <v>0</v>
      </c>
      <c r="M1048" s="144">
        <f t="shared" si="186"/>
        <v>0</v>
      </c>
      <c r="N1048" s="93">
        <f t="shared" si="187"/>
        <v>0</v>
      </c>
      <c r="O1048" s="261"/>
      <c r="P1048" s="160"/>
      <c r="Q1048" s="310">
        <v>0</v>
      </c>
      <c r="R1048" s="310">
        <v>0</v>
      </c>
      <c r="S1048" s="144">
        <f t="shared" si="188"/>
        <v>0</v>
      </c>
      <c r="T1048" s="93">
        <f t="shared" si="189"/>
        <v>0</v>
      </c>
      <c r="U1048" s="160"/>
      <c r="V1048" s="310">
        <v>0</v>
      </c>
      <c r="W1048" s="310">
        <v>0</v>
      </c>
      <c r="X1048" s="144">
        <f t="shared" si="190"/>
        <v>0</v>
      </c>
      <c r="Y1048" s="93">
        <f t="shared" si="191"/>
        <v>0</v>
      </c>
      <c r="Z1048" s="134"/>
    </row>
    <row r="1049" spans="1:26" s="70" customFormat="1" hidden="1" outlineLevel="1" x14ac:dyDescent="0.25">
      <c r="A1049" s="65" t="s">
        <v>1459</v>
      </c>
      <c r="B1049" s="66" t="s">
        <v>1920</v>
      </c>
      <c r="C1049" s="67" t="s">
        <v>2371</v>
      </c>
      <c r="D1049" s="68"/>
      <c r="E1049" s="69"/>
      <c r="F1049" s="310">
        <v>44892.14</v>
      </c>
      <c r="G1049" s="310">
        <v>84757.22</v>
      </c>
      <c r="H1049" s="144">
        <f t="shared" si="179"/>
        <v>-39865.08</v>
      </c>
      <c r="I1049" s="93">
        <f t="shared" si="178"/>
        <v>-0.47034435532453756</v>
      </c>
      <c r="J1049" s="160"/>
      <c r="K1049" s="310">
        <v>717533.58</v>
      </c>
      <c r="L1049" s="310">
        <v>424819.02</v>
      </c>
      <c r="M1049" s="144">
        <f t="shared" si="186"/>
        <v>292714.55999999994</v>
      </c>
      <c r="N1049" s="93">
        <f t="shared" si="187"/>
        <v>0.68903355598343952</v>
      </c>
      <c r="O1049" s="261"/>
      <c r="P1049" s="160"/>
      <c r="Q1049" s="310">
        <v>400205.9</v>
      </c>
      <c r="R1049" s="310">
        <v>178989.15</v>
      </c>
      <c r="S1049" s="144">
        <f t="shared" si="188"/>
        <v>221216.75000000003</v>
      </c>
      <c r="T1049" s="93">
        <f t="shared" si="189"/>
        <v>1.2359226802295002</v>
      </c>
      <c r="U1049" s="160"/>
      <c r="V1049" s="310">
        <v>806256.69</v>
      </c>
      <c r="W1049" s="310">
        <v>639222.38</v>
      </c>
      <c r="X1049" s="144">
        <f t="shared" si="190"/>
        <v>167034.30999999994</v>
      </c>
      <c r="Y1049" s="93">
        <f t="shared" si="191"/>
        <v>0.2613086074990052</v>
      </c>
      <c r="Z1049" s="134"/>
    </row>
    <row r="1050" spans="1:26" s="70" customFormat="1" hidden="1" outlineLevel="1" x14ac:dyDescent="0.25">
      <c r="A1050" s="65" t="s">
        <v>1460</v>
      </c>
      <c r="B1050" s="66" t="s">
        <v>1921</v>
      </c>
      <c r="C1050" s="67" t="s">
        <v>2372</v>
      </c>
      <c r="D1050" s="68"/>
      <c r="E1050" s="69"/>
      <c r="F1050" s="310">
        <v>0</v>
      </c>
      <c r="G1050" s="310">
        <v>47.92</v>
      </c>
      <c r="H1050" s="144">
        <f t="shared" si="179"/>
        <v>-47.92</v>
      </c>
      <c r="I1050" s="93" t="str">
        <f t="shared" si="178"/>
        <v>N.M.</v>
      </c>
      <c r="J1050" s="160"/>
      <c r="K1050" s="310">
        <v>64.13</v>
      </c>
      <c r="L1050" s="310">
        <v>140.80000000000001</v>
      </c>
      <c r="M1050" s="144">
        <f t="shared" si="186"/>
        <v>-76.670000000000016</v>
      </c>
      <c r="N1050" s="93">
        <f t="shared" si="187"/>
        <v>-0.54453125000000002</v>
      </c>
      <c r="O1050" s="261"/>
      <c r="P1050" s="160"/>
      <c r="Q1050" s="310">
        <v>0.28000000000000003</v>
      </c>
      <c r="R1050" s="310">
        <v>92.53</v>
      </c>
      <c r="S1050" s="144">
        <f t="shared" si="188"/>
        <v>-92.25</v>
      </c>
      <c r="T1050" s="93">
        <f t="shared" si="189"/>
        <v>-0.99697395439316983</v>
      </c>
      <c r="U1050" s="160"/>
      <c r="V1050" s="310">
        <v>117.24</v>
      </c>
      <c r="W1050" s="310">
        <v>316</v>
      </c>
      <c r="X1050" s="144">
        <f t="shared" si="190"/>
        <v>-198.76</v>
      </c>
      <c r="Y1050" s="93">
        <f t="shared" si="191"/>
        <v>-0.62898734177215188</v>
      </c>
      <c r="Z1050" s="134"/>
    </row>
    <row r="1051" spans="1:26" s="70" customFormat="1" hidden="1" outlineLevel="1" x14ac:dyDescent="0.25">
      <c r="A1051" s="65" t="s">
        <v>1461</v>
      </c>
      <c r="B1051" s="66" t="s">
        <v>1922</v>
      </c>
      <c r="C1051" s="67" t="s">
        <v>2373</v>
      </c>
      <c r="D1051" s="68"/>
      <c r="E1051" s="69"/>
      <c r="F1051" s="310">
        <v>0</v>
      </c>
      <c r="G1051" s="310">
        <v>0</v>
      </c>
      <c r="H1051" s="144">
        <f t="shared" si="179"/>
        <v>0</v>
      </c>
      <c r="I1051" s="93">
        <f t="shared" si="178"/>
        <v>0</v>
      </c>
      <c r="J1051" s="160"/>
      <c r="K1051" s="310">
        <v>0</v>
      </c>
      <c r="L1051" s="310">
        <v>0</v>
      </c>
      <c r="M1051" s="144">
        <f t="shared" si="186"/>
        <v>0</v>
      </c>
      <c r="N1051" s="93">
        <f t="shared" si="187"/>
        <v>0</v>
      </c>
      <c r="O1051" s="261"/>
      <c r="P1051" s="160"/>
      <c r="Q1051" s="310">
        <v>0</v>
      </c>
      <c r="R1051" s="310">
        <v>0</v>
      </c>
      <c r="S1051" s="144">
        <f t="shared" si="188"/>
        <v>0</v>
      </c>
      <c r="T1051" s="93">
        <f t="shared" si="189"/>
        <v>0</v>
      </c>
      <c r="U1051" s="160"/>
      <c r="V1051" s="310">
        <v>0</v>
      </c>
      <c r="W1051" s="310">
        <v>105.95</v>
      </c>
      <c r="X1051" s="144">
        <f t="shared" si="190"/>
        <v>-105.95</v>
      </c>
      <c r="Y1051" s="93" t="str">
        <f t="shared" si="191"/>
        <v>N.M.</v>
      </c>
      <c r="Z1051" s="134"/>
    </row>
    <row r="1052" spans="1:26" s="70" customFormat="1" hidden="1" outlineLevel="1" x14ac:dyDescent="0.25">
      <c r="A1052" s="65" t="s">
        <v>1462</v>
      </c>
      <c r="B1052" s="66" t="s">
        <v>1923</v>
      </c>
      <c r="C1052" s="67" t="s">
        <v>2374</v>
      </c>
      <c r="D1052" s="68"/>
      <c r="E1052" s="69"/>
      <c r="F1052" s="310">
        <v>0</v>
      </c>
      <c r="G1052" s="310">
        <v>0</v>
      </c>
      <c r="H1052" s="144">
        <f t="shared" si="179"/>
        <v>0</v>
      </c>
      <c r="I1052" s="93">
        <f t="shared" si="178"/>
        <v>0</v>
      </c>
      <c r="J1052" s="160"/>
      <c r="K1052" s="310">
        <v>0</v>
      </c>
      <c r="L1052" s="310">
        <v>0</v>
      </c>
      <c r="M1052" s="144">
        <f t="shared" si="186"/>
        <v>0</v>
      </c>
      <c r="N1052" s="93">
        <f t="shared" si="187"/>
        <v>0</v>
      </c>
      <c r="O1052" s="261"/>
      <c r="P1052" s="160"/>
      <c r="Q1052" s="310">
        <v>0</v>
      </c>
      <c r="R1052" s="310">
        <v>0</v>
      </c>
      <c r="S1052" s="144">
        <f t="shared" si="188"/>
        <v>0</v>
      </c>
      <c r="T1052" s="93">
        <f t="shared" si="189"/>
        <v>0</v>
      </c>
      <c r="U1052" s="160"/>
      <c r="V1052" s="310">
        <v>13.620000000000001</v>
      </c>
      <c r="W1052" s="310">
        <v>5.9</v>
      </c>
      <c r="X1052" s="144">
        <f t="shared" si="190"/>
        <v>7.7200000000000006</v>
      </c>
      <c r="Y1052" s="93">
        <f t="shared" si="191"/>
        <v>1.3084745762711865</v>
      </c>
      <c r="Z1052" s="134"/>
    </row>
    <row r="1053" spans="1:26" s="70" customFormat="1" hidden="1" outlineLevel="1" x14ac:dyDescent="0.25">
      <c r="A1053" s="65" t="s">
        <v>1463</v>
      </c>
      <c r="B1053" s="66" t="s">
        <v>1924</v>
      </c>
      <c r="C1053" s="67" t="s">
        <v>2375</v>
      </c>
      <c r="D1053" s="68"/>
      <c r="E1053" s="69"/>
      <c r="F1053" s="310">
        <v>0</v>
      </c>
      <c r="G1053" s="310">
        <v>0</v>
      </c>
      <c r="H1053" s="144">
        <f t="shared" si="179"/>
        <v>0</v>
      </c>
      <c r="I1053" s="93">
        <f t="shared" si="178"/>
        <v>0</v>
      </c>
      <c r="J1053" s="160"/>
      <c r="K1053" s="310">
        <v>24.36</v>
      </c>
      <c r="L1053" s="310">
        <v>0</v>
      </c>
      <c r="M1053" s="144">
        <f t="shared" si="186"/>
        <v>24.36</v>
      </c>
      <c r="N1053" s="93" t="str">
        <f t="shared" si="187"/>
        <v>N.M.</v>
      </c>
      <c r="O1053" s="261"/>
      <c r="P1053" s="160"/>
      <c r="Q1053" s="310">
        <v>24.36</v>
      </c>
      <c r="R1053" s="310">
        <v>0</v>
      </c>
      <c r="S1053" s="144">
        <f t="shared" si="188"/>
        <v>24.36</v>
      </c>
      <c r="T1053" s="93" t="str">
        <f t="shared" si="189"/>
        <v>N.M.</v>
      </c>
      <c r="U1053" s="160"/>
      <c r="V1053" s="310">
        <v>45.870000000000005</v>
      </c>
      <c r="W1053" s="310">
        <v>10.9</v>
      </c>
      <c r="X1053" s="144">
        <f t="shared" si="190"/>
        <v>34.970000000000006</v>
      </c>
      <c r="Y1053" s="93">
        <f t="shared" si="191"/>
        <v>3.2082568807339453</v>
      </c>
      <c r="Z1053" s="134"/>
    </row>
    <row r="1054" spans="1:26" s="70" customFormat="1" hidden="1" outlineLevel="1" x14ac:dyDescent="0.25">
      <c r="A1054" s="65" t="s">
        <v>1464</v>
      </c>
      <c r="B1054" s="66" t="s">
        <v>1925</v>
      </c>
      <c r="C1054" s="67" t="s">
        <v>2376</v>
      </c>
      <c r="D1054" s="68"/>
      <c r="E1054" s="69"/>
      <c r="F1054" s="310">
        <v>150.84</v>
      </c>
      <c r="G1054" s="310">
        <v>6.8500000000000005</v>
      </c>
      <c r="H1054" s="144">
        <f t="shared" si="179"/>
        <v>143.99</v>
      </c>
      <c r="I1054" s="93" t="str">
        <f t="shared" si="178"/>
        <v>N.M.</v>
      </c>
      <c r="J1054" s="160"/>
      <c r="K1054" s="310">
        <v>414.97</v>
      </c>
      <c r="L1054" s="310">
        <v>36.74</v>
      </c>
      <c r="M1054" s="144">
        <f t="shared" si="186"/>
        <v>378.23</v>
      </c>
      <c r="N1054" s="93" t="str">
        <f t="shared" si="187"/>
        <v>N.M.</v>
      </c>
      <c r="O1054" s="261"/>
      <c r="P1054" s="160"/>
      <c r="Q1054" s="310">
        <v>380.93</v>
      </c>
      <c r="R1054" s="310">
        <v>22.34</v>
      </c>
      <c r="S1054" s="144">
        <f t="shared" si="188"/>
        <v>358.59000000000003</v>
      </c>
      <c r="T1054" s="93" t="str">
        <f t="shared" si="189"/>
        <v>N.M.</v>
      </c>
      <c r="U1054" s="160"/>
      <c r="V1054" s="310">
        <v>630.59</v>
      </c>
      <c r="W1054" s="310">
        <v>109.05000000000001</v>
      </c>
      <c r="X1054" s="144">
        <f t="shared" si="190"/>
        <v>521.54</v>
      </c>
      <c r="Y1054" s="93">
        <f t="shared" si="191"/>
        <v>4.7825767996331949</v>
      </c>
      <c r="Z1054" s="134"/>
    </row>
    <row r="1055" spans="1:26" s="70" customFormat="1" hidden="1" outlineLevel="1" x14ac:dyDescent="0.25">
      <c r="A1055" s="65" t="s">
        <v>1465</v>
      </c>
      <c r="B1055" s="66" t="s">
        <v>1926</v>
      </c>
      <c r="C1055" s="67" t="s">
        <v>2377</v>
      </c>
      <c r="D1055" s="68"/>
      <c r="E1055" s="69"/>
      <c r="F1055" s="310">
        <v>17.650000000000002</v>
      </c>
      <c r="G1055" s="310">
        <v>5.89</v>
      </c>
      <c r="H1055" s="144">
        <f t="shared" si="179"/>
        <v>11.760000000000002</v>
      </c>
      <c r="I1055" s="93">
        <f t="shared" si="178"/>
        <v>1.9966044142614605</v>
      </c>
      <c r="J1055" s="160"/>
      <c r="K1055" s="310">
        <v>100.53</v>
      </c>
      <c r="L1055" s="310">
        <v>71.350000000000009</v>
      </c>
      <c r="M1055" s="144">
        <f t="shared" si="186"/>
        <v>29.179999999999993</v>
      </c>
      <c r="N1055" s="93">
        <f t="shared" si="187"/>
        <v>0.40896986685353875</v>
      </c>
      <c r="O1055" s="261"/>
      <c r="P1055" s="160"/>
      <c r="Q1055" s="310">
        <v>63.160000000000004</v>
      </c>
      <c r="R1055" s="310">
        <v>29.59</v>
      </c>
      <c r="S1055" s="144">
        <f t="shared" si="188"/>
        <v>33.570000000000007</v>
      </c>
      <c r="T1055" s="93">
        <f t="shared" si="189"/>
        <v>1.134504900304157</v>
      </c>
      <c r="U1055" s="160"/>
      <c r="V1055" s="310">
        <v>152.13999999999999</v>
      </c>
      <c r="W1055" s="310">
        <v>1256.4099999999999</v>
      </c>
      <c r="X1055" s="144">
        <f t="shared" si="190"/>
        <v>-1104.27</v>
      </c>
      <c r="Y1055" s="93">
        <f t="shared" si="191"/>
        <v>-0.87890895487937859</v>
      </c>
      <c r="Z1055" s="134"/>
    </row>
    <row r="1056" spans="1:26" s="70" customFormat="1" hidden="1" outlineLevel="1" x14ac:dyDescent="0.25">
      <c r="A1056" s="65" t="s">
        <v>1466</v>
      </c>
      <c r="B1056" s="66" t="s">
        <v>1927</v>
      </c>
      <c r="C1056" s="67" t="s">
        <v>2378</v>
      </c>
      <c r="D1056" s="68"/>
      <c r="E1056" s="69"/>
      <c r="F1056" s="310">
        <v>62.35</v>
      </c>
      <c r="G1056" s="310">
        <v>22.29</v>
      </c>
      <c r="H1056" s="144">
        <f t="shared" si="179"/>
        <v>40.06</v>
      </c>
      <c r="I1056" s="93">
        <f t="shared" si="178"/>
        <v>1.7972184836249441</v>
      </c>
      <c r="J1056" s="160"/>
      <c r="K1056" s="310">
        <v>229.22</v>
      </c>
      <c r="L1056" s="310">
        <v>468.04</v>
      </c>
      <c r="M1056" s="144">
        <f t="shared" si="186"/>
        <v>-238.82000000000002</v>
      </c>
      <c r="N1056" s="93">
        <f t="shared" si="187"/>
        <v>-0.51025553371506716</v>
      </c>
      <c r="O1056" s="261"/>
      <c r="P1056" s="160"/>
      <c r="Q1056" s="310">
        <v>151.01</v>
      </c>
      <c r="R1056" s="310">
        <v>84.22</v>
      </c>
      <c r="S1056" s="144">
        <f t="shared" si="188"/>
        <v>66.789999999999992</v>
      </c>
      <c r="T1056" s="93">
        <f t="shared" si="189"/>
        <v>0.79304203277131313</v>
      </c>
      <c r="U1056" s="160"/>
      <c r="V1056" s="310">
        <v>423.53999999999996</v>
      </c>
      <c r="W1056" s="310">
        <v>564.02</v>
      </c>
      <c r="X1056" s="144">
        <f t="shared" si="190"/>
        <v>-140.48000000000002</v>
      </c>
      <c r="Y1056" s="93">
        <f t="shared" si="191"/>
        <v>-0.24906918194390273</v>
      </c>
      <c r="Z1056" s="134"/>
    </row>
    <row r="1057" spans="1:26" s="70" customFormat="1" hidden="1" outlineLevel="1" x14ac:dyDescent="0.25">
      <c r="A1057" s="65" t="s">
        <v>1467</v>
      </c>
      <c r="B1057" s="66" t="s">
        <v>1928</v>
      </c>
      <c r="C1057" s="67" t="s">
        <v>2379</v>
      </c>
      <c r="D1057" s="68"/>
      <c r="E1057" s="69"/>
      <c r="F1057" s="310">
        <v>25.89</v>
      </c>
      <c r="G1057" s="310">
        <v>1.62</v>
      </c>
      <c r="H1057" s="144">
        <f t="shared" si="179"/>
        <v>24.27</v>
      </c>
      <c r="I1057" s="93" t="str">
        <f t="shared" si="178"/>
        <v>N.M.</v>
      </c>
      <c r="J1057" s="160"/>
      <c r="K1057" s="310">
        <v>98.53</v>
      </c>
      <c r="L1057" s="310">
        <v>9.7799999999999994</v>
      </c>
      <c r="M1057" s="144">
        <f t="shared" si="186"/>
        <v>88.75</v>
      </c>
      <c r="N1057" s="93">
        <f t="shared" si="187"/>
        <v>9.0746421267893673</v>
      </c>
      <c r="O1057" s="261"/>
      <c r="P1057" s="160"/>
      <c r="Q1057" s="310">
        <v>91.43</v>
      </c>
      <c r="R1057" s="310">
        <v>3.65</v>
      </c>
      <c r="S1057" s="144">
        <f t="shared" si="188"/>
        <v>87.78</v>
      </c>
      <c r="T1057" s="93" t="str">
        <f t="shared" si="189"/>
        <v>N.M.</v>
      </c>
      <c r="U1057" s="160"/>
      <c r="V1057" s="310">
        <v>129.97999999999999</v>
      </c>
      <c r="W1057" s="310">
        <v>26.380000000000003</v>
      </c>
      <c r="X1057" s="144">
        <f t="shared" si="190"/>
        <v>103.6</v>
      </c>
      <c r="Y1057" s="93">
        <f t="shared" si="191"/>
        <v>3.927217589082638</v>
      </c>
      <c r="Z1057" s="134"/>
    </row>
    <row r="1058" spans="1:26" s="70" customFormat="1" hidden="1" outlineLevel="1" x14ac:dyDescent="0.25">
      <c r="A1058" s="65" t="s">
        <v>1468</v>
      </c>
      <c r="B1058" s="66" t="s">
        <v>1929</v>
      </c>
      <c r="C1058" s="67" t="s">
        <v>2380</v>
      </c>
      <c r="D1058" s="68"/>
      <c r="E1058" s="69"/>
      <c r="F1058" s="310">
        <v>14.700000000000001</v>
      </c>
      <c r="G1058" s="310">
        <v>5.54</v>
      </c>
      <c r="H1058" s="144">
        <f t="shared" si="179"/>
        <v>9.16</v>
      </c>
      <c r="I1058" s="93">
        <f t="shared" si="178"/>
        <v>1.6534296028880866</v>
      </c>
      <c r="J1058" s="160"/>
      <c r="K1058" s="310">
        <v>56.51</v>
      </c>
      <c r="L1058" s="310">
        <v>35.29</v>
      </c>
      <c r="M1058" s="144">
        <f t="shared" si="186"/>
        <v>21.22</v>
      </c>
      <c r="N1058" s="93">
        <f t="shared" si="187"/>
        <v>0.60130348540663081</v>
      </c>
      <c r="O1058" s="261"/>
      <c r="P1058" s="160"/>
      <c r="Q1058" s="310">
        <v>38.78</v>
      </c>
      <c r="R1058" s="310">
        <v>25.3</v>
      </c>
      <c r="S1058" s="144">
        <f t="shared" si="188"/>
        <v>13.48</v>
      </c>
      <c r="T1058" s="93">
        <f t="shared" si="189"/>
        <v>0.53280632411067197</v>
      </c>
      <c r="U1058" s="160"/>
      <c r="V1058" s="310">
        <v>84.49</v>
      </c>
      <c r="W1058" s="310">
        <v>79.75</v>
      </c>
      <c r="X1058" s="144">
        <f t="shared" si="190"/>
        <v>4.7399999999999949</v>
      </c>
      <c r="Y1058" s="93">
        <f t="shared" si="191"/>
        <v>5.9435736677115922E-2</v>
      </c>
      <c r="Z1058" s="134"/>
    </row>
    <row r="1059" spans="1:26" s="70" customFormat="1" hidden="1" outlineLevel="1" x14ac:dyDescent="0.25">
      <c r="A1059" s="65" t="s">
        <v>1469</v>
      </c>
      <c r="B1059" s="66" t="s">
        <v>1930</v>
      </c>
      <c r="C1059" s="67" t="s">
        <v>2381</v>
      </c>
      <c r="D1059" s="68"/>
      <c r="E1059" s="69"/>
      <c r="F1059" s="310">
        <v>8.61</v>
      </c>
      <c r="G1059" s="310">
        <v>3.18</v>
      </c>
      <c r="H1059" s="144">
        <f t="shared" si="179"/>
        <v>5.43</v>
      </c>
      <c r="I1059" s="93">
        <f t="shared" si="178"/>
        <v>1.7075471698113205</v>
      </c>
      <c r="J1059" s="160"/>
      <c r="K1059" s="310">
        <v>25.66</v>
      </c>
      <c r="L1059" s="310">
        <v>15.780000000000001</v>
      </c>
      <c r="M1059" s="144">
        <f t="shared" si="186"/>
        <v>9.879999999999999</v>
      </c>
      <c r="N1059" s="93">
        <f t="shared" si="187"/>
        <v>0.62610899873257275</v>
      </c>
      <c r="O1059" s="261"/>
      <c r="P1059" s="160"/>
      <c r="Q1059" s="310">
        <v>16.080000000000002</v>
      </c>
      <c r="R1059" s="310">
        <v>15.780000000000001</v>
      </c>
      <c r="S1059" s="144">
        <f t="shared" si="188"/>
        <v>0.30000000000000071</v>
      </c>
      <c r="T1059" s="93">
        <f t="shared" si="189"/>
        <v>1.9011406844106508E-2</v>
      </c>
      <c r="U1059" s="160"/>
      <c r="V1059" s="310">
        <v>86.75</v>
      </c>
      <c r="W1059" s="310">
        <v>16.68</v>
      </c>
      <c r="X1059" s="144">
        <f t="shared" si="190"/>
        <v>70.069999999999993</v>
      </c>
      <c r="Y1059" s="93">
        <f t="shared" si="191"/>
        <v>4.2008393285371701</v>
      </c>
      <c r="Z1059" s="134"/>
    </row>
    <row r="1060" spans="1:26" s="70" customFormat="1" hidden="1" outlineLevel="1" x14ac:dyDescent="0.25">
      <c r="A1060" s="65" t="s">
        <v>1470</v>
      </c>
      <c r="B1060" s="66" t="s">
        <v>1931</v>
      </c>
      <c r="C1060" s="67" t="s">
        <v>2382</v>
      </c>
      <c r="D1060" s="68"/>
      <c r="E1060" s="69"/>
      <c r="F1060" s="310">
        <v>26.02</v>
      </c>
      <c r="G1060" s="310">
        <v>0</v>
      </c>
      <c r="H1060" s="144">
        <f t="shared" si="179"/>
        <v>26.02</v>
      </c>
      <c r="I1060" s="93" t="str">
        <f t="shared" si="178"/>
        <v>N.M.</v>
      </c>
      <c r="J1060" s="160"/>
      <c r="K1060" s="310">
        <v>53.43</v>
      </c>
      <c r="L1060" s="310">
        <v>2.67</v>
      </c>
      <c r="M1060" s="144">
        <f t="shared" si="186"/>
        <v>50.76</v>
      </c>
      <c r="N1060" s="93" t="str">
        <f t="shared" si="187"/>
        <v>N.M.</v>
      </c>
      <c r="O1060" s="261"/>
      <c r="P1060" s="160"/>
      <c r="Q1060" s="310">
        <v>45.67</v>
      </c>
      <c r="R1060" s="310">
        <v>0.49</v>
      </c>
      <c r="S1060" s="144">
        <f t="shared" si="188"/>
        <v>45.18</v>
      </c>
      <c r="T1060" s="93" t="str">
        <f t="shared" si="189"/>
        <v>N.M.</v>
      </c>
      <c r="U1060" s="160"/>
      <c r="V1060" s="310">
        <v>77.2</v>
      </c>
      <c r="W1060" s="310">
        <v>9.0399999999999991</v>
      </c>
      <c r="X1060" s="144">
        <f t="shared" si="190"/>
        <v>68.16</v>
      </c>
      <c r="Y1060" s="93">
        <f t="shared" si="191"/>
        <v>7.5398230088495577</v>
      </c>
      <c r="Z1060" s="134"/>
    </row>
    <row r="1061" spans="1:26" s="70" customFormat="1" hidden="1" outlineLevel="1" x14ac:dyDescent="0.25">
      <c r="A1061" s="65" t="s">
        <v>1471</v>
      </c>
      <c r="B1061" s="66" t="s">
        <v>1932</v>
      </c>
      <c r="C1061" s="67" t="s">
        <v>2383</v>
      </c>
      <c r="D1061" s="68"/>
      <c r="E1061" s="69"/>
      <c r="F1061" s="310">
        <v>99.04</v>
      </c>
      <c r="G1061" s="310">
        <v>27.97</v>
      </c>
      <c r="H1061" s="144">
        <f t="shared" si="179"/>
        <v>71.070000000000007</v>
      </c>
      <c r="I1061" s="93">
        <f t="shared" si="178"/>
        <v>2.5409367179120488</v>
      </c>
      <c r="J1061" s="160"/>
      <c r="K1061" s="310">
        <v>499.81</v>
      </c>
      <c r="L1061" s="310">
        <v>469.08</v>
      </c>
      <c r="M1061" s="144">
        <f t="shared" si="186"/>
        <v>30.730000000000018</v>
      </c>
      <c r="N1061" s="93">
        <f t="shared" si="187"/>
        <v>6.5511213439072263E-2</v>
      </c>
      <c r="O1061" s="261"/>
      <c r="P1061" s="160"/>
      <c r="Q1061" s="310">
        <v>350.84000000000003</v>
      </c>
      <c r="R1061" s="310">
        <v>332.49</v>
      </c>
      <c r="S1061" s="144">
        <f t="shared" si="188"/>
        <v>18.350000000000023</v>
      </c>
      <c r="T1061" s="93">
        <f t="shared" si="189"/>
        <v>5.5189629763301218E-2</v>
      </c>
      <c r="U1061" s="160"/>
      <c r="V1061" s="310">
        <v>894.47</v>
      </c>
      <c r="W1061" s="310">
        <v>684.04</v>
      </c>
      <c r="X1061" s="144">
        <f t="shared" si="190"/>
        <v>210.43000000000006</v>
      </c>
      <c r="Y1061" s="93">
        <f t="shared" si="191"/>
        <v>0.30762820887667397</v>
      </c>
      <c r="Z1061" s="134"/>
    </row>
    <row r="1062" spans="1:26" s="70" customFormat="1" hidden="1" outlineLevel="1" x14ac:dyDescent="0.25">
      <c r="A1062" s="65" t="s">
        <v>1472</v>
      </c>
      <c r="B1062" s="66" t="s">
        <v>1933</v>
      </c>
      <c r="C1062" s="67" t="s">
        <v>2384</v>
      </c>
      <c r="D1062" s="68"/>
      <c r="E1062" s="69"/>
      <c r="F1062" s="310">
        <v>0.31</v>
      </c>
      <c r="G1062" s="310">
        <v>33.380000000000003</v>
      </c>
      <c r="H1062" s="144">
        <f t="shared" si="179"/>
        <v>-33.07</v>
      </c>
      <c r="I1062" s="93">
        <f t="shared" si="178"/>
        <v>-0.99071300179748345</v>
      </c>
      <c r="J1062" s="160"/>
      <c r="K1062" s="310">
        <v>60.49</v>
      </c>
      <c r="L1062" s="310">
        <v>42.97</v>
      </c>
      <c r="M1062" s="144">
        <f t="shared" si="186"/>
        <v>17.520000000000003</v>
      </c>
      <c r="N1062" s="93">
        <f t="shared" si="187"/>
        <v>0.40772632068885278</v>
      </c>
      <c r="O1062" s="261"/>
      <c r="P1062" s="160"/>
      <c r="Q1062" s="310">
        <v>59.88</v>
      </c>
      <c r="R1062" s="310">
        <v>34.81</v>
      </c>
      <c r="S1062" s="144">
        <f t="shared" si="188"/>
        <v>25.07</v>
      </c>
      <c r="T1062" s="93">
        <f t="shared" si="189"/>
        <v>0.72019534616489511</v>
      </c>
      <c r="U1062" s="160"/>
      <c r="V1062" s="310">
        <v>182.24</v>
      </c>
      <c r="W1062" s="310">
        <v>101.44</v>
      </c>
      <c r="X1062" s="144">
        <f t="shared" si="190"/>
        <v>80.800000000000011</v>
      </c>
      <c r="Y1062" s="93">
        <f t="shared" si="191"/>
        <v>0.79652996845425883</v>
      </c>
      <c r="Z1062" s="134"/>
    </row>
    <row r="1063" spans="1:26" s="70" customFormat="1" hidden="1" outlineLevel="1" x14ac:dyDescent="0.25">
      <c r="A1063" s="65" t="s">
        <v>1473</v>
      </c>
      <c r="B1063" s="66" t="s">
        <v>1934</v>
      </c>
      <c r="C1063" s="67" t="s">
        <v>2385</v>
      </c>
      <c r="D1063" s="68"/>
      <c r="E1063" s="69"/>
      <c r="F1063" s="310">
        <v>16.12</v>
      </c>
      <c r="G1063" s="310">
        <v>0</v>
      </c>
      <c r="H1063" s="144">
        <f t="shared" si="179"/>
        <v>16.12</v>
      </c>
      <c r="I1063" s="93" t="str">
        <f t="shared" si="178"/>
        <v>N.M.</v>
      </c>
      <c r="J1063" s="160"/>
      <c r="K1063" s="310">
        <v>16.12</v>
      </c>
      <c r="L1063" s="310">
        <v>7.13</v>
      </c>
      <c r="M1063" s="144">
        <f t="shared" si="186"/>
        <v>8.990000000000002</v>
      </c>
      <c r="N1063" s="93">
        <f t="shared" si="187"/>
        <v>1.2608695652173916</v>
      </c>
      <c r="O1063" s="261"/>
      <c r="P1063" s="160"/>
      <c r="Q1063" s="310">
        <v>16.12</v>
      </c>
      <c r="R1063" s="310">
        <v>0</v>
      </c>
      <c r="S1063" s="144">
        <f t="shared" si="188"/>
        <v>16.12</v>
      </c>
      <c r="T1063" s="93" t="str">
        <f t="shared" si="189"/>
        <v>N.M.</v>
      </c>
      <c r="U1063" s="160"/>
      <c r="V1063" s="310">
        <v>16.12</v>
      </c>
      <c r="W1063" s="310">
        <v>7.13</v>
      </c>
      <c r="X1063" s="144">
        <f t="shared" si="190"/>
        <v>8.990000000000002</v>
      </c>
      <c r="Y1063" s="93">
        <f t="shared" si="191"/>
        <v>1.2608695652173916</v>
      </c>
      <c r="Z1063" s="134"/>
    </row>
    <row r="1064" spans="1:26" s="70" customFormat="1" hidden="1" outlineLevel="1" x14ac:dyDescent="0.25">
      <c r="A1064" s="65" t="s">
        <v>1474</v>
      </c>
      <c r="B1064" s="66" t="s">
        <v>1935</v>
      </c>
      <c r="C1064" s="67" t="s">
        <v>2386</v>
      </c>
      <c r="D1064" s="68"/>
      <c r="E1064" s="69"/>
      <c r="F1064" s="310">
        <v>1.95</v>
      </c>
      <c r="G1064" s="310">
        <v>0</v>
      </c>
      <c r="H1064" s="144">
        <f t="shared" si="179"/>
        <v>1.95</v>
      </c>
      <c r="I1064" s="93" t="str">
        <f t="shared" si="178"/>
        <v>N.M.</v>
      </c>
      <c r="J1064" s="160"/>
      <c r="K1064" s="310">
        <v>7.32</v>
      </c>
      <c r="L1064" s="310">
        <v>2.75</v>
      </c>
      <c r="M1064" s="144">
        <f t="shared" si="186"/>
        <v>4.57</v>
      </c>
      <c r="N1064" s="93">
        <f t="shared" si="187"/>
        <v>1.6618181818181819</v>
      </c>
      <c r="O1064" s="261"/>
      <c r="P1064" s="160"/>
      <c r="Q1064" s="310">
        <v>4.8500000000000005</v>
      </c>
      <c r="R1064" s="310">
        <v>2.75</v>
      </c>
      <c r="S1064" s="144">
        <f t="shared" si="188"/>
        <v>2.1000000000000005</v>
      </c>
      <c r="T1064" s="93">
        <f t="shared" si="189"/>
        <v>0.76363636363636378</v>
      </c>
      <c r="U1064" s="160"/>
      <c r="V1064" s="310">
        <v>19.29</v>
      </c>
      <c r="W1064" s="310">
        <v>3.69</v>
      </c>
      <c r="X1064" s="144">
        <f t="shared" si="190"/>
        <v>15.6</v>
      </c>
      <c r="Y1064" s="93">
        <f t="shared" si="191"/>
        <v>4.2276422764227641</v>
      </c>
      <c r="Z1064" s="134"/>
    </row>
    <row r="1065" spans="1:26" s="70" customFormat="1" hidden="1" outlineLevel="1" x14ac:dyDescent="0.25">
      <c r="A1065" s="65" t="s">
        <v>1475</v>
      </c>
      <c r="B1065" s="66" t="s">
        <v>1936</v>
      </c>
      <c r="C1065" s="67" t="s">
        <v>2387</v>
      </c>
      <c r="D1065" s="68"/>
      <c r="E1065" s="69"/>
      <c r="F1065" s="310">
        <v>12.94</v>
      </c>
      <c r="G1065" s="310">
        <v>0</v>
      </c>
      <c r="H1065" s="144">
        <f t="shared" si="179"/>
        <v>12.94</v>
      </c>
      <c r="I1065" s="93" t="str">
        <f t="shared" si="178"/>
        <v>N.M.</v>
      </c>
      <c r="J1065" s="160"/>
      <c r="K1065" s="310">
        <v>46.730000000000004</v>
      </c>
      <c r="L1065" s="310">
        <v>4.6900000000000004</v>
      </c>
      <c r="M1065" s="144">
        <f t="shared" si="186"/>
        <v>42.040000000000006</v>
      </c>
      <c r="N1065" s="93">
        <f t="shared" si="187"/>
        <v>8.9637526652452024</v>
      </c>
      <c r="O1065" s="261"/>
      <c r="P1065" s="160"/>
      <c r="Q1065" s="310">
        <v>7.12</v>
      </c>
      <c r="R1065" s="310">
        <v>4.6900000000000004</v>
      </c>
      <c r="S1065" s="144">
        <f t="shared" si="188"/>
        <v>2.4299999999999997</v>
      </c>
      <c r="T1065" s="93">
        <f t="shared" si="189"/>
        <v>0.51812366737739857</v>
      </c>
      <c r="U1065" s="160"/>
      <c r="V1065" s="310">
        <v>50.570000000000007</v>
      </c>
      <c r="W1065" s="310">
        <v>16.52</v>
      </c>
      <c r="X1065" s="144">
        <f t="shared" si="190"/>
        <v>34.050000000000011</v>
      </c>
      <c r="Y1065" s="93">
        <f t="shared" si="191"/>
        <v>2.0611380145278457</v>
      </c>
      <c r="Z1065" s="134"/>
    </row>
    <row r="1066" spans="1:26" s="70" customFormat="1" hidden="1" outlineLevel="1" x14ac:dyDescent="0.25">
      <c r="A1066" s="65" t="s">
        <v>1476</v>
      </c>
      <c r="B1066" s="66" t="s">
        <v>1937</v>
      </c>
      <c r="C1066" s="67" t="s">
        <v>2388</v>
      </c>
      <c r="D1066" s="68"/>
      <c r="E1066" s="69"/>
      <c r="F1066" s="310">
        <v>857.56000000000006</v>
      </c>
      <c r="G1066" s="310">
        <v>0</v>
      </c>
      <c r="H1066" s="144">
        <f t="shared" si="179"/>
        <v>857.56000000000006</v>
      </c>
      <c r="I1066" s="93" t="str">
        <f t="shared" si="178"/>
        <v>N.M.</v>
      </c>
      <c r="J1066" s="160"/>
      <c r="K1066" s="310">
        <v>2466.9500000000003</v>
      </c>
      <c r="L1066" s="310">
        <v>51.800000000000004</v>
      </c>
      <c r="M1066" s="144">
        <f t="shared" si="186"/>
        <v>2415.15</v>
      </c>
      <c r="N1066" s="93" t="str">
        <f t="shared" si="187"/>
        <v>N.M.</v>
      </c>
      <c r="O1066" s="261"/>
      <c r="P1066" s="160"/>
      <c r="Q1066" s="310">
        <v>2452.9</v>
      </c>
      <c r="R1066" s="310">
        <v>35.300000000000004</v>
      </c>
      <c r="S1066" s="144">
        <f t="shared" si="188"/>
        <v>2417.6</v>
      </c>
      <c r="T1066" s="93" t="str">
        <f t="shared" si="189"/>
        <v>N.M.</v>
      </c>
      <c r="U1066" s="160"/>
      <c r="V1066" s="310">
        <v>2521.0400000000004</v>
      </c>
      <c r="W1066" s="310">
        <v>56.540000000000006</v>
      </c>
      <c r="X1066" s="144">
        <f t="shared" si="190"/>
        <v>2464.5000000000005</v>
      </c>
      <c r="Y1066" s="93" t="str">
        <f t="shared" si="191"/>
        <v>N.M.</v>
      </c>
      <c r="Z1066" s="134"/>
    </row>
    <row r="1067" spans="1:26" s="70" customFormat="1" hidden="1" outlineLevel="1" x14ac:dyDescent="0.25">
      <c r="A1067" s="65" t="s">
        <v>1477</v>
      </c>
      <c r="B1067" s="66" t="s">
        <v>1938</v>
      </c>
      <c r="C1067" s="67" t="s">
        <v>2389</v>
      </c>
      <c r="D1067" s="68"/>
      <c r="E1067" s="69"/>
      <c r="F1067" s="310">
        <v>0</v>
      </c>
      <c r="G1067" s="310">
        <v>12.75</v>
      </c>
      <c r="H1067" s="144">
        <f t="shared" si="179"/>
        <v>-12.75</v>
      </c>
      <c r="I1067" s="93" t="str">
        <f t="shared" si="178"/>
        <v>N.M.</v>
      </c>
      <c r="J1067" s="160"/>
      <c r="K1067" s="310">
        <v>317.09000000000003</v>
      </c>
      <c r="L1067" s="310">
        <v>23.22</v>
      </c>
      <c r="M1067" s="144">
        <f t="shared" si="186"/>
        <v>293.87</v>
      </c>
      <c r="N1067" s="93" t="str">
        <f t="shared" si="187"/>
        <v>N.M.</v>
      </c>
      <c r="O1067" s="261"/>
      <c r="P1067" s="160"/>
      <c r="Q1067" s="310">
        <v>0</v>
      </c>
      <c r="R1067" s="310">
        <v>23.22</v>
      </c>
      <c r="S1067" s="144">
        <f t="shared" si="188"/>
        <v>-23.22</v>
      </c>
      <c r="T1067" s="93" t="str">
        <f t="shared" si="189"/>
        <v>N.M.</v>
      </c>
      <c r="U1067" s="160"/>
      <c r="V1067" s="310">
        <v>556.91000000000008</v>
      </c>
      <c r="W1067" s="310">
        <v>23.22</v>
      </c>
      <c r="X1067" s="144">
        <f t="shared" si="190"/>
        <v>533.69000000000005</v>
      </c>
      <c r="Y1067" s="93" t="str">
        <f t="shared" si="191"/>
        <v>N.M.</v>
      </c>
      <c r="Z1067" s="134"/>
    </row>
    <row r="1068" spans="1:26" s="70" customFormat="1" hidden="1" outlineLevel="1" x14ac:dyDescent="0.25">
      <c r="A1068" s="65" t="s">
        <v>1478</v>
      </c>
      <c r="B1068" s="66" t="s">
        <v>1939</v>
      </c>
      <c r="C1068" s="67" t="s">
        <v>2390</v>
      </c>
      <c r="D1068" s="68"/>
      <c r="E1068" s="69"/>
      <c r="F1068" s="310">
        <v>47.54</v>
      </c>
      <c r="G1068" s="310">
        <v>3.1</v>
      </c>
      <c r="H1068" s="144">
        <f t="shared" si="179"/>
        <v>44.44</v>
      </c>
      <c r="I1068" s="93" t="str">
        <f t="shared" si="178"/>
        <v>N.M.</v>
      </c>
      <c r="J1068" s="160"/>
      <c r="K1068" s="310">
        <v>138.72999999999999</v>
      </c>
      <c r="L1068" s="310">
        <v>3.1</v>
      </c>
      <c r="M1068" s="144">
        <f t="shared" si="186"/>
        <v>135.63</v>
      </c>
      <c r="N1068" s="93" t="str">
        <f t="shared" si="187"/>
        <v>N.M.</v>
      </c>
      <c r="O1068" s="261"/>
      <c r="P1068" s="160"/>
      <c r="Q1068" s="310">
        <v>57.26</v>
      </c>
      <c r="R1068" s="310">
        <v>3.1</v>
      </c>
      <c r="S1068" s="144">
        <f t="shared" si="188"/>
        <v>54.16</v>
      </c>
      <c r="T1068" s="93" t="str">
        <f t="shared" si="189"/>
        <v>N.M.</v>
      </c>
      <c r="U1068" s="160"/>
      <c r="V1068" s="310">
        <v>219.99</v>
      </c>
      <c r="W1068" s="310">
        <v>31.150000000000002</v>
      </c>
      <c r="X1068" s="144">
        <f t="shared" si="190"/>
        <v>188.84</v>
      </c>
      <c r="Y1068" s="93">
        <f t="shared" si="191"/>
        <v>6.0622792937399677</v>
      </c>
      <c r="Z1068" s="134"/>
    </row>
    <row r="1069" spans="1:26" s="70" customFormat="1" hidden="1" outlineLevel="1" x14ac:dyDescent="0.25">
      <c r="A1069" s="65" t="s">
        <v>1479</v>
      </c>
      <c r="B1069" s="66" t="s">
        <v>1940</v>
      </c>
      <c r="C1069" s="67" t="s">
        <v>2391</v>
      </c>
      <c r="D1069" s="68"/>
      <c r="E1069" s="69"/>
      <c r="F1069" s="310">
        <v>12.120000000000001</v>
      </c>
      <c r="G1069" s="310">
        <v>0</v>
      </c>
      <c r="H1069" s="144">
        <f t="shared" si="179"/>
        <v>12.120000000000001</v>
      </c>
      <c r="I1069" s="93" t="str">
        <f t="shared" si="178"/>
        <v>N.M.</v>
      </c>
      <c r="J1069" s="160"/>
      <c r="K1069" s="310">
        <v>21.71</v>
      </c>
      <c r="L1069" s="310">
        <v>0</v>
      </c>
      <c r="M1069" s="144">
        <f t="shared" si="186"/>
        <v>21.71</v>
      </c>
      <c r="N1069" s="93" t="str">
        <f t="shared" si="187"/>
        <v>N.M.</v>
      </c>
      <c r="O1069" s="261"/>
      <c r="P1069" s="160"/>
      <c r="Q1069" s="310">
        <v>12.120000000000001</v>
      </c>
      <c r="R1069" s="310">
        <v>0</v>
      </c>
      <c r="S1069" s="144">
        <f t="shared" si="188"/>
        <v>12.120000000000001</v>
      </c>
      <c r="T1069" s="93" t="str">
        <f t="shared" si="189"/>
        <v>N.M.</v>
      </c>
      <c r="U1069" s="160"/>
      <c r="V1069" s="310">
        <v>41.44</v>
      </c>
      <c r="W1069" s="310">
        <v>7.38</v>
      </c>
      <c r="X1069" s="144">
        <f t="shared" si="190"/>
        <v>34.059999999999995</v>
      </c>
      <c r="Y1069" s="93">
        <f t="shared" si="191"/>
        <v>4.6151761517615171</v>
      </c>
      <c r="Z1069" s="134"/>
    </row>
    <row r="1070" spans="1:26" s="70" customFormat="1" hidden="1" outlineLevel="1" x14ac:dyDescent="0.25">
      <c r="A1070" s="65" t="s">
        <v>1480</v>
      </c>
      <c r="B1070" s="66" t="s">
        <v>1941</v>
      </c>
      <c r="C1070" s="67" t="s">
        <v>2392</v>
      </c>
      <c r="D1070" s="68"/>
      <c r="E1070" s="69"/>
      <c r="F1070" s="310">
        <v>-18784.71</v>
      </c>
      <c r="G1070" s="310">
        <v>-6143.67</v>
      </c>
      <c r="H1070" s="144">
        <f t="shared" si="179"/>
        <v>-12641.039999999999</v>
      </c>
      <c r="I1070" s="93">
        <f t="shared" si="178"/>
        <v>-2.0575714515916381</v>
      </c>
      <c r="J1070" s="160"/>
      <c r="K1070" s="310">
        <v>-77620.150000000009</v>
      </c>
      <c r="L1070" s="310">
        <v>-93074.26</v>
      </c>
      <c r="M1070" s="144">
        <f t="shared" si="186"/>
        <v>15454.109999999986</v>
      </c>
      <c r="N1070" s="93">
        <f t="shared" si="187"/>
        <v>0.16604064324551157</v>
      </c>
      <c r="O1070" s="261"/>
      <c r="P1070" s="160"/>
      <c r="Q1070" s="310">
        <v>-32846.49</v>
      </c>
      <c r="R1070" s="310">
        <v>-71659.48</v>
      </c>
      <c r="S1070" s="144">
        <f t="shared" si="188"/>
        <v>38812.99</v>
      </c>
      <c r="T1070" s="93">
        <f t="shared" si="189"/>
        <v>0.54163091889586701</v>
      </c>
      <c r="U1070" s="160"/>
      <c r="V1070" s="310">
        <v>-682856.95000000007</v>
      </c>
      <c r="W1070" s="310">
        <v>-224455.77000000002</v>
      </c>
      <c r="X1070" s="144">
        <f t="shared" si="190"/>
        <v>-458401.18000000005</v>
      </c>
      <c r="Y1070" s="93">
        <f t="shared" si="191"/>
        <v>-2.0422784408705557</v>
      </c>
      <c r="Z1070" s="134"/>
    </row>
    <row r="1071" spans="1:26" s="70" customFormat="1" hidden="1" outlineLevel="1" x14ac:dyDescent="0.25">
      <c r="A1071" s="65" t="s">
        <v>1481</v>
      </c>
      <c r="B1071" s="66" t="s">
        <v>1942</v>
      </c>
      <c r="C1071" s="67" t="s">
        <v>2393</v>
      </c>
      <c r="D1071" s="68"/>
      <c r="E1071" s="69"/>
      <c r="F1071" s="310">
        <v>-41570</v>
      </c>
      <c r="G1071" s="310">
        <v>-33279</v>
      </c>
      <c r="H1071" s="144">
        <f t="shared" si="179"/>
        <v>-8291</v>
      </c>
      <c r="I1071" s="93">
        <f t="shared" si="178"/>
        <v>-0.24913609182968238</v>
      </c>
      <c r="J1071" s="160"/>
      <c r="K1071" s="310">
        <v>-235656</v>
      </c>
      <c r="L1071" s="310">
        <v>-250919</v>
      </c>
      <c r="M1071" s="144">
        <f t="shared" si="186"/>
        <v>15263</v>
      </c>
      <c r="N1071" s="93">
        <f t="shared" si="187"/>
        <v>6.0828394820639328E-2</v>
      </c>
      <c r="O1071" s="261"/>
      <c r="P1071" s="160"/>
      <c r="Q1071" s="310">
        <v>-125541</v>
      </c>
      <c r="R1071" s="310">
        <v>-131619</v>
      </c>
      <c r="S1071" s="144">
        <f t="shared" si="188"/>
        <v>6078</v>
      </c>
      <c r="T1071" s="93">
        <f t="shared" si="189"/>
        <v>4.6178743190572788E-2</v>
      </c>
      <c r="U1071" s="160"/>
      <c r="V1071" s="310">
        <v>-441834</v>
      </c>
      <c r="W1071" s="310">
        <v>-448603</v>
      </c>
      <c r="X1071" s="144">
        <f t="shared" si="190"/>
        <v>6769</v>
      </c>
      <c r="Y1071" s="93">
        <f t="shared" si="191"/>
        <v>1.5089065387436108E-2</v>
      </c>
      <c r="Z1071" s="134"/>
    </row>
    <row r="1072" spans="1:26" s="70" customFormat="1" hidden="1" outlineLevel="1" x14ac:dyDescent="0.25">
      <c r="A1072" s="65" t="s">
        <v>1482</v>
      </c>
      <c r="B1072" s="66" t="s">
        <v>1943</v>
      </c>
      <c r="C1072" s="67" t="s">
        <v>2394</v>
      </c>
      <c r="D1072" s="68"/>
      <c r="E1072" s="69"/>
      <c r="F1072" s="310">
        <v>0</v>
      </c>
      <c r="G1072" s="310">
        <v>0</v>
      </c>
      <c r="H1072" s="144">
        <f t="shared" si="179"/>
        <v>0</v>
      </c>
      <c r="I1072" s="93">
        <f t="shared" si="178"/>
        <v>0</v>
      </c>
      <c r="J1072" s="160"/>
      <c r="K1072" s="310">
        <v>0.05</v>
      </c>
      <c r="L1072" s="310">
        <v>0</v>
      </c>
      <c r="M1072" s="144">
        <f t="shared" si="186"/>
        <v>0.05</v>
      </c>
      <c r="N1072" s="93" t="str">
        <f t="shared" si="187"/>
        <v>N.M.</v>
      </c>
      <c r="O1072" s="261"/>
      <c r="P1072" s="160"/>
      <c r="Q1072" s="310">
        <v>0.03</v>
      </c>
      <c r="R1072" s="310">
        <v>0</v>
      </c>
      <c r="S1072" s="144">
        <f t="shared" si="188"/>
        <v>0.03</v>
      </c>
      <c r="T1072" s="93" t="str">
        <f t="shared" si="189"/>
        <v>N.M.</v>
      </c>
      <c r="U1072" s="160"/>
      <c r="V1072" s="310">
        <v>6.0000000000000005E-2</v>
      </c>
      <c r="W1072" s="310">
        <v>0</v>
      </c>
      <c r="X1072" s="144">
        <f t="shared" si="190"/>
        <v>6.0000000000000005E-2</v>
      </c>
      <c r="Y1072" s="93" t="str">
        <f t="shared" si="191"/>
        <v>N.M.</v>
      </c>
      <c r="Z1072" s="134"/>
    </row>
    <row r="1073" spans="1:26" s="70" customFormat="1" hidden="1" outlineLevel="1" x14ac:dyDescent="0.25">
      <c r="A1073" s="65" t="s">
        <v>1483</v>
      </c>
      <c r="B1073" s="66" t="s">
        <v>1944</v>
      </c>
      <c r="C1073" s="67" t="s">
        <v>2395</v>
      </c>
      <c r="D1073" s="68"/>
      <c r="E1073" s="69"/>
      <c r="F1073" s="310">
        <v>-1472.91</v>
      </c>
      <c r="G1073" s="310">
        <v>-35.6</v>
      </c>
      <c r="H1073" s="144">
        <f t="shared" si="179"/>
        <v>-1437.3100000000002</v>
      </c>
      <c r="I1073" s="93" t="str">
        <f t="shared" si="178"/>
        <v>N.M.</v>
      </c>
      <c r="J1073" s="160"/>
      <c r="K1073" s="310">
        <v>-1702.51</v>
      </c>
      <c r="L1073" s="310">
        <v>92.070000000000007</v>
      </c>
      <c r="M1073" s="144">
        <f t="shared" si="186"/>
        <v>-1794.58</v>
      </c>
      <c r="N1073" s="93" t="str">
        <f t="shared" si="187"/>
        <v>N.M.</v>
      </c>
      <c r="O1073" s="261"/>
      <c r="P1073" s="160"/>
      <c r="Q1073" s="310">
        <v>-1524.73</v>
      </c>
      <c r="R1073" s="310">
        <v>-35.6</v>
      </c>
      <c r="S1073" s="144">
        <f t="shared" si="188"/>
        <v>-1489.13</v>
      </c>
      <c r="T1073" s="93" t="str">
        <f t="shared" si="189"/>
        <v>N.M.</v>
      </c>
      <c r="U1073" s="160"/>
      <c r="V1073" s="310">
        <v>-2235.44</v>
      </c>
      <c r="W1073" s="310">
        <v>-5332.7800000000007</v>
      </c>
      <c r="X1073" s="144">
        <f t="shared" si="190"/>
        <v>3097.3400000000006</v>
      </c>
      <c r="Y1073" s="93">
        <f t="shared" si="191"/>
        <v>0.58081150919407898</v>
      </c>
      <c r="Z1073" s="134"/>
    </row>
    <row r="1074" spans="1:26" s="70" customFormat="1" hidden="1" outlineLevel="1" x14ac:dyDescent="0.25">
      <c r="A1074" s="65" t="s">
        <v>1484</v>
      </c>
      <c r="B1074" s="66" t="s">
        <v>1945</v>
      </c>
      <c r="C1074" s="67" t="s">
        <v>2396</v>
      </c>
      <c r="D1074" s="68"/>
      <c r="E1074" s="69"/>
      <c r="F1074" s="310">
        <v>-50013.46</v>
      </c>
      <c r="G1074" s="310">
        <v>-47129.520000000004</v>
      </c>
      <c r="H1074" s="144">
        <f t="shared" si="179"/>
        <v>-2883.9399999999951</v>
      </c>
      <c r="I1074" s="93">
        <f t="shared" si="178"/>
        <v>-6.119179656402176E-2</v>
      </c>
      <c r="J1074" s="160"/>
      <c r="K1074" s="310">
        <v>-297861.88</v>
      </c>
      <c r="L1074" s="310">
        <v>-347462.14</v>
      </c>
      <c r="M1074" s="144">
        <f t="shared" si="186"/>
        <v>49600.260000000009</v>
      </c>
      <c r="N1074" s="93">
        <f t="shared" si="187"/>
        <v>0.14275011372462049</v>
      </c>
      <c r="O1074" s="261"/>
      <c r="P1074" s="160"/>
      <c r="Q1074" s="310">
        <v>-141291.56</v>
      </c>
      <c r="R1074" s="310">
        <v>-158799.61000000002</v>
      </c>
      <c r="S1074" s="144">
        <f t="shared" si="188"/>
        <v>17508.050000000017</v>
      </c>
      <c r="T1074" s="93">
        <f t="shared" si="189"/>
        <v>0.11025247480141806</v>
      </c>
      <c r="U1074" s="160"/>
      <c r="V1074" s="310">
        <v>-619425.56000000006</v>
      </c>
      <c r="W1074" s="310">
        <v>-910343.09000000008</v>
      </c>
      <c r="X1074" s="144">
        <f t="shared" si="190"/>
        <v>290917.53000000003</v>
      </c>
      <c r="Y1074" s="93">
        <f t="shared" si="191"/>
        <v>0.31956910882906797</v>
      </c>
      <c r="Z1074" s="134"/>
    </row>
    <row r="1075" spans="1:26" s="70" customFormat="1" hidden="1" outlineLevel="1" x14ac:dyDescent="0.25">
      <c r="A1075" s="65" t="s">
        <v>1485</v>
      </c>
      <c r="B1075" s="66" t="s">
        <v>1946</v>
      </c>
      <c r="C1075" s="67" t="s">
        <v>2397</v>
      </c>
      <c r="D1075" s="68"/>
      <c r="E1075" s="69"/>
      <c r="F1075" s="310">
        <v>189570.95</v>
      </c>
      <c r="G1075" s="310">
        <v>174993.58000000002</v>
      </c>
      <c r="H1075" s="144">
        <f t="shared" si="179"/>
        <v>14577.369999999995</v>
      </c>
      <c r="I1075" s="93">
        <f t="shared" si="178"/>
        <v>8.3302313147716578E-2</v>
      </c>
      <c r="J1075" s="160"/>
      <c r="K1075" s="310">
        <v>1094200.77</v>
      </c>
      <c r="L1075" s="310">
        <v>1553044.1600000001</v>
      </c>
      <c r="M1075" s="144">
        <f t="shared" si="186"/>
        <v>-458843.39000000013</v>
      </c>
      <c r="N1075" s="93">
        <f t="shared" si="187"/>
        <v>-0.29544774180793421</v>
      </c>
      <c r="O1075" s="261"/>
      <c r="P1075" s="160"/>
      <c r="Q1075" s="310">
        <v>494468.65</v>
      </c>
      <c r="R1075" s="310">
        <v>742790.34</v>
      </c>
      <c r="S1075" s="144">
        <f t="shared" si="188"/>
        <v>-248321.68999999994</v>
      </c>
      <c r="T1075" s="93">
        <f t="shared" si="189"/>
        <v>-0.33430926148016404</v>
      </c>
      <c r="U1075" s="160"/>
      <c r="V1075" s="310">
        <v>4735006.08</v>
      </c>
      <c r="W1075" s="310">
        <v>3024577.8059999999</v>
      </c>
      <c r="X1075" s="144">
        <f t="shared" si="190"/>
        <v>1710428.2740000002</v>
      </c>
      <c r="Y1075" s="93">
        <f t="shared" si="191"/>
        <v>0.56550976159612809</v>
      </c>
      <c r="Z1075" s="134"/>
    </row>
    <row r="1076" spans="1:26" s="70" customFormat="1" hidden="1" outlineLevel="1" x14ac:dyDescent="0.25">
      <c r="A1076" s="65" t="s">
        <v>1486</v>
      </c>
      <c r="B1076" s="66" t="s">
        <v>1947</v>
      </c>
      <c r="C1076" s="67" t="s">
        <v>2398</v>
      </c>
      <c r="D1076" s="68"/>
      <c r="E1076" s="69"/>
      <c r="F1076" s="310">
        <v>-354812.05</v>
      </c>
      <c r="G1076" s="310">
        <v>-472.74</v>
      </c>
      <c r="H1076" s="144">
        <f t="shared" si="179"/>
        <v>-354339.31</v>
      </c>
      <c r="I1076" s="93" t="str">
        <f t="shared" ref="I1076:I1139" si="192">IF(G1076&lt;0,IF(H1076=0,0,IF(OR(G1076=0,F1076=0),"N.M.",IF(ABS(H1076/G1076)&gt;=10,"N.M.",H1076/(-G1076)))),IF(H1076=0,0,IF(OR(G1076=0,F1076=0),"N.M.",IF(ABS(H1076/G1076)&gt;=10,"N.M.",H1076/G1076))))</f>
        <v>N.M.</v>
      </c>
      <c r="J1076" s="160"/>
      <c r="K1076" s="310">
        <v>-516807.16000000003</v>
      </c>
      <c r="L1076" s="310">
        <v>149185.07</v>
      </c>
      <c r="M1076" s="144">
        <f t="shared" si="186"/>
        <v>-665992.23</v>
      </c>
      <c r="N1076" s="93">
        <f t="shared" si="187"/>
        <v>-4.4642016121318306</v>
      </c>
      <c r="O1076" s="261"/>
      <c r="P1076" s="160"/>
      <c r="Q1076" s="310">
        <v>-222692.96</v>
      </c>
      <c r="R1076" s="310">
        <v>254352.93</v>
      </c>
      <c r="S1076" s="144">
        <f t="shared" si="188"/>
        <v>-477045.89</v>
      </c>
      <c r="T1076" s="93">
        <f t="shared" si="189"/>
        <v>-1.8755274020236372</v>
      </c>
      <c r="U1076" s="160"/>
      <c r="V1076" s="310">
        <v>-214050.19</v>
      </c>
      <c r="W1076" s="310">
        <v>-751928.01</v>
      </c>
      <c r="X1076" s="144">
        <f t="shared" si="190"/>
        <v>537877.82000000007</v>
      </c>
      <c r="Y1076" s="93">
        <f t="shared" si="191"/>
        <v>0.71533153818807738</v>
      </c>
      <c r="Z1076" s="134"/>
    </row>
    <row r="1077" spans="1:26" s="70" customFormat="1" hidden="1" outlineLevel="1" x14ac:dyDescent="0.25">
      <c r="A1077" s="65" t="s">
        <v>1487</v>
      </c>
      <c r="B1077" s="66" t="s">
        <v>1948</v>
      </c>
      <c r="C1077" s="67" t="s">
        <v>2399</v>
      </c>
      <c r="D1077" s="68"/>
      <c r="E1077" s="69"/>
      <c r="F1077" s="310">
        <v>0</v>
      </c>
      <c r="G1077" s="310">
        <v>0</v>
      </c>
      <c r="H1077" s="144">
        <f t="shared" si="179"/>
        <v>0</v>
      </c>
      <c r="I1077" s="93">
        <f t="shared" si="192"/>
        <v>0</v>
      </c>
      <c r="J1077" s="160"/>
      <c r="K1077" s="310">
        <v>0</v>
      </c>
      <c r="L1077" s="310">
        <v>0</v>
      </c>
      <c r="M1077" s="144">
        <f t="shared" si="186"/>
        <v>0</v>
      </c>
      <c r="N1077" s="93">
        <f t="shared" si="187"/>
        <v>0</v>
      </c>
      <c r="O1077" s="261"/>
      <c r="P1077" s="160"/>
      <c r="Q1077" s="310">
        <v>0</v>
      </c>
      <c r="R1077" s="310">
        <v>0</v>
      </c>
      <c r="S1077" s="144">
        <f t="shared" si="188"/>
        <v>0</v>
      </c>
      <c r="T1077" s="93">
        <f t="shared" si="189"/>
        <v>0</v>
      </c>
      <c r="U1077" s="160"/>
      <c r="V1077" s="310">
        <v>0.03</v>
      </c>
      <c r="W1077" s="310">
        <v>0</v>
      </c>
      <c r="X1077" s="144">
        <f t="shared" si="190"/>
        <v>0.03</v>
      </c>
      <c r="Y1077" s="93" t="str">
        <f t="shared" si="191"/>
        <v>N.M.</v>
      </c>
      <c r="Z1077" s="134"/>
    </row>
    <row r="1078" spans="1:26" s="70" customFormat="1" hidden="1" outlineLevel="1" x14ac:dyDescent="0.25">
      <c r="A1078" s="65" t="s">
        <v>1488</v>
      </c>
      <c r="B1078" s="66" t="s">
        <v>1949</v>
      </c>
      <c r="C1078" s="67" t="s">
        <v>2400</v>
      </c>
      <c r="D1078" s="68"/>
      <c r="E1078" s="69"/>
      <c r="F1078" s="310">
        <v>0</v>
      </c>
      <c r="G1078" s="310">
        <v>0</v>
      </c>
      <c r="H1078" s="144">
        <f t="shared" si="179"/>
        <v>0</v>
      </c>
      <c r="I1078" s="93">
        <f t="shared" si="192"/>
        <v>0</v>
      </c>
      <c r="J1078" s="160"/>
      <c r="K1078" s="310">
        <v>0</v>
      </c>
      <c r="L1078" s="310">
        <v>0</v>
      </c>
      <c r="M1078" s="144">
        <f t="shared" si="186"/>
        <v>0</v>
      </c>
      <c r="N1078" s="93">
        <f t="shared" si="187"/>
        <v>0</v>
      </c>
      <c r="O1078" s="261"/>
      <c r="P1078" s="160"/>
      <c r="Q1078" s="310">
        <v>0</v>
      </c>
      <c r="R1078" s="310">
        <v>0</v>
      </c>
      <c r="S1078" s="144">
        <f t="shared" si="188"/>
        <v>0</v>
      </c>
      <c r="T1078" s="93">
        <f t="shared" si="189"/>
        <v>0</v>
      </c>
      <c r="U1078" s="160"/>
      <c r="V1078" s="310">
        <v>0.65</v>
      </c>
      <c r="W1078" s="310">
        <v>0.19</v>
      </c>
      <c r="X1078" s="144">
        <f t="shared" si="190"/>
        <v>0.46</v>
      </c>
      <c r="Y1078" s="93">
        <f t="shared" si="191"/>
        <v>2.4210526315789473</v>
      </c>
      <c r="Z1078" s="134"/>
    </row>
    <row r="1079" spans="1:26" s="70" customFormat="1" hidden="1" outlineLevel="1" x14ac:dyDescent="0.25">
      <c r="A1079" s="65" t="s">
        <v>1489</v>
      </c>
      <c r="B1079" s="66" t="s">
        <v>1950</v>
      </c>
      <c r="C1079" s="67" t="s">
        <v>2401</v>
      </c>
      <c r="D1079" s="68"/>
      <c r="E1079" s="69"/>
      <c r="F1079" s="310">
        <v>28.07</v>
      </c>
      <c r="G1079" s="310">
        <v>0</v>
      </c>
      <c r="H1079" s="144">
        <f t="shared" ref="H1079:H1142" si="193">+F1079-G1079</f>
        <v>28.07</v>
      </c>
      <c r="I1079" s="93" t="str">
        <f t="shared" si="192"/>
        <v>N.M.</v>
      </c>
      <c r="J1079" s="160"/>
      <c r="K1079" s="310">
        <v>168.63</v>
      </c>
      <c r="L1079" s="310">
        <v>0</v>
      </c>
      <c r="M1079" s="144">
        <f t="shared" si="186"/>
        <v>168.63</v>
      </c>
      <c r="N1079" s="93" t="str">
        <f t="shared" si="187"/>
        <v>N.M.</v>
      </c>
      <c r="O1079" s="261"/>
      <c r="P1079" s="160"/>
      <c r="Q1079" s="310">
        <v>84.47</v>
      </c>
      <c r="R1079" s="310">
        <v>0</v>
      </c>
      <c r="S1079" s="144">
        <f t="shared" si="188"/>
        <v>84.47</v>
      </c>
      <c r="T1079" s="93" t="str">
        <f t="shared" si="189"/>
        <v>N.M.</v>
      </c>
      <c r="U1079" s="160"/>
      <c r="V1079" s="310">
        <v>337.15</v>
      </c>
      <c r="W1079" s="310">
        <v>0</v>
      </c>
      <c r="X1079" s="144">
        <f t="shared" si="190"/>
        <v>337.15</v>
      </c>
      <c r="Y1079" s="93" t="str">
        <f t="shared" si="191"/>
        <v>N.M.</v>
      </c>
      <c r="Z1079" s="134"/>
    </row>
    <row r="1080" spans="1:26" s="70" customFormat="1" hidden="1" outlineLevel="1" x14ac:dyDescent="0.25">
      <c r="A1080" s="65" t="s">
        <v>1490</v>
      </c>
      <c r="B1080" s="66" t="s">
        <v>1951</v>
      </c>
      <c r="C1080" s="67" t="s">
        <v>2402</v>
      </c>
      <c r="D1080" s="68"/>
      <c r="E1080" s="69"/>
      <c r="F1080" s="310">
        <v>1107.58</v>
      </c>
      <c r="G1080" s="310">
        <v>3609.17</v>
      </c>
      <c r="H1080" s="144">
        <f t="shared" si="193"/>
        <v>-2501.59</v>
      </c>
      <c r="I1080" s="93">
        <f t="shared" si="192"/>
        <v>-0.69312057896968005</v>
      </c>
      <c r="J1080" s="160"/>
      <c r="K1080" s="310">
        <v>6879.45</v>
      </c>
      <c r="L1080" s="310">
        <v>13986.62</v>
      </c>
      <c r="M1080" s="144">
        <f t="shared" si="186"/>
        <v>-7107.170000000001</v>
      </c>
      <c r="N1080" s="93">
        <f t="shared" si="187"/>
        <v>-0.5081406372661873</v>
      </c>
      <c r="O1080" s="261"/>
      <c r="P1080" s="160"/>
      <c r="Q1080" s="310">
        <v>5043.82</v>
      </c>
      <c r="R1080" s="310">
        <v>7437.4400000000005</v>
      </c>
      <c r="S1080" s="144">
        <f t="shared" si="188"/>
        <v>-2393.6200000000008</v>
      </c>
      <c r="T1080" s="93">
        <f t="shared" si="189"/>
        <v>-0.32183385681094578</v>
      </c>
      <c r="U1080" s="160"/>
      <c r="V1080" s="310">
        <v>9666.23</v>
      </c>
      <c r="W1080" s="310">
        <v>15197.810000000001</v>
      </c>
      <c r="X1080" s="144">
        <f t="shared" si="190"/>
        <v>-5531.5800000000017</v>
      </c>
      <c r="Y1080" s="93">
        <f t="shared" si="191"/>
        <v>-0.36397217757032108</v>
      </c>
      <c r="Z1080" s="134"/>
    </row>
    <row r="1081" spans="1:26" s="70" customFormat="1" hidden="1" outlineLevel="1" x14ac:dyDescent="0.25">
      <c r="A1081" s="65" t="s">
        <v>1491</v>
      </c>
      <c r="B1081" s="66" t="s">
        <v>1952</v>
      </c>
      <c r="C1081" s="67" t="s">
        <v>2403</v>
      </c>
      <c r="D1081" s="68"/>
      <c r="E1081" s="69"/>
      <c r="F1081" s="310">
        <v>0</v>
      </c>
      <c r="G1081" s="310">
        <v>0</v>
      </c>
      <c r="H1081" s="144">
        <f t="shared" si="193"/>
        <v>0</v>
      </c>
      <c r="I1081" s="93">
        <f t="shared" si="192"/>
        <v>0</v>
      </c>
      <c r="J1081" s="160"/>
      <c r="K1081" s="310">
        <v>0</v>
      </c>
      <c r="L1081" s="310">
        <v>116.38</v>
      </c>
      <c r="M1081" s="144">
        <f t="shared" si="186"/>
        <v>-116.38</v>
      </c>
      <c r="N1081" s="93" t="str">
        <f t="shared" si="187"/>
        <v>N.M.</v>
      </c>
      <c r="O1081" s="261"/>
      <c r="P1081" s="160"/>
      <c r="Q1081" s="310">
        <v>0</v>
      </c>
      <c r="R1081" s="310">
        <v>116.38</v>
      </c>
      <c r="S1081" s="144">
        <f t="shared" si="188"/>
        <v>-116.38</v>
      </c>
      <c r="T1081" s="93" t="str">
        <f t="shared" si="189"/>
        <v>N.M.</v>
      </c>
      <c r="U1081" s="160"/>
      <c r="V1081" s="310">
        <v>0</v>
      </c>
      <c r="W1081" s="310">
        <v>116.38</v>
      </c>
      <c r="X1081" s="144">
        <f t="shared" si="190"/>
        <v>-116.38</v>
      </c>
      <c r="Y1081" s="93" t="str">
        <f t="shared" si="191"/>
        <v>N.M.</v>
      </c>
      <c r="Z1081" s="134"/>
    </row>
    <row r="1082" spans="1:26" s="70" customFormat="1" hidden="1" outlineLevel="1" x14ac:dyDescent="0.25">
      <c r="A1082" s="65" t="s">
        <v>1492</v>
      </c>
      <c r="B1082" s="66" t="s">
        <v>1953</v>
      </c>
      <c r="C1082" s="67" t="s">
        <v>2404</v>
      </c>
      <c r="D1082" s="68"/>
      <c r="E1082" s="69"/>
      <c r="F1082" s="310">
        <v>0</v>
      </c>
      <c r="G1082" s="310">
        <v>0</v>
      </c>
      <c r="H1082" s="144">
        <f t="shared" si="193"/>
        <v>0</v>
      </c>
      <c r="I1082" s="93">
        <f t="shared" si="192"/>
        <v>0</v>
      </c>
      <c r="J1082" s="160"/>
      <c r="K1082" s="310">
        <v>3464.17</v>
      </c>
      <c r="L1082" s="310">
        <v>0</v>
      </c>
      <c r="M1082" s="144">
        <f t="shared" si="186"/>
        <v>3464.17</v>
      </c>
      <c r="N1082" s="93" t="str">
        <f t="shared" si="187"/>
        <v>N.M.</v>
      </c>
      <c r="O1082" s="261"/>
      <c r="P1082" s="160"/>
      <c r="Q1082" s="310">
        <v>0</v>
      </c>
      <c r="R1082" s="310">
        <v>0</v>
      </c>
      <c r="S1082" s="144">
        <f t="shared" si="188"/>
        <v>0</v>
      </c>
      <c r="T1082" s="93">
        <f t="shared" si="189"/>
        <v>0</v>
      </c>
      <c r="U1082" s="160"/>
      <c r="V1082" s="310">
        <v>1069746.8299999998</v>
      </c>
      <c r="W1082" s="310">
        <v>0</v>
      </c>
      <c r="X1082" s="144">
        <f t="shared" si="190"/>
        <v>1069746.8299999998</v>
      </c>
      <c r="Y1082" s="93" t="str">
        <f t="shared" si="191"/>
        <v>N.M.</v>
      </c>
      <c r="Z1082" s="134"/>
    </row>
    <row r="1083" spans="1:26" s="70" customFormat="1" hidden="1" outlineLevel="1" x14ac:dyDescent="0.25">
      <c r="A1083" s="65" t="s">
        <v>1493</v>
      </c>
      <c r="B1083" s="66" t="s">
        <v>1954</v>
      </c>
      <c r="C1083" s="67" t="s">
        <v>2405</v>
      </c>
      <c r="D1083" s="68"/>
      <c r="E1083" s="69"/>
      <c r="F1083" s="310">
        <v>159215.89000000001</v>
      </c>
      <c r="G1083" s="310">
        <v>161824.85</v>
      </c>
      <c r="H1083" s="144">
        <f t="shared" si="193"/>
        <v>-2608.9599999999919</v>
      </c>
      <c r="I1083" s="93">
        <f t="shared" si="192"/>
        <v>-1.612212215861774E-2</v>
      </c>
      <c r="J1083" s="160"/>
      <c r="K1083" s="310">
        <v>608332.21</v>
      </c>
      <c r="L1083" s="310">
        <v>591340.45000000007</v>
      </c>
      <c r="M1083" s="144">
        <f t="shared" si="186"/>
        <v>16991.759999999893</v>
      </c>
      <c r="N1083" s="93">
        <f t="shared" si="187"/>
        <v>2.8734310328339438E-2</v>
      </c>
      <c r="O1083" s="261"/>
      <c r="P1083" s="160"/>
      <c r="Q1083" s="310">
        <v>344104.27</v>
      </c>
      <c r="R1083" s="310">
        <v>340875.88</v>
      </c>
      <c r="S1083" s="144">
        <f t="shared" si="188"/>
        <v>3228.390000000014</v>
      </c>
      <c r="T1083" s="93">
        <f t="shared" si="189"/>
        <v>9.4708666392002098E-3</v>
      </c>
      <c r="U1083" s="160"/>
      <c r="V1083" s="310">
        <v>1109463.73</v>
      </c>
      <c r="W1083" s="310">
        <v>1177714.3900000001</v>
      </c>
      <c r="X1083" s="144">
        <f t="shared" si="190"/>
        <v>-68250.660000000149</v>
      </c>
      <c r="Y1083" s="93">
        <f t="shared" si="191"/>
        <v>-5.7951792539445955E-2</v>
      </c>
      <c r="Z1083" s="134"/>
    </row>
    <row r="1084" spans="1:26" s="70" customFormat="1" hidden="1" outlineLevel="1" x14ac:dyDescent="0.25">
      <c r="A1084" s="65" t="s">
        <v>1494</v>
      </c>
      <c r="B1084" s="66" t="s">
        <v>1955</v>
      </c>
      <c r="C1084" s="67" t="s">
        <v>2406</v>
      </c>
      <c r="D1084" s="68"/>
      <c r="E1084" s="69"/>
      <c r="F1084" s="310">
        <v>168868.34</v>
      </c>
      <c r="G1084" s="310">
        <v>143318.51999999999</v>
      </c>
      <c r="H1084" s="144">
        <f t="shared" si="193"/>
        <v>25549.820000000007</v>
      </c>
      <c r="I1084" s="93">
        <f t="shared" si="192"/>
        <v>0.17827298244497647</v>
      </c>
      <c r="J1084" s="160"/>
      <c r="K1084" s="310">
        <v>984579.46</v>
      </c>
      <c r="L1084" s="310">
        <v>883273.29</v>
      </c>
      <c r="M1084" s="144">
        <f t="shared" si="186"/>
        <v>101306.16999999993</v>
      </c>
      <c r="N1084" s="93">
        <f t="shared" si="187"/>
        <v>0.11469402635281763</v>
      </c>
      <c r="O1084" s="261"/>
      <c r="P1084" s="160"/>
      <c r="Q1084" s="310">
        <v>510265.7</v>
      </c>
      <c r="R1084" s="310">
        <v>435305.54000000004</v>
      </c>
      <c r="S1084" s="144">
        <f t="shared" si="188"/>
        <v>74960.159999999974</v>
      </c>
      <c r="T1084" s="93">
        <f t="shared" si="189"/>
        <v>0.17220125431897781</v>
      </c>
      <c r="U1084" s="160"/>
      <c r="V1084" s="310">
        <v>1946198.8599999999</v>
      </c>
      <c r="W1084" s="310">
        <v>-939798.06</v>
      </c>
      <c r="X1084" s="144">
        <f t="shared" si="190"/>
        <v>2885996.92</v>
      </c>
      <c r="Y1084" s="93">
        <f t="shared" si="191"/>
        <v>3.0708692035393219</v>
      </c>
      <c r="Z1084" s="134"/>
    </row>
    <row r="1085" spans="1:26" s="70" customFormat="1" hidden="1" outlineLevel="1" x14ac:dyDescent="0.25">
      <c r="A1085" s="65" t="s">
        <v>1495</v>
      </c>
      <c r="B1085" s="66" t="s">
        <v>1956</v>
      </c>
      <c r="C1085" s="67" t="s">
        <v>2407</v>
      </c>
      <c r="D1085" s="68"/>
      <c r="E1085" s="69"/>
      <c r="F1085" s="310">
        <v>0</v>
      </c>
      <c r="G1085" s="310">
        <v>0</v>
      </c>
      <c r="H1085" s="144">
        <f t="shared" si="193"/>
        <v>0</v>
      </c>
      <c r="I1085" s="93">
        <f t="shared" si="192"/>
        <v>0</v>
      </c>
      <c r="J1085" s="160"/>
      <c r="K1085" s="310">
        <v>0</v>
      </c>
      <c r="L1085" s="310">
        <v>0</v>
      </c>
      <c r="M1085" s="144">
        <f t="shared" si="186"/>
        <v>0</v>
      </c>
      <c r="N1085" s="93">
        <f t="shared" si="187"/>
        <v>0</v>
      </c>
      <c r="O1085" s="261"/>
      <c r="P1085" s="160"/>
      <c r="Q1085" s="310">
        <v>0</v>
      </c>
      <c r="R1085" s="310">
        <v>0</v>
      </c>
      <c r="S1085" s="144">
        <f t="shared" si="188"/>
        <v>0</v>
      </c>
      <c r="T1085" s="93">
        <f t="shared" si="189"/>
        <v>0</v>
      </c>
      <c r="U1085" s="160"/>
      <c r="V1085" s="310">
        <v>0</v>
      </c>
      <c r="W1085" s="310">
        <v>905.15</v>
      </c>
      <c r="X1085" s="144">
        <f t="shared" si="190"/>
        <v>-905.15</v>
      </c>
      <c r="Y1085" s="93" t="str">
        <f t="shared" si="191"/>
        <v>N.M.</v>
      </c>
      <c r="Z1085" s="134"/>
    </row>
    <row r="1086" spans="1:26" s="70" customFormat="1" hidden="1" outlineLevel="1" x14ac:dyDescent="0.25">
      <c r="A1086" s="65" t="s">
        <v>1496</v>
      </c>
      <c r="B1086" s="66" t="s">
        <v>1957</v>
      </c>
      <c r="C1086" s="67" t="s">
        <v>2408</v>
      </c>
      <c r="D1086" s="68"/>
      <c r="E1086" s="69"/>
      <c r="F1086" s="310">
        <v>0</v>
      </c>
      <c r="G1086" s="310">
        <v>-15.58</v>
      </c>
      <c r="H1086" s="144">
        <f t="shared" si="193"/>
        <v>15.58</v>
      </c>
      <c r="I1086" s="93" t="str">
        <f t="shared" si="192"/>
        <v>N.M.</v>
      </c>
      <c r="J1086" s="160"/>
      <c r="K1086" s="310">
        <v>-94.77</v>
      </c>
      <c r="L1086" s="310">
        <v>42.410000000000004</v>
      </c>
      <c r="M1086" s="144">
        <f t="shared" si="186"/>
        <v>-137.18</v>
      </c>
      <c r="N1086" s="93">
        <f t="shared" si="187"/>
        <v>-3.2346144777175194</v>
      </c>
      <c r="O1086" s="261"/>
      <c r="P1086" s="160"/>
      <c r="Q1086" s="310">
        <v>0</v>
      </c>
      <c r="R1086" s="310">
        <v>-93.89</v>
      </c>
      <c r="S1086" s="144">
        <f t="shared" si="188"/>
        <v>93.89</v>
      </c>
      <c r="T1086" s="93" t="str">
        <f t="shared" si="189"/>
        <v>N.M.</v>
      </c>
      <c r="U1086" s="160"/>
      <c r="V1086" s="310">
        <v>-94.36999999999999</v>
      </c>
      <c r="W1086" s="310">
        <v>55.02</v>
      </c>
      <c r="X1086" s="144">
        <f t="shared" si="190"/>
        <v>-149.38999999999999</v>
      </c>
      <c r="Y1086" s="93">
        <f t="shared" si="191"/>
        <v>-2.7151944747364589</v>
      </c>
      <c r="Z1086" s="134"/>
    </row>
    <row r="1087" spans="1:26" s="70" customFormat="1" hidden="1" outlineLevel="1" x14ac:dyDescent="0.25">
      <c r="A1087" s="65" t="s">
        <v>1497</v>
      </c>
      <c r="B1087" s="66" t="s">
        <v>1958</v>
      </c>
      <c r="C1087" s="67" t="s">
        <v>2409</v>
      </c>
      <c r="D1087" s="68"/>
      <c r="E1087" s="69"/>
      <c r="F1087" s="310">
        <v>-48309.41</v>
      </c>
      <c r="G1087" s="310">
        <v>-158743.99</v>
      </c>
      <c r="H1087" s="144">
        <f t="shared" si="193"/>
        <v>110434.57999999999</v>
      </c>
      <c r="I1087" s="93">
        <f t="shared" si="192"/>
        <v>0.69567723477279353</v>
      </c>
      <c r="J1087" s="160"/>
      <c r="K1087" s="310">
        <v>-128733.23</v>
      </c>
      <c r="L1087" s="310">
        <v>213252.07</v>
      </c>
      <c r="M1087" s="144">
        <f t="shared" si="186"/>
        <v>-341985.3</v>
      </c>
      <c r="N1087" s="93">
        <f t="shared" si="187"/>
        <v>-1.6036669655774032</v>
      </c>
      <c r="O1087" s="261"/>
      <c r="P1087" s="160"/>
      <c r="Q1087" s="310">
        <v>-64975.42</v>
      </c>
      <c r="R1087" s="310">
        <v>-10569.74</v>
      </c>
      <c r="S1087" s="144">
        <f t="shared" si="188"/>
        <v>-54405.68</v>
      </c>
      <c r="T1087" s="93">
        <f t="shared" si="189"/>
        <v>-5.1473054209469673</v>
      </c>
      <c r="U1087" s="160"/>
      <c r="V1087" s="310">
        <v>253486.71000000002</v>
      </c>
      <c r="W1087" s="310">
        <v>680341.76600000006</v>
      </c>
      <c r="X1087" s="144">
        <f t="shared" si="190"/>
        <v>-426855.05600000004</v>
      </c>
      <c r="Y1087" s="93">
        <f t="shared" si="191"/>
        <v>-0.62741268775787606</v>
      </c>
      <c r="Z1087" s="134"/>
    </row>
    <row r="1088" spans="1:26" s="70" customFormat="1" hidden="1" outlineLevel="1" x14ac:dyDescent="0.25">
      <c r="A1088" s="65" t="s">
        <v>1498</v>
      </c>
      <c r="B1088" s="66" t="s">
        <v>1959</v>
      </c>
      <c r="C1088" s="67" t="s">
        <v>2410</v>
      </c>
      <c r="D1088" s="68"/>
      <c r="E1088" s="69"/>
      <c r="F1088" s="310">
        <v>820.32</v>
      </c>
      <c r="G1088" s="310">
        <v>1663.67</v>
      </c>
      <c r="H1088" s="144">
        <f t="shared" si="193"/>
        <v>-843.35</v>
      </c>
      <c r="I1088" s="93">
        <f t="shared" si="192"/>
        <v>-0.50692144475767431</v>
      </c>
      <c r="J1088" s="160"/>
      <c r="K1088" s="310">
        <v>2628.4900000000002</v>
      </c>
      <c r="L1088" s="310">
        <v>8111.59</v>
      </c>
      <c r="M1088" s="144">
        <f t="shared" si="186"/>
        <v>-5483.1</v>
      </c>
      <c r="N1088" s="93">
        <f t="shared" si="187"/>
        <v>-0.67595872079333397</v>
      </c>
      <c r="O1088" s="261"/>
      <c r="P1088" s="160"/>
      <c r="Q1088" s="310">
        <v>1642.76</v>
      </c>
      <c r="R1088" s="310">
        <v>4672.5600000000004</v>
      </c>
      <c r="S1088" s="144">
        <f t="shared" si="188"/>
        <v>-3029.8</v>
      </c>
      <c r="T1088" s="93">
        <f t="shared" si="189"/>
        <v>-0.6484239902751382</v>
      </c>
      <c r="U1088" s="160"/>
      <c r="V1088" s="310">
        <v>21488.13</v>
      </c>
      <c r="W1088" s="310">
        <v>10424.700000000001</v>
      </c>
      <c r="X1088" s="144">
        <f t="shared" si="190"/>
        <v>11063.43</v>
      </c>
      <c r="Y1088" s="93">
        <f t="shared" si="191"/>
        <v>1.0612708279374945</v>
      </c>
      <c r="Z1088" s="134"/>
    </row>
    <row r="1089" spans="1:26" s="70" customFormat="1" hidden="1" outlineLevel="1" x14ac:dyDescent="0.25">
      <c r="A1089" s="65" t="s">
        <v>1499</v>
      </c>
      <c r="B1089" s="66" t="s">
        <v>1960</v>
      </c>
      <c r="C1089" s="67" t="s">
        <v>2411</v>
      </c>
      <c r="D1089" s="68"/>
      <c r="E1089" s="69"/>
      <c r="F1089" s="310">
        <v>-5414.91</v>
      </c>
      <c r="G1089" s="310">
        <v>-10356.120000000001</v>
      </c>
      <c r="H1089" s="144">
        <f t="shared" si="193"/>
        <v>4941.2100000000009</v>
      </c>
      <c r="I1089" s="93">
        <f t="shared" si="192"/>
        <v>0.47712946547548701</v>
      </c>
      <c r="J1089" s="160"/>
      <c r="K1089" s="310">
        <v>-76425.7</v>
      </c>
      <c r="L1089" s="310">
        <v>-91338.680000000008</v>
      </c>
      <c r="M1089" s="144">
        <f t="shared" si="186"/>
        <v>14912.98000000001</v>
      </c>
      <c r="N1089" s="93">
        <f t="shared" si="187"/>
        <v>0.16327124499719078</v>
      </c>
      <c r="O1089" s="261"/>
      <c r="P1089" s="160"/>
      <c r="Q1089" s="310">
        <v>-14723.51</v>
      </c>
      <c r="R1089" s="310">
        <v>-36944.020000000004</v>
      </c>
      <c r="S1089" s="144">
        <f t="shared" si="188"/>
        <v>22220.510000000002</v>
      </c>
      <c r="T1089" s="93">
        <f t="shared" si="189"/>
        <v>0.6014643235901237</v>
      </c>
      <c r="U1089" s="160"/>
      <c r="V1089" s="310">
        <v>-187696.61</v>
      </c>
      <c r="W1089" s="310">
        <v>-183984.23</v>
      </c>
      <c r="X1089" s="144">
        <f t="shared" si="190"/>
        <v>-3712.3799999999756</v>
      </c>
      <c r="Y1089" s="93">
        <f t="shared" si="191"/>
        <v>-2.0177707622006383E-2</v>
      </c>
      <c r="Z1089" s="134"/>
    </row>
    <row r="1090" spans="1:26" s="70" customFormat="1" hidden="1" outlineLevel="1" x14ac:dyDescent="0.25">
      <c r="A1090" s="65" t="s">
        <v>1500</v>
      </c>
      <c r="B1090" s="66" t="s">
        <v>1961</v>
      </c>
      <c r="C1090" s="67" t="s">
        <v>2412</v>
      </c>
      <c r="D1090" s="68"/>
      <c r="E1090" s="69"/>
      <c r="F1090" s="310">
        <v>184.94</v>
      </c>
      <c r="G1090" s="310">
        <v>176.03</v>
      </c>
      <c r="H1090" s="144">
        <f t="shared" si="193"/>
        <v>8.9099999999999966</v>
      </c>
      <c r="I1090" s="93">
        <f t="shared" si="192"/>
        <v>5.0616372209282487E-2</v>
      </c>
      <c r="J1090" s="160"/>
      <c r="K1090" s="310">
        <v>1152.79</v>
      </c>
      <c r="L1090" s="310">
        <v>1271.74</v>
      </c>
      <c r="M1090" s="144">
        <f t="shared" si="186"/>
        <v>-118.95000000000005</v>
      </c>
      <c r="N1090" s="93">
        <f t="shared" si="187"/>
        <v>-9.3533269378961142E-2</v>
      </c>
      <c r="O1090" s="261"/>
      <c r="P1090" s="160"/>
      <c r="Q1090" s="310">
        <v>561.81000000000006</v>
      </c>
      <c r="R1090" s="310">
        <v>595.66</v>
      </c>
      <c r="S1090" s="144">
        <f t="shared" si="188"/>
        <v>-33.849999999999909</v>
      </c>
      <c r="T1090" s="93">
        <f t="shared" si="189"/>
        <v>-5.6827720511701159E-2</v>
      </c>
      <c r="U1090" s="160"/>
      <c r="V1090" s="310">
        <v>2394.04</v>
      </c>
      <c r="W1090" s="310">
        <v>2734.4</v>
      </c>
      <c r="X1090" s="144">
        <f t="shared" si="190"/>
        <v>-340.36000000000013</v>
      </c>
      <c r="Y1090" s="93">
        <f t="shared" si="191"/>
        <v>-0.12447337624341724</v>
      </c>
      <c r="Z1090" s="134"/>
    </row>
    <row r="1091" spans="1:26" s="70" customFormat="1" hidden="1" outlineLevel="1" x14ac:dyDescent="0.25">
      <c r="A1091" s="65" t="s">
        <v>1501</v>
      </c>
      <c r="B1091" s="66" t="s">
        <v>1962</v>
      </c>
      <c r="C1091" s="67" t="s">
        <v>2413</v>
      </c>
      <c r="D1091" s="68"/>
      <c r="E1091" s="69"/>
      <c r="F1091" s="310">
        <v>0</v>
      </c>
      <c r="G1091" s="310">
        <v>5.8100000000000005</v>
      </c>
      <c r="H1091" s="144">
        <f t="shared" si="193"/>
        <v>-5.8100000000000005</v>
      </c>
      <c r="I1091" s="93" t="str">
        <f t="shared" si="192"/>
        <v>N.M.</v>
      </c>
      <c r="J1091" s="160"/>
      <c r="K1091" s="310">
        <v>0</v>
      </c>
      <c r="L1091" s="310">
        <v>5.8100000000000005</v>
      </c>
      <c r="M1091" s="144">
        <f t="shared" si="186"/>
        <v>-5.8100000000000005</v>
      </c>
      <c r="N1091" s="93" t="str">
        <f t="shared" si="187"/>
        <v>N.M.</v>
      </c>
      <c r="O1091" s="261"/>
      <c r="P1091" s="160"/>
      <c r="Q1091" s="310">
        <v>0</v>
      </c>
      <c r="R1091" s="310">
        <v>5.8100000000000005</v>
      </c>
      <c r="S1091" s="144">
        <f t="shared" si="188"/>
        <v>-5.8100000000000005</v>
      </c>
      <c r="T1091" s="93" t="str">
        <f t="shared" si="189"/>
        <v>N.M.</v>
      </c>
      <c r="U1091" s="160"/>
      <c r="V1091" s="310">
        <v>80.52</v>
      </c>
      <c r="W1091" s="310">
        <v>38.630000000000003</v>
      </c>
      <c r="X1091" s="144">
        <f t="shared" si="190"/>
        <v>41.889999999999993</v>
      </c>
      <c r="Y1091" s="93">
        <f t="shared" si="191"/>
        <v>1.0843903701786175</v>
      </c>
      <c r="Z1091" s="134"/>
    </row>
    <row r="1092" spans="1:26" s="70" customFormat="1" hidden="1" outlineLevel="1" x14ac:dyDescent="0.25">
      <c r="A1092" s="65" t="s">
        <v>1502</v>
      </c>
      <c r="B1092" s="66" t="s">
        <v>1963</v>
      </c>
      <c r="C1092" s="67" t="s">
        <v>2414</v>
      </c>
      <c r="D1092" s="68"/>
      <c r="E1092" s="69"/>
      <c r="F1092" s="310">
        <v>2600.54</v>
      </c>
      <c r="G1092" s="310">
        <v>-846.83</v>
      </c>
      <c r="H1092" s="144">
        <f t="shared" si="193"/>
        <v>3447.37</v>
      </c>
      <c r="I1092" s="93">
        <f t="shared" si="192"/>
        <v>4.0709115170695416</v>
      </c>
      <c r="J1092" s="160"/>
      <c r="K1092" s="310">
        <v>11621.17</v>
      </c>
      <c r="L1092" s="310">
        <v>14508.44</v>
      </c>
      <c r="M1092" s="144">
        <f t="shared" si="186"/>
        <v>-2887.2700000000004</v>
      </c>
      <c r="N1092" s="93">
        <f t="shared" si="187"/>
        <v>-0.19900623361298667</v>
      </c>
      <c r="O1092" s="261"/>
      <c r="P1092" s="160"/>
      <c r="Q1092" s="310">
        <v>4719.33</v>
      </c>
      <c r="R1092" s="310">
        <v>3143.76</v>
      </c>
      <c r="S1092" s="144">
        <f t="shared" si="188"/>
        <v>1575.5699999999997</v>
      </c>
      <c r="T1092" s="93">
        <f t="shared" si="189"/>
        <v>0.50117375372165807</v>
      </c>
      <c r="U1092" s="160"/>
      <c r="V1092" s="310">
        <v>27440.29</v>
      </c>
      <c r="W1092" s="310">
        <v>14663.58</v>
      </c>
      <c r="X1092" s="144">
        <f t="shared" si="190"/>
        <v>12776.710000000001</v>
      </c>
      <c r="Y1092" s="93">
        <f t="shared" si="191"/>
        <v>0.87132269200290791</v>
      </c>
      <c r="Z1092" s="134"/>
    </row>
    <row r="1093" spans="1:26" s="70" customFormat="1" hidden="1" outlineLevel="1" x14ac:dyDescent="0.25">
      <c r="A1093" s="65" t="s">
        <v>1503</v>
      </c>
      <c r="B1093" s="66" t="s">
        <v>1964</v>
      </c>
      <c r="C1093" s="67" t="s">
        <v>2415</v>
      </c>
      <c r="D1093" s="68"/>
      <c r="E1093" s="69"/>
      <c r="F1093" s="310">
        <v>172820.68</v>
      </c>
      <c r="G1093" s="310">
        <v>178243.99</v>
      </c>
      <c r="H1093" s="144">
        <f t="shared" si="193"/>
        <v>-5423.3099999999977</v>
      </c>
      <c r="I1093" s="93">
        <f t="shared" si="192"/>
        <v>-3.0426327417827654E-2</v>
      </c>
      <c r="J1093" s="160"/>
      <c r="K1093" s="310">
        <v>1036924.07</v>
      </c>
      <c r="L1093" s="310">
        <v>1069463.98</v>
      </c>
      <c r="M1093" s="144">
        <f t="shared" si="186"/>
        <v>-32539.910000000033</v>
      </c>
      <c r="N1093" s="93">
        <f t="shared" si="187"/>
        <v>-3.0426373032217534E-2</v>
      </c>
      <c r="O1093" s="261"/>
      <c r="P1093" s="160"/>
      <c r="Q1093" s="310">
        <v>518462.04000000004</v>
      </c>
      <c r="R1093" s="310">
        <v>534731.97</v>
      </c>
      <c r="S1093" s="144">
        <f t="shared" si="188"/>
        <v>-16269.929999999935</v>
      </c>
      <c r="T1093" s="93">
        <f t="shared" si="189"/>
        <v>-3.0426327417827543E-2</v>
      </c>
      <c r="U1093" s="160"/>
      <c r="V1093" s="310">
        <v>2070988.5299999998</v>
      </c>
      <c r="W1093" s="310">
        <v>2039456.26</v>
      </c>
      <c r="X1093" s="144">
        <f t="shared" si="190"/>
        <v>31532.269999999786</v>
      </c>
      <c r="Y1093" s="93">
        <f t="shared" si="191"/>
        <v>1.5461116091795853E-2</v>
      </c>
      <c r="Z1093" s="134"/>
    </row>
    <row r="1094" spans="1:26" s="70" customFormat="1" hidden="1" outlineLevel="1" x14ac:dyDescent="0.25">
      <c r="A1094" s="65" t="s">
        <v>1504</v>
      </c>
      <c r="B1094" s="66" t="s">
        <v>1965</v>
      </c>
      <c r="C1094" s="67" t="s">
        <v>2416</v>
      </c>
      <c r="D1094" s="68"/>
      <c r="E1094" s="69"/>
      <c r="F1094" s="310">
        <v>12047.83</v>
      </c>
      <c r="G1094" s="310">
        <v>11103.210000000001</v>
      </c>
      <c r="H1094" s="144">
        <f t="shared" si="193"/>
        <v>944.61999999999898</v>
      </c>
      <c r="I1094" s="93">
        <f t="shared" si="192"/>
        <v>8.5076297755333721E-2</v>
      </c>
      <c r="J1094" s="160"/>
      <c r="K1094" s="310">
        <v>70356.5</v>
      </c>
      <c r="L1094" s="310">
        <v>71022.100000000006</v>
      </c>
      <c r="M1094" s="144">
        <f t="shared" si="186"/>
        <v>-665.60000000000582</v>
      </c>
      <c r="N1094" s="93">
        <f t="shared" si="187"/>
        <v>-9.3717307711262514E-3</v>
      </c>
      <c r="O1094" s="261"/>
      <c r="P1094" s="160"/>
      <c r="Q1094" s="310">
        <v>36447.01</v>
      </c>
      <c r="R1094" s="310">
        <v>35441.31</v>
      </c>
      <c r="S1094" s="144">
        <f t="shared" si="188"/>
        <v>1005.7000000000044</v>
      </c>
      <c r="T1094" s="93">
        <f t="shared" si="189"/>
        <v>2.8376490598118535E-2</v>
      </c>
      <c r="U1094" s="160"/>
      <c r="V1094" s="310">
        <v>130094.95000000001</v>
      </c>
      <c r="W1094" s="310">
        <v>143508.76</v>
      </c>
      <c r="X1094" s="144">
        <f t="shared" si="190"/>
        <v>-13413.809999999998</v>
      </c>
      <c r="Y1094" s="93">
        <f t="shared" si="191"/>
        <v>-9.3470321951078086E-2</v>
      </c>
      <c r="Z1094" s="134"/>
    </row>
    <row r="1095" spans="1:26" s="70" customFormat="1" hidden="1" outlineLevel="1" x14ac:dyDescent="0.25">
      <c r="A1095" s="65" t="s">
        <v>1505</v>
      </c>
      <c r="B1095" s="66" t="s">
        <v>1966</v>
      </c>
      <c r="C1095" s="67" t="s">
        <v>2417</v>
      </c>
      <c r="D1095" s="68"/>
      <c r="E1095" s="69"/>
      <c r="F1095" s="310">
        <v>466822.13</v>
      </c>
      <c r="G1095" s="310">
        <v>408197.75</v>
      </c>
      <c r="H1095" s="144">
        <f t="shared" si="193"/>
        <v>58624.380000000005</v>
      </c>
      <c r="I1095" s="93">
        <f t="shared" si="192"/>
        <v>0.14361759710826433</v>
      </c>
      <c r="J1095" s="160"/>
      <c r="K1095" s="310">
        <v>2774072.54</v>
      </c>
      <c r="L1095" s="310">
        <v>2504574.4</v>
      </c>
      <c r="M1095" s="144">
        <f t="shared" si="186"/>
        <v>269498.14000000013</v>
      </c>
      <c r="N1095" s="93">
        <f t="shared" si="187"/>
        <v>0.10760236948840496</v>
      </c>
      <c r="O1095" s="261"/>
      <c r="P1095" s="160"/>
      <c r="Q1095" s="310">
        <v>1381981.99</v>
      </c>
      <c r="R1095" s="310">
        <v>1231827.4099999999</v>
      </c>
      <c r="S1095" s="144">
        <f t="shared" si="188"/>
        <v>150154.58000000007</v>
      </c>
      <c r="T1095" s="93">
        <f t="shared" si="189"/>
        <v>0.12189579382715643</v>
      </c>
      <c r="U1095" s="160"/>
      <c r="V1095" s="310">
        <v>5514951.9000000004</v>
      </c>
      <c r="W1095" s="310">
        <v>4938102.8900000006</v>
      </c>
      <c r="X1095" s="144">
        <f t="shared" si="190"/>
        <v>576849.00999999978</v>
      </c>
      <c r="Y1095" s="93">
        <f t="shared" si="191"/>
        <v>0.11681591551446992</v>
      </c>
      <c r="Z1095" s="134"/>
    </row>
    <row r="1096" spans="1:26" s="70" customFormat="1" hidden="1" outlineLevel="1" x14ac:dyDescent="0.25">
      <c r="A1096" s="65" t="s">
        <v>1506</v>
      </c>
      <c r="B1096" s="66" t="s">
        <v>1967</v>
      </c>
      <c r="C1096" s="67" t="s">
        <v>2418</v>
      </c>
      <c r="D1096" s="68"/>
      <c r="E1096" s="69"/>
      <c r="F1096" s="310">
        <v>0</v>
      </c>
      <c r="G1096" s="310">
        <v>0</v>
      </c>
      <c r="H1096" s="144">
        <f t="shared" si="193"/>
        <v>0</v>
      </c>
      <c r="I1096" s="93">
        <f t="shared" si="192"/>
        <v>0</v>
      </c>
      <c r="J1096" s="160"/>
      <c r="K1096" s="310">
        <v>0</v>
      </c>
      <c r="L1096" s="310">
        <v>0</v>
      </c>
      <c r="M1096" s="144">
        <f t="shared" si="186"/>
        <v>0</v>
      </c>
      <c r="N1096" s="93">
        <f t="shared" si="187"/>
        <v>0</v>
      </c>
      <c r="O1096" s="261"/>
      <c r="P1096" s="160"/>
      <c r="Q1096" s="310">
        <v>0</v>
      </c>
      <c r="R1096" s="310">
        <v>0</v>
      </c>
      <c r="S1096" s="144">
        <f t="shared" si="188"/>
        <v>0</v>
      </c>
      <c r="T1096" s="93">
        <f t="shared" si="189"/>
        <v>0</v>
      </c>
      <c r="U1096" s="160"/>
      <c r="V1096" s="310">
        <v>0</v>
      </c>
      <c r="W1096" s="310">
        <v>1.58</v>
      </c>
      <c r="X1096" s="144">
        <f t="shared" si="190"/>
        <v>-1.58</v>
      </c>
      <c r="Y1096" s="93" t="str">
        <f t="shared" si="191"/>
        <v>N.M.</v>
      </c>
      <c r="Z1096" s="134"/>
    </row>
    <row r="1097" spans="1:26" s="70" customFormat="1" hidden="1" outlineLevel="1" x14ac:dyDescent="0.25">
      <c r="A1097" s="65" t="s">
        <v>1507</v>
      </c>
      <c r="B1097" s="66" t="s">
        <v>1968</v>
      </c>
      <c r="C1097" s="67" t="s">
        <v>2419</v>
      </c>
      <c r="D1097" s="68"/>
      <c r="E1097" s="69"/>
      <c r="F1097" s="310">
        <v>36248.050000000003</v>
      </c>
      <c r="G1097" s="310">
        <v>43136.24</v>
      </c>
      <c r="H1097" s="144">
        <f t="shared" si="193"/>
        <v>-6888.1899999999951</v>
      </c>
      <c r="I1097" s="93">
        <f t="shared" si="192"/>
        <v>-0.15968452512319098</v>
      </c>
      <c r="J1097" s="160"/>
      <c r="K1097" s="310">
        <v>217952.41</v>
      </c>
      <c r="L1097" s="310">
        <v>261923.76</v>
      </c>
      <c r="M1097" s="144">
        <f t="shared" si="186"/>
        <v>-43971.350000000006</v>
      </c>
      <c r="N1097" s="93">
        <f t="shared" si="187"/>
        <v>-0.16787843149472198</v>
      </c>
      <c r="O1097" s="261"/>
      <c r="P1097" s="160"/>
      <c r="Q1097" s="310">
        <v>108970.75</v>
      </c>
      <c r="R1097" s="310">
        <v>121879.04000000001</v>
      </c>
      <c r="S1097" s="144">
        <f t="shared" si="188"/>
        <v>-12908.290000000008</v>
      </c>
      <c r="T1097" s="93">
        <f t="shared" si="189"/>
        <v>-0.10591066355626043</v>
      </c>
      <c r="U1097" s="160"/>
      <c r="V1097" s="310">
        <v>362223.44</v>
      </c>
      <c r="W1097" s="310">
        <v>461362.91000000003</v>
      </c>
      <c r="X1097" s="144">
        <f t="shared" si="190"/>
        <v>-99139.47000000003</v>
      </c>
      <c r="Y1097" s="93">
        <f t="shared" si="191"/>
        <v>-0.21488391860542067</v>
      </c>
      <c r="Z1097" s="134"/>
    </row>
    <row r="1098" spans="1:26" s="70" customFormat="1" hidden="1" outlineLevel="1" x14ac:dyDescent="0.25">
      <c r="A1098" s="65" t="s">
        <v>1508</v>
      </c>
      <c r="B1098" s="66" t="s">
        <v>1969</v>
      </c>
      <c r="C1098" s="67" t="s">
        <v>2420</v>
      </c>
      <c r="D1098" s="68"/>
      <c r="E1098" s="69"/>
      <c r="F1098" s="310">
        <v>15492.24</v>
      </c>
      <c r="G1098" s="310">
        <v>14417.08</v>
      </c>
      <c r="H1098" s="144">
        <f t="shared" si="193"/>
        <v>1075.1599999999999</v>
      </c>
      <c r="I1098" s="93">
        <f t="shared" si="192"/>
        <v>7.4575434137842053E-2</v>
      </c>
      <c r="J1098" s="160"/>
      <c r="K1098" s="310">
        <v>89232.62</v>
      </c>
      <c r="L1098" s="310">
        <v>88273.72</v>
      </c>
      <c r="M1098" s="144">
        <f t="shared" si="186"/>
        <v>958.89999999999418</v>
      </c>
      <c r="N1098" s="93">
        <f t="shared" si="187"/>
        <v>1.0862802655195614E-2</v>
      </c>
      <c r="O1098" s="261"/>
      <c r="P1098" s="160"/>
      <c r="Q1098" s="310">
        <v>45736.25</v>
      </c>
      <c r="R1098" s="310">
        <v>43704.639999999999</v>
      </c>
      <c r="S1098" s="144">
        <f t="shared" si="188"/>
        <v>2031.6100000000006</v>
      </c>
      <c r="T1098" s="93">
        <f t="shared" si="189"/>
        <v>4.6484995643483178E-2</v>
      </c>
      <c r="U1098" s="160"/>
      <c r="V1098" s="310">
        <v>169385.5</v>
      </c>
      <c r="W1098" s="310">
        <v>181701.64</v>
      </c>
      <c r="X1098" s="144">
        <f t="shared" si="190"/>
        <v>-12316.140000000014</v>
      </c>
      <c r="Y1098" s="93">
        <f t="shared" si="191"/>
        <v>-6.7782217045481888E-2</v>
      </c>
      <c r="Z1098" s="134"/>
    </row>
    <row r="1099" spans="1:26" s="70" customFormat="1" hidden="1" outlineLevel="1" x14ac:dyDescent="0.25">
      <c r="A1099" s="65" t="s">
        <v>1509</v>
      </c>
      <c r="B1099" s="66" t="s">
        <v>1970</v>
      </c>
      <c r="C1099" s="67" t="s">
        <v>2421</v>
      </c>
      <c r="D1099" s="68"/>
      <c r="E1099" s="69"/>
      <c r="F1099" s="310">
        <v>915.25</v>
      </c>
      <c r="G1099" s="310">
        <v>488.40000000000003</v>
      </c>
      <c r="H1099" s="144">
        <f t="shared" si="193"/>
        <v>426.84999999999997</v>
      </c>
      <c r="I1099" s="93">
        <f t="shared" si="192"/>
        <v>0.87397624897624882</v>
      </c>
      <c r="J1099" s="160"/>
      <c r="K1099" s="310">
        <v>1311.49</v>
      </c>
      <c r="L1099" s="310">
        <v>6624.57</v>
      </c>
      <c r="M1099" s="144">
        <f t="shared" si="186"/>
        <v>-5313.08</v>
      </c>
      <c r="N1099" s="93">
        <f t="shared" si="187"/>
        <v>-0.80202639567549294</v>
      </c>
      <c r="O1099" s="261"/>
      <c r="P1099" s="160"/>
      <c r="Q1099" s="310">
        <v>1028.72</v>
      </c>
      <c r="R1099" s="310">
        <v>3357.78</v>
      </c>
      <c r="S1099" s="144">
        <f t="shared" si="188"/>
        <v>-2329.0600000000004</v>
      </c>
      <c r="T1099" s="93">
        <f t="shared" si="189"/>
        <v>-0.69363091089946338</v>
      </c>
      <c r="U1099" s="160"/>
      <c r="V1099" s="310">
        <v>-3257</v>
      </c>
      <c r="W1099" s="310">
        <v>7260.65</v>
      </c>
      <c r="X1099" s="144">
        <f t="shared" si="190"/>
        <v>-10517.65</v>
      </c>
      <c r="Y1099" s="93">
        <f t="shared" si="191"/>
        <v>-1.4485824271931576</v>
      </c>
      <c r="Z1099" s="134"/>
    </row>
    <row r="1100" spans="1:26" s="70" customFormat="1" hidden="1" outlineLevel="1" x14ac:dyDescent="0.25">
      <c r="A1100" s="65" t="s">
        <v>1510</v>
      </c>
      <c r="B1100" s="66" t="s">
        <v>1971</v>
      </c>
      <c r="C1100" s="67" t="s">
        <v>2422</v>
      </c>
      <c r="D1100" s="68"/>
      <c r="E1100" s="69"/>
      <c r="F1100" s="310">
        <v>360.26</v>
      </c>
      <c r="G1100" s="310">
        <v>448.3</v>
      </c>
      <c r="H1100" s="144">
        <f t="shared" si="193"/>
        <v>-88.04000000000002</v>
      </c>
      <c r="I1100" s="93">
        <f t="shared" si="192"/>
        <v>-0.19638634842739242</v>
      </c>
      <c r="J1100" s="160"/>
      <c r="K1100" s="310">
        <v>4089.92</v>
      </c>
      <c r="L1100" s="310">
        <v>7244.77</v>
      </c>
      <c r="M1100" s="144">
        <f t="shared" si="186"/>
        <v>-3154.8500000000004</v>
      </c>
      <c r="N1100" s="93">
        <f t="shared" si="187"/>
        <v>-0.43546586019984074</v>
      </c>
      <c r="O1100" s="261"/>
      <c r="P1100" s="160"/>
      <c r="Q1100" s="310">
        <v>2591.59</v>
      </c>
      <c r="R1100" s="310">
        <v>2114.4900000000002</v>
      </c>
      <c r="S1100" s="144">
        <f t="shared" si="188"/>
        <v>477.09999999999991</v>
      </c>
      <c r="T1100" s="93">
        <f t="shared" si="189"/>
        <v>0.22563360432066354</v>
      </c>
      <c r="U1100" s="160"/>
      <c r="V1100" s="310">
        <v>14277.29</v>
      </c>
      <c r="W1100" s="310">
        <v>10465.83</v>
      </c>
      <c r="X1100" s="144">
        <f t="shared" si="190"/>
        <v>3811.4600000000009</v>
      </c>
      <c r="Y1100" s="93">
        <f t="shared" si="191"/>
        <v>0.36418134061034824</v>
      </c>
      <c r="Z1100" s="134"/>
    </row>
    <row r="1101" spans="1:26" s="70" customFormat="1" hidden="1" outlineLevel="1" x14ac:dyDescent="0.25">
      <c r="A1101" s="65" t="s">
        <v>1511</v>
      </c>
      <c r="B1101" s="66" t="s">
        <v>1972</v>
      </c>
      <c r="C1101" s="67" t="s">
        <v>2423</v>
      </c>
      <c r="D1101" s="68"/>
      <c r="E1101" s="69"/>
      <c r="F1101" s="310">
        <v>6296.87</v>
      </c>
      <c r="G1101" s="310">
        <v>7700.55</v>
      </c>
      <c r="H1101" s="144">
        <f t="shared" si="193"/>
        <v>-1403.6800000000003</v>
      </c>
      <c r="I1101" s="93">
        <f t="shared" si="192"/>
        <v>-0.18228308367584137</v>
      </c>
      <c r="J1101" s="160"/>
      <c r="K1101" s="310">
        <v>37781.230000000003</v>
      </c>
      <c r="L1101" s="310">
        <v>46203.29</v>
      </c>
      <c r="M1101" s="144">
        <f t="shared" si="186"/>
        <v>-8422.0599999999977</v>
      </c>
      <c r="N1101" s="93">
        <f t="shared" si="187"/>
        <v>-0.18228269025863736</v>
      </c>
      <c r="O1101" s="261"/>
      <c r="P1101" s="160"/>
      <c r="Q1101" s="310">
        <v>18890.61</v>
      </c>
      <c r="R1101" s="310">
        <v>23101.65</v>
      </c>
      <c r="S1101" s="144">
        <f t="shared" si="188"/>
        <v>-4211.0400000000009</v>
      </c>
      <c r="T1101" s="93">
        <f t="shared" si="189"/>
        <v>-0.18228308367584137</v>
      </c>
      <c r="U1101" s="160"/>
      <c r="V1101" s="310">
        <v>83984.53</v>
      </c>
      <c r="W1101" s="310">
        <v>96929.27</v>
      </c>
      <c r="X1101" s="144">
        <f t="shared" si="190"/>
        <v>-12944.740000000005</v>
      </c>
      <c r="Y1101" s="93">
        <f t="shared" si="191"/>
        <v>-0.13354830795692577</v>
      </c>
      <c r="Z1101" s="134"/>
    </row>
    <row r="1102" spans="1:26" s="70" customFormat="1" hidden="1" outlineLevel="1" x14ac:dyDescent="0.25">
      <c r="A1102" s="65" t="s">
        <v>1512</v>
      </c>
      <c r="B1102" s="66" t="s">
        <v>1973</v>
      </c>
      <c r="C1102" s="67" t="s">
        <v>2424</v>
      </c>
      <c r="D1102" s="68"/>
      <c r="E1102" s="69"/>
      <c r="F1102" s="310">
        <v>159884.42000000001</v>
      </c>
      <c r="G1102" s="310">
        <v>150765.81</v>
      </c>
      <c r="H1102" s="144">
        <f t="shared" si="193"/>
        <v>9118.6100000000151</v>
      </c>
      <c r="I1102" s="93">
        <f t="shared" si="192"/>
        <v>6.0481948791970906E-2</v>
      </c>
      <c r="J1102" s="160"/>
      <c r="K1102" s="310">
        <v>999398.09</v>
      </c>
      <c r="L1102" s="310">
        <v>924234.73</v>
      </c>
      <c r="M1102" s="144">
        <f t="shared" si="186"/>
        <v>75163.359999999986</v>
      </c>
      <c r="N1102" s="93">
        <f t="shared" si="187"/>
        <v>8.132496817123501E-2</v>
      </c>
      <c r="O1102" s="261"/>
      <c r="P1102" s="160"/>
      <c r="Q1102" s="310">
        <v>541712.32000000007</v>
      </c>
      <c r="R1102" s="310">
        <v>521892.27</v>
      </c>
      <c r="S1102" s="144">
        <f t="shared" si="188"/>
        <v>19820.050000000047</v>
      </c>
      <c r="T1102" s="93">
        <f t="shared" si="189"/>
        <v>3.7977282169747495E-2</v>
      </c>
      <c r="U1102" s="160"/>
      <c r="V1102" s="310">
        <v>1932974.45</v>
      </c>
      <c r="W1102" s="310">
        <v>1807999.9300000002</v>
      </c>
      <c r="X1102" s="144">
        <f t="shared" si="190"/>
        <v>124974.51999999979</v>
      </c>
      <c r="Y1102" s="93">
        <f t="shared" si="191"/>
        <v>6.9123077897464177E-2</v>
      </c>
      <c r="Z1102" s="134"/>
    </row>
    <row r="1103" spans="1:26" s="70" customFormat="1" hidden="1" outlineLevel="1" x14ac:dyDescent="0.25">
      <c r="A1103" s="65" t="s">
        <v>1513</v>
      </c>
      <c r="B1103" s="66" t="s">
        <v>1974</v>
      </c>
      <c r="C1103" s="67" t="s">
        <v>2425</v>
      </c>
      <c r="D1103" s="68"/>
      <c r="E1103" s="69"/>
      <c r="F1103" s="310">
        <v>-994.35</v>
      </c>
      <c r="G1103" s="310">
        <v>1241.02</v>
      </c>
      <c r="H1103" s="144">
        <f t="shared" si="193"/>
        <v>-2235.37</v>
      </c>
      <c r="I1103" s="93">
        <f t="shared" si="192"/>
        <v>-1.8012360799987106</v>
      </c>
      <c r="J1103" s="160"/>
      <c r="K1103" s="310">
        <v>8530.64</v>
      </c>
      <c r="L1103" s="310">
        <v>4285.01</v>
      </c>
      <c r="M1103" s="144">
        <f t="shared" si="186"/>
        <v>4245.6299999999992</v>
      </c>
      <c r="N1103" s="93">
        <f t="shared" si="187"/>
        <v>0.99080982308092602</v>
      </c>
      <c r="O1103" s="261"/>
      <c r="P1103" s="160"/>
      <c r="Q1103" s="310">
        <v>-994.35</v>
      </c>
      <c r="R1103" s="310">
        <v>1241.02</v>
      </c>
      <c r="S1103" s="144">
        <f t="shared" si="188"/>
        <v>-2235.37</v>
      </c>
      <c r="T1103" s="93">
        <f t="shared" si="189"/>
        <v>-1.8012360799987106</v>
      </c>
      <c r="U1103" s="160"/>
      <c r="V1103" s="310">
        <v>7941.66</v>
      </c>
      <c r="W1103" s="310">
        <v>-33944.559999999998</v>
      </c>
      <c r="X1103" s="144">
        <f t="shared" si="190"/>
        <v>41886.22</v>
      </c>
      <c r="Y1103" s="93">
        <f t="shared" si="191"/>
        <v>1.2339597272729417</v>
      </c>
      <c r="Z1103" s="134"/>
    </row>
    <row r="1104" spans="1:26" s="70" customFormat="1" hidden="1" outlineLevel="1" x14ac:dyDescent="0.25">
      <c r="A1104" s="65" t="s">
        <v>1514</v>
      </c>
      <c r="B1104" s="66" t="s">
        <v>1975</v>
      </c>
      <c r="C1104" s="67" t="s">
        <v>2426</v>
      </c>
      <c r="D1104" s="68"/>
      <c r="E1104" s="69"/>
      <c r="F1104" s="310">
        <v>543.12</v>
      </c>
      <c r="G1104" s="310">
        <v>2071</v>
      </c>
      <c r="H1104" s="144">
        <f t="shared" si="193"/>
        <v>-1527.88</v>
      </c>
      <c r="I1104" s="93">
        <f t="shared" si="192"/>
        <v>-0.73774987928536939</v>
      </c>
      <c r="J1104" s="160"/>
      <c r="K1104" s="310">
        <v>3258.73</v>
      </c>
      <c r="L1104" s="310">
        <v>12426.01</v>
      </c>
      <c r="M1104" s="144">
        <f t="shared" si="186"/>
        <v>-9167.2800000000007</v>
      </c>
      <c r="N1104" s="93">
        <f t="shared" si="187"/>
        <v>-0.73774928557115282</v>
      </c>
      <c r="O1104" s="261"/>
      <c r="P1104" s="160"/>
      <c r="Q1104" s="310">
        <v>1629.3600000000001</v>
      </c>
      <c r="R1104" s="310">
        <v>6213</v>
      </c>
      <c r="S1104" s="144">
        <f t="shared" si="188"/>
        <v>-4583.6399999999994</v>
      </c>
      <c r="T1104" s="93">
        <f t="shared" si="189"/>
        <v>-0.73774987928536928</v>
      </c>
      <c r="U1104" s="160"/>
      <c r="V1104" s="310">
        <v>15684.73</v>
      </c>
      <c r="W1104" s="310">
        <v>13397.23</v>
      </c>
      <c r="X1104" s="144">
        <f t="shared" si="190"/>
        <v>2287.5</v>
      </c>
      <c r="Y1104" s="93">
        <f t="shared" si="191"/>
        <v>0.17074425086379796</v>
      </c>
      <c r="Z1104" s="134"/>
    </row>
    <row r="1105" spans="1:26" s="70" customFormat="1" hidden="1" outlineLevel="1" x14ac:dyDescent="0.25">
      <c r="A1105" s="65" t="s">
        <v>1515</v>
      </c>
      <c r="B1105" s="66" t="s">
        <v>1976</v>
      </c>
      <c r="C1105" s="67" t="s">
        <v>2427</v>
      </c>
      <c r="D1105" s="68"/>
      <c r="E1105" s="69"/>
      <c r="F1105" s="310">
        <v>504.54</v>
      </c>
      <c r="G1105" s="310">
        <v>322.83</v>
      </c>
      <c r="H1105" s="144">
        <f t="shared" si="193"/>
        <v>181.71000000000004</v>
      </c>
      <c r="I1105" s="93">
        <f t="shared" si="192"/>
        <v>0.5628659046557013</v>
      </c>
      <c r="J1105" s="160"/>
      <c r="K1105" s="310">
        <v>3027.2400000000002</v>
      </c>
      <c r="L1105" s="310">
        <v>1929.5</v>
      </c>
      <c r="M1105" s="144">
        <f t="shared" si="186"/>
        <v>1097.7400000000002</v>
      </c>
      <c r="N1105" s="93">
        <f t="shared" si="187"/>
        <v>0.56892459186317712</v>
      </c>
      <c r="O1105" s="261"/>
      <c r="P1105" s="160"/>
      <c r="Q1105" s="310">
        <v>1513.6200000000001</v>
      </c>
      <c r="R1105" s="310">
        <v>968.49</v>
      </c>
      <c r="S1105" s="144">
        <f t="shared" si="188"/>
        <v>545.13000000000011</v>
      </c>
      <c r="T1105" s="93">
        <f t="shared" si="189"/>
        <v>0.5628659046557013</v>
      </c>
      <c r="U1105" s="160"/>
      <c r="V1105" s="310">
        <v>4964.22</v>
      </c>
      <c r="W1105" s="310">
        <v>2389.7600000000002</v>
      </c>
      <c r="X1105" s="144">
        <f t="shared" si="190"/>
        <v>2574.46</v>
      </c>
      <c r="Y1105" s="93">
        <f t="shared" si="191"/>
        <v>1.0772880958757365</v>
      </c>
      <c r="Z1105" s="134"/>
    </row>
    <row r="1106" spans="1:26" s="70" customFormat="1" hidden="1" outlineLevel="1" x14ac:dyDescent="0.25">
      <c r="A1106" s="65" t="s">
        <v>1516</v>
      </c>
      <c r="B1106" s="66" t="s">
        <v>1977</v>
      </c>
      <c r="C1106" s="67" t="s">
        <v>2428</v>
      </c>
      <c r="D1106" s="68"/>
      <c r="E1106" s="69"/>
      <c r="F1106" s="310">
        <v>-239901.05000000002</v>
      </c>
      <c r="G1106" s="310">
        <v>-125958.92</v>
      </c>
      <c r="H1106" s="144">
        <f t="shared" si="193"/>
        <v>-113942.13000000002</v>
      </c>
      <c r="I1106" s="93">
        <f t="shared" si="192"/>
        <v>-0.90459754656518188</v>
      </c>
      <c r="J1106" s="160"/>
      <c r="K1106" s="310">
        <v>-1439406.3</v>
      </c>
      <c r="L1106" s="310">
        <v>-1349418.51</v>
      </c>
      <c r="M1106" s="144">
        <f t="shared" si="186"/>
        <v>-89987.790000000037</v>
      </c>
      <c r="N1106" s="93">
        <f t="shared" si="187"/>
        <v>-6.6686346254432247E-2</v>
      </c>
      <c r="O1106" s="261"/>
      <c r="P1106" s="160"/>
      <c r="Q1106" s="310">
        <v>-719703.15</v>
      </c>
      <c r="R1106" s="310">
        <v>-615342.76</v>
      </c>
      <c r="S1106" s="144">
        <f t="shared" si="188"/>
        <v>-104360.39000000001</v>
      </c>
      <c r="T1106" s="93">
        <f t="shared" si="189"/>
        <v>-0.16959716890144286</v>
      </c>
      <c r="U1106" s="160"/>
      <c r="V1106" s="310">
        <v>-2907557.8200000003</v>
      </c>
      <c r="W1106" s="310">
        <v>-3238103.79</v>
      </c>
      <c r="X1106" s="144">
        <f t="shared" si="190"/>
        <v>330545.96999999974</v>
      </c>
      <c r="Y1106" s="93">
        <f t="shared" si="191"/>
        <v>0.10208010349167954</v>
      </c>
      <c r="Z1106" s="134"/>
    </row>
    <row r="1107" spans="1:26" s="70" customFormat="1" hidden="1" outlineLevel="1" x14ac:dyDescent="0.25">
      <c r="A1107" s="65" t="s">
        <v>1517</v>
      </c>
      <c r="B1107" s="66" t="s">
        <v>1978</v>
      </c>
      <c r="C1107" s="67" t="s">
        <v>2429</v>
      </c>
      <c r="D1107" s="68"/>
      <c r="E1107" s="69"/>
      <c r="F1107" s="310">
        <v>-85486</v>
      </c>
      <c r="G1107" s="310">
        <v>-70898.37</v>
      </c>
      <c r="H1107" s="144">
        <f t="shared" si="193"/>
        <v>-14587.630000000005</v>
      </c>
      <c r="I1107" s="93">
        <f t="shared" si="192"/>
        <v>-0.20575409561602059</v>
      </c>
      <c r="J1107" s="160"/>
      <c r="K1107" s="310">
        <v>-509396.33</v>
      </c>
      <c r="L1107" s="310">
        <v>-499642.7</v>
      </c>
      <c r="M1107" s="144">
        <f t="shared" si="186"/>
        <v>-9753.6300000000047</v>
      </c>
      <c r="N1107" s="93">
        <f t="shared" si="187"/>
        <v>-1.9521209856563509E-2</v>
      </c>
      <c r="O1107" s="261"/>
      <c r="P1107" s="160"/>
      <c r="Q1107" s="310">
        <v>-295360.05</v>
      </c>
      <c r="R1107" s="310">
        <v>-276205.94</v>
      </c>
      <c r="S1107" s="144">
        <f t="shared" si="188"/>
        <v>-19154.109999999986</v>
      </c>
      <c r="T1107" s="93">
        <f t="shared" si="189"/>
        <v>-6.9347205204927834E-2</v>
      </c>
      <c r="U1107" s="160"/>
      <c r="V1107" s="310">
        <v>-989432.6100000001</v>
      </c>
      <c r="W1107" s="310">
        <v>-986621.92</v>
      </c>
      <c r="X1107" s="144">
        <f t="shared" si="190"/>
        <v>-2810.6900000000605</v>
      </c>
      <c r="Y1107" s="93">
        <f t="shared" si="191"/>
        <v>-2.8488014942948565E-3</v>
      </c>
      <c r="Z1107" s="134"/>
    </row>
    <row r="1108" spans="1:26" s="70" customFormat="1" hidden="1" outlineLevel="1" x14ac:dyDescent="0.25">
      <c r="A1108" s="65" t="s">
        <v>1518</v>
      </c>
      <c r="B1108" s="66" t="s">
        <v>1979</v>
      </c>
      <c r="C1108" s="67" t="s">
        <v>2430</v>
      </c>
      <c r="D1108" s="68"/>
      <c r="E1108" s="69"/>
      <c r="F1108" s="310">
        <v>-255014.14</v>
      </c>
      <c r="G1108" s="310">
        <v>-190837.44</v>
      </c>
      <c r="H1108" s="144">
        <f t="shared" si="193"/>
        <v>-64176.700000000012</v>
      </c>
      <c r="I1108" s="93">
        <f t="shared" si="192"/>
        <v>-0.33628988106317087</v>
      </c>
      <c r="J1108" s="160"/>
      <c r="K1108" s="310">
        <v>-1455866.07</v>
      </c>
      <c r="L1108" s="310">
        <v>-1368605.81</v>
      </c>
      <c r="M1108" s="144">
        <f t="shared" si="186"/>
        <v>-87260.260000000009</v>
      </c>
      <c r="N1108" s="93">
        <f t="shared" si="187"/>
        <v>-6.3758504722407988E-2</v>
      </c>
      <c r="O1108" s="261"/>
      <c r="P1108" s="160"/>
      <c r="Q1108" s="310">
        <v>-888225.92</v>
      </c>
      <c r="R1108" s="310">
        <v>-740346.28</v>
      </c>
      <c r="S1108" s="144">
        <f t="shared" si="188"/>
        <v>-147879.64000000001</v>
      </c>
      <c r="T1108" s="93">
        <f t="shared" si="189"/>
        <v>-0.19974388201153656</v>
      </c>
      <c r="U1108" s="160"/>
      <c r="V1108" s="310">
        <v>-2726166.79</v>
      </c>
      <c r="W1108" s="310">
        <v>-2694805.79</v>
      </c>
      <c r="X1108" s="144">
        <f t="shared" si="190"/>
        <v>-31361</v>
      </c>
      <c r="Y1108" s="93">
        <f t="shared" si="191"/>
        <v>-1.163757333325308E-2</v>
      </c>
      <c r="Z1108" s="134"/>
    </row>
    <row r="1109" spans="1:26" s="70" customFormat="1" hidden="1" outlineLevel="1" x14ac:dyDescent="0.25">
      <c r="A1109" s="65" t="s">
        <v>1519</v>
      </c>
      <c r="B1109" s="66" t="s">
        <v>1980</v>
      </c>
      <c r="C1109" s="67" t="s">
        <v>2431</v>
      </c>
      <c r="D1109" s="68"/>
      <c r="E1109" s="69"/>
      <c r="F1109" s="310">
        <v>-62152.880000000005</v>
      </c>
      <c r="G1109" s="310">
        <v>-47433.87</v>
      </c>
      <c r="H1109" s="144">
        <f t="shared" si="193"/>
        <v>-14719.010000000002</v>
      </c>
      <c r="I1109" s="93">
        <f t="shared" si="192"/>
        <v>-0.31030590588539375</v>
      </c>
      <c r="J1109" s="160"/>
      <c r="K1109" s="310">
        <v>-398143.93</v>
      </c>
      <c r="L1109" s="310">
        <v>-397941.01</v>
      </c>
      <c r="M1109" s="144">
        <f t="shared" si="186"/>
        <v>-202.9199999999837</v>
      </c>
      <c r="N1109" s="93">
        <f t="shared" si="187"/>
        <v>-5.0992482529001897E-4</v>
      </c>
      <c r="O1109" s="261"/>
      <c r="P1109" s="160"/>
      <c r="Q1109" s="310">
        <v>-219274.11000000002</v>
      </c>
      <c r="R1109" s="310">
        <v>-216134.38</v>
      </c>
      <c r="S1109" s="144">
        <f t="shared" si="188"/>
        <v>-3139.7300000000105</v>
      </c>
      <c r="T1109" s="93">
        <f t="shared" si="189"/>
        <v>-1.4526749515741134E-2</v>
      </c>
      <c r="U1109" s="160"/>
      <c r="V1109" s="310">
        <v>-820757.36</v>
      </c>
      <c r="W1109" s="310">
        <v>-799486.91</v>
      </c>
      <c r="X1109" s="144">
        <f t="shared" si="190"/>
        <v>-21270.449999999953</v>
      </c>
      <c r="Y1109" s="93">
        <f t="shared" si="191"/>
        <v>-2.660512603014345E-2</v>
      </c>
      <c r="Z1109" s="134"/>
    </row>
    <row r="1110" spans="1:26" s="70" customFormat="1" hidden="1" outlineLevel="1" x14ac:dyDescent="0.25">
      <c r="A1110" s="65" t="s">
        <v>1520</v>
      </c>
      <c r="B1110" s="66" t="s">
        <v>1981</v>
      </c>
      <c r="C1110" s="67" t="s">
        <v>2432</v>
      </c>
      <c r="D1110" s="68"/>
      <c r="E1110" s="69"/>
      <c r="F1110" s="310">
        <v>-2722.62</v>
      </c>
      <c r="G1110" s="310">
        <v>-8855.15</v>
      </c>
      <c r="H1110" s="144">
        <f t="shared" si="193"/>
        <v>6132.53</v>
      </c>
      <c r="I1110" s="93">
        <f t="shared" si="192"/>
        <v>0.69253824045894197</v>
      </c>
      <c r="J1110" s="160"/>
      <c r="K1110" s="310">
        <v>-19844.900000000001</v>
      </c>
      <c r="L1110" s="310">
        <v>-44198.340000000004</v>
      </c>
      <c r="M1110" s="144">
        <f t="shared" si="186"/>
        <v>24353.440000000002</v>
      </c>
      <c r="N1110" s="93">
        <f t="shared" si="187"/>
        <v>0.55100349922644154</v>
      </c>
      <c r="O1110" s="261"/>
      <c r="P1110" s="160"/>
      <c r="Q1110" s="310">
        <v>-9636.0300000000007</v>
      </c>
      <c r="R1110" s="310">
        <v>-33505.919999999998</v>
      </c>
      <c r="S1110" s="144">
        <f t="shared" si="188"/>
        <v>23869.89</v>
      </c>
      <c r="T1110" s="93">
        <f t="shared" si="189"/>
        <v>0.71240813563692629</v>
      </c>
      <c r="U1110" s="160"/>
      <c r="V1110" s="310">
        <v>-82210.850000000006</v>
      </c>
      <c r="W1110" s="310">
        <v>-112092.1</v>
      </c>
      <c r="X1110" s="144">
        <f t="shared" si="190"/>
        <v>29881.25</v>
      </c>
      <c r="Y1110" s="93">
        <f t="shared" si="191"/>
        <v>0.2665776624757677</v>
      </c>
      <c r="Z1110" s="134"/>
    </row>
    <row r="1111" spans="1:26" s="70" customFormat="1" hidden="1" outlineLevel="1" x14ac:dyDescent="0.25">
      <c r="A1111" s="65" t="s">
        <v>1521</v>
      </c>
      <c r="B1111" s="66" t="s">
        <v>1982</v>
      </c>
      <c r="C1111" s="67" t="s">
        <v>2433</v>
      </c>
      <c r="D1111" s="68"/>
      <c r="E1111" s="69"/>
      <c r="F1111" s="310">
        <v>-40810.43</v>
      </c>
      <c r="G1111" s="310">
        <v>-42889.82</v>
      </c>
      <c r="H1111" s="144">
        <f t="shared" si="193"/>
        <v>2079.3899999999994</v>
      </c>
      <c r="I1111" s="93">
        <f t="shared" si="192"/>
        <v>4.848213398890458E-2</v>
      </c>
      <c r="J1111" s="160"/>
      <c r="K1111" s="310">
        <v>-258274.14</v>
      </c>
      <c r="L1111" s="310">
        <v>-251618.78</v>
      </c>
      <c r="M1111" s="144">
        <f t="shared" ref="M1111:M1174" si="194">+K1111-L1111</f>
        <v>-6655.3600000000151</v>
      </c>
      <c r="N1111" s="93">
        <f t="shared" ref="N1111:N1174" si="195">IF(L1111&lt;0,IF(M1111=0,0,IF(OR(L1111=0,K1111=0),"N.M.",IF(ABS(M1111/L1111)&gt;=10,"N.M.",M1111/(-L1111)))),IF(M1111=0,0,IF(OR(L1111=0,K1111=0),"N.M.",IF(ABS(M1111/L1111)&gt;=10,"N.M.",M1111/L1111))))</f>
        <v>-2.6450171962522095E-2</v>
      </c>
      <c r="O1111" s="261"/>
      <c r="P1111" s="160"/>
      <c r="Q1111" s="310">
        <v>-154311.89000000001</v>
      </c>
      <c r="R1111" s="310">
        <v>-143438.88</v>
      </c>
      <c r="S1111" s="144">
        <f t="shared" ref="S1111:S1174" si="196">+Q1111-R1111</f>
        <v>-10873.010000000009</v>
      </c>
      <c r="T1111" s="93">
        <f t="shared" ref="T1111:T1174" si="197">IF(R1111&lt;0,IF(S1111=0,0,IF(OR(R1111=0,Q1111=0),"N.M.",IF(ABS(S1111/R1111)&gt;=10,"N.M.",S1111/(-R1111)))),IF(S1111=0,0,IF(OR(R1111=0,Q1111=0),"N.M.",IF(ABS(S1111/R1111)&gt;=10,"N.M.",S1111/R1111))))</f>
        <v>-7.5802390537349496E-2</v>
      </c>
      <c r="U1111" s="160"/>
      <c r="V1111" s="310">
        <v>-469988.72000000003</v>
      </c>
      <c r="W1111" s="310">
        <v>-506031.58</v>
      </c>
      <c r="X1111" s="144">
        <f t="shared" ref="X1111:X1174" si="198">+V1111-W1111</f>
        <v>36042.859999999986</v>
      </c>
      <c r="Y1111" s="93">
        <f t="shared" ref="Y1111:Y1174" si="199">IF(W1111&lt;0,IF(X1111=0,0,IF(OR(W1111=0,V1111=0),"N.M.",IF(ABS(X1111/W1111)&gt;=10,"N.M.",X1111/(-W1111)))),IF(X1111=0,0,IF(OR(W1111=0,V1111=0),"N.M.",IF(ABS(X1111/W1111)&gt;=10,"N.M.",X1111/W1111))))</f>
        <v>7.1226503294517671E-2</v>
      </c>
      <c r="Z1111" s="134"/>
    </row>
    <row r="1112" spans="1:26" s="70" customFormat="1" hidden="1" outlineLevel="1" x14ac:dyDescent="0.25">
      <c r="A1112" s="65" t="s">
        <v>1522</v>
      </c>
      <c r="B1112" s="66" t="s">
        <v>1983</v>
      </c>
      <c r="C1112" s="67" t="s">
        <v>2434</v>
      </c>
      <c r="D1112" s="68"/>
      <c r="E1112" s="69"/>
      <c r="F1112" s="310">
        <v>-68189.850000000006</v>
      </c>
      <c r="G1112" s="310">
        <v>-9730.84</v>
      </c>
      <c r="H1112" s="144">
        <f t="shared" si="193"/>
        <v>-58459.010000000009</v>
      </c>
      <c r="I1112" s="93">
        <f t="shared" si="192"/>
        <v>-6.0076016047946537</v>
      </c>
      <c r="J1112" s="160"/>
      <c r="K1112" s="310">
        <v>-8452.5499999999993</v>
      </c>
      <c r="L1112" s="310">
        <v>-27534.28</v>
      </c>
      <c r="M1112" s="144">
        <f t="shared" si="194"/>
        <v>19081.73</v>
      </c>
      <c r="N1112" s="93">
        <f t="shared" si="195"/>
        <v>0.69301721345174094</v>
      </c>
      <c r="O1112" s="261"/>
      <c r="P1112" s="160"/>
      <c r="Q1112" s="310">
        <v>42857.440000000002</v>
      </c>
      <c r="R1112" s="310">
        <v>130190.61</v>
      </c>
      <c r="S1112" s="144">
        <f t="shared" si="196"/>
        <v>-87333.17</v>
      </c>
      <c r="T1112" s="93">
        <f t="shared" si="197"/>
        <v>-0.67081005304453212</v>
      </c>
      <c r="U1112" s="160"/>
      <c r="V1112" s="310">
        <v>-48205.490000000005</v>
      </c>
      <c r="W1112" s="310">
        <v>10999.340000000004</v>
      </c>
      <c r="X1112" s="144">
        <f t="shared" si="198"/>
        <v>-59204.830000000009</v>
      </c>
      <c r="Y1112" s="93">
        <f t="shared" si="199"/>
        <v>-5.3825802275409238</v>
      </c>
      <c r="Z1112" s="134"/>
    </row>
    <row r="1113" spans="1:26" s="70" customFormat="1" hidden="1" outlineLevel="1" x14ac:dyDescent="0.25">
      <c r="A1113" s="65" t="s">
        <v>1523</v>
      </c>
      <c r="B1113" s="66" t="s">
        <v>1984</v>
      </c>
      <c r="C1113" s="67" t="s">
        <v>2435</v>
      </c>
      <c r="D1113" s="68"/>
      <c r="E1113" s="69"/>
      <c r="F1113" s="310">
        <v>0</v>
      </c>
      <c r="G1113" s="310">
        <v>18051.68</v>
      </c>
      <c r="H1113" s="144">
        <f t="shared" si="193"/>
        <v>-18051.68</v>
      </c>
      <c r="I1113" s="93" t="str">
        <f t="shared" si="192"/>
        <v>N.M.</v>
      </c>
      <c r="J1113" s="160"/>
      <c r="K1113" s="310">
        <v>0</v>
      </c>
      <c r="L1113" s="310">
        <v>108310.08</v>
      </c>
      <c r="M1113" s="144">
        <f t="shared" si="194"/>
        <v>-108310.08</v>
      </c>
      <c r="N1113" s="93" t="str">
        <f t="shared" si="195"/>
        <v>N.M.</v>
      </c>
      <c r="O1113" s="261"/>
      <c r="P1113" s="160"/>
      <c r="Q1113" s="310">
        <v>0</v>
      </c>
      <c r="R1113" s="310">
        <v>54155.040000000001</v>
      </c>
      <c r="S1113" s="144">
        <f t="shared" si="196"/>
        <v>-54155.040000000001</v>
      </c>
      <c r="T1113" s="93" t="str">
        <f t="shared" si="197"/>
        <v>N.M.</v>
      </c>
      <c r="U1113" s="160"/>
      <c r="V1113" s="310">
        <v>108308.67</v>
      </c>
      <c r="W1113" s="310">
        <v>216620.16</v>
      </c>
      <c r="X1113" s="144">
        <f t="shared" si="198"/>
        <v>-108311.49</v>
      </c>
      <c r="Y1113" s="93">
        <f t="shared" si="199"/>
        <v>-0.50000650908945876</v>
      </c>
      <c r="Z1113" s="134"/>
    </row>
    <row r="1114" spans="1:26" s="70" customFormat="1" hidden="1" outlineLevel="1" x14ac:dyDescent="0.25">
      <c r="A1114" s="65" t="s">
        <v>1524</v>
      </c>
      <c r="B1114" s="66" t="s">
        <v>1985</v>
      </c>
      <c r="C1114" s="67" t="s">
        <v>2436</v>
      </c>
      <c r="D1114" s="68"/>
      <c r="E1114" s="69"/>
      <c r="F1114" s="310">
        <v>-209403.13</v>
      </c>
      <c r="G1114" s="310">
        <v>-341967.38</v>
      </c>
      <c r="H1114" s="144">
        <f t="shared" si="193"/>
        <v>132564.25</v>
      </c>
      <c r="I1114" s="93">
        <f t="shared" si="192"/>
        <v>0.38765174035020533</v>
      </c>
      <c r="J1114" s="160"/>
      <c r="K1114" s="310">
        <v>-1256418.77</v>
      </c>
      <c r="L1114" s="310">
        <v>-2051804.27</v>
      </c>
      <c r="M1114" s="144">
        <f t="shared" si="194"/>
        <v>795385.5</v>
      </c>
      <c r="N1114" s="93">
        <f t="shared" si="195"/>
        <v>0.38765174223952659</v>
      </c>
      <c r="O1114" s="261"/>
      <c r="P1114" s="160"/>
      <c r="Q1114" s="310">
        <v>-628209.39</v>
      </c>
      <c r="R1114" s="310">
        <v>-1025902.14</v>
      </c>
      <c r="S1114" s="144">
        <f t="shared" si="196"/>
        <v>397692.75</v>
      </c>
      <c r="T1114" s="93">
        <f t="shared" si="197"/>
        <v>0.38765174035020533</v>
      </c>
      <c r="U1114" s="160"/>
      <c r="V1114" s="310">
        <v>-3177886.79</v>
      </c>
      <c r="W1114" s="310">
        <v>-3951447.5300000003</v>
      </c>
      <c r="X1114" s="144">
        <f t="shared" si="198"/>
        <v>773560.74000000022</v>
      </c>
      <c r="Y1114" s="93">
        <f t="shared" si="199"/>
        <v>0.19576642081844883</v>
      </c>
      <c r="Z1114" s="134"/>
    </row>
    <row r="1115" spans="1:26" s="70" customFormat="1" hidden="1" outlineLevel="1" x14ac:dyDescent="0.25">
      <c r="A1115" s="65" t="s">
        <v>1525</v>
      </c>
      <c r="B1115" s="66" t="s">
        <v>1986</v>
      </c>
      <c r="C1115" s="67" t="s">
        <v>2404</v>
      </c>
      <c r="D1115" s="68"/>
      <c r="E1115" s="69"/>
      <c r="F1115" s="310">
        <v>0</v>
      </c>
      <c r="G1115" s="310">
        <v>0</v>
      </c>
      <c r="H1115" s="144">
        <f t="shared" si="193"/>
        <v>0</v>
      </c>
      <c r="I1115" s="93">
        <f t="shared" si="192"/>
        <v>0</v>
      </c>
      <c r="J1115" s="160"/>
      <c r="K1115" s="310">
        <v>476</v>
      </c>
      <c r="L1115" s="310">
        <v>0</v>
      </c>
      <c r="M1115" s="144">
        <f t="shared" si="194"/>
        <v>476</v>
      </c>
      <c r="N1115" s="93" t="str">
        <f t="shared" si="195"/>
        <v>N.M.</v>
      </c>
      <c r="O1115" s="261"/>
      <c r="P1115" s="160"/>
      <c r="Q1115" s="310">
        <v>0</v>
      </c>
      <c r="R1115" s="310">
        <v>0</v>
      </c>
      <c r="S1115" s="144">
        <f t="shared" si="196"/>
        <v>0</v>
      </c>
      <c r="T1115" s="93">
        <f t="shared" si="197"/>
        <v>0</v>
      </c>
      <c r="U1115" s="160"/>
      <c r="V1115" s="310">
        <v>1689276</v>
      </c>
      <c r="W1115" s="310">
        <v>0</v>
      </c>
      <c r="X1115" s="144">
        <f t="shared" si="198"/>
        <v>1689276</v>
      </c>
      <c r="Y1115" s="93" t="str">
        <f t="shared" si="199"/>
        <v>N.M.</v>
      </c>
      <c r="Z1115" s="134"/>
    </row>
    <row r="1116" spans="1:26" s="70" customFormat="1" hidden="1" outlineLevel="1" x14ac:dyDescent="0.25">
      <c r="A1116" s="65" t="s">
        <v>1526</v>
      </c>
      <c r="B1116" s="66" t="s">
        <v>1987</v>
      </c>
      <c r="C1116" s="67" t="s">
        <v>2437</v>
      </c>
      <c r="D1116" s="68"/>
      <c r="E1116" s="69"/>
      <c r="F1116" s="310">
        <v>13447.98</v>
      </c>
      <c r="G1116" s="310">
        <v>13301.300000000001</v>
      </c>
      <c r="H1116" s="144">
        <f t="shared" si="193"/>
        <v>146.67999999999847</v>
      </c>
      <c r="I1116" s="93">
        <f t="shared" si="192"/>
        <v>1.1027493553261596E-2</v>
      </c>
      <c r="J1116" s="160"/>
      <c r="K1116" s="310">
        <v>80292.73</v>
      </c>
      <c r="L1116" s="310">
        <v>79904.930000000008</v>
      </c>
      <c r="M1116" s="144">
        <f t="shared" si="194"/>
        <v>387.79999999998836</v>
      </c>
      <c r="N1116" s="93">
        <f t="shared" si="195"/>
        <v>4.8532675017672663E-3</v>
      </c>
      <c r="O1116" s="261"/>
      <c r="P1116" s="160"/>
      <c r="Q1116" s="310">
        <v>40195.01</v>
      </c>
      <c r="R1116" s="310">
        <v>39964.44</v>
      </c>
      <c r="S1116" s="144">
        <f t="shared" si="196"/>
        <v>230.56999999999971</v>
      </c>
      <c r="T1116" s="93">
        <f t="shared" si="197"/>
        <v>5.7693789779113555E-3</v>
      </c>
      <c r="U1116" s="160"/>
      <c r="V1116" s="310">
        <v>162717.21</v>
      </c>
      <c r="W1116" s="310">
        <v>150184.43</v>
      </c>
      <c r="X1116" s="144">
        <f t="shared" si="198"/>
        <v>12532.779999999999</v>
      </c>
      <c r="Y1116" s="93">
        <f t="shared" si="199"/>
        <v>8.3449263016146205E-2</v>
      </c>
      <c r="Z1116" s="134"/>
    </row>
    <row r="1117" spans="1:26" s="70" customFormat="1" hidden="1" outlineLevel="1" x14ac:dyDescent="0.25">
      <c r="A1117" s="65" t="s">
        <v>1527</v>
      </c>
      <c r="B1117" s="66" t="s">
        <v>1988</v>
      </c>
      <c r="C1117" s="67" t="s">
        <v>2438</v>
      </c>
      <c r="D1117" s="68"/>
      <c r="E1117" s="69"/>
      <c r="F1117" s="310">
        <v>-15.950000000000001</v>
      </c>
      <c r="G1117" s="310">
        <v>2561.63</v>
      </c>
      <c r="H1117" s="144">
        <f t="shared" si="193"/>
        <v>-2577.58</v>
      </c>
      <c r="I1117" s="93">
        <f t="shared" si="192"/>
        <v>-1.0062265042180174</v>
      </c>
      <c r="J1117" s="160"/>
      <c r="K1117" s="310">
        <v>8981.630000000001</v>
      </c>
      <c r="L1117" s="310">
        <v>2690.79</v>
      </c>
      <c r="M1117" s="144">
        <f t="shared" si="194"/>
        <v>6290.8400000000011</v>
      </c>
      <c r="N1117" s="93">
        <f t="shared" si="195"/>
        <v>2.3379156307255493</v>
      </c>
      <c r="O1117" s="261"/>
      <c r="P1117" s="160"/>
      <c r="Q1117" s="310">
        <v>769.39</v>
      </c>
      <c r="R1117" s="310">
        <v>2589.7800000000002</v>
      </c>
      <c r="S1117" s="144">
        <f t="shared" si="196"/>
        <v>-1820.3900000000003</v>
      </c>
      <c r="T1117" s="93">
        <f t="shared" si="197"/>
        <v>-0.70291298874807906</v>
      </c>
      <c r="U1117" s="160"/>
      <c r="V1117" s="310">
        <v>19975.410000000003</v>
      </c>
      <c r="W1117" s="310">
        <v>9069.17</v>
      </c>
      <c r="X1117" s="144">
        <f t="shared" si="198"/>
        <v>10906.240000000003</v>
      </c>
      <c r="Y1117" s="93">
        <f t="shared" si="199"/>
        <v>1.2025620867179689</v>
      </c>
      <c r="Z1117" s="134"/>
    </row>
    <row r="1118" spans="1:26" s="70" customFormat="1" hidden="1" outlineLevel="1" x14ac:dyDescent="0.25">
      <c r="A1118" s="65" t="s">
        <v>1528</v>
      </c>
      <c r="B1118" s="66" t="s">
        <v>1989</v>
      </c>
      <c r="C1118" s="67" t="s">
        <v>2439</v>
      </c>
      <c r="D1118" s="68"/>
      <c r="E1118" s="69"/>
      <c r="F1118" s="310">
        <v>0</v>
      </c>
      <c r="G1118" s="310">
        <v>-0.36</v>
      </c>
      <c r="H1118" s="144">
        <f t="shared" si="193"/>
        <v>0.36</v>
      </c>
      <c r="I1118" s="93" t="str">
        <f t="shared" si="192"/>
        <v>N.M.</v>
      </c>
      <c r="J1118" s="160"/>
      <c r="K1118" s="310">
        <v>0</v>
      </c>
      <c r="L1118" s="310">
        <v>3.42</v>
      </c>
      <c r="M1118" s="144">
        <f t="shared" si="194"/>
        <v>-3.42</v>
      </c>
      <c r="N1118" s="93" t="str">
        <f t="shared" si="195"/>
        <v>N.M.</v>
      </c>
      <c r="O1118" s="261"/>
      <c r="P1118" s="160"/>
      <c r="Q1118" s="310">
        <v>0</v>
      </c>
      <c r="R1118" s="310">
        <v>-3</v>
      </c>
      <c r="S1118" s="144">
        <f t="shared" si="196"/>
        <v>3</v>
      </c>
      <c r="T1118" s="93" t="str">
        <f t="shared" si="197"/>
        <v>N.M.</v>
      </c>
      <c r="U1118" s="160"/>
      <c r="V1118" s="310">
        <v>4343.1000000000004</v>
      </c>
      <c r="W1118" s="310">
        <v>-15.090000000000002</v>
      </c>
      <c r="X1118" s="144">
        <f t="shared" si="198"/>
        <v>4358.1900000000005</v>
      </c>
      <c r="Y1118" s="93" t="str">
        <f t="shared" si="199"/>
        <v>N.M.</v>
      </c>
      <c r="Z1118" s="134"/>
    </row>
    <row r="1119" spans="1:26" s="70" customFormat="1" hidden="1" outlineLevel="1" x14ac:dyDescent="0.25">
      <c r="A1119" s="65" t="s">
        <v>1529</v>
      </c>
      <c r="B1119" s="66" t="s">
        <v>1990</v>
      </c>
      <c r="C1119" s="67" t="s">
        <v>2440</v>
      </c>
      <c r="D1119" s="68"/>
      <c r="E1119" s="69"/>
      <c r="F1119" s="310">
        <v>-20979.95</v>
      </c>
      <c r="G1119" s="310">
        <v>489137.69</v>
      </c>
      <c r="H1119" s="144">
        <f t="shared" si="193"/>
        <v>-510117.64</v>
      </c>
      <c r="I1119" s="93">
        <f t="shared" si="192"/>
        <v>-1.0428917060143126</v>
      </c>
      <c r="J1119" s="160"/>
      <c r="K1119" s="310">
        <v>649615.13</v>
      </c>
      <c r="L1119" s="310">
        <v>1904972.05</v>
      </c>
      <c r="M1119" s="144">
        <f t="shared" si="194"/>
        <v>-1255356.92</v>
      </c>
      <c r="N1119" s="93">
        <f t="shared" si="195"/>
        <v>-0.65898967913991169</v>
      </c>
      <c r="O1119" s="261"/>
      <c r="P1119" s="160"/>
      <c r="Q1119" s="310">
        <v>403966.18</v>
      </c>
      <c r="R1119" s="310">
        <v>968699.24</v>
      </c>
      <c r="S1119" s="144">
        <f t="shared" si="196"/>
        <v>-564733.06000000006</v>
      </c>
      <c r="T1119" s="93">
        <f t="shared" si="197"/>
        <v>-0.58298080217343828</v>
      </c>
      <c r="U1119" s="160"/>
      <c r="V1119" s="310">
        <v>1746655.63</v>
      </c>
      <c r="W1119" s="310">
        <v>3405425.6500000004</v>
      </c>
      <c r="X1119" s="144">
        <f t="shared" si="198"/>
        <v>-1658770.0200000005</v>
      </c>
      <c r="Y1119" s="93">
        <f t="shared" si="199"/>
        <v>-0.48709623714732997</v>
      </c>
      <c r="Z1119" s="134"/>
    </row>
    <row r="1120" spans="1:26" s="70" customFormat="1" hidden="1" outlineLevel="1" x14ac:dyDescent="0.25">
      <c r="A1120" s="65" t="s">
        <v>1530</v>
      </c>
      <c r="B1120" s="66" t="s">
        <v>1991</v>
      </c>
      <c r="C1120" s="67" t="s">
        <v>2441</v>
      </c>
      <c r="D1120" s="68"/>
      <c r="E1120" s="69"/>
      <c r="F1120" s="310">
        <v>26625.48</v>
      </c>
      <c r="G1120" s="310">
        <v>-70.460000000000008</v>
      </c>
      <c r="H1120" s="144">
        <f t="shared" si="193"/>
        <v>26695.94</v>
      </c>
      <c r="I1120" s="93" t="str">
        <f t="shared" si="192"/>
        <v>N.M.</v>
      </c>
      <c r="J1120" s="160"/>
      <c r="K1120" s="310">
        <v>63618.87</v>
      </c>
      <c r="L1120" s="310">
        <v>8639.9500000000007</v>
      </c>
      <c r="M1120" s="144">
        <f t="shared" si="194"/>
        <v>54978.92</v>
      </c>
      <c r="N1120" s="93">
        <f t="shared" si="195"/>
        <v>6.363337750797168</v>
      </c>
      <c r="O1120" s="261"/>
      <c r="P1120" s="160"/>
      <c r="Q1120" s="310">
        <v>59944.32</v>
      </c>
      <c r="R1120" s="310">
        <v>3270.04</v>
      </c>
      <c r="S1120" s="144">
        <f t="shared" si="196"/>
        <v>56674.28</v>
      </c>
      <c r="T1120" s="93" t="str">
        <f t="shared" si="197"/>
        <v>N.M.</v>
      </c>
      <c r="U1120" s="160"/>
      <c r="V1120" s="310">
        <v>76561.11</v>
      </c>
      <c r="W1120" s="310">
        <v>12992.800000000001</v>
      </c>
      <c r="X1120" s="144">
        <f t="shared" si="198"/>
        <v>63568.31</v>
      </c>
      <c r="Y1120" s="93">
        <f t="shared" si="199"/>
        <v>4.892579736469429</v>
      </c>
      <c r="Z1120" s="134"/>
    </row>
    <row r="1121" spans="1:26" s="70" customFormat="1" hidden="1" outlineLevel="1" x14ac:dyDescent="0.25">
      <c r="A1121" s="65" t="s">
        <v>1531</v>
      </c>
      <c r="B1121" s="66" t="s">
        <v>1992</v>
      </c>
      <c r="C1121" s="67" t="s">
        <v>2442</v>
      </c>
      <c r="D1121" s="68"/>
      <c r="E1121" s="69"/>
      <c r="F1121" s="310">
        <v>79433</v>
      </c>
      <c r="G1121" s="310">
        <v>79052.86</v>
      </c>
      <c r="H1121" s="144">
        <f t="shared" si="193"/>
        <v>380.13999999999942</v>
      </c>
      <c r="I1121" s="93">
        <f t="shared" si="192"/>
        <v>4.8086811786442569E-3</v>
      </c>
      <c r="J1121" s="160"/>
      <c r="K1121" s="310">
        <v>476598</v>
      </c>
      <c r="L1121" s="310">
        <v>474602.86</v>
      </c>
      <c r="M1121" s="144">
        <f t="shared" si="194"/>
        <v>1995.140000000014</v>
      </c>
      <c r="N1121" s="93">
        <f t="shared" si="195"/>
        <v>4.2038094755687191E-3</v>
      </c>
      <c r="O1121" s="261"/>
      <c r="P1121" s="160"/>
      <c r="Q1121" s="310">
        <v>238299</v>
      </c>
      <c r="R1121" s="310">
        <v>237272.86000000002</v>
      </c>
      <c r="S1121" s="144">
        <f t="shared" si="196"/>
        <v>1026.1399999999849</v>
      </c>
      <c r="T1121" s="93">
        <f t="shared" si="197"/>
        <v>4.3247255501534599E-3</v>
      </c>
      <c r="U1121" s="160"/>
      <c r="V1121" s="310">
        <v>953190.60000000009</v>
      </c>
      <c r="W1121" s="310">
        <v>949023.67999999993</v>
      </c>
      <c r="X1121" s="144">
        <f t="shared" si="198"/>
        <v>4166.9200000001583</v>
      </c>
      <c r="Y1121" s="93">
        <f t="shared" si="199"/>
        <v>4.3907439696343076E-3</v>
      </c>
      <c r="Z1121" s="134"/>
    </row>
    <row r="1122" spans="1:26" s="70" customFormat="1" hidden="1" outlineLevel="1" x14ac:dyDescent="0.25">
      <c r="A1122" s="65" t="s">
        <v>1532</v>
      </c>
      <c r="B1122" s="66" t="s">
        <v>1993</v>
      </c>
      <c r="C1122" s="67" t="s">
        <v>2443</v>
      </c>
      <c r="D1122" s="68"/>
      <c r="E1122" s="69"/>
      <c r="F1122" s="310">
        <v>-3800</v>
      </c>
      <c r="G1122" s="310">
        <v>-686.09</v>
      </c>
      <c r="H1122" s="144">
        <f t="shared" si="193"/>
        <v>-3113.91</v>
      </c>
      <c r="I1122" s="93">
        <f t="shared" si="192"/>
        <v>-4.5386319579063965</v>
      </c>
      <c r="J1122" s="160"/>
      <c r="K1122" s="310">
        <v>8025.02</v>
      </c>
      <c r="L1122" s="310">
        <v>9063.9</v>
      </c>
      <c r="M1122" s="144">
        <f t="shared" si="194"/>
        <v>-1038.8799999999992</v>
      </c>
      <c r="N1122" s="93">
        <f t="shared" si="195"/>
        <v>-0.11461732808173074</v>
      </c>
      <c r="O1122" s="261"/>
      <c r="P1122" s="160"/>
      <c r="Q1122" s="310">
        <v>3025.02</v>
      </c>
      <c r="R1122" s="310">
        <v>2463.9</v>
      </c>
      <c r="S1122" s="144">
        <f t="shared" si="196"/>
        <v>561.11999999999989</v>
      </c>
      <c r="T1122" s="93">
        <f t="shared" si="197"/>
        <v>0.22773651528065258</v>
      </c>
      <c r="U1122" s="160"/>
      <c r="V1122" s="310">
        <v>30475.02</v>
      </c>
      <c r="W1122" s="310">
        <v>89652.989999999991</v>
      </c>
      <c r="X1122" s="144">
        <f t="shared" si="198"/>
        <v>-59177.969999999987</v>
      </c>
      <c r="Y1122" s="93">
        <f t="shared" si="199"/>
        <v>-0.66007804089969546</v>
      </c>
      <c r="Z1122" s="134"/>
    </row>
    <row r="1123" spans="1:26" s="70" customFormat="1" hidden="1" outlineLevel="1" x14ac:dyDescent="0.25">
      <c r="A1123" s="65" t="s">
        <v>1533</v>
      </c>
      <c r="B1123" s="66" t="s">
        <v>1994</v>
      </c>
      <c r="C1123" s="67" t="s">
        <v>2444</v>
      </c>
      <c r="D1123" s="68"/>
      <c r="E1123" s="69"/>
      <c r="F1123" s="310">
        <v>4250.01</v>
      </c>
      <c r="G1123" s="310">
        <v>15950.01</v>
      </c>
      <c r="H1123" s="144">
        <f t="shared" si="193"/>
        <v>-11700</v>
      </c>
      <c r="I1123" s="93">
        <f t="shared" si="192"/>
        <v>-0.73354185984836373</v>
      </c>
      <c r="J1123" s="160"/>
      <c r="K1123" s="310">
        <v>8811.5</v>
      </c>
      <c r="L1123" s="310">
        <v>20000</v>
      </c>
      <c r="M1123" s="144">
        <f t="shared" si="194"/>
        <v>-11188.5</v>
      </c>
      <c r="N1123" s="93">
        <f t="shared" si="195"/>
        <v>-0.55942499999999995</v>
      </c>
      <c r="O1123" s="261"/>
      <c r="P1123" s="160"/>
      <c r="Q1123" s="310">
        <v>7900</v>
      </c>
      <c r="R1123" s="310">
        <v>18000.010000000002</v>
      </c>
      <c r="S1123" s="144">
        <f t="shared" si="196"/>
        <v>-10100.010000000002</v>
      </c>
      <c r="T1123" s="93">
        <f t="shared" si="197"/>
        <v>-0.56111135493813624</v>
      </c>
      <c r="U1123" s="160"/>
      <c r="V1123" s="310">
        <v>14476.810000000001</v>
      </c>
      <c r="W1123" s="310">
        <v>28001.25</v>
      </c>
      <c r="X1123" s="144">
        <f t="shared" si="198"/>
        <v>-13524.439999999999</v>
      </c>
      <c r="Y1123" s="93">
        <f t="shared" si="199"/>
        <v>-0.48299415204678359</v>
      </c>
      <c r="Z1123" s="134"/>
    </row>
    <row r="1124" spans="1:26" s="70" customFormat="1" hidden="1" outlineLevel="1" x14ac:dyDescent="0.25">
      <c r="A1124" s="65" t="s">
        <v>1534</v>
      </c>
      <c r="B1124" s="66" t="s">
        <v>1995</v>
      </c>
      <c r="C1124" s="67" t="s">
        <v>2445</v>
      </c>
      <c r="D1124" s="68"/>
      <c r="E1124" s="69"/>
      <c r="F1124" s="310">
        <v>133.06</v>
      </c>
      <c r="G1124" s="310">
        <v>117.07000000000001</v>
      </c>
      <c r="H1124" s="144">
        <f t="shared" si="193"/>
        <v>15.989999999999995</v>
      </c>
      <c r="I1124" s="93">
        <f t="shared" si="192"/>
        <v>0.13658494917570679</v>
      </c>
      <c r="J1124" s="160"/>
      <c r="K1124" s="310">
        <v>1080.3</v>
      </c>
      <c r="L1124" s="310">
        <v>18415.34</v>
      </c>
      <c r="M1124" s="144">
        <f t="shared" si="194"/>
        <v>-17335.04</v>
      </c>
      <c r="N1124" s="93">
        <f t="shared" si="195"/>
        <v>-0.94133695060748268</v>
      </c>
      <c r="O1124" s="261"/>
      <c r="P1124" s="160"/>
      <c r="Q1124" s="310">
        <v>243.76</v>
      </c>
      <c r="R1124" s="310">
        <v>270.59000000000003</v>
      </c>
      <c r="S1124" s="144">
        <f t="shared" si="196"/>
        <v>-26.830000000000041</v>
      </c>
      <c r="T1124" s="93">
        <f t="shared" si="197"/>
        <v>-9.9153701171514244E-2</v>
      </c>
      <c r="U1124" s="160"/>
      <c r="V1124" s="310">
        <v>22162.560000000001</v>
      </c>
      <c r="W1124" s="310">
        <v>22353.35</v>
      </c>
      <c r="X1124" s="144">
        <f t="shared" si="198"/>
        <v>-190.78999999999724</v>
      </c>
      <c r="Y1124" s="93">
        <f t="shared" si="199"/>
        <v>-8.5351860012032755E-3</v>
      </c>
      <c r="Z1124" s="134"/>
    </row>
    <row r="1125" spans="1:26" s="70" customFormat="1" hidden="1" outlineLevel="1" x14ac:dyDescent="0.25">
      <c r="A1125" s="65" t="s">
        <v>1535</v>
      </c>
      <c r="B1125" s="66" t="s">
        <v>1996</v>
      </c>
      <c r="C1125" s="67" t="s">
        <v>2446</v>
      </c>
      <c r="D1125" s="68"/>
      <c r="E1125" s="69"/>
      <c r="F1125" s="310">
        <v>0</v>
      </c>
      <c r="G1125" s="310">
        <v>0</v>
      </c>
      <c r="H1125" s="144">
        <f t="shared" si="193"/>
        <v>0</v>
      </c>
      <c r="I1125" s="93">
        <f t="shared" si="192"/>
        <v>0</v>
      </c>
      <c r="J1125" s="160"/>
      <c r="K1125" s="310">
        <v>-1682.5900000000001</v>
      </c>
      <c r="L1125" s="310">
        <v>0</v>
      </c>
      <c r="M1125" s="144">
        <f t="shared" si="194"/>
        <v>-1682.5900000000001</v>
      </c>
      <c r="N1125" s="93" t="str">
        <f t="shared" si="195"/>
        <v>N.M.</v>
      </c>
      <c r="O1125" s="261"/>
      <c r="P1125" s="160"/>
      <c r="Q1125" s="310">
        <v>-2819.71</v>
      </c>
      <c r="R1125" s="310">
        <v>0</v>
      </c>
      <c r="S1125" s="144">
        <f t="shared" si="196"/>
        <v>-2819.71</v>
      </c>
      <c r="T1125" s="93" t="str">
        <f t="shared" si="197"/>
        <v>N.M.</v>
      </c>
      <c r="U1125" s="160"/>
      <c r="V1125" s="310">
        <v>-1682.5900000000001</v>
      </c>
      <c r="W1125" s="310">
        <v>0</v>
      </c>
      <c r="X1125" s="144">
        <f t="shared" si="198"/>
        <v>-1682.5900000000001</v>
      </c>
      <c r="Y1125" s="93" t="str">
        <f t="shared" si="199"/>
        <v>N.M.</v>
      </c>
      <c r="Z1125" s="134"/>
    </row>
    <row r="1126" spans="1:26" s="70" customFormat="1" hidden="1" outlineLevel="1" x14ac:dyDescent="0.25">
      <c r="A1126" s="65" t="s">
        <v>1536</v>
      </c>
      <c r="B1126" s="66" t="s">
        <v>1997</v>
      </c>
      <c r="C1126" s="67" t="s">
        <v>2447</v>
      </c>
      <c r="D1126" s="68"/>
      <c r="E1126" s="69"/>
      <c r="F1126" s="310">
        <v>0</v>
      </c>
      <c r="G1126" s="310">
        <v>0</v>
      </c>
      <c r="H1126" s="144">
        <f t="shared" si="193"/>
        <v>0</v>
      </c>
      <c r="I1126" s="93">
        <f t="shared" si="192"/>
        <v>0</v>
      </c>
      <c r="J1126" s="160"/>
      <c r="K1126" s="310">
        <v>625</v>
      </c>
      <c r="L1126" s="310">
        <v>0</v>
      </c>
      <c r="M1126" s="144">
        <f t="shared" si="194"/>
        <v>625</v>
      </c>
      <c r="N1126" s="93" t="str">
        <f t="shared" si="195"/>
        <v>N.M.</v>
      </c>
      <c r="O1126" s="261"/>
      <c r="P1126" s="160"/>
      <c r="Q1126" s="310">
        <v>-125</v>
      </c>
      <c r="R1126" s="310">
        <v>0</v>
      </c>
      <c r="S1126" s="144">
        <f t="shared" si="196"/>
        <v>-125</v>
      </c>
      <c r="T1126" s="93" t="str">
        <f t="shared" si="197"/>
        <v>N.M.</v>
      </c>
      <c r="U1126" s="160"/>
      <c r="V1126" s="310">
        <v>625</v>
      </c>
      <c r="W1126" s="310">
        <v>0</v>
      </c>
      <c r="X1126" s="144">
        <f t="shared" si="198"/>
        <v>625</v>
      </c>
      <c r="Y1126" s="93" t="str">
        <f t="shared" si="199"/>
        <v>N.M.</v>
      </c>
      <c r="Z1126" s="134"/>
    </row>
    <row r="1127" spans="1:26" s="70" customFormat="1" hidden="1" outlineLevel="1" x14ac:dyDescent="0.25">
      <c r="A1127" s="65" t="s">
        <v>1537</v>
      </c>
      <c r="B1127" s="66" t="s">
        <v>1998</v>
      </c>
      <c r="C1127" s="67" t="s">
        <v>2448</v>
      </c>
      <c r="D1127" s="68"/>
      <c r="E1127" s="69"/>
      <c r="F1127" s="310">
        <v>0</v>
      </c>
      <c r="G1127" s="310">
        <v>0</v>
      </c>
      <c r="H1127" s="144">
        <f t="shared" si="193"/>
        <v>0</v>
      </c>
      <c r="I1127" s="93">
        <f t="shared" si="192"/>
        <v>0</v>
      </c>
      <c r="J1127" s="160"/>
      <c r="K1127" s="310">
        <v>0</v>
      </c>
      <c r="L1127" s="310">
        <v>0</v>
      </c>
      <c r="M1127" s="144">
        <f t="shared" si="194"/>
        <v>0</v>
      </c>
      <c r="N1127" s="93">
        <f t="shared" si="195"/>
        <v>0</v>
      </c>
      <c r="O1127" s="261"/>
      <c r="P1127" s="160"/>
      <c r="Q1127" s="310">
        <v>0</v>
      </c>
      <c r="R1127" s="310">
        <v>0</v>
      </c>
      <c r="S1127" s="144">
        <f t="shared" si="196"/>
        <v>0</v>
      </c>
      <c r="T1127" s="93">
        <f t="shared" si="197"/>
        <v>0</v>
      </c>
      <c r="U1127" s="160"/>
      <c r="V1127" s="310">
        <v>0</v>
      </c>
      <c r="W1127" s="310">
        <v>13.48</v>
      </c>
      <c r="X1127" s="144">
        <f t="shared" si="198"/>
        <v>-13.48</v>
      </c>
      <c r="Y1127" s="93" t="str">
        <f t="shared" si="199"/>
        <v>N.M.</v>
      </c>
      <c r="Z1127" s="134"/>
    </row>
    <row r="1128" spans="1:26" s="70" customFormat="1" hidden="1" outlineLevel="1" x14ac:dyDescent="0.25">
      <c r="A1128" s="65" t="s">
        <v>1538</v>
      </c>
      <c r="B1128" s="66" t="s">
        <v>1999</v>
      </c>
      <c r="C1128" s="67" t="s">
        <v>2449</v>
      </c>
      <c r="D1128" s="68"/>
      <c r="E1128" s="69"/>
      <c r="F1128" s="310">
        <v>1774.04</v>
      </c>
      <c r="G1128" s="310">
        <v>6254.02</v>
      </c>
      <c r="H1128" s="144">
        <f t="shared" si="193"/>
        <v>-4479.9800000000005</v>
      </c>
      <c r="I1128" s="93">
        <f t="shared" si="192"/>
        <v>-0.71633605265093492</v>
      </c>
      <c r="J1128" s="160"/>
      <c r="K1128" s="310">
        <v>10916.210000000001</v>
      </c>
      <c r="L1128" s="310">
        <v>12539.43</v>
      </c>
      <c r="M1128" s="144">
        <f t="shared" si="194"/>
        <v>-1623.2199999999993</v>
      </c>
      <c r="N1128" s="93">
        <f t="shared" si="195"/>
        <v>-0.12944926523773403</v>
      </c>
      <c r="O1128" s="261"/>
      <c r="P1128" s="160"/>
      <c r="Q1128" s="310">
        <v>6585.76</v>
      </c>
      <c r="R1128" s="310">
        <v>12539.43</v>
      </c>
      <c r="S1128" s="144">
        <f t="shared" si="196"/>
        <v>-5953.67</v>
      </c>
      <c r="T1128" s="93">
        <f t="shared" si="197"/>
        <v>-0.47479590380104997</v>
      </c>
      <c r="U1128" s="160"/>
      <c r="V1128" s="310">
        <v>15242.710000000001</v>
      </c>
      <c r="W1128" s="310">
        <v>23065</v>
      </c>
      <c r="X1128" s="144">
        <f t="shared" si="198"/>
        <v>-7822.2899999999991</v>
      </c>
      <c r="Y1128" s="93">
        <f t="shared" si="199"/>
        <v>-0.33914112291350529</v>
      </c>
      <c r="Z1128" s="134"/>
    </row>
    <row r="1129" spans="1:26" s="70" customFormat="1" hidden="1" outlineLevel="1" x14ac:dyDescent="0.25">
      <c r="A1129" s="65" t="s">
        <v>1539</v>
      </c>
      <c r="B1129" s="66" t="s">
        <v>2000</v>
      </c>
      <c r="C1129" s="67" t="s">
        <v>2450</v>
      </c>
      <c r="D1129" s="68"/>
      <c r="E1129" s="69"/>
      <c r="F1129" s="310">
        <v>1194.32</v>
      </c>
      <c r="G1129" s="310">
        <v>289.06</v>
      </c>
      <c r="H1129" s="144">
        <f t="shared" si="193"/>
        <v>905.26</v>
      </c>
      <c r="I1129" s="93">
        <f t="shared" si="192"/>
        <v>3.1317373555663184</v>
      </c>
      <c r="J1129" s="160"/>
      <c r="K1129" s="310">
        <v>4477.08</v>
      </c>
      <c r="L1129" s="310">
        <v>5131.57</v>
      </c>
      <c r="M1129" s="144">
        <f t="shared" si="194"/>
        <v>-654.48999999999978</v>
      </c>
      <c r="N1129" s="93">
        <f t="shared" si="195"/>
        <v>-0.12754186340632589</v>
      </c>
      <c r="O1129" s="261"/>
      <c r="P1129" s="160"/>
      <c r="Q1129" s="310">
        <v>3586.84</v>
      </c>
      <c r="R1129" s="310">
        <v>1951.42</v>
      </c>
      <c r="S1129" s="144">
        <f t="shared" si="196"/>
        <v>1635.42</v>
      </c>
      <c r="T1129" s="93">
        <f t="shared" si="197"/>
        <v>0.83806663865287845</v>
      </c>
      <c r="U1129" s="160"/>
      <c r="V1129" s="310">
        <v>5663.3099999999995</v>
      </c>
      <c r="W1129" s="310">
        <v>9373.2000000000007</v>
      </c>
      <c r="X1129" s="144">
        <f t="shared" si="198"/>
        <v>-3709.8900000000012</v>
      </c>
      <c r="Y1129" s="93">
        <f t="shared" si="199"/>
        <v>-0.3957975931378826</v>
      </c>
      <c r="Z1129" s="134"/>
    </row>
    <row r="1130" spans="1:26" s="70" customFormat="1" hidden="1" outlineLevel="1" x14ac:dyDescent="0.25">
      <c r="A1130" s="65" t="s">
        <v>1540</v>
      </c>
      <c r="B1130" s="66" t="s">
        <v>2001</v>
      </c>
      <c r="C1130" s="67" t="s">
        <v>2451</v>
      </c>
      <c r="D1130" s="68"/>
      <c r="E1130" s="69"/>
      <c r="F1130" s="310">
        <v>35047.910000000003</v>
      </c>
      <c r="G1130" s="310">
        <v>30845.91</v>
      </c>
      <c r="H1130" s="144">
        <f t="shared" si="193"/>
        <v>4202.0000000000036</v>
      </c>
      <c r="I1130" s="93">
        <f t="shared" si="192"/>
        <v>0.13622551579771852</v>
      </c>
      <c r="J1130" s="160"/>
      <c r="K1130" s="310">
        <v>137678.39999999999</v>
      </c>
      <c r="L1130" s="310">
        <v>182502.58000000002</v>
      </c>
      <c r="M1130" s="144">
        <f t="shared" si="194"/>
        <v>-44824.180000000022</v>
      </c>
      <c r="N1130" s="93">
        <f t="shared" si="195"/>
        <v>-0.24560847304186065</v>
      </c>
      <c r="O1130" s="261"/>
      <c r="P1130" s="160"/>
      <c r="Q1130" s="310">
        <v>87645.89</v>
      </c>
      <c r="R1130" s="310">
        <v>-12324.210000000001</v>
      </c>
      <c r="S1130" s="144">
        <f t="shared" si="196"/>
        <v>99970.1</v>
      </c>
      <c r="T1130" s="93">
        <f t="shared" si="197"/>
        <v>8.1116842377726446</v>
      </c>
      <c r="U1130" s="160"/>
      <c r="V1130" s="310">
        <v>248571.72999999998</v>
      </c>
      <c r="W1130" s="310">
        <v>224821.23</v>
      </c>
      <c r="X1130" s="144">
        <f t="shared" si="198"/>
        <v>23750.499999999971</v>
      </c>
      <c r="Y1130" s="93">
        <f t="shared" si="199"/>
        <v>0.1056417136406556</v>
      </c>
      <c r="Z1130" s="134"/>
    </row>
    <row r="1131" spans="1:26" s="70" customFormat="1" hidden="1" outlineLevel="1" x14ac:dyDescent="0.25">
      <c r="A1131" s="65" t="s">
        <v>1541</v>
      </c>
      <c r="B1131" s="66" t="s">
        <v>2002</v>
      </c>
      <c r="C1131" s="67" t="s">
        <v>2452</v>
      </c>
      <c r="D1131" s="68"/>
      <c r="E1131" s="69"/>
      <c r="F1131" s="310">
        <v>2027.2710000000002</v>
      </c>
      <c r="G1131" s="310">
        <v>2109.86</v>
      </c>
      <c r="H1131" s="144">
        <f t="shared" si="193"/>
        <v>-82.588999999999942</v>
      </c>
      <c r="I1131" s="93">
        <f t="shared" si="192"/>
        <v>-3.9144303413496603E-2</v>
      </c>
      <c r="J1131" s="160"/>
      <c r="K1131" s="310">
        <v>31507.898000000001</v>
      </c>
      <c r="L1131" s="310">
        <v>43787.019</v>
      </c>
      <c r="M1131" s="144">
        <f t="shared" si="194"/>
        <v>-12279.120999999999</v>
      </c>
      <c r="N1131" s="93">
        <f t="shared" si="195"/>
        <v>-0.28042833881886314</v>
      </c>
      <c r="O1131" s="261"/>
      <c r="P1131" s="160"/>
      <c r="Q1131" s="310">
        <v>6945.6840000000002</v>
      </c>
      <c r="R1131" s="310">
        <v>10733.64</v>
      </c>
      <c r="S1131" s="144">
        <f t="shared" si="196"/>
        <v>-3787.9559999999992</v>
      </c>
      <c r="T1131" s="93">
        <f t="shared" si="197"/>
        <v>-0.352905072277438</v>
      </c>
      <c r="U1131" s="160"/>
      <c r="V1131" s="310">
        <v>76176.687999999995</v>
      </c>
      <c r="W1131" s="310">
        <v>60317.078999999998</v>
      </c>
      <c r="X1131" s="144">
        <f t="shared" si="198"/>
        <v>15859.608999999997</v>
      </c>
      <c r="Y1131" s="93">
        <f t="shared" si="199"/>
        <v>0.26293728514273706</v>
      </c>
      <c r="Z1131" s="134"/>
    </row>
    <row r="1132" spans="1:26" s="70" customFormat="1" hidden="1" outlineLevel="1" x14ac:dyDescent="0.25">
      <c r="A1132" s="65" t="s">
        <v>1542</v>
      </c>
      <c r="B1132" s="66" t="s">
        <v>2003</v>
      </c>
      <c r="C1132" s="67" t="s">
        <v>2453</v>
      </c>
      <c r="D1132" s="68"/>
      <c r="E1132" s="69"/>
      <c r="F1132" s="310">
        <v>0</v>
      </c>
      <c r="G1132" s="310">
        <v>0</v>
      </c>
      <c r="H1132" s="144">
        <f t="shared" si="193"/>
        <v>0</v>
      </c>
      <c r="I1132" s="93">
        <f t="shared" si="192"/>
        <v>0</v>
      </c>
      <c r="J1132" s="160"/>
      <c r="K1132" s="310">
        <v>17.89</v>
      </c>
      <c r="L1132" s="310">
        <v>556.69000000000005</v>
      </c>
      <c r="M1132" s="144">
        <f t="shared" si="194"/>
        <v>-538.80000000000007</v>
      </c>
      <c r="N1132" s="93">
        <f t="shared" si="195"/>
        <v>-0.96786362248288993</v>
      </c>
      <c r="O1132" s="261"/>
      <c r="P1132" s="160"/>
      <c r="Q1132" s="310">
        <v>-6.48</v>
      </c>
      <c r="R1132" s="310">
        <v>-8.2799999999999994</v>
      </c>
      <c r="S1132" s="144">
        <f t="shared" si="196"/>
        <v>1.7999999999999989</v>
      </c>
      <c r="T1132" s="93">
        <f t="shared" si="197"/>
        <v>0.21739130434782597</v>
      </c>
      <c r="U1132" s="160"/>
      <c r="V1132" s="310">
        <v>86.81</v>
      </c>
      <c r="W1132" s="310">
        <v>2134.0700000000002</v>
      </c>
      <c r="X1132" s="144">
        <f t="shared" si="198"/>
        <v>-2047.2600000000002</v>
      </c>
      <c r="Y1132" s="93">
        <f t="shared" si="199"/>
        <v>-0.95932185917050516</v>
      </c>
      <c r="Z1132" s="134"/>
    </row>
    <row r="1133" spans="1:26" s="70" customFormat="1" hidden="1" outlineLevel="1" x14ac:dyDescent="0.25">
      <c r="A1133" s="65" t="s">
        <v>1543</v>
      </c>
      <c r="B1133" s="66" t="s">
        <v>2004</v>
      </c>
      <c r="C1133" s="67" t="s">
        <v>2454</v>
      </c>
      <c r="D1133" s="68"/>
      <c r="E1133" s="69"/>
      <c r="F1133" s="310">
        <v>0</v>
      </c>
      <c r="G1133" s="310">
        <v>-130.33000000000001</v>
      </c>
      <c r="H1133" s="144">
        <f t="shared" si="193"/>
        <v>130.33000000000001</v>
      </c>
      <c r="I1133" s="93" t="str">
        <f t="shared" si="192"/>
        <v>N.M.</v>
      </c>
      <c r="J1133" s="160"/>
      <c r="K1133" s="310">
        <v>13299.130000000001</v>
      </c>
      <c r="L1133" s="310">
        <v>116069.81</v>
      </c>
      <c r="M1133" s="144">
        <f t="shared" si="194"/>
        <v>-102770.68</v>
      </c>
      <c r="N1133" s="93">
        <f t="shared" si="195"/>
        <v>-0.88542128224384964</v>
      </c>
      <c r="O1133" s="261"/>
      <c r="P1133" s="160"/>
      <c r="Q1133" s="310">
        <v>-4.2</v>
      </c>
      <c r="R1133" s="310">
        <v>5251.45</v>
      </c>
      <c r="S1133" s="144">
        <f t="shared" si="196"/>
        <v>-5255.65</v>
      </c>
      <c r="T1133" s="93">
        <f t="shared" si="197"/>
        <v>-1.0007997791086272</v>
      </c>
      <c r="U1133" s="160"/>
      <c r="V1133" s="310">
        <v>17754.64</v>
      </c>
      <c r="W1133" s="310">
        <v>128515.64</v>
      </c>
      <c r="X1133" s="144">
        <f t="shared" si="198"/>
        <v>-110761</v>
      </c>
      <c r="Y1133" s="93">
        <f t="shared" si="199"/>
        <v>-0.86184841004565671</v>
      </c>
      <c r="Z1133" s="134"/>
    </row>
    <row r="1134" spans="1:26" s="70" customFormat="1" hidden="1" outlineLevel="1" x14ac:dyDescent="0.25">
      <c r="A1134" s="65" t="s">
        <v>1544</v>
      </c>
      <c r="B1134" s="66" t="s">
        <v>2005</v>
      </c>
      <c r="C1134" s="67" t="s">
        <v>2455</v>
      </c>
      <c r="D1134" s="68"/>
      <c r="E1134" s="69"/>
      <c r="F1134" s="310">
        <v>27010.89</v>
      </c>
      <c r="G1134" s="310">
        <v>26913.55</v>
      </c>
      <c r="H1134" s="144">
        <f t="shared" si="193"/>
        <v>97.340000000000146</v>
      </c>
      <c r="I1134" s="93">
        <f t="shared" si="192"/>
        <v>3.616765532603471E-3</v>
      </c>
      <c r="J1134" s="160"/>
      <c r="K1134" s="310">
        <v>110085.86</v>
      </c>
      <c r="L1134" s="310">
        <v>113684.24</v>
      </c>
      <c r="M1134" s="144">
        <f t="shared" si="194"/>
        <v>-3598.3800000000047</v>
      </c>
      <c r="N1134" s="93">
        <f t="shared" si="195"/>
        <v>-3.1652408460486732E-2</v>
      </c>
      <c r="O1134" s="261"/>
      <c r="P1134" s="160"/>
      <c r="Q1134" s="310">
        <v>54171.42</v>
      </c>
      <c r="R1134" s="310">
        <v>52552.66</v>
      </c>
      <c r="S1134" s="144">
        <f t="shared" si="196"/>
        <v>1618.7599999999948</v>
      </c>
      <c r="T1134" s="93">
        <f t="shared" si="197"/>
        <v>3.0802627307542466E-2</v>
      </c>
      <c r="U1134" s="160"/>
      <c r="V1134" s="310">
        <v>253992.01</v>
      </c>
      <c r="W1134" s="310">
        <v>273131.61</v>
      </c>
      <c r="X1134" s="144">
        <f t="shared" si="198"/>
        <v>-19139.599999999977</v>
      </c>
      <c r="Y1134" s="93">
        <f t="shared" si="199"/>
        <v>-7.0074642770201437E-2</v>
      </c>
      <c r="Z1134" s="134"/>
    </row>
    <row r="1135" spans="1:26" s="70" customFormat="1" hidden="1" outlineLevel="1" x14ac:dyDescent="0.25">
      <c r="A1135" s="65" t="s">
        <v>1545</v>
      </c>
      <c r="B1135" s="66" t="s">
        <v>2006</v>
      </c>
      <c r="C1135" s="67" t="s">
        <v>2456</v>
      </c>
      <c r="D1135" s="68"/>
      <c r="E1135" s="69"/>
      <c r="F1135" s="310">
        <v>800</v>
      </c>
      <c r="G1135" s="310">
        <v>800</v>
      </c>
      <c r="H1135" s="144">
        <f t="shared" si="193"/>
        <v>0</v>
      </c>
      <c r="I1135" s="93">
        <f t="shared" si="192"/>
        <v>0</v>
      </c>
      <c r="J1135" s="160"/>
      <c r="K1135" s="310">
        <v>5600</v>
      </c>
      <c r="L1135" s="310">
        <v>4800</v>
      </c>
      <c r="M1135" s="144">
        <f t="shared" si="194"/>
        <v>800</v>
      </c>
      <c r="N1135" s="93">
        <f t="shared" si="195"/>
        <v>0.16666666666666666</v>
      </c>
      <c r="O1135" s="261"/>
      <c r="P1135" s="160"/>
      <c r="Q1135" s="310">
        <v>3200</v>
      </c>
      <c r="R1135" s="310">
        <v>1600</v>
      </c>
      <c r="S1135" s="144">
        <f t="shared" si="196"/>
        <v>1600</v>
      </c>
      <c r="T1135" s="93">
        <f t="shared" si="197"/>
        <v>1</v>
      </c>
      <c r="U1135" s="160"/>
      <c r="V1135" s="310">
        <v>18233.71</v>
      </c>
      <c r="W1135" s="310">
        <v>16680.11</v>
      </c>
      <c r="X1135" s="144">
        <f t="shared" si="198"/>
        <v>1553.5999999999985</v>
      </c>
      <c r="Y1135" s="93">
        <f t="shared" si="199"/>
        <v>9.3140872572183189E-2</v>
      </c>
      <c r="Z1135" s="134"/>
    </row>
    <row r="1136" spans="1:26" s="70" customFormat="1" hidden="1" outlineLevel="1" x14ac:dyDescent="0.25">
      <c r="A1136" s="65" t="s">
        <v>1546</v>
      </c>
      <c r="B1136" s="66" t="s">
        <v>2007</v>
      </c>
      <c r="C1136" s="67" t="s">
        <v>2457</v>
      </c>
      <c r="D1136" s="68"/>
      <c r="E1136" s="69"/>
      <c r="F1136" s="310">
        <v>4092.1600000000003</v>
      </c>
      <c r="G1136" s="310">
        <v>4568.76</v>
      </c>
      <c r="H1136" s="144">
        <f t="shared" si="193"/>
        <v>-476.59999999999991</v>
      </c>
      <c r="I1136" s="93">
        <f t="shared" si="192"/>
        <v>-0.10431714513347164</v>
      </c>
      <c r="J1136" s="160"/>
      <c r="K1136" s="310">
        <v>24866.95</v>
      </c>
      <c r="L1136" s="310">
        <v>26632.73</v>
      </c>
      <c r="M1136" s="144">
        <f t="shared" si="194"/>
        <v>-1765.7799999999988</v>
      </c>
      <c r="N1136" s="93">
        <f t="shared" si="195"/>
        <v>-6.6301126471075209E-2</v>
      </c>
      <c r="O1136" s="261"/>
      <c r="P1136" s="160"/>
      <c r="Q1136" s="310">
        <v>12280.84</v>
      </c>
      <c r="R1136" s="310">
        <v>12945.93</v>
      </c>
      <c r="S1136" s="144">
        <f t="shared" si="196"/>
        <v>-665.09000000000015</v>
      </c>
      <c r="T1136" s="93">
        <f t="shared" si="197"/>
        <v>-5.1374447413202462E-2</v>
      </c>
      <c r="U1136" s="160"/>
      <c r="V1136" s="310">
        <v>50799.53</v>
      </c>
      <c r="W1136" s="310">
        <v>45915.21</v>
      </c>
      <c r="X1136" s="144">
        <f t="shared" si="198"/>
        <v>4884.32</v>
      </c>
      <c r="Y1136" s="93">
        <f t="shared" si="199"/>
        <v>0.10637695003463993</v>
      </c>
      <c r="Z1136" s="134"/>
    </row>
    <row r="1137" spans="1:26" s="70" customFormat="1" hidden="1" outlineLevel="1" x14ac:dyDescent="0.25">
      <c r="A1137" s="65" t="s">
        <v>1582</v>
      </c>
      <c r="B1137" s="66" t="s">
        <v>2043</v>
      </c>
      <c r="C1137" s="67" t="s">
        <v>2483</v>
      </c>
      <c r="D1137" s="68"/>
      <c r="E1137" s="69"/>
      <c r="F1137" s="310">
        <v>279.35000000000002</v>
      </c>
      <c r="G1137" s="310">
        <v>1611.17</v>
      </c>
      <c r="H1137" s="144">
        <f t="shared" si="193"/>
        <v>-1331.8200000000002</v>
      </c>
      <c r="I1137" s="93">
        <f t="shared" si="192"/>
        <v>-0.82661668228678542</v>
      </c>
      <c r="J1137" s="160"/>
      <c r="K1137" s="310">
        <v>2871.5</v>
      </c>
      <c r="L1137" s="310">
        <v>14503.35</v>
      </c>
      <c r="M1137" s="144">
        <f t="shared" si="194"/>
        <v>-11631.85</v>
      </c>
      <c r="N1137" s="93">
        <f t="shared" si="195"/>
        <v>-0.80201125946764029</v>
      </c>
      <c r="O1137" s="261"/>
      <c r="P1137" s="160"/>
      <c r="Q1137" s="310">
        <v>1855.29</v>
      </c>
      <c r="R1137" s="310">
        <v>4833.51</v>
      </c>
      <c r="S1137" s="144">
        <f t="shared" si="196"/>
        <v>-2978.2200000000003</v>
      </c>
      <c r="T1137" s="93">
        <f t="shared" si="197"/>
        <v>-0.61616092653165089</v>
      </c>
      <c r="U1137" s="160"/>
      <c r="V1137" s="310">
        <v>13505.73</v>
      </c>
      <c r="W1137" s="310">
        <v>23557.17</v>
      </c>
      <c r="X1137" s="144">
        <f t="shared" si="198"/>
        <v>-10051.439999999999</v>
      </c>
      <c r="Y1137" s="93">
        <f t="shared" si="199"/>
        <v>-0.42668283159649478</v>
      </c>
      <c r="Z1137" s="134"/>
    </row>
    <row r="1138" spans="1:26" s="70" customFormat="1" hidden="1" outlineLevel="1" x14ac:dyDescent="0.25">
      <c r="A1138" s="65" t="s">
        <v>1583</v>
      </c>
      <c r="B1138" s="66" t="s">
        <v>2044</v>
      </c>
      <c r="C1138" s="67" t="s">
        <v>2484</v>
      </c>
      <c r="D1138" s="68"/>
      <c r="E1138" s="69"/>
      <c r="F1138" s="310">
        <v>11593.91</v>
      </c>
      <c r="G1138" s="310">
        <v>45626.75</v>
      </c>
      <c r="H1138" s="144">
        <f t="shared" si="193"/>
        <v>-34032.839999999997</v>
      </c>
      <c r="I1138" s="93">
        <f t="shared" si="192"/>
        <v>-0.74589665053943133</v>
      </c>
      <c r="J1138" s="160"/>
      <c r="K1138" s="310">
        <v>102940.14</v>
      </c>
      <c r="L1138" s="310">
        <v>437834.71</v>
      </c>
      <c r="M1138" s="144">
        <f t="shared" si="194"/>
        <v>-334894.57</v>
      </c>
      <c r="N1138" s="93">
        <f t="shared" si="195"/>
        <v>-0.76488812410509888</v>
      </c>
      <c r="O1138" s="261"/>
      <c r="P1138" s="160"/>
      <c r="Q1138" s="310">
        <v>45560.57</v>
      </c>
      <c r="R1138" s="310">
        <v>200535.57</v>
      </c>
      <c r="S1138" s="144">
        <f t="shared" si="196"/>
        <v>-154975</v>
      </c>
      <c r="T1138" s="93">
        <f t="shared" si="197"/>
        <v>-0.77280554267754087</v>
      </c>
      <c r="U1138" s="160"/>
      <c r="V1138" s="310">
        <v>715966.07000000007</v>
      </c>
      <c r="W1138" s="310">
        <v>1083752.68</v>
      </c>
      <c r="X1138" s="144">
        <f t="shared" si="198"/>
        <v>-367786.60999999987</v>
      </c>
      <c r="Y1138" s="93">
        <f t="shared" si="199"/>
        <v>-0.3393639681703024</v>
      </c>
      <c r="Z1138" s="134"/>
    </row>
    <row r="1139" spans="1:26" s="70" customFormat="1" hidden="1" outlineLevel="1" x14ac:dyDescent="0.25">
      <c r="A1139" s="65" t="s">
        <v>1584</v>
      </c>
      <c r="B1139" s="66" t="s">
        <v>2045</v>
      </c>
      <c r="C1139" s="67" t="s">
        <v>2485</v>
      </c>
      <c r="D1139" s="68"/>
      <c r="E1139" s="69"/>
      <c r="F1139" s="310">
        <v>1808.33</v>
      </c>
      <c r="G1139" s="310">
        <v>731.68000000000006</v>
      </c>
      <c r="H1139" s="144">
        <f t="shared" si="193"/>
        <v>1076.6499999999999</v>
      </c>
      <c r="I1139" s="93">
        <f t="shared" si="192"/>
        <v>1.4714766017931333</v>
      </c>
      <c r="J1139" s="160"/>
      <c r="K1139" s="310">
        <v>11473.99</v>
      </c>
      <c r="L1139" s="310">
        <v>867.87</v>
      </c>
      <c r="M1139" s="144">
        <f t="shared" si="194"/>
        <v>10606.119999999999</v>
      </c>
      <c r="N1139" s="93" t="str">
        <f t="shared" si="195"/>
        <v>N.M.</v>
      </c>
      <c r="O1139" s="261"/>
      <c r="P1139" s="160"/>
      <c r="Q1139" s="310">
        <v>10161.469999999999</v>
      </c>
      <c r="R1139" s="310">
        <v>864.84</v>
      </c>
      <c r="S1139" s="144">
        <f t="shared" si="196"/>
        <v>9296.6299999999992</v>
      </c>
      <c r="T1139" s="93" t="str">
        <f t="shared" si="197"/>
        <v>N.M.</v>
      </c>
      <c r="U1139" s="160"/>
      <c r="V1139" s="310">
        <v>24711.78</v>
      </c>
      <c r="W1139" s="310">
        <v>859.75</v>
      </c>
      <c r="X1139" s="144">
        <f t="shared" si="198"/>
        <v>23852.03</v>
      </c>
      <c r="Y1139" s="93" t="str">
        <f t="shared" si="199"/>
        <v>N.M.</v>
      </c>
      <c r="Z1139" s="134"/>
    </row>
    <row r="1140" spans="1:26" s="70" customFormat="1" hidden="1" outlineLevel="1" x14ac:dyDescent="0.25">
      <c r="A1140" s="65" t="s">
        <v>1585</v>
      </c>
      <c r="B1140" s="66" t="s">
        <v>2046</v>
      </c>
      <c r="C1140" s="67" t="s">
        <v>2486</v>
      </c>
      <c r="D1140" s="68"/>
      <c r="E1140" s="69"/>
      <c r="F1140" s="310">
        <v>0</v>
      </c>
      <c r="G1140" s="310">
        <v>376.75</v>
      </c>
      <c r="H1140" s="144">
        <f t="shared" si="193"/>
        <v>-376.75</v>
      </c>
      <c r="I1140" s="93" t="str">
        <f t="shared" ref="I1140:I1203" si="200">IF(G1140&lt;0,IF(H1140=0,0,IF(OR(G1140=0,F1140=0),"N.M.",IF(ABS(H1140/G1140)&gt;=10,"N.M.",H1140/(-G1140)))),IF(H1140=0,0,IF(OR(G1140=0,F1140=0),"N.M.",IF(ABS(H1140/G1140)&gt;=10,"N.M.",H1140/G1140))))</f>
        <v>N.M.</v>
      </c>
      <c r="J1140" s="160"/>
      <c r="K1140" s="310">
        <v>0</v>
      </c>
      <c r="L1140" s="310">
        <v>2282.67</v>
      </c>
      <c r="M1140" s="144">
        <f t="shared" si="194"/>
        <v>-2282.67</v>
      </c>
      <c r="N1140" s="93" t="str">
        <f t="shared" si="195"/>
        <v>N.M.</v>
      </c>
      <c r="O1140" s="261"/>
      <c r="P1140" s="160"/>
      <c r="Q1140" s="310">
        <v>0</v>
      </c>
      <c r="R1140" s="310">
        <v>1144.56</v>
      </c>
      <c r="S1140" s="144">
        <f t="shared" si="196"/>
        <v>-1144.56</v>
      </c>
      <c r="T1140" s="93" t="str">
        <f t="shared" si="197"/>
        <v>N.M.</v>
      </c>
      <c r="U1140" s="160"/>
      <c r="V1140" s="310">
        <v>2259.56</v>
      </c>
      <c r="W1140" s="310">
        <v>4642.22</v>
      </c>
      <c r="X1140" s="144">
        <f t="shared" si="198"/>
        <v>-2382.6600000000003</v>
      </c>
      <c r="Y1140" s="93">
        <f t="shared" si="199"/>
        <v>-0.51325874258436699</v>
      </c>
      <c r="Z1140" s="134"/>
    </row>
    <row r="1141" spans="1:26" s="70" customFormat="1" hidden="1" outlineLevel="1" x14ac:dyDescent="0.25">
      <c r="A1141" s="65" t="s">
        <v>1586</v>
      </c>
      <c r="B1141" s="66" t="s">
        <v>2047</v>
      </c>
      <c r="C1141" s="67" t="s">
        <v>2487</v>
      </c>
      <c r="D1141" s="68"/>
      <c r="E1141" s="69"/>
      <c r="F1141" s="310">
        <v>0</v>
      </c>
      <c r="G1141" s="310">
        <v>62751.8</v>
      </c>
      <c r="H1141" s="144">
        <f t="shared" si="193"/>
        <v>-62751.8</v>
      </c>
      <c r="I1141" s="93" t="str">
        <f t="shared" si="200"/>
        <v>N.M.</v>
      </c>
      <c r="J1141" s="160"/>
      <c r="K1141" s="310">
        <v>0</v>
      </c>
      <c r="L1141" s="310">
        <v>632378</v>
      </c>
      <c r="M1141" s="144">
        <f t="shared" si="194"/>
        <v>-632378</v>
      </c>
      <c r="N1141" s="93" t="str">
        <f t="shared" si="195"/>
        <v>N.M.</v>
      </c>
      <c r="O1141" s="261"/>
      <c r="P1141" s="160"/>
      <c r="Q1141" s="310">
        <v>0</v>
      </c>
      <c r="R1141" s="310">
        <v>248878.2</v>
      </c>
      <c r="S1141" s="144">
        <f t="shared" si="196"/>
        <v>-248878.2</v>
      </c>
      <c r="T1141" s="93" t="str">
        <f t="shared" si="197"/>
        <v>N.M.</v>
      </c>
      <c r="U1141" s="160"/>
      <c r="V1141" s="310">
        <v>485825.73</v>
      </c>
      <c r="W1141" s="310">
        <v>1142269.6099999999</v>
      </c>
      <c r="X1141" s="144">
        <f t="shared" si="198"/>
        <v>-656443.87999999989</v>
      </c>
      <c r="Y1141" s="93">
        <f t="shared" si="199"/>
        <v>-0.57468383493105446</v>
      </c>
      <c r="Z1141" s="134"/>
    </row>
    <row r="1142" spans="1:26" s="70" customFormat="1" hidden="1" outlineLevel="1" x14ac:dyDescent="0.25">
      <c r="A1142" s="65" t="s">
        <v>1587</v>
      </c>
      <c r="B1142" s="66" t="s">
        <v>2048</v>
      </c>
      <c r="C1142" s="67" t="s">
        <v>2488</v>
      </c>
      <c r="D1142" s="68"/>
      <c r="E1142" s="69"/>
      <c r="F1142" s="310">
        <v>0</v>
      </c>
      <c r="G1142" s="310">
        <v>84260.39</v>
      </c>
      <c r="H1142" s="144">
        <f t="shared" si="193"/>
        <v>-84260.39</v>
      </c>
      <c r="I1142" s="93" t="str">
        <f t="shared" si="200"/>
        <v>N.M.</v>
      </c>
      <c r="J1142" s="160"/>
      <c r="K1142" s="310">
        <v>0</v>
      </c>
      <c r="L1142" s="310">
        <v>487291.14</v>
      </c>
      <c r="M1142" s="144">
        <f t="shared" si="194"/>
        <v>-487291.14</v>
      </c>
      <c r="N1142" s="93" t="str">
        <f t="shared" si="195"/>
        <v>N.M.</v>
      </c>
      <c r="O1142" s="261"/>
      <c r="P1142" s="160"/>
      <c r="Q1142" s="310">
        <v>0</v>
      </c>
      <c r="R1142" s="310">
        <v>255613.11000000002</v>
      </c>
      <c r="S1142" s="144">
        <f t="shared" si="196"/>
        <v>-255613.11000000002</v>
      </c>
      <c r="T1142" s="93" t="str">
        <f t="shared" si="197"/>
        <v>N.M.</v>
      </c>
      <c r="U1142" s="160"/>
      <c r="V1142" s="310">
        <v>452394.56</v>
      </c>
      <c r="W1142" s="310">
        <v>970773.26</v>
      </c>
      <c r="X1142" s="144">
        <f t="shared" si="198"/>
        <v>-518378.7</v>
      </c>
      <c r="Y1142" s="93">
        <f t="shared" si="199"/>
        <v>-0.53398535101801214</v>
      </c>
      <c r="Z1142" s="134"/>
    </row>
    <row r="1143" spans="1:26" s="70" customFormat="1" hidden="1" outlineLevel="1" x14ac:dyDescent="0.25">
      <c r="A1143" s="65" t="s">
        <v>1588</v>
      </c>
      <c r="B1143" s="66" t="s">
        <v>2049</v>
      </c>
      <c r="C1143" s="67" t="s">
        <v>2489</v>
      </c>
      <c r="D1143" s="68"/>
      <c r="E1143" s="69"/>
      <c r="F1143" s="310">
        <v>0</v>
      </c>
      <c r="G1143" s="310">
        <v>0</v>
      </c>
      <c r="H1143" s="144">
        <f t="shared" ref="H1143:H1206" si="201">+F1143-G1143</f>
        <v>0</v>
      </c>
      <c r="I1143" s="93">
        <f t="shared" si="200"/>
        <v>0</v>
      </c>
      <c r="J1143" s="160"/>
      <c r="K1143" s="310">
        <v>0</v>
      </c>
      <c r="L1143" s="310">
        <v>0</v>
      </c>
      <c r="M1143" s="144">
        <f t="shared" si="194"/>
        <v>0</v>
      </c>
      <c r="N1143" s="93">
        <f t="shared" si="195"/>
        <v>0</v>
      </c>
      <c r="O1143" s="261"/>
      <c r="P1143" s="160"/>
      <c r="Q1143" s="310">
        <v>0</v>
      </c>
      <c r="R1143" s="310">
        <v>0</v>
      </c>
      <c r="S1143" s="144">
        <f t="shared" si="196"/>
        <v>0</v>
      </c>
      <c r="T1143" s="93">
        <f t="shared" si="197"/>
        <v>0</v>
      </c>
      <c r="U1143" s="160"/>
      <c r="V1143" s="310">
        <v>0</v>
      </c>
      <c r="W1143" s="310">
        <v>3.72</v>
      </c>
      <c r="X1143" s="144">
        <f t="shared" si="198"/>
        <v>-3.72</v>
      </c>
      <c r="Y1143" s="93" t="str">
        <f t="shared" si="199"/>
        <v>N.M.</v>
      </c>
      <c r="Z1143" s="134"/>
    </row>
    <row r="1144" spans="1:26" s="70" customFormat="1" hidden="1" outlineLevel="1" x14ac:dyDescent="0.25">
      <c r="A1144" s="65" t="s">
        <v>1589</v>
      </c>
      <c r="B1144" s="66" t="s">
        <v>2050</v>
      </c>
      <c r="C1144" s="67" t="s">
        <v>2490</v>
      </c>
      <c r="D1144" s="68"/>
      <c r="E1144" s="69"/>
      <c r="F1144" s="310">
        <v>0</v>
      </c>
      <c r="G1144" s="310">
        <v>0</v>
      </c>
      <c r="H1144" s="144">
        <f t="shared" si="201"/>
        <v>0</v>
      </c>
      <c r="I1144" s="93">
        <f t="shared" si="200"/>
        <v>0</v>
      </c>
      <c r="J1144" s="160"/>
      <c r="K1144" s="310">
        <v>0</v>
      </c>
      <c r="L1144" s="310">
        <v>0</v>
      </c>
      <c r="M1144" s="144">
        <f t="shared" si="194"/>
        <v>0</v>
      </c>
      <c r="N1144" s="93">
        <f t="shared" si="195"/>
        <v>0</v>
      </c>
      <c r="O1144" s="261"/>
      <c r="P1144" s="160"/>
      <c r="Q1144" s="310">
        <v>0</v>
      </c>
      <c r="R1144" s="310">
        <v>0</v>
      </c>
      <c r="S1144" s="144">
        <f t="shared" si="196"/>
        <v>0</v>
      </c>
      <c r="T1144" s="93">
        <f t="shared" si="197"/>
        <v>0</v>
      </c>
      <c r="U1144" s="160"/>
      <c r="V1144" s="310">
        <v>0</v>
      </c>
      <c r="W1144" s="310">
        <v>54.59</v>
      </c>
      <c r="X1144" s="144">
        <f t="shared" si="198"/>
        <v>-54.59</v>
      </c>
      <c r="Y1144" s="93" t="str">
        <f t="shared" si="199"/>
        <v>N.M.</v>
      </c>
      <c r="Z1144" s="134"/>
    </row>
    <row r="1145" spans="1:26" s="70" customFormat="1" hidden="1" outlineLevel="1" x14ac:dyDescent="0.25">
      <c r="A1145" s="65" t="s">
        <v>1590</v>
      </c>
      <c r="B1145" s="66" t="s">
        <v>2051</v>
      </c>
      <c r="C1145" s="67" t="s">
        <v>2491</v>
      </c>
      <c r="D1145" s="68"/>
      <c r="E1145" s="69"/>
      <c r="F1145" s="310">
        <v>0</v>
      </c>
      <c r="G1145" s="310">
        <v>6.74</v>
      </c>
      <c r="H1145" s="144">
        <f t="shared" si="201"/>
        <v>-6.74</v>
      </c>
      <c r="I1145" s="93" t="str">
        <f t="shared" si="200"/>
        <v>N.M.</v>
      </c>
      <c r="J1145" s="160"/>
      <c r="K1145" s="310">
        <v>0</v>
      </c>
      <c r="L1145" s="310">
        <v>98.31</v>
      </c>
      <c r="M1145" s="144">
        <f t="shared" si="194"/>
        <v>-98.31</v>
      </c>
      <c r="N1145" s="93" t="str">
        <f t="shared" si="195"/>
        <v>N.M.</v>
      </c>
      <c r="O1145" s="261"/>
      <c r="P1145" s="160"/>
      <c r="Q1145" s="310">
        <v>0</v>
      </c>
      <c r="R1145" s="310">
        <v>98.31</v>
      </c>
      <c r="S1145" s="144">
        <f t="shared" si="196"/>
        <v>-98.31</v>
      </c>
      <c r="T1145" s="93" t="str">
        <f t="shared" si="197"/>
        <v>N.M.</v>
      </c>
      <c r="U1145" s="160"/>
      <c r="V1145" s="310">
        <v>0</v>
      </c>
      <c r="W1145" s="310">
        <v>99.53</v>
      </c>
      <c r="X1145" s="144">
        <f t="shared" si="198"/>
        <v>-99.53</v>
      </c>
      <c r="Y1145" s="93" t="str">
        <f t="shared" si="199"/>
        <v>N.M.</v>
      </c>
      <c r="Z1145" s="134"/>
    </row>
    <row r="1146" spans="1:26" s="70" customFormat="1" hidden="1" outlineLevel="1" x14ac:dyDescent="0.25">
      <c r="A1146" s="65" t="s">
        <v>1591</v>
      </c>
      <c r="B1146" s="66" t="s">
        <v>2052</v>
      </c>
      <c r="C1146" s="67" t="s">
        <v>2492</v>
      </c>
      <c r="D1146" s="68"/>
      <c r="E1146" s="69"/>
      <c r="F1146" s="310">
        <v>0</v>
      </c>
      <c r="G1146" s="310">
        <v>123.96000000000001</v>
      </c>
      <c r="H1146" s="144">
        <f t="shared" si="201"/>
        <v>-123.96000000000001</v>
      </c>
      <c r="I1146" s="93" t="str">
        <f t="shared" si="200"/>
        <v>N.M.</v>
      </c>
      <c r="J1146" s="160"/>
      <c r="K1146" s="310">
        <v>0</v>
      </c>
      <c r="L1146" s="310">
        <v>868.96</v>
      </c>
      <c r="M1146" s="144">
        <f t="shared" si="194"/>
        <v>-868.96</v>
      </c>
      <c r="N1146" s="93" t="str">
        <f t="shared" si="195"/>
        <v>N.M.</v>
      </c>
      <c r="O1146" s="261"/>
      <c r="P1146" s="160"/>
      <c r="Q1146" s="310">
        <v>0</v>
      </c>
      <c r="R1146" s="310">
        <v>294.81</v>
      </c>
      <c r="S1146" s="144">
        <f t="shared" si="196"/>
        <v>-294.81</v>
      </c>
      <c r="T1146" s="93" t="str">
        <f t="shared" si="197"/>
        <v>N.M.</v>
      </c>
      <c r="U1146" s="160"/>
      <c r="V1146" s="310">
        <v>4243.75</v>
      </c>
      <c r="W1146" s="310">
        <v>3299.38</v>
      </c>
      <c r="X1146" s="144">
        <f t="shared" si="198"/>
        <v>944.36999999999989</v>
      </c>
      <c r="Y1146" s="93">
        <f t="shared" si="199"/>
        <v>0.28622650316119996</v>
      </c>
      <c r="Z1146" s="134"/>
    </row>
    <row r="1147" spans="1:26" s="70" customFormat="1" hidden="1" outlineLevel="1" x14ac:dyDescent="0.25">
      <c r="A1147" s="65" t="s">
        <v>1592</v>
      </c>
      <c r="B1147" s="66" t="s">
        <v>2053</v>
      </c>
      <c r="C1147" s="67" t="s">
        <v>2470</v>
      </c>
      <c r="D1147" s="68"/>
      <c r="E1147" s="69"/>
      <c r="F1147" s="310">
        <v>1673.3700000000001</v>
      </c>
      <c r="G1147" s="310">
        <v>0</v>
      </c>
      <c r="H1147" s="144">
        <f t="shared" si="201"/>
        <v>1673.3700000000001</v>
      </c>
      <c r="I1147" s="93" t="str">
        <f t="shared" si="200"/>
        <v>N.M.</v>
      </c>
      <c r="J1147" s="160"/>
      <c r="K1147" s="310">
        <v>3973.87</v>
      </c>
      <c r="L1147" s="310">
        <v>0</v>
      </c>
      <c r="M1147" s="144">
        <f t="shared" si="194"/>
        <v>3973.87</v>
      </c>
      <c r="N1147" s="93" t="str">
        <f t="shared" si="195"/>
        <v>N.M.</v>
      </c>
      <c r="O1147" s="261"/>
      <c r="P1147" s="160"/>
      <c r="Q1147" s="310">
        <v>2871.8</v>
      </c>
      <c r="R1147" s="310">
        <v>0</v>
      </c>
      <c r="S1147" s="144">
        <f t="shared" si="196"/>
        <v>2871.8</v>
      </c>
      <c r="T1147" s="93" t="str">
        <f t="shared" si="197"/>
        <v>N.M.</v>
      </c>
      <c r="U1147" s="160"/>
      <c r="V1147" s="310">
        <v>3973.87</v>
      </c>
      <c r="W1147" s="310">
        <v>0</v>
      </c>
      <c r="X1147" s="144">
        <f t="shared" si="198"/>
        <v>3973.87</v>
      </c>
      <c r="Y1147" s="93" t="str">
        <f t="shared" si="199"/>
        <v>N.M.</v>
      </c>
      <c r="Z1147" s="134"/>
    </row>
    <row r="1148" spans="1:26" s="70" customFormat="1" hidden="1" outlineLevel="1" x14ac:dyDescent="0.25">
      <c r="A1148" s="65" t="s">
        <v>1593</v>
      </c>
      <c r="B1148" s="66" t="s">
        <v>2054</v>
      </c>
      <c r="C1148" s="67" t="s">
        <v>2469</v>
      </c>
      <c r="D1148" s="68"/>
      <c r="E1148" s="69"/>
      <c r="F1148" s="310">
        <v>69906.5</v>
      </c>
      <c r="G1148" s="310">
        <v>0</v>
      </c>
      <c r="H1148" s="144">
        <f t="shared" si="201"/>
        <v>69906.5</v>
      </c>
      <c r="I1148" s="93" t="str">
        <f t="shared" si="200"/>
        <v>N.M.</v>
      </c>
      <c r="J1148" s="160"/>
      <c r="K1148" s="310">
        <v>396443.10000000003</v>
      </c>
      <c r="L1148" s="310">
        <v>0</v>
      </c>
      <c r="M1148" s="144">
        <f t="shared" si="194"/>
        <v>396443.10000000003</v>
      </c>
      <c r="N1148" s="93" t="str">
        <f t="shared" si="195"/>
        <v>N.M.</v>
      </c>
      <c r="O1148" s="261"/>
      <c r="P1148" s="160"/>
      <c r="Q1148" s="310">
        <v>199750.24</v>
      </c>
      <c r="R1148" s="310">
        <v>0</v>
      </c>
      <c r="S1148" s="144">
        <f t="shared" si="196"/>
        <v>199750.24</v>
      </c>
      <c r="T1148" s="93" t="str">
        <f t="shared" si="197"/>
        <v>N.M.</v>
      </c>
      <c r="U1148" s="160"/>
      <c r="V1148" s="310">
        <v>396443.10000000003</v>
      </c>
      <c r="W1148" s="310">
        <v>0</v>
      </c>
      <c r="X1148" s="144">
        <f t="shared" si="198"/>
        <v>396443.10000000003</v>
      </c>
      <c r="Y1148" s="93" t="str">
        <f t="shared" si="199"/>
        <v>N.M.</v>
      </c>
      <c r="Z1148" s="134"/>
    </row>
    <row r="1149" spans="1:26" s="70" customFormat="1" hidden="1" outlineLevel="1" x14ac:dyDescent="0.25">
      <c r="A1149" s="65" t="s">
        <v>1594</v>
      </c>
      <c r="B1149" s="66" t="s">
        <v>2055</v>
      </c>
      <c r="C1149" s="67" t="s">
        <v>2493</v>
      </c>
      <c r="D1149" s="68"/>
      <c r="E1149" s="69"/>
      <c r="F1149" s="310">
        <v>5208.16</v>
      </c>
      <c r="G1149" s="310">
        <v>0</v>
      </c>
      <c r="H1149" s="144">
        <f t="shared" si="201"/>
        <v>5208.16</v>
      </c>
      <c r="I1149" s="93" t="str">
        <f t="shared" si="200"/>
        <v>N.M.</v>
      </c>
      <c r="J1149" s="160"/>
      <c r="K1149" s="310">
        <v>60898.880000000005</v>
      </c>
      <c r="L1149" s="310">
        <v>0</v>
      </c>
      <c r="M1149" s="144">
        <f t="shared" si="194"/>
        <v>60898.880000000005</v>
      </c>
      <c r="N1149" s="93" t="str">
        <f t="shared" si="195"/>
        <v>N.M.</v>
      </c>
      <c r="O1149" s="261"/>
      <c r="P1149" s="160"/>
      <c r="Q1149" s="310">
        <v>25779.119999999999</v>
      </c>
      <c r="R1149" s="310">
        <v>0</v>
      </c>
      <c r="S1149" s="144">
        <f t="shared" si="196"/>
        <v>25779.119999999999</v>
      </c>
      <c r="T1149" s="93" t="str">
        <f t="shared" si="197"/>
        <v>N.M.</v>
      </c>
      <c r="U1149" s="160"/>
      <c r="V1149" s="310">
        <v>60898.880000000005</v>
      </c>
      <c r="W1149" s="310">
        <v>0</v>
      </c>
      <c r="X1149" s="144">
        <f t="shared" si="198"/>
        <v>60898.880000000005</v>
      </c>
      <c r="Y1149" s="93" t="str">
        <f t="shared" si="199"/>
        <v>N.M.</v>
      </c>
      <c r="Z1149" s="134"/>
    </row>
    <row r="1150" spans="1:26" ht="12.75" customHeight="1" collapsed="1" x14ac:dyDescent="0.25">
      <c r="A1150" s="40" t="s">
        <v>733</v>
      </c>
      <c r="B1150" s="85" t="s">
        <v>568</v>
      </c>
      <c r="C1150" s="80" t="s">
        <v>1218</v>
      </c>
      <c r="D1150" s="40"/>
      <c r="E1150" s="50"/>
      <c r="F1150" s="102">
        <v>1109907.0110000002</v>
      </c>
      <c r="G1150" s="102">
        <v>2854654.6799999997</v>
      </c>
      <c r="H1150" s="100">
        <f t="shared" si="201"/>
        <v>-1744747.6689999995</v>
      </c>
      <c r="I1150" s="119">
        <f t="shared" si="200"/>
        <v>-0.61119394973545438</v>
      </c>
      <c r="J1150" s="162"/>
      <c r="K1150" s="102">
        <v>9876685.1080000028</v>
      </c>
      <c r="L1150" s="102">
        <v>13394372.089000005</v>
      </c>
      <c r="M1150" s="100">
        <f t="shared" si="194"/>
        <v>-3517686.9810000025</v>
      </c>
      <c r="N1150" s="119">
        <f t="shared" si="195"/>
        <v>-0.26262425424845914</v>
      </c>
      <c r="O1150" s="249"/>
      <c r="P1150" s="162"/>
      <c r="Q1150" s="102">
        <v>4865833.4739999985</v>
      </c>
      <c r="R1150" s="102">
        <v>6949965.9499999993</v>
      </c>
      <c r="S1150" s="100">
        <f t="shared" si="196"/>
        <v>-2084132.4760000007</v>
      </c>
      <c r="T1150" s="119">
        <f t="shared" si="197"/>
        <v>-0.29987664558270261</v>
      </c>
      <c r="U1150" s="162"/>
      <c r="V1150" s="102">
        <v>25896643.887999997</v>
      </c>
      <c r="W1150" s="102">
        <v>20648212.521000002</v>
      </c>
      <c r="X1150" s="100">
        <f t="shared" si="198"/>
        <v>5248431.366999995</v>
      </c>
      <c r="Y1150" s="119">
        <f t="shared" si="199"/>
        <v>0.25418332757192152</v>
      </c>
    </row>
    <row r="1151" spans="1:26" s="70" customFormat="1" hidden="1" outlineLevel="1" x14ac:dyDescent="0.25">
      <c r="A1151" s="65" t="s">
        <v>1334</v>
      </c>
      <c r="B1151" s="66" t="s">
        <v>1795</v>
      </c>
      <c r="C1151" s="67" t="s">
        <v>2255</v>
      </c>
      <c r="D1151" s="68"/>
      <c r="E1151" s="69"/>
      <c r="F1151" s="310">
        <v>340471.02</v>
      </c>
      <c r="G1151" s="310">
        <v>374170.73</v>
      </c>
      <c r="H1151" s="144">
        <f t="shared" si="201"/>
        <v>-33699.709999999963</v>
      </c>
      <c r="I1151" s="93">
        <f t="shared" si="200"/>
        <v>-9.0065062010595984E-2</v>
      </c>
      <c r="J1151" s="160"/>
      <c r="K1151" s="310">
        <v>1951709.9100000001</v>
      </c>
      <c r="L1151" s="310">
        <v>2337084.9300000002</v>
      </c>
      <c r="M1151" s="144">
        <f t="shared" si="194"/>
        <v>-385375.02</v>
      </c>
      <c r="N1151" s="93">
        <f t="shared" si="195"/>
        <v>-0.16489559923695199</v>
      </c>
      <c r="O1151" s="261"/>
      <c r="P1151" s="160"/>
      <c r="Q1151" s="310">
        <v>964221.19000000006</v>
      </c>
      <c r="R1151" s="310">
        <v>1147185.54</v>
      </c>
      <c r="S1151" s="144">
        <f t="shared" si="196"/>
        <v>-182964.34999999998</v>
      </c>
      <c r="T1151" s="93">
        <f t="shared" si="197"/>
        <v>-0.15948976309446855</v>
      </c>
      <c r="U1151" s="160"/>
      <c r="V1151" s="310">
        <v>4041549.7</v>
      </c>
      <c r="W1151" s="310">
        <v>5047251.7100000009</v>
      </c>
      <c r="X1151" s="144">
        <f t="shared" si="198"/>
        <v>-1005702.0100000007</v>
      </c>
      <c r="Y1151" s="93">
        <f t="shared" si="199"/>
        <v>-0.19925735187873175</v>
      </c>
      <c r="Z1151" s="134"/>
    </row>
    <row r="1152" spans="1:26" s="70" customFormat="1" hidden="1" outlineLevel="1" x14ac:dyDescent="0.25">
      <c r="A1152" s="65" t="s">
        <v>1335</v>
      </c>
      <c r="B1152" s="66" t="s">
        <v>1796</v>
      </c>
      <c r="C1152" s="67" t="s">
        <v>2256</v>
      </c>
      <c r="D1152" s="68"/>
      <c r="E1152" s="69"/>
      <c r="F1152" s="310">
        <v>0</v>
      </c>
      <c r="G1152" s="310">
        <v>0</v>
      </c>
      <c r="H1152" s="144">
        <f t="shared" si="201"/>
        <v>0</v>
      </c>
      <c r="I1152" s="93">
        <f t="shared" si="200"/>
        <v>0</v>
      </c>
      <c r="J1152" s="160"/>
      <c r="K1152" s="310">
        <v>0</v>
      </c>
      <c r="L1152" s="310">
        <v>0</v>
      </c>
      <c r="M1152" s="144">
        <f t="shared" si="194"/>
        <v>0</v>
      </c>
      <c r="N1152" s="93">
        <f t="shared" si="195"/>
        <v>0</v>
      </c>
      <c r="O1152" s="261"/>
      <c r="P1152" s="160"/>
      <c r="Q1152" s="310">
        <v>0</v>
      </c>
      <c r="R1152" s="310">
        <v>0</v>
      </c>
      <c r="S1152" s="144">
        <f t="shared" si="196"/>
        <v>0</v>
      </c>
      <c r="T1152" s="93">
        <f t="shared" si="197"/>
        <v>0</v>
      </c>
      <c r="U1152" s="160"/>
      <c r="V1152" s="310">
        <v>0</v>
      </c>
      <c r="W1152" s="310">
        <v>0</v>
      </c>
      <c r="X1152" s="144">
        <f t="shared" si="198"/>
        <v>0</v>
      </c>
      <c r="Y1152" s="93">
        <f t="shared" si="199"/>
        <v>0</v>
      </c>
      <c r="Z1152" s="134"/>
    </row>
    <row r="1153" spans="1:26" s="70" customFormat="1" hidden="1" outlineLevel="1" x14ac:dyDescent="0.25">
      <c r="A1153" s="65" t="s">
        <v>1321</v>
      </c>
      <c r="B1153" s="66" t="s">
        <v>1782</v>
      </c>
      <c r="C1153" s="67" t="s">
        <v>2242</v>
      </c>
      <c r="D1153" s="68"/>
      <c r="E1153" s="69"/>
      <c r="F1153" s="310">
        <v>438840.56</v>
      </c>
      <c r="G1153" s="310">
        <v>461656.61</v>
      </c>
      <c r="H1153" s="144">
        <f t="shared" si="201"/>
        <v>-22816.049999999988</v>
      </c>
      <c r="I1153" s="93">
        <f t="shared" si="200"/>
        <v>-4.9422123512972094E-2</v>
      </c>
      <c r="J1153" s="160"/>
      <c r="K1153" s="310">
        <v>4099683.87</v>
      </c>
      <c r="L1153" s="310">
        <v>3075235.75</v>
      </c>
      <c r="M1153" s="144">
        <f t="shared" si="194"/>
        <v>1024448.1200000001</v>
      </c>
      <c r="N1153" s="93">
        <f t="shared" si="195"/>
        <v>0.33312832032471013</v>
      </c>
      <c r="O1153" s="261"/>
      <c r="P1153" s="160"/>
      <c r="Q1153" s="310">
        <v>1397412.57</v>
      </c>
      <c r="R1153" s="310">
        <v>1856157.81</v>
      </c>
      <c r="S1153" s="144">
        <f t="shared" si="196"/>
        <v>-458745.24</v>
      </c>
      <c r="T1153" s="93">
        <f t="shared" si="197"/>
        <v>-0.24714775733427535</v>
      </c>
      <c r="U1153" s="160"/>
      <c r="V1153" s="310">
        <v>7373288.1299999999</v>
      </c>
      <c r="W1153" s="310">
        <v>7241766.8499999996</v>
      </c>
      <c r="X1153" s="144">
        <f t="shared" si="198"/>
        <v>131521.28000000026</v>
      </c>
      <c r="Y1153" s="93">
        <f t="shared" si="199"/>
        <v>1.8161490520783648E-2</v>
      </c>
      <c r="Z1153" s="134"/>
    </row>
    <row r="1154" spans="1:26" s="70" customFormat="1" hidden="1" outlineLevel="1" x14ac:dyDescent="0.25">
      <c r="A1154" s="65" t="s">
        <v>1322</v>
      </c>
      <c r="B1154" s="66" t="s">
        <v>1783</v>
      </c>
      <c r="C1154" s="67" t="s">
        <v>2243</v>
      </c>
      <c r="D1154" s="68"/>
      <c r="E1154" s="69"/>
      <c r="F1154" s="310">
        <v>5465171.1200000001</v>
      </c>
      <c r="G1154" s="310">
        <v>10602993.08</v>
      </c>
      <c r="H1154" s="144">
        <f t="shared" si="201"/>
        <v>-5137821.96</v>
      </c>
      <c r="I1154" s="93">
        <f t="shared" si="200"/>
        <v>-0.48456336066947614</v>
      </c>
      <c r="J1154" s="160"/>
      <c r="K1154" s="310">
        <v>28988957.969999999</v>
      </c>
      <c r="L1154" s="310">
        <v>38287180.909999996</v>
      </c>
      <c r="M1154" s="144">
        <f t="shared" si="194"/>
        <v>-9298222.9399999976</v>
      </c>
      <c r="N1154" s="93">
        <f t="shared" si="195"/>
        <v>-0.24285472889364521</v>
      </c>
      <c r="O1154" s="261"/>
      <c r="P1154" s="160"/>
      <c r="Q1154" s="310">
        <v>11994024.050000001</v>
      </c>
      <c r="R1154" s="310">
        <v>14849953.57</v>
      </c>
      <c r="S1154" s="144">
        <f t="shared" si="196"/>
        <v>-2855929.5199999996</v>
      </c>
      <c r="T1154" s="93">
        <f t="shared" si="197"/>
        <v>-0.19231908750001564</v>
      </c>
      <c r="U1154" s="160"/>
      <c r="V1154" s="310">
        <v>72898701.359999999</v>
      </c>
      <c r="W1154" s="310">
        <v>71098528.289999992</v>
      </c>
      <c r="X1154" s="144">
        <f t="shared" si="198"/>
        <v>1800173.0700000077</v>
      </c>
      <c r="Y1154" s="93">
        <f t="shared" si="199"/>
        <v>2.5319413963920293E-2</v>
      </c>
      <c r="Z1154" s="134"/>
    </row>
    <row r="1155" spans="1:26" s="70" customFormat="1" hidden="1" outlineLevel="1" x14ac:dyDescent="0.25">
      <c r="A1155" s="65" t="s">
        <v>1323</v>
      </c>
      <c r="B1155" s="66" t="s">
        <v>1784</v>
      </c>
      <c r="C1155" s="67" t="s">
        <v>2244</v>
      </c>
      <c r="D1155" s="68"/>
      <c r="E1155" s="69"/>
      <c r="F1155" s="310">
        <v>500918.55</v>
      </c>
      <c r="G1155" s="310">
        <v>468389.37</v>
      </c>
      <c r="H1155" s="144">
        <f t="shared" si="201"/>
        <v>32529.179999999993</v>
      </c>
      <c r="I1155" s="93">
        <f t="shared" si="200"/>
        <v>6.9449014182367111E-2</v>
      </c>
      <c r="J1155" s="160"/>
      <c r="K1155" s="310">
        <v>1749200.13</v>
      </c>
      <c r="L1155" s="310">
        <v>1495327.75</v>
      </c>
      <c r="M1155" s="144">
        <f t="shared" si="194"/>
        <v>253872.37999999989</v>
      </c>
      <c r="N1155" s="93">
        <f t="shared" si="195"/>
        <v>0.1697770806433572</v>
      </c>
      <c r="O1155" s="261"/>
      <c r="P1155" s="160"/>
      <c r="Q1155" s="310">
        <v>890622.49</v>
      </c>
      <c r="R1155" s="310">
        <v>671504.8</v>
      </c>
      <c r="S1155" s="144">
        <f t="shared" si="196"/>
        <v>219117.68999999994</v>
      </c>
      <c r="T1155" s="93">
        <f t="shared" si="197"/>
        <v>0.32630844932158332</v>
      </c>
      <c r="U1155" s="160"/>
      <c r="V1155" s="310">
        <v>3804662.46</v>
      </c>
      <c r="W1155" s="310">
        <v>2613745.94</v>
      </c>
      <c r="X1155" s="144">
        <f t="shared" si="198"/>
        <v>1190916.52</v>
      </c>
      <c r="Y1155" s="93">
        <f t="shared" si="199"/>
        <v>0.45563591387156782</v>
      </c>
      <c r="Z1155" s="134"/>
    </row>
    <row r="1156" spans="1:26" s="70" customFormat="1" hidden="1" outlineLevel="1" x14ac:dyDescent="0.25">
      <c r="A1156" s="65" t="s">
        <v>1324</v>
      </c>
      <c r="B1156" s="66" t="s">
        <v>1785</v>
      </c>
      <c r="C1156" s="67" t="s">
        <v>2245</v>
      </c>
      <c r="D1156" s="68"/>
      <c r="E1156" s="69"/>
      <c r="F1156" s="310">
        <v>-3340582.92</v>
      </c>
      <c r="G1156" s="310">
        <v>-4139638.98</v>
      </c>
      <c r="H1156" s="144">
        <f t="shared" si="201"/>
        <v>799056.06</v>
      </c>
      <c r="I1156" s="93">
        <f t="shared" si="200"/>
        <v>0.19302554253173065</v>
      </c>
      <c r="J1156" s="160"/>
      <c r="K1156" s="310">
        <v>1555354.3</v>
      </c>
      <c r="L1156" s="310">
        <v>3875937.33</v>
      </c>
      <c r="M1156" s="144">
        <f t="shared" si="194"/>
        <v>-2320583.0300000003</v>
      </c>
      <c r="N1156" s="93">
        <f t="shared" si="195"/>
        <v>-0.59871531256156818</v>
      </c>
      <c r="O1156" s="261"/>
      <c r="P1156" s="160"/>
      <c r="Q1156" s="310">
        <v>2122048.909</v>
      </c>
      <c r="R1156" s="310">
        <v>1199521.98</v>
      </c>
      <c r="S1156" s="144">
        <f t="shared" si="196"/>
        <v>922526.929</v>
      </c>
      <c r="T1156" s="93">
        <f t="shared" si="197"/>
        <v>0.76907880337465762</v>
      </c>
      <c r="U1156" s="160"/>
      <c r="V1156" s="310">
        <v>-267358.95999999996</v>
      </c>
      <c r="W1156" s="310">
        <v>-2790464.34</v>
      </c>
      <c r="X1156" s="144">
        <f t="shared" si="198"/>
        <v>2523105.38</v>
      </c>
      <c r="Y1156" s="93">
        <f t="shared" si="199"/>
        <v>0.904188361711872</v>
      </c>
      <c r="Z1156" s="134"/>
    </row>
    <row r="1157" spans="1:26" s="70" customFormat="1" hidden="1" outlineLevel="1" x14ac:dyDescent="0.25">
      <c r="A1157" s="65" t="s">
        <v>1325</v>
      </c>
      <c r="B1157" s="66" t="s">
        <v>1786</v>
      </c>
      <c r="C1157" s="67" t="s">
        <v>2246</v>
      </c>
      <c r="D1157" s="68"/>
      <c r="E1157" s="69"/>
      <c r="F1157" s="310">
        <v>-1796.76</v>
      </c>
      <c r="G1157" s="310">
        <v>2065.77</v>
      </c>
      <c r="H1157" s="144">
        <f t="shared" si="201"/>
        <v>-3862.5299999999997</v>
      </c>
      <c r="I1157" s="93">
        <f t="shared" si="200"/>
        <v>-1.8697773711497407</v>
      </c>
      <c r="J1157" s="160"/>
      <c r="K1157" s="310">
        <v>1958.46</v>
      </c>
      <c r="L1157" s="310">
        <v>8543.94</v>
      </c>
      <c r="M1157" s="144">
        <f t="shared" si="194"/>
        <v>-6585.4800000000005</v>
      </c>
      <c r="N1157" s="93">
        <f t="shared" si="195"/>
        <v>-0.77077788467615649</v>
      </c>
      <c r="O1157" s="261"/>
      <c r="P1157" s="160"/>
      <c r="Q1157" s="310">
        <v>-1376.5</v>
      </c>
      <c r="R1157" s="310">
        <v>8543.94</v>
      </c>
      <c r="S1157" s="144">
        <f t="shared" si="196"/>
        <v>-9920.44</v>
      </c>
      <c r="T1157" s="93">
        <f t="shared" si="197"/>
        <v>-1.1611083411166276</v>
      </c>
      <c r="U1157" s="160"/>
      <c r="V1157" s="310">
        <v>12268.57</v>
      </c>
      <c r="W1157" s="310">
        <v>8543.94</v>
      </c>
      <c r="X1157" s="144">
        <f t="shared" si="198"/>
        <v>3724.6299999999992</v>
      </c>
      <c r="Y1157" s="93">
        <f t="shared" si="199"/>
        <v>0.43593822053993814</v>
      </c>
      <c r="Z1157" s="134"/>
    </row>
    <row r="1158" spans="1:26" s="70" customFormat="1" hidden="1" outlineLevel="1" x14ac:dyDescent="0.25">
      <c r="A1158" s="65" t="s">
        <v>1326</v>
      </c>
      <c r="B1158" s="66" t="s">
        <v>1787</v>
      </c>
      <c r="C1158" s="67" t="s">
        <v>2247</v>
      </c>
      <c r="D1158" s="68"/>
      <c r="E1158" s="69"/>
      <c r="F1158" s="310">
        <v>4136038.43</v>
      </c>
      <c r="G1158" s="310">
        <v>0</v>
      </c>
      <c r="H1158" s="144">
        <f t="shared" si="201"/>
        <v>4136038.43</v>
      </c>
      <c r="I1158" s="93" t="str">
        <f t="shared" si="200"/>
        <v>N.M.</v>
      </c>
      <c r="J1158" s="160"/>
      <c r="K1158" s="310">
        <v>4136038.43</v>
      </c>
      <c r="L1158" s="310">
        <v>49281.130000000005</v>
      </c>
      <c r="M1158" s="144">
        <f t="shared" si="194"/>
        <v>4086757.3000000003</v>
      </c>
      <c r="N1158" s="93" t="str">
        <f t="shared" si="195"/>
        <v>N.M.</v>
      </c>
      <c r="O1158" s="261"/>
      <c r="P1158" s="160"/>
      <c r="Q1158" s="310">
        <v>4136038.43</v>
      </c>
      <c r="R1158" s="310">
        <v>49281.130000000005</v>
      </c>
      <c r="S1158" s="144">
        <f t="shared" si="196"/>
        <v>4086757.3000000003</v>
      </c>
      <c r="T1158" s="93" t="str">
        <f t="shared" si="197"/>
        <v>N.M.</v>
      </c>
      <c r="U1158" s="160"/>
      <c r="V1158" s="310">
        <v>4136038.43</v>
      </c>
      <c r="W1158" s="310">
        <v>49281.130000000005</v>
      </c>
      <c r="X1158" s="144">
        <f t="shared" si="198"/>
        <v>4086757.3000000003</v>
      </c>
      <c r="Y1158" s="93" t="str">
        <f t="shared" si="199"/>
        <v>N.M.</v>
      </c>
      <c r="Z1158" s="134"/>
    </row>
    <row r="1159" spans="1:26" s="70" customFormat="1" hidden="1" outlineLevel="1" x14ac:dyDescent="0.25">
      <c r="A1159" s="65" t="s">
        <v>1327</v>
      </c>
      <c r="B1159" s="66" t="s">
        <v>1788</v>
      </c>
      <c r="C1159" s="67" t="s">
        <v>2248</v>
      </c>
      <c r="D1159" s="68"/>
      <c r="E1159" s="69"/>
      <c r="F1159" s="310">
        <v>1026257.44</v>
      </c>
      <c r="G1159" s="310">
        <v>342039.11</v>
      </c>
      <c r="H1159" s="144">
        <f t="shared" si="201"/>
        <v>684218.33</v>
      </c>
      <c r="I1159" s="93">
        <f t="shared" si="200"/>
        <v>2.0004096315184543</v>
      </c>
      <c r="J1159" s="160"/>
      <c r="K1159" s="310">
        <v>2389555.58</v>
      </c>
      <c r="L1159" s="310">
        <v>1812453.4</v>
      </c>
      <c r="M1159" s="144">
        <f t="shared" si="194"/>
        <v>577102.18000000017</v>
      </c>
      <c r="N1159" s="93">
        <f t="shared" si="195"/>
        <v>0.31840938917381278</v>
      </c>
      <c r="O1159" s="261"/>
      <c r="P1159" s="160"/>
      <c r="Q1159" s="310">
        <v>1283557.56</v>
      </c>
      <c r="R1159" s="310">
        <v>742682.24</v>
      </c>
      <c r="S1159" s="144">
        <f t="shared" si="196"/>
        <v>540875.32000000007</v>
      </c>
      <c r="T1159" s="93">
        <f t="shared" si="197"/>
        <v>0.72827286135184821</v>
      </c>
      <c r="U1159" s="160"/>
      <c r="V1159" s="310">
        <v>4306433.5</v>
      </c>
      <c r="W1159" s="310">
        <v>3132865.7199999997</v>
      </c>
      <c r="X1159" s="144">
        <f t="shared" si="198"/>
        <v>1173567.7800000003</v>
      </c>
      <c r="Y1159" s="93">
        <f t="shared" si="199"/>
        <v>0.37459881299987552</v>
      </c>
      <c r="Z1159" s="134"/>
    </row>
    <row r="1160" spans="1:26" s="70" customFormat="1" hidden="1" outlineLevel="1" x14ac:dyDescent="0.25">
      <c r="A1160" s="65" t="s">
        <v>1328</v>
      </c>
      <c r="B1160" s="66" t="s">
        <v>1789</v>
      </c>
      <c r="C1160" s="67" t="s">
        <v>2249</v>
      </c>
      <c r="D1160" s="68"/>
      <c r="E1160" s="69"/>
      <c r="F1160" s="310">
        <v>3625585.34</v>
      </c>
      <c r="G1160" s="310">
        <v>2607257.08</v>
      </c>
      <c r="H1160" s="144">
        <f t="shared" si="201"/>
        <v>1018328.2599999998</v>
      </c>
      <c r="I1160" s="93">
        <f t="shared" si="200"/>
        <v>0.39057454971030314</v>
      </c>
      <c r="J1160" s="160"/>
      <c r="K1160" s="310">
        <v>20948927.280000001</v>
      </c>
      <c r="L1160" s="310">
        <v>17131280.59</v>
      </c>
      <c r="M1160" s="144">
        <f t="shared" si="194"/>
        <v>3817646.6900000013</v>
      </c>
      <c r="N1160" s="93">
        <f t="shared" si="195"/>
        <v>0.22284654494705239</v>
      </c>
      <c r="O1160" s="261"/>
      <c r="P1160" s="160"/>
      <c r="Q1160" s="310">
        <v>8035922.8200000003</v>
      </c>
      <c r="R1160" s="310">
        <v>7636643.9299999997</v>
      </c>
      <c r="S1160" s="144">
        <f t="shared" si="196"/>
        <v>399278.8900000006</v>
      </c>
      <c r="T1160" s="93">
        <f t="shared" si="197"/>
        <v>5.2284602196975893E-2</v>
      </c>
      <c r="U1160" s="160"/>
      <c r="V1160" s="310">
        <v>31582773.460000001</v>
      </c>
      <c r="W1160" s="310">
        <v>28678447.439999998</v>
      </c>
      <c r="X1160" s="144">
        <f t="shared" si="198"/>
        <v>2904326.0200000033</v>
      </c>
      <c r="Y1160" s="93">
        <f t="shared" si="199"/>
        <v>0.1012720798807651</v>
      </c>
      <c r="Z1160" s="134"/>
    </row>
    <row r="1161" spans="1:26" s="70" customFormat="1" hidden="1" outlineLevel="1" x14ac:dyDescent="0.25">
      <c r="A1161" s="65" t="s">
        <v>1329</v>
      </c>
      <c r="B1161" s="66" t="s">
        <v>1790</v>
      </c>
      <c r="C1161" s="67" t="s">
        <v>2250</v>
      </c>
      <c r="D1161" s="68"/>
      <c r="E1161" s="69"/>
      <c r="F1161" s="310">
        <v>86157.96</v>
      </c>
      <c r="G1161" s="310">
        <v>20964.580000000002</v>
      </c>
      <c r="H1161" s="144">
        <f t="shared" si="201"/>
        <v>65193.380000000005</v>
      </c>
      <c r="I1161" s="93">
        <f t="shared" si="200"/>
        <v>3.1096916799668772</v>
      </c>
      <c r="J1161" s="160"/>
      <c r="K1161" s="310">
        <v>280191.31</v>
      </c>
      <c r="L1161" s="310">
        <v>517264.55</v>
      </c>
      <c r="M1161" s="144">
        <f t="shared" si="194"/>
        <v>-237073.24</v>
      </c>
      <c r="N1161" s="93">
        <f t="shared" si="195"/>
        <v>-0.45832106607730994</v>
      </c>
      <c r="O1161" s="261"/>
      <c r="P1161" s="160"/>
      <c r="Q1161" s="310">
        <v>171145.92</v>
      </c>
      <c r="R1161" s="310">
        <v>57488.68</v>
      </c>
      <c r="S1161" s="144">
        <f t="shared" si="196"/>
        <v>113657.24000000002</v>
      </c>
      <c r="T1161" s="93">
        <f t="shared" si="197"/>
        <v>1.9770368705630399</v>
      </c>
      <c r="U1161" s="160"/>
      <c r="V1161" s="310">
        <v>387422.67</v>
      </c>
      <c r="W1161" s="310">
        <v>626827.91999999993</v>
      </c>
      <c r="X1161" s="144">
        <f t="shared" si="198"/>
        <v>-239405.24999999994</v>
      </c>
      <c r="Y1161" s="93">
        <f t="shared" si="199"/>
        <v>-0.38193137599869509</v>
      </c>
      <c r="Z1161" s="134"/>
    </row>
    <row r="1162" spans="1:26" s="70" customFormat="1" hidden="1" outlineLevel="1" x14ac:dyDescent="0.25">
      <c r="A1162" s="65" t="s">
        <v>1330</v>
      </c>
      <c r="B1162" s="66" t="s">
        <v>1791</v>
      </c>
      <c r="C1162" s="67" t="s">
        <v>2251</v>
      </c>
      <c r="D1162" s="68"/>
      <c r="E1162" s="69"/>
      <c r="F1162" s="310">
        <v>119621.95</v>
      </c>
      <c r="G1162" s="310">
        <v>210826.82</v>
      </c>
      <c r="H1162" s="144">
        <f t="shared" si="201"/>
        <v>-91204.87000000001</v>
      </c>
      <c r="I1162" s="93">
        <f t="shared" si="200"/>
        <v>-0.4326056333819388</v>
      </c>
      <c r="J1162" s="160"/>
      <c r="K1162" s="310">
        <v>645973.99</v>
      </c>
      <c r="L1162" s="310">
        <v>681066.17</v>
      </c>
      <c r="M1162" s="144">
        <f t="shared" si="194"/>
        <v>-35092.180000000051</v>
      </c>
      <c r="N1162" s="93">
        <f t="shared" si="195"/>
        <v>-5.1525360597487975E-2</v>
      </c>
      <c r="O1162" s="261"/>
      <c r="P1162" s="160"/>
      <c r="Q1162" s="310">
        <v>278311.02</v>
      </c>
      <c r="R1162" s="310">
        <v>454101.22000000003</v>
      </c>
      <c r="S1162" s="144">
        <f t="shared" si="196"/>
        <v>-175790.2</v>
      </c>
      <c r="T1162" s="93">
        <f t="shared" si="197"/>
        <v>-0.38711677541848488</v>
      </c>
      <c r="U1162" s="160"/>
      <c r="V1162" s="310">
        <v>1355179.5</v>
      </c>
      <c r="W1162" s="310">
        <v>1314324.0900000001</v>
      </c>
      <c r="X1162" s="144">
        <f t="shared" si="198"/>
        <v>40855.409999999916</v>
      </c>
      <c r="Y1162" s="93">
        <f t="shared" si="199"/>
        <v>3.1084730403138174E-2</v>
      </c>
      <c r="Z1162" s="134"/>
    </row>
    <row r="1163" spans="1:26" s="70" customFormat="1" hidden="1" outlineLevel="1" x14ac:dyDescent="0.25">
      <c r="A1163" s="65" t="s">
        <v>1331</v>
      </c>
      <c r="B1163" s="66" t="s">
        <v>1792</v>
      </c>
      <c r="C1163" s="67" t="s">
        <v>2252</v>
      </c>
      <c r="D1163" s="68"/>
      <c r="E1163" s="69"/>
      <c r="F1163" s="310">
        <v>-57542.76</v>
      </c>
      <c r="G1163" s="310">
        <v>-71261.650000000009</v>
      </c>
      <c r="H1163" s="144">
        <f t="shared" si="201"/>
        <v>13718.890000000007</v>
      </c>
      <c r="I1163" s="93">
        <f t="shared" si="200"/>
        <v>0.1925143467769832</v>
      </c>
      <c r="J1163" s="160"/>
      <c r="K1163" s="310">
        <v>-609206.72</v>
      </c>
      <c r="L1163" s="310">
        <v>-669523.28</v>
      </c>
      <c r="M1163" s="144">
        <f t="shared" si="194"/>
        <v>60316.560000000056</v>
      </c>
      <c r="N1163" s="93">
        <f t="shared" si="195"/>
        <v>9.0088816627855048E-2</v>
      </c>
      <c r="O1163" s="261"/>
      <c r="P1163" s="160"/>
      <c r="Q1163" s="310">
        <v>-209761.13</v>
      </c>
      <c r="R1163" s="310">
        <v>-226105.59</v>
      </c>
      <c r="S1163" s="144">
        <f t="shared" si="196"/>
        <v>16344.459999999992</v>
      </c>
      <c r="T1163" s="93">
        <f t="shared" si="197"/>
        <v>7.228684615891183E-2</v>
      </c>
      <c r="U1163" s="160"/>
      <c r="V1163" s="310">
        <v>-1225360.95</v>
      </c>
      <c r="W1163" s="310">
        <v>-1258513.8</v>
      </c>
      <c r="X1163" s="144">
        <f t="shared" si="198"/>
        <v>33152.850000000093</v>
      </c>
      <c r="Y1163" s="93">
        <f t="shared" si="199"/>
        <v>2.6342857742203615E-2</v>
      </c>
      <c r="Z1163" s="134"/>
    </row>
    <row r="1164" spans="1:26" s="70" customFormat="1" hidden="1" outlineLevel="1" x14ac:dyDescent="0.25">
      <c r="A1164" s="65" t="s">
        <v>1332</v>
      </c>
      <c r="B1164" s="66" t="s">
        <v>1793</v>
      </c>
      <c r="C1164" s="67" t="s">
        <v>2253</v>
      </c>
      <c r="D1164" s="68"/>
      <c r="E1164" s="69"/>
      <c r="F1164" s="310">
        <v>487940.4</v>
      </c>
      <c r="G1164" s="310">
        <v>538272</v>
      </c>
      <c r="H1164" s="144">
        <f t="shared" si="201"/>
        <v>-50331.599999999977</v>
      </c>
      <c r="I1164" s="93">
        <f t="shared" si="200"/>
        <v>-9.3505885500267477E-2</v>
      </c>
      <c r="J1164" s="160"/>
      <c r="K1164" s="310">
        <v>3097248.48</v>
      </c>
      <c r="L1164" s="310">
        <v>3149567.28</v>
      </c>
      <c r="M1164" s="144">
        <f t="shared" si="194"/>
        <v>-52318.799999999814</v>
      </c>
      <c r="N1164" s="93">
        <f t="shared" si="195"/>
        <v>-1.6611424792297123E-2</v>
      </c>
      <c r="O1164" s="261"/>
      <c r="P1164" s="160"/>
      <c r="Q1164" s="310">
        <v>1481684.4</v>
      </c>
      <c r="R1164" s="310">
        <v>1629216</v>
      </c>
      <c r="S1164" s="144">
        <f t="shared" si="196"/>
        <v>-147531.60000000009</v>
      </c>
      <c r="T1164" s="93">
        <f t="shared" si="197"/>
        <v>-9.0553738730776087E-2</v>
      </c>
      <c r="U1164" s="160"/>
      <c r="V1164" s="310">
        <v>6185840.5999999996</v>
      </c>
      <c r="W1164" s="310">
        <v>6225970.3200000003</v>
      </c>
      <c r="X1164" s="144">
        <f t="shared" si="198"/>
        <v>-40129.720000000671</v>
      </c>
      <c r="Y1164" s="93">
        <f t="shared" si="199"/>
        <v>-6.4455366693750423E-3</v>
      </c>
      <c r="Z1164" s="134"/>
    </row>
    <row r="1165" spans="1:26" s="70" customFormat="1" hidden="1" outlineLevel="1" x14ac:dyDescent="0.25">
      <c r="A1165" s="65" t="s">
        <v>1333</v>
      </c>
      <c r="B1165" s="66" t="s">
        <v>1794</v>
      </c>
      <c r="C1165" s="67" t="s">
        <v>2254</v>
      </c>
      <c r="D1165" s="68"/>
      <c r="E1165" s="69"/>
      <c r="F1165" s="310">
        <v>-4.5000000000000005E-2</v>
      </c>
      <c r="G1165" s="310">
        <v>75987</v>
      </c>
      <c r="H1165" s="144">
        <f t="shared" si="201"/>
        <v>-75987.044999999998</v>
      </c>
      <c r="I1165" s="93">
        <f t="shared" si="200"/>
        <v>-1.0000005922065616</v>
      </c>
      <c r="J1165" s="160"/>
      <c r="K1165" s="310">
        <v>237983.67499999999</v>
      </c>
      <c r="L1165" s="310">
        <v>1140697.08</v>
      </c>
      <c r="M1165" s="144">
        <f t="shared" si="194"/>
        <v>-902713.40500000003</v>
      </c>
      <c r="N1165" s="93">
        <f t="shared" si="195"/>
        <v>-0.79136996212877131</v>
      </c>
      <c r="O1165" s="261"/>
      <c r="P1165" s="160"/>
      <c r="Q1165" s="310">
        <v>-215304.51500000001</v>
      </c>
      <c r="R1165" s="310">
        <v>81209.58</v>
      </c>
      <c r="S1165" s="144">
        <f t="shared" si="196"/>
        <v>-296514.09500000003</v>
      </c>
      <c r="T1165" s="93">
        <f t="shared" si="197"/>
        <v>-3.6512206441653809</v>
      </c>
      <c r="U1165" s="160"/>
      <c r="V1165" s="310">
        <v>1796089.2950000002</v>
      </c>
      <c r="W1165" s="310">
        <v>1226591.71</v>
      </c>
      <c r="X1165" s="144">
        <f t="shared" si="198"/>
        <v>569497.5850000002</v>
      </c>
      <c r="Y1165" s="93">
        <f t="shared" si="199"/>
        <v>0.46429270665786598</v>
      </c>
      <c r="Z1165" s="134"/>
    </row>
    <row r="1166" spans="1:26" s="70" customFormat="1" hidden="1" outlineLevel="1" x14ac:dyDescent="0.25">
      <c r="A1166" s="65" t="s">
        <v>1336</v>
      </c>
      <c r="B1166" s="66" t="s">
        <v>1797</v>
      </c>
      <c r="C1166" s="67" t="s">
        <v>2257</v>
      </c>
      <c r="D1166" s="68"/>
      <c r="E1166" s="69"/>
      <c r="F1166" s="310">
        <v>161081.79</v>
      </c>
      <c r="G1166" s="310">
        <v>125604.92</v>
      </c>
      <c r="H1166" s="144">
        <f t="shared" si="201"/>
        <v>35476.87000000001</v>
      </c>
      <c r="I1166" s="93">
        <f t="shared" si="200"/>
        <v>0.28244809200149174</v>
      </c>
      <c r="J1166" s="160"/>
      <c r="K1166" s="310">
        <v>987585.79</v>
      </c>
      <c r="L1166" s="310">
        <v>790187.8</v>
      </c>
      <c r="M1166" s="144">
        <f t="shared" si="194"/>
        <v>197397.99</v>
      </c>
      <c r="N1166" s="93">
        <f t="shared" si="195"/>
        <v>0.24981148785136897</v>
      </c>
      <c r="O1166" s="261"/>
      <c r="P1166" s="160"/>
      <c r="Q1166" s="310">
        <v>492009.93</v>
      </c>
      <c r="R1166" s="310">
        <v>431354.27</v>
      </c>
      <c r="S1166" s="144">
        <f t="shared" si="196"/>
        <v>60655.659999999974</v>
      </c>
      <c r="T1166" s="93">
        <f t="shared" si="197"/>
        <v>0.14061680669116819</v>
      </c>
      <c r="U1166" s="160"/>
      <c r="V1166" s="310">
        <v>1697129.6400000001</v>
      </c>
      <c r="W1166" s="310">
        <v>1597779.7200000002</v>
      </c>
      <c r="X1166" s="144">
        <f t="shared" si="198"/>
        <v>99349.919999999925</v>
      </c>
      <c r="Y1166" s="93">
        <f t="shared" si="199"/>
        <v>6.2179985611533428E-2</v>
      </c>
      <c r="Z1166" s="134"/>
    </row>
    <row r="1167" spans="1:26" s="70" customFormat="1" hidden="1" outlineLevel="1" x14ac:dyDescent="0.25">
      <c r="A1167" s="65" t="s">
        <v>1337</v>
      </c>
      <c r="B1167" s="66" t="s">
        <v>1798</v>
      </c>
      <c r="C1167" s="67" t="s">
        <v>2258</v>
      </c>
      <c r="D1167" s="68"/>
      <c r="E1167" s="69"/>
      <c r="F1167" s="310">
        <v>82902.210000000006</v>
      </c>
      <c r="G1167" s="310">
        <v>160407.34</v>
      </c>
      <c r="H1167" s="144">
        <f t="shared" si="201"/>
        <v>-77505.12999999999</v>
      </c>
      <c r="I1167" s="93">
        <f t="shared" si="200"/>
        <v>-0.48317695437128994</v>
      </c>
      <c r="J1167" s="160"/>
      <c r="K1167" s="310">
        <v>390980.68</v>
      </c>
      <c r="L1167" s="310">
        <v>666007</v>
      </c>
      <c r="M1167" s="144">
        <f t="shared" si="194"/>
        <v>-275026.32</v>
      </c>
      <c r="N1167" s="93">
        <f t="shared" si="195"/>
        <v>-0.41294809213716976</v>
      </c>
      <c r="O1167" s="261"/>
      <c r="P1167" s="160"/>
      <c r="Q1167" s="310">
        <v>157744.72</v>
      </c>
      <c r="R1167" s="310">
        <v>265668.84000000003</v>
      </c>
      <c r="S1167" s="144">
        <f t="shared" si="196"/>
        <v>-107924.12000000002</v>
      </c>
      <c r="T1167" s="93">
        <f t="shared" si="197"/>
        <v>-0.40623552238945304</v>
      </c>
      <c r="U1167" s="160"/>
      <c r="V1167" s="310">
        <v>1002768.23</v>
      </c>
      <c r="W1167" s="310">
        <v>1457592.1800000002</v>
      </c>
      <c r="X1167" s="144">
        <f t="shared" si="198"/>
        <v>-454823.95000000019</v>
      </c>
      <c r="Y1167" s="93">
        <f t="shared" si="199"/>
        <v>-0.31203786370478481</v>
      </c>
      <c r="Z1167" s="134"/>
    </row>
    <row r="1168" spans="1:26" s="70" customFormat="1" hidden="1" outlineLevel="1" x14ac:dyDescent="0.25">
      <c r="A1168" s="65" t="s">
        <v>1338</v>
      </c>
      <c r="B1168" s="66" t="s">
        <v>1799</v>
      </c>
      <c r="C1168" s="67" t="s">
        <v>2259</v>
      </c>
      <c r="D1168" s="68"/>
      <c r="E1168" s="69"/>
      <c r="F1168" s="310">
        <v>0</v>
      </c>
      <c r="G1168" s="310">
        <v>0</v>
      </c>
      <c r="H1168" s="144">
        <f t="shared" si="201"/>
        <v>0</v>
      </c>
      <c r="I1168" s="93">
        <f t="shared" si="200"/>
        <v>0</v>
      </c>
      <c r="J1168" s="160"/>
      <c r="K1168" s="310">
        <v>0</v>
      </c>
      <c r="L1168" s="310">
        <v>0</v>
      </c>
      <c r="M1168" s="144">
        <f t="shared" si="194"/>
        <v>0</v>
      </c>
      <c r="N1168" s="93">
        <f t="shared" si="195"/>
        <v>0</v>
      </c>
      <c r="O1168" s="261"/>
      <c r="P1168" s="160"/>
      <c r="Q1168" s="310">
        <v>0</v>
      </c>
      <c r="R1168" s="310">
        <v>0</v>
      </c>
      <c r="S1168" s="144">
        <f t="shared" si="196"/>
        <v>0</v>
      </c>
      <c r="T1168" s="93">
        <f t="shared" si="197"/>
        <v>0</v>
      </c>
      <c r="U1168" s="160"/>
      <c r="V1168" s="310">
        <v>0</v>
      </c>
      <c r="W1168" s="310">
        <v>881.52</v>
      </c>
      <c r="X1168" s="144">
        <f t="shared" si="198"/>
        <v>-881.52</v>
      </c>
      <c r="Y1168" s="93" t="str">
        <f t="shared" si="199"/>
        <v>N.M.</v>
      </c>
      <c r="Z1168" s="134"/>
    </row>
    <row r="1169" spans="1:26" s="70" customFormat="1" hidden="1" outlineLevel="1" x14ac:dyDescent="0.25">
      <c r="A1169" s="65" t="s">
        <v>1339</v>
      </c>
      <c r="B1169" s="66" t="s">
        <v>1800</v>
      </c>
      <c r="C1169" s="67" t="s">
        <v>2260</v>
      </c>
      <c r="D1169" s="68"/>
      <c r="E1169" s="69"/>
      <c r="F1169" s="310">
        <v>92368.08</v>
      </c>
      <c r="G1169" s="310">
        <v>297633.69</v>
      </c>
      <c r="H1169" s="144">
        <f t="shared" si="201"/>
        <v>-205265.61</v>
      </c>
      <c r="I1169" s="93">
        <f t="shared" si="200"/>
        <v>-0.68965851950429402</v>
      </c>
      <c r="J1169" s="160"/>
      <c r="K1169" s="310">
        <v>780669.01</v>
      </c>
      <c r="L1169" s="310">
        <v>875452.47</v>
      </c>
      <c r="M1169" s="144">
        <f t="shared" si="194"/>
        <v>-94783.459999999963</v>
      </c>
      <c r="N1169" s="93">
        <f t="shared" si="195"/>
        <v>-0.10826796799145472</v>
      </c>
      <c r="O1169" s="261"/>
      <c r="P1169" s="160"/>
      <c r="Q1169" s="310">
        <v>350614.95</v>
      </c>
      <c r="R1169" s="310">
        <v>397180.02</v>
      </c>
      <c r="S1169" s="144">
        <f t="shared" si="196"/>
        <v>-46565.070000000007</v>
      </c>
      <c r="T1169" s="93">
        <f t="shared" si="197"/>
        <v>-0.11723920553707612</v>
      </c>
      <c r="U1169" s="160"/>
      <c r="V1169" s="310">
        <v>2180933.4299999997</v>
      </c>
      <c r="W1169" s="310">
        <v>1985413.8499999999</v>
      </c>
      <c r="X1169" s="144">
        <f t="shared" si="198"/>
        <v>195519.57999999984</v>
      </c>
      <c r="Y1169" s="93">
        <f t="shared" si="199"/>
        <v>9.8477997421041394E-2</v>
      </c>
      <c r="Z1169" s="134"/>
    </row>
    <row r="1170" spans="1:26" s="70" customFormat="1" hidden="1" outlineLevel="1" x14ac:dyDescent="0.25">
      <c r="A1170" s="65" t="s">
        <v>1340</v>
      </c>
      <c r="B1170" s="66" t="s">
        <v>1801</v>
      </c>
      <c r="C1170" s="67" t="s">
        <v>2261</v>
      </c>
      <c r="D1170" s="68"/>
      <c r="E1170" s="69"/>
      <c r="F1170" s="310">
        <v>0</v>
      </c>
      <c r="G1170" s="310">
        <v>0</v>
      </c>
      <c r="H1170" s="144">
        <f t="shared" si="201"/>
        <v>0</v>
      </c>
      <c r="I1170" s="93">
        <f t="shared" si="200"/>
        <v>0</v>
      </c>
      <c r="J1170" s="160"/>
      <c r="K1170" s="310">
        <v>0</v>
      </c>
      <c r="L1170" s="310">
        <v>0</v>
      </c>
      <c r="M1170" s="144">
        <f t="shared" si="194"/>
        <v>0</v>
      </c>
      <c r="N1170" s="93">
        <f t="shared" si="195"/>
        <v>0</v>
      </c>
      <c r="O1170" s="261"/>
      <c r="P1170" s="160"/>
      <c r="Q1170" s="310">
        <v>0</v>
      </c>
      <c r="R1170" s="310">
        <v>0</v>
      </c>
      <c r="S1170" s="144">
        <f t="shared" si="196"/>
        <v>0</v>
      </c>
      <c r="T1170" s="93">
        <f t="shared" si="197"/>
        <v>0</v>
      </c>
      <c r="U1170" s="160"/>
      <c r="V1170" s="310">
        <v>0</v>
      </c>
      <c r="W1170" s="310">
        <v>69654.8</v>
      </c>
      <c r="X1170" s="144">
        <f t="shared" si="198"/>
        <v>-69654.8</v>
      </c>
      <c r="Y1170" s="93" t="str">
        <f t="shared" si="199"/>
        <v>N.M.</v>
      </c>
      <c r="Z1170" s="134"/>
    </row>
    <row r="1171" spans="1:26" s="70" customFormat="1" hidden="1" outlineLevel="1" x14ac:dyDescent="0.25">
      <c r="A1171" s="65" t="s">
        <v>1341</v>
      </c>
      <c r="B1171" s="66" t="s">
        <v>1802</v>
      </c>
      <c r="C1171" s="67" t="s">
        <v>2262</v>
      </c>
      <c r="D1171" s="68"/>
      <c r="E1171" s="69"/>
      <c r="F1171" s="310">
        <v>13658.29</v>
      </c>
      <c r="G1171" s="310">
        <v>6030.3</v>
      </c>
      <c r="H1171" s="144">
        <f t="shared" si="201"/>
        <v>7627.9900000000007</v>
      </c>
      <c r="I1171" s="93">
        <f t="shared" si="200"/>
        <v>1.2649437009767341</v>
      </c>
      <c r="J1171" s="160"/>
      <c r="K1171" s="310">
        <v>39587.040000000001</v>
      </c>
      <c r="L1171" s="310">
        <v>18281.04</v>
      </c>
      <c r="M1171" s="144">
        <f t="shared" si="194"/>
        <v>21306</v>
      </c>
      <c r="N1171" s="93">
        <f t="shared" si="195"/>
        <v>1.1654697982171691</v>
      </c>
      <c r="O1171" s="261"/>
      <c r="P1171" s="160"/>
      <c r="Q1171" s="310">
        <v>36774.959999999999</v>
      </c>
      <c r="R1171" s="310">
        <v>6903.5</v>
      </c>
      <c r="S1171" s="144">
        <f t="shared" si="196"/>
        <v>29871.46</v>
      </c>
      <c r="T1171" s="93">
        <f t="shared" si="197"/>
        <v>4.3270022452379227</v>
      </c>
      <c r="U1171" s="160"/>
      <c r="V1171" s="310">
        <v>65726.210000000006</v>
      </c>
      <c r="W1171" s="310">
        <v>34854.720000000001</v>
      </c>
      <c r="X1171" s="144">
        <f t="shared" si="198"/>
        <v>30871.490000000005</v>
      </c>
      <c r="Y1171" s="93">
        <f t="shared" si="199"/>
        <v>0.88571906473499151</v>
      </c>
      <c r="Z1171" s="134"/>
    </row>
    <row r="1172" spans="1:26" s="70" customFormat="1" hidden="1" outlineLevel="1" x14ac:dyDescent="0.25">
      <c r="A1172" s="65" t="s">
        <v>1342</v>
      </c>
      <c r="B1172" s="66" t="s">
        <v>1803</v>
      </c>
      <c r="C1172" s="67" t="s">
        <v>2263</v>
      </c>
      <c r="D1172" s="68"/>
      <c r="E1172" s="69"/>
      <c r="F1172" s="310">
        <v>412492.9</v>
      </c>
      <c r="G1172" s="310">
        <v>1478949.49</v>
      </c>
      <c r="H1172" s="144">
        <f t="shared" si="201"/>
        <v>-1066456.5899999999</v>
      </c>
      <c r="I1172" s="93">
        <f t="shared" si="200"/>
        <v>-0.72109061006539166</v>
      </c>
      <c r="J1172" s="160"/>
      <c r="K1172" s="310">
        <v>2393523.5959999999</v>
      </c>
      <c r="L1172" s="310">
        <v>3638705.67</v>
      </c>
      <c r="M1172" s="144">
        <f t="shared" si="194"/>
        <v>-1245182.074</v>
      </c>
      <c r="N1172" s="93">
        <f t="shared" si="195"/>
        <v>-0.34220467026672152</v>
      </c>
      <c r="O1172" s="261"/>
      <c r="P1172" s="160"/>
      <c r="Q1172" s="310">
        <v>1241600.27</v>
      </c>
      <c r="R1172" s="310">
        <v>2207736.16</v>
      </c>
      <c r="S1172" s="144">
        <f t="shared" si="196"/>
        <v>-966135.89000000013</v>
      </c>
      <c r="T1172" s="93">
        <f t="shared" si="197"/>
        <v>-0.43761383606635318</v>
      </c>
      <c r="U1172" s="160"/>
      <c r="V1172" s="310">
        <v>4958181.7560000001</v>
      </c>
      <c r="W1172" s="310">
        <v>6858165.6200000001</v>
      </c>
      <c r="X1172" s="144">
        <f t="shared" si="198"/>
        <v>-1899983.8640000001</v>
      </c>
      <c r="Y1172" s="93">
        <f t="shared" si="199"/>
        <v>-0.27703965889351034</v>
      </c>
      <c r="Z1172" s="134"/>
    </row>
    <row r="1173" spans="1:26" s="70" customFormat="1" hidden="1" outlineLevel="1" x14ac:dyDescent="0.25">
      <c r="A1173" s="65" t="s">
        <v>1343</v>
      </c>
      <c r="B1173" s="66" t="s">
        <v>1804</v>
      </c>
      <c r="C1173" s="67" t="s">
        <v>2264</v>
      </c>
      <c r="D1173" s="68"/>
      <c r="E1173" s="69"/>
      <c r="F1173" s="310">
        <v>3074.38</v>
      </c>
      <c r="G1173" s="310">
        <v>5250.72</v>
      </c>
      <c r="H1173" s="144">
        <f t="shared" si="201"/>
        <v>-2176.34</v>
      </c>
      <c r="I1173" s="93">
        <f t="shared" si="200"/>
        <v>-0.41448410884602493</v>
      </c>
      <c r="J1173" s="160"/>
      <c r="K1173" s="310">
        <v>25593.010000000002</v>
      </c>
      <c r="L1173" s="310">
        <v>26754.21</v>
      </c>
      <c r="M1173" s="144">
        <f t="shared" si="194"/>
        <v>-1161.1999999999971</v>
      </c>
      <c r="N1173" s="93">
        <f t="shared" si="195"/>
        <v>-4.3402514968672111E-2</v>
      </c>
      <c r="O1173" s="261"/>
      <c r="P1173" s="160"/>
      <c r="Q1173" s="310">
        <v>11208.78</v>
      </c>
      <c r="R1173" s="310">
        <v>13565.07</v>
      </c>
      <c r="S1173" s="144">
        <f t="shared" si="196"/>
        <v>-2356.2899999999991</v>
      </c>
      <c r="T1173" s="93">
        <f t="shared" si="197"/>
        <v>-0.1737027527318325</v>
      </c>
      <c r="U1173" s="160"/>
      <c r="V1173" s="310">
        <v>50832.15</v>
      </c>
      <c r="W1173" s="310">
        <v>48897.119999999995</v>
      </c>
      <c r="X1173" s="144">
        <f t="shared" si="198"/>
        <v>1935.0300000000061</v>
      </c>
      <c r="Y1173" s="93">
        <f t="shared" si="199"/>
        <v>3.9573496353159578E-2</v>
      </c>
      <c r="Z1173" s="134"/>
    </row>
    <row r="1174" spans="1:26" s="70" customFormat="1" hidden="1" outlineLevel="1" x14ac:dyDescent="0.25">
      <c r="A1174" s="65" t="s">
        <v>1344</v>
      </c>
      <c r="B1174" s="66" t="s">
        <v>1805</v>
      </c>
      <c r="C1174" s="67" t="s">
        <v>2265</v>
      </c>
      <c r="D1174" s="68"/>
      <c r="E1174" s="69"/>
      <c r="F1174" s="310">
        <v>0</v>
      </c>
      <c r="G1174" s="310">
        <v>0</v>
      </c>
      <c r="H1174" s="144">
        <f t="shared" si="201"/>
        <v>0</v>
      </c>
      <c r="I1174" s="93">
        <f t="shared" si="200"/>
        <v>0</v>
      </c>
      <c r="J1174" s="160"/>
      <c r="K1174" s="310">
        <v>0</v>
      </c>
      <c r="L1174" s="310">
        <v>10130</v>
      </c>
      <c r="M1174" s="144">
        <f t="shared" si="194"/>
        <v>-10130</v>
      </c>
      <c r="N1174" s="93" t="str">
        <f t="shared" si="195"/>
        <v>N.M.</v>
      </c>
      <c r="O1174" s="261"/>
      <c r="P1174" s="160"/>
      <c r="Q1174" s="310">
        <v>0</v>
      </c>
      <c r="R1174" s="310">
        <v>0</v>
      </c>
      <c r="S1174" s="144">
        <f t="shared" si="196"/>
        <v>0</v>
      </c>
      <c r="T1174" s="93">
        <f t="shared" si="197"/>
        <v>0</v>
      </c>
      <c r="U1174" s="160"/>
      <c r="V1174" s="310">
        <v>0</v>
      </c>
      <c r="W1174" s="310">
        <v>10130</v>
      </c>
      <c r="X1174" s="144">
        <f t="shared" si="198"/>
        <v>-10130</v>
      </c>
      <c r="Y1174" s="93" t="str">
        <f t="shared" si="199"/>
        <v>N.M.</v>
      </c>
      <c r="Z1174" s="134"/>
    </row>
    <row r="1175" spans="1:26" s="70" customFormat="1" hidden="1" outlineLevel="1" x14ac:dyDescent="0.25">
      <c r="A1175" s="65" t="s">
        <v>1345</v>
      </c>
      <c r="B1175" s="66" t="s">
        <v>1806</v>
      </c>
      <c r="C1175" s="67" t="s">
        <v>2266</v>
      </c>
      <c r="D1175" s="68"/>
      <c r="E1175" s="69"/>
      <c r="F1175" s="310">
        <v>0</v>
      </c>
      <c r="G1175" s="310">
        <v>-1.1000000000000001</v>
      </c>
      <c r="H1175" s="144">
        <f t="shared" si="201"/>
        <v>1.1000000000000001</v>
      </c>
      <c r="I1175" s="93" t="str">
        <f t="shared" si="200"/>
        <v>N.M.</v>
      </c>
      <c r="J1175" s="160"/>
      <c r="K1175" s="310">
        <v>0</v>
      </c>
      <c r="L1175" s="310">
        <v>367.46</v>
      </c>
      <c r="M1175" s="144">
        <f t="shared" ref="M1175:M1238" si="202">+K1175-L1175</f>
        <v>-367.46</v>
      </c>
      <c r="N1175" s="93" t="str">
        <f t="shared" ref="N1175:N1238" si="203">IF(L1175&lt;0,IF(M1175=0,0,IF(OR(L1175=0,K1175=0),"N.M.",IF(ABS(M1175/L1175)&gt;=10,"N.M.",M1175/(-L1175)))),IF(M1175=0,0,IF(OR(L1175=0,K1175=0),"N.M.",IF(ABS(M1175/L1175)&gt;=10,"N.M.",M1175/L1175))))</f>
        <v>N.M.</v>
      </c>
      <c r="O1175" s="261"/>
      <c r="P1175" s="160"/>
      <c r="Q1175" s="310">
        <v>0</v>
      </c>
      <c r="R1175" s="310">
        <v>210.68</v>
      </c>
      <c r="S1175" s="144">
        <f t="shared" ref="S1175:S1238" si="204">+Q1175-R1175</f>
        <v>-210.68</v>
      </c>
      <c r="T1175" s="93" t="str">
        <f t="shared" ref="T1175:T1238" si="205">IF(R1175&lt;0,IF(S1175=0,0,IF(OR(R1175=0,Q1175=0),"N.M.",IF(ABS(S1175/R1175)&gt;=10,"N.M.",S1175/(-R1175)))),IF(S1175=0,0,IF(OR(R1175=0,Q1175=0),"N.M.",IF(ABS(S1175/R1175)&gt;=10,"N.M.",S1175/R1175))))</f>
        <v>N.M.</v>
      </c>
      <c r="U1175" s="160"/>
      <c r="V1175" s="310">
        <v>0</v>
      </c>
      <c r="W1175" s="310">
        <v>489.34</v>
      </c>
      <c r="X1175" s="144">
        <f t="shared" ref="X1175:X1238" si="206">+V1175-W1175</f>
        <v>-489.34</v>
      </c>
      <c r="Y1175" s="93" t="str">
        <f t="shared" ref="Y1175:Y1238" si="207">IF(W1175&lt;0,IF(X1175=0,0,IF(OR(W1175=0,V1175=0),"N.M.",IF(ABS(X1175/W1175)&gt;=10,"N.M.",X1175/(-W1175)))),IF(X1175=0,0,IF(OR(W1175=0,V1175=0),"N.M.",IF(ABS(X1175/W1175)&gt;=10,"N.M.",X1175/W1175))))</f>
        <v>N.M.</v>
      </c>
      <c r="Z1175" s="134"/>
    </row>
    <row r="1176" spans="1:26" s="70" customFormat="1" hidden="1" outlineLevel="1" x14ac:dyDescent="0.25">
      <c r="A1176" s="65" t="s">
        <v>1346</v>
      </c>
      <c r="B1176" s="66" t="s">
        <v>1807</v>
      </c>
      <c r="C1176" s="67" t="s">
        <v>2267</v>
      </c>
      <c r="D1176" s="68"/>
      <c r="E1176" s="69"/>
      <c r="F1176" s="310">
        <v>193.17000000000002</v>
      </c>
      <c r="G1176" s="310">
        <v>0</v>
      </c>
      <c r="H1176" s="144">
        <f t="shared" si="201"/>
        <v>193.17000000000002</v>
      </c>
      <c r="I1176" s="93" t="str">
        <f t="shared" si="200"/>
        <v>N.M.</v>
      </c>
      <c r="J1176" s="160"/>
      <c r="K1176" s="310">
        <v>1159.02</v>
      </c>
      <c r="L1176" s="310">
        <v>0</v>
      </c>
      <c r="M1176" s="144">
        <f t="shared" si="202"/>
        <v>1159.02</v>
      </c>
      <c r="N1176" s="93" t="str">
        <f t="shared" si="203"/>
        <v>N.M.</v>
      </c>
      <c r="O1176" s="261"/>
      <c r="P1176" s="160"/>
      <c r="Q1176" s="310">
        <v>579.51</v>
      </c>
      <c r="R1176" s="310">
        <v>0</v>
      </c>
      <c r="S1176" s="144">
        <f t="shared" si="204"/>
        <v>579.51</v>
      </c>
      <c r="T1176" s="93" t="str">
        <f t="shared" si="205"/>
        <v>N.M.</v>
      </c>
      <c r="U1176" s="160"/>
      <c r="V1176" s="310">
        <v>1159.02</v>
      </c>
      <c r="W1176" s="310">
        <v>0</v>
      </c>
      <c r="X1176" s="144">
        <f t="shared" si="206"/>
        <v>1159.02</v>
      </c>
      <c r="Y1176" s="93" t="str">
        <f t="shared" si="207"/>
        <v>N.M.</v>
      </c>
      <c r="Z1176" s="134"/>
    </row>
    <row r="1177" spans="1:26" s="70" customFormat="1" hidden="1" outlineLevel="1" x14ac:dyDescent="0.25">
      <c r="A1177" s="65" t="s">
        <v>1347</v>
      </c>
      <c r="B1177" s="66" t="s">
        <v>1808</v>
      </c>
      <c r="C1177" s="67" t="s">
        <v>2268</v>
      </c>
      <c r="D1177" s="68"/>
      <c r="E1177" s="69"/>
      <c r="F1177" s="310">
        <v>0</v>
      </c>
      <c r="G1177" s="310">
        <v>0</v>
      </c>
      <c r="H1177" s="144">
        <f t="shared" si="201"/>
        <v>0</v>
      </c>
      <c r="I1177" s="93">
        <f t="shared" si="200"/>
        <v>0</v>
      </c>
      <c r="J1177" s="160"/>
      <c r="K1177" s="310">
        <v>0</v>
      </c>
      <c r="L1177" s="310">
        <v>0</v>
      </c>
      <c r="M1177" s="144">
        <f t="shared" si="202"/>
        <v>0</v>
      </c>
      <c r="N1177" s="93">
        <f t="shared" si="203"/>
        <v>0</v>
      </c>
      <c r="O1177" s="261"/>
      <c r="P1177" s="160"/>
      <c r="Q1177" s="310">
        <v>0</v>
      </c>
      <c r="R1177" s="310">
        <v>0</v>
      </c>
      <c r="S1177" s="144">
        <f t="shared" si="204"/>
        <v>0</v>
      </c>
      <c r="T1177" s="93">
        <f t="shared" si="205"/>
        <v>0</v>
      </c>
      <c r="U1177" s="160"/>
      <c r="V1177" s="310">
        <v>0</v>
      </c>
      <c r="W1177" s="310">
        <v>-0.02</v>
      </c>
      <c r="X1177" s="144">
        <f t="shared" si="206"/>
        <v>0.02</v>
      </c>
      <c r="Y1177" s="93" t="str">
        <f t="shared" si="207"/>
        <v>N.M.</v>
      </c>
      <c r="Z1177" s="134"/>
    </row>
    <row r="1178" spans="1:26" s="70" customFormat="1" hidden="1" outlineLevel="1" x14ac:dyDescent="0.25">
      <c r="A1178" s="65" t="s">
        <v>1348</v>
      </c>
      <c r="B1178" s="66" t="s">
        <v>1809</v>
      </c>
      <c r="C1178" s="67" t="s">
        <v>2269</v>
      </c>
      <c r="D1178" s="68"/>
      <c r="E1178" s="69"/>
      <c r="F1178" s="310">
        <v>1321.84</v>
      </c>
      <c r="G1178" s="310">
        <v>5019.08</v>
      </c>
      <c r="H1178" s="144">
        <f t="shared" si="201"/>
        <v>-3697.24</v>
      </c>
      <c r="I1178" s="93">
        <f t="shared" si="200"/>
        <v>-0.7366369932338197</v>
      </c>
      <c r="J1178" s="160"/>
      <c r="K1178" s="310">
        <v>7860.93</v>
      </c>
      <c r="L1178" s="310">
        <v>12968.050000000001</v>
      </c>
      <c r="M1178" s="144">
        <f t="shared" si="202"/>
        <v>-5107.1200000000008</v>
      </c>
      <c r="N1178" s="93">
        <f t="shared" si="203"/>
        <v>-0.3938232810638454</v>
      </c>
      <c r="O1178" s="261"/>
      <c r="P1178" s="160"/>
      <c r="Q1178" s="310">
        <v>2605.91</v>
      </c>
      <c r="R1178" s="310">
        <v>7488.1500000000005</v>
      </c>
      <c r="S1178" s="144">
        <f t="shared" si="204"/>
        <v>-4882.2400000000007</v>
      </c>
      <c r="T1178" s="93">
        <f t="shared" si="205"/>
        <v>-0.6519954862015318</v>
      </c>
      <c r="U1178" s="160"/>
      <c r="V1178" s="310">
        <v>33077.770000000004</v>
      </c>
      <c r="W1178" s="310">
        <v>23583.75</v>
      </c>
      <c r="X1178" s="144">
        <f t="shared" si="206"/>
        <v>9494.0200000000041</v>
      </c>
      <c r="Y1178" s="93">
        <f t="shared" si="207"/>
        <v>0.40256617374251358</v>
      </c>
      <c r="Z1178" s="134"/>
    </row>
    <row r="1179" spans="1:26" s="70" customFormat="1" hidden="1" outlineLevel="1" x14ac:dyDescent="0.25">
      <c r="A1179" s="65" t="s">
        <v>1349</v>
      </c>
      <c r="B1179" s="66" t="s">
        <v>1810</v>
      </c>
      <c r="C1179" s="67" t="s">
        <v>2270</v>
      </c>
      <c r="D1179" s="68"/>
      <c r="E1179" s="69"/>
      <c r="F1179" s="310">
        <v>0</v>
      </c>
      <c r="G1179" s="310">
        <v>0</v>
      </c>
      <c r="H1179" s="144">
        <f t="shared" si="201"/>
        <v>0</v>
      </c>
      <c r="I1179" s="93">
        <f t="shared" si="200"/>
        <v>0</v>
      </c>
      <c r="J1179" s="160"/>
      <c r="K1179" s="310">
        <v>0</v>
      </c>
      <c r="L1179" s="310">
        <v>0</v>
      </c>
      <c r="M1179" s="144">
        <f t="shared" si="202"/>
        <v>0</v>
      </c>
      <c r="N1179" s="93">
        <f t="shared" si="203"/>
        <v>0</v>
      </c>
      <c r="O1179" s="261"/>
      <c r="P1179" s="160"/>
      <c r="Q1179" s="310">
        <v>0</v>
      </c>
      <c r="R1179" s="310">
        <v>0</v>
      </c>
      <c r="S1179" s="144">
        <f t="shared" si="204"/>
        <v>0</v>
      </c>
      <c r="T1179" s="93">
        <f t="shared" si="205"/>
        <v>0</v>
      </c>
      <c r="U1179" s="160"/>
      <c r="V1179" s="310">
        <v>42857.15</v>
      </c>
      <c r="W1179" s="310">
        <v>0</v>
      </c>
      <c r="X1179" s="144">
        <f t="shared" si="206"/>
        <v>42857.15</v>
      </c>
      <c r="Y1179" s="93" t="str">
        <f t="shared" si="207"/>
        <v>N.M.</v>
      </c>
      <c r="Z1179" s="134"/>
    </row>
    <row r="1180" spans="1:26" s="70" customFormat="1" hidden="1" outlineLevel="1" x14ac:dyDescent="0.25">
      <c r="A1180" s="65" t="s">
        <v>1350</v>
      </c>
      <c r="B1180" s="66" t="s">
        <v>1811</v>
      </c>
      <c r="C1180" s="67" t="s">
        <v>2271</v>
      </c>
      <c r="D1180" s="68"/>
      <c r="E1180" s="69"/>
      <c r="F1180" s="310">
        <v>6.46</v>
      </c>
      <c r="G1180" s="310">
        <v>24.05</v>
      </c>
      <c r="H1180" s="144">
        <f t="shared" si="201"/>
        <v>-17.59</v>
      </c>
      <c r="I1180" s="93">
        <f t="shared" si="200"/>
        <v>-0.73139293139293138</v>
      </c>
      <c r="J1180" s="160"/>
      <c r="K1180" s="310">
        <v>38.4</v>
      </c>
      <c r="L1180" s="310">
        <v>62.18</v>
      </c>
      <c r="M1180" s="144">
        <f t="shared" si="202"/>
        <v>-23.78</v>
      </c>
      <c r="N1180" s="93">
        <f t="shared" si="203"/>
        <v>-0.38243808298488263</v>
      </c>
      <c r="O1180" s="261"/>
      <c r="P1180" s="160"/>
      <c r="Q1180" s="310">
        <v>12.74</v>
      </c>
      <c r="R1180" s="310">
        <v>35.880000000000003</v>
      </c>
      <c r="S1180" s="144">
        <f t="shared" si="204"/>
        <v>-23.14</v>
      </c>
      <c r="T1180" s="93">
        <f t="shared" si="205"/>
        <v>-0.64492753623188404</v>
      </c>
      <c r="U1180" s="160"/>
      <c r="V1180" s="310">
        <v>159.26</v>
      </c>
      <c r="W1180" s="310">
        <v>124.39</v>
      </c>
      <c r="X1180" s="144">
        <f t="shared" si="206"/>
        <v>34.86999999999999</v>
      </c>
      <c r="Y1180" s="93">
        <f t="shared" si="207"/>
        <v>0.28032800064313845</v>
      </c>
      <c r="Z1180" s="134"/>
    </row>
    <row r="1181" spans="1:26" s="70" customFormat="1" hidden="1" outlineLevel="1" x14ac:dyDescent="0.25">
      <c r="A1181" s="65" t="s">
        <v>1351</v>
      </c>
      <c r="B1181" s="66" t="s">
        <v>1812</v>
      </c>
      <c r="C1181" s="67" t="s">
        <v>2272</v>
      </c>
      <c r="D1181" s="68"/>
      <c r="E1181" s="69"/>
      <c r="F1181" s="310">
        <v>0</v>
      </c>
      <c r="G1181" s="310">
        <v>0</v>
      </c>
      <c r="H1181" s="144">
        <f t="shared" si="201"/>
        <v>0</v>
      </c>
      <c r="I1181" s="93">
        <f t="shared" si="200"/>
        <v>0</v>
      </c>
      <c r="J1181" s="160"/>
      <c r="K1181" s="310">
        <v>0</v>
      </c>
      <c r="L1181" s="310">
        <v>0</v>
      </c>
      <c r="M1181" s="144">
        <f t="shared" si="202"/>
        <v>0</v>
      </c>
      <c r="N1181" s="93">
        <f t="shared" si="203"/>
        <v>0</v>
      </c>
      <c r="O1181" s="261"/>
      <c r="P1181" s="160"/>
      <c r="Q1181" s="310">
        <v>0</v>
      </c>
      <c r="R1181" s="310">
        <v>0</v>
      </c>
      <c r="S1181" s="144">
        <f t="shared" si="204"/>
        <v>0</v>
      </c>
      <c r="T1181" s="93">
        <f t="shared" si="205"/>
        <v>0</v>
      </c>
      <c r="U1181" s="160"/>
      <c r="V1181" s="310">
        <v>0</v>
      </c>
      <c r="W1181" s="310">
        <v>-420846.12</v>
      </c>
      <c r="X1181" s="144">
        <f t="shared" si="206"/>
        <v>420846.12</v>
      </c>
      <c r="Y1181" s="93" t="str">
        <f t="shared" si="207"/>
        <v>N.M.</v>
      </c>
      <c r="Z1181" s="134"/>
    </row>
    <row r="1182" spans="1:26" s="70" customFormat="1" hidden="1" outlineLevel="1" x14ac:dyDescent="0.25">
      <c r="A1182" s="65" t="s">
        <v>1353</v>
      </c>
      <c r="B1182" s="66" t="s">
        <v>1814</v>
      </c>
      <c r="C1182" s="67" t="s">
        <v>2274</v>
      </c>
      <c r="D1182" s="68"/>
      <c r="E1182" s="69"/>
      <c r="F1182" s="310">
        <v>6715935.2800000003</v>
      </c>
      <c r="G1182" s="310">
        <v>3209524.98</v>
      </c>
      <c r="H1182" s="144">
        <f t="shared" si="201"/>
        <v>3506410.3000000003</v>
      </c>
      <c r="I1182" s="93">
        <f t="shared" si="200"/>
        <v>1.0925013270966972</v>
      </c>
      <c r="J1182" s="160"/>
      <c r="K1182" s="310">
        <v>68678373.620000005</v>
      </c>
      <c r="L1182" s="310">
        <v>45340286.780000001</v>
      </c>
      <c r="M1182" s="144">
        <f t="shared" si="202"/>
        <v>23338086.840000004</v>
      </c>
      <c r="N1182" s="93">
        <f t="shared" si="203"/>
        <v>0.51473178705818501</v>
      </c>
      <c r="O1182" s="261"/>
      <c r="P1182" s="160"/>
      <c r="Q1182" s="310">
        <v>24662942.850000001</v>
      </c>
      <c r="R1182" s="310">
        <v>18582571.640000001</v>
      </c>
      <c r="S1182" s="144">
        <f t="shared" si="204"/>
        <v>6080371.2100000009</v>
      </c>
      <c r="T1182" s="93">
        <f t="shared" si="205"/>
        <v>0.32720827492528914</v>
      </c>
      <c r="U1182" s="160"/>
      <c r="V1182" s="310">
        <v>112345802.7</v>
      </c>
      <c r="W1182" s="310">
        <v>90125032.319999993</v>
      </c>
      <c r="X1182" s="144">
        <f t="shared" si="206"/>
        <v>22220770.38000001</v>
      </c>
      <c r="Y1182" s="93">
        <f t="shared" si="207"/>
        <v>0.24655492273336932</v>
      </c>
      <c r="Z1182" s="134"/>
    </row>
    <row r="1183" spans="1:26" s="70" customFormat="1" hidden="1" outlineLevel="1" x14ac:dyDescent="0.25">
      <c r="A1183" s="65" t="s">
        <v>1354</v>
      </c>
      <c r="B1183" s="66" t="s">
        <v>1815</v>
      </c>
      <c r="C1183" s="67" t="s">
        <v>2275</v>
      </c>
      <c r="D1183" s="68"/>
      <c r="E1183" s="69"/>
      <c r="F1183" s="310">
        <v>0</v>
      </c>
      <c r="G1183" s="310">
        <v>0</v>
      </c>
      <c r="H1183" s="144">
        <f t="shared" si="201"/>
        <v>0</v>
      </c>
      <c r="I1183" s="93">
        <f t="shared" si="200"/>
        <v>0</v>
      </c>
      <c r="J1183" s="160"/>
      <c r="K1183" s="310">
        <v>0</v>
      </c>
      <c r="L1183" s="310">
        <v>373078.23</v>
      </c>
      <c r="M1183" s="144">
        <f t="shared" si="202"/>
        <v>-373078.23</v>
      </c>
      <c r="N1183" s="93" t="str">
        <f t="shared" si="203"/>
        <v>N.M.</v>
      </c>
      <c r="O1183" s="261"/>
      <c r="P1183" s="160"/>
      <c r="Q1183" s="310">
        <v>0</v>
      </c>
      <c r="R1183" s="310">
        <v>149722.20000000001</v>
      </c>
      <c r="S1183" s="144">
        <f t="shared" si="204"/>
        <v>-149722.20000000001</v>
      </c>
      <c r="T1183" s="93" t="str">
        <f t="shared" si="205"/>
        <v>N.M.</v>
      </c>
      <c r="U1183" s="160"/>
      <c r="V1183" s="310">
        <v>0</v>
      </c>
      <c r="W1183" s="310">
        <v>824699.23</v>
      </c>
      <c r="X1183" s="144">
        <f t="shared" si="206"/>
        <v>-824699.23</v>
      </c>
      <c r="Y1183" s="93" t="str">
        <f t="shared" si="207"/>
        <v>N.M.</v>
      </c>
      <c r="Z1183" s="134"/>
    </row>
    <row r="1184" spans="1:26" s="70" customFormat="1" hidden="1" outlineLevel="1" x14ac:dyDescent="0.25">
      <c r="A1184" s="65" t="s">
        <v>1355</v>
      </c>
      <c r="B1184" s="66" t="s">
        <v>1816</v>
      </c>
      <c r="C1184" s="67" t="s">
        <v>2276</v>
      </c>
      <c r="D1184" s="68"/>
      <c r="E1184" s="69"/>
      <c r="F1184" s="310">
        <v>483018.55</v>
      </c>
      <c r="G1184" s="310">
        <v>220058.25</v>
      </c>
      <c r="H1184" s="144">
        <f t="shared" si="201"/>
        <v>262960.3</v>
      </c>
      <c r="I1184" s="93">
        <f t="shared" si="200"/>
        <v>1.1949576987002304</v>
      </c>
      <c r="J1184" s="160"/>
      <c r="K1184" s="310">
        <v>2332542</v>
      </c>
      <c r="L1184" s="310">
        <v>220058.25</v>
      </c>
      <c r="M1184" s="144">
        <f t="shared" si="202"/>
        <v>2112483.75</v>
      </c>
      <c r="N1184" s="93">
        <f t="shared" si="203"/>
        <v>9.5996571362355194</v>
      </c>
      <c r="O1184" s="261"/>
      <c r="P1184" s="160"/>
      <c r="Q1184" s="310">
        <v>1727896.6800000002</v>
      </c>
      <c r="R1184" s="310">
        <v>220058.25</v>
      </c>
      <c r="S1184" s="144">
        <f t="shared" si="204"/>
        <v>1507838.4300000002</v>
      </c>
      <c r="T1184" s="93">
        <f t="shared" si="205"/>
        <v>6.8519968235683058</v>
      </c>
      <c r="U1184" s="160"/>
      <c r="V1184" s="310">
        <v>3531740.64</v>
      </c>
      <c r="W1184" s="310">
        <v>220058.25</v>
      </c>
      <c r="X1184" s="144">
        <f t="shared" si="206"/>
        <v>3311682.39</v>
      </c>
      <c r="Y1184" s="93" t="str">
        <f t="shared" si="207"/>
        <v>N.M.</v>
      </c>
      <c r="Z1184" s="134"/>
    </row>
    <row r="1185" spans="1:26" s="70" customFormat="1" hidden="1" outlineLevel="1" x14ac:dyDescent="0.25">
      <c r="A1185" s="65" t="s">
        <v>1356</v>
      </c>
      <c r="B1185" s="66" t="s">
        <v>1817</v>
      </c>
      <c r="C1185" s="67" t="s">
        <v>2277</v>
      </c>
      <c r="D1185" s="68"/>
      <c r="E1185" s="69"/>
      <c r="F1185" s="310">
        <v>0</v>
      </c>
      <c r="G1185" s="310">
        <v>0</v>
      </c>
      <c r="H1185" s="144">
        <f t="shared" si="201"/>
        <v>0</v>
      </c>
      <c r="I1185" s="93">
        <f t="shared" si="200"/>
        <v>0</v>
      </c>
      <c r="J1185" s="160"/>
      <c r="K1185" s="310">
        <v>0</v>
      </c>
      <c r="L1185" s="310">
        <v>0</v>
      </c>
      <c r="M1185" s="144">
        <f t="shared" si="202"/>
        <v>0</v>
      </c>
      <c r="N1185" s="93">
        <f t="shared" si="203"/>
        <v>0</v>
      </c>
      <c r="O1185" s="261"/>
      <c r="P1185" s="160"/>
      <c r="Q1185" s="310">
        <v>0</v>
      </c>
      <c r="R1185" s="310">
        <v>0</v>
      </c>
      <c r="S1185" s="144">
        <f t="shared" si="204"/>
        <v>0</v>
      </c>
      <c r="T1185" s="93">
        <f t="shared" si="205"/>
        <v>0</v>
      </c>
      <c r="U1185" s="160"/>
      <c r="V1185" s="310">
        <v>0</v>
      </c>
      <c r="W1185" s="310">
        <v>0</v>
      </c>
      <c r="X1185" s="144">
        <f t="shared" si="206"/>
        <v>0</v>
      </c>
      <c r="Y1185" s="93">
        <f t="shared" si="207"/>
        <v>0</v>
      </c>
      <c r="Z1185" s="134"/>
    </row>
    <row r="1186" spans="1:26" s="70" customFormat="1" hidden="1" outlineLevel="1" x14ac:dyDescent="0.25">
      <c r="A1186" s="65" t="s">
        <v>1357</v>
      </c>
      <c r="B1186" s="66" t="s">
        <v>1818</v>
      </c>
      <c r="C1186" s="67" t="s">
        <v>2278</v>
      </c>
      <c r="D1186" s="68"/>
      <c r="E1186" s="69"/>
      <c r="F1186" s="310">
        <v>891.5</v>
      </c>
      <c r="G1186" s="310">
        <v>1324.51</v>
      </c>
      <c r="H1186" s="144">
        <f t="shared" si="201"/>
        <v>-433.01</v>
      </c>
      <c r="I1186" s="93">
        <f t="shared" si="200"/>
        <v>-0.32692089904945981</v>
      </c>
      <c r="J1186" s="160"/>
      <c r="K1186" s="310">
        <v>-1531.24</v>
      </c>
      <c r="L1186" s="310">
        <v>1537.56</v>
      </c>
      <c r="M1186" s="144">
        <f t="shared" si="202"/>
        <v>-3068.8</v>
      </c>
      <c r="N1186" s="93">
        <f t="shared" si="203"/>
        <v>-1.9958895913005024</v>
      </c>
      <c r="O1186" s="261"/>
      <c r="P1186" s="160"/>
      <c r="Q1186" s="310">
        <v>-391.77</v>
      </c>
      <c r="R1186" s="310">
        <v>1693.79</v>
      </c>
      <c r="S1186" s="144">
        <f t="shared" si="204"/>
        <v>-2085.56</v>
      </c>
      <c r="T1186" s="93">
        <f t="shared" si="205"/>
        <v>-1.2312978586483567</v>
      </c>
      <c r="U1186" s="160"/>
      <c r="V1186" s="310">
        <v>1843.49</v>
      </c>
      <c r="W1186" s="310">
        <v>4375.74</v>
      </c>
      <c r="X1186" s="144">
        <f t="shared" si="206"/>
        <v>-2532.25</v>
      </c>
      <c r="Y1186" s="93">
        <f t="shared" si="207"/>
        <v>-0.57870211667055171</v>
      </c>
      <c r="Z1186" s="134"/>
    </row>
    <row r="1187" spans="1:26" s="70" customFormat="1" hidden="1" outlineLevel="1" x14ac:dyDescent="0.25">
      <c r="A1187" s="65" t="s">
        <v>1358</v>
      </c>
      <c r="B1187" s="66" t="s">
        <v>1819</v>
      </c>
      <c r="C1187" s="67" t="s">
        <v>2279</v>
      </c>
      <c r="D1187" s="68"/>
      <c r="E1187" s="69"/>
      <c r="F1187" s="310">
        <v>-4019.14</v>
      </c>
      <c r="G1187" s="310">
        <v>8576.02</v>
      </c>
      <c r="H1187" s="144">
        <f t="shared" si="201"/>
        <v>-12595.16</v>
      </c>
      <c r="I1187" s="93">
        <f t="shared" si="200"/>
        <v>-1.4686486272186865</v>
      </c>
      <c r="J1187" s="160"/>
      <c r="K1187" s="310">
        <v>-38270.129999999997</v>
      </c>
      <c r="L1187" s="310">
        <v>22786.100000000002</v>
      </c>
      <c r="M1187" s="144">
        <f t="shared" si="202"/>
        <v>-61056.229999999996</v>
      </c>
      <c r="N1187" s="93">
        <f t="shared" si="203"/>
        <v>-2.6795384027981966</v>
      </c>
      <c r="O1187" s="261"/>
      <c r="P1187" s="160"/>
      <c r="Q1187" s="310">
        <v>-21728.22</v>
      </c>
      <c r="R1187" s="310">
        <v>17615.7</v>
      </c>
      <c r="S1187" s="144">
        <f t="shared" si="204"/>
        <v>-39343.919999999998</v>
      </c>
      <c r="T1187" s="93">
        <f t="shared" si="205"/>
        <v>-2.2334576542516049</v>
      </c>
      <c r="U1187" s="160"/>
      <c r="V1187" s="310">
        <v>-4990.2299999999959</v>
      </c>
      <c r="W1187" s="310">
        <v>50226.33</v>
      </c>
      <c r="X1187" s="144">
        <f t="shared" si="206"/>
        <v>-55216.56</v>
      </c>
      <c r="Y1187" s="93">
        <f t="shared" si="207"/>
        <v>-1.0993548602894139</v>
      </c>
      <c r="Z1187" s="134"/>
    </row>
    <row r="1188" spans="1:26" s="70" customFormat="1" hidden="1" outlineLevel="1" x14ac:dyDescent="0.25">
      <c r="A1188" s="65" t="s">
        <v>1359</v>
      </c>
      <c r="B1188" s="66" t="s">
        <v>1820</v>
      </c>
      <c r="C1188" s="67" t="s">
        <v>2280</v>
      </c>
      <c r="D1188" s="68"/>
      <c r="E1188" s="69"/>
      <c r="F1188" s="310">
        <v>271549.28999999998</v>
      </c>
      <c r="G1188" s="310">
        <v>301057.2</v>
      </c>
      <c r="H1188" s="144">
        <f t="shared" si="201"/>
        <v>-29507.910000000033</v>
      </c>
      <c r="I1188" s="93">
        <f t="shared" si="200"/>
        <v>-9.8014297615204124E-2</v>
      </c>
      <c r="J1188" s="160"/>
      <c r="K1188" s="310">
        <v>1649750.9500000002</v>
      </c>
      <c r="L1188" s="310">
        <v>1847368.6600000001</v>
      </c>
      <c r="M1188" s="144">
        <f t="shared" si="202"/>
        <v>-197617.70999999996</v>
      </c>
      <c r="N1188" s="93">
        <f t="shared" si="203"/>
        <v>-0.10697253573631586</v>
      </c>
      <c r="O1188" s="261"/>
      <c r="P1188" s="160"/>
      <c r="Q1188" s="310">
        <v>818938.66</v>
      </c>
      <c r="R1188" s="310">
        <v>910650.49</v>
      </c>
      <c r="S1188" s="144">
        <f t="shared" si="204"/>
        <v>-91711.829999999958</v>
      </c>
      <c r="T1188" s="93">
        <f t="shared" si="205"/>
        <v>-0.10071024065445784</v>
      </c>
      <c r="U1188" s="160"/>
      <c r="V1188" s="310">
        <v>3389853.7700000005</v>
      </c>
      <c r="W1188" s="310">
        <v>3180729.83</v>
      </c>
      <c r="X1188" s="144">
        <f t="shared" si="206"/>
        <v>209123.94000000041</v>
      </c>
      <c r="Y1188" s="93">
        <f t="shared" si="207"/>
        <v>6.5747155897236453E-2</v>
      </c>
      <c r="Z1188" s="134"/>
    </row>
    <row r="1189" spans="1:26" s="70" customFormat="1" hidden="1" outlineLevel="1" x14ac:dyDescent="0.25">
      <c r="A1189" s="65" t="s">
        <v>1360</v>
      </c>
      <c r="B1189" s="66" t="s">
        <v>1821</v>
      </c>
      <c r="C1189" s="67" t="s">
        <v>2281</v>
      </c>
      <c r="D1189" s="68"/>
      <c r="E1189" s="69"/>
      <c r="F1189" s="310">
        <v>-119573</v>
      </c>
      <c r="G1189" s="310">
        <v>-119573</v>
      </c>
      <c r="H1189" s="144">
        <f t="shared" si="201"/>
        <v>0</v>
      </c>
      <c r="I1189" s="93">
        <f t="shared" si="200"/>
        <v>0</v>
      </c>
      <c r="J1189" s="160"/>
      <c r="K1189" s="310">
        <v>-717438</v>
      </c>
      <c r="L1189" s="310">
        <v>-717438</v>
      </c>
      <c r="M1189" s="144">
        <f t="shared" si="202"/>
        <v>0</v>
      </c>
      <c r="N1189" s="93">
        <f t="shared" si="203"/>
        <v>0</v>
      </c>
      <c r="O1189" s="261"/>
      <c r="P1189" s="160"/>
      <c r="Q1189" s="310">
        <v>-358719</v>
      </c>
      <c r="R1189" s="310">
        <v>-358719</v>
      </c>
      <c r="S1189" s="144">
        <f t="shared" si="204"/>
        <v>0</v>
      </c>
      <c r="T1189" s="93">
        <f t="shared" si="205"/>
        <v>0</v>
      </c>
      <c r="U1189" s="160"/>
      <c r="V1189" s="310">
        <v>-1434876</v>
      </c>
      <c r="W1189" s="310">
        <v>-1434876</v>
      </c>
      <c r="X1189" s="144">
        <f t="shared" si="206"/>
        <v>0</v>
      </c>
      <c r="Y1189" s="93">
        <f t="shared" si="207"/>
        <v>0</v>
      </c>
      <c r="Z1189" s="134"/>
    </row>
    <row r="1190" spans="1:26" s="70" customFormat="1" hidden="1" outlineLevel="1" x14ac:dyDescent="0.25">
      <c r="A1190" s="65" t="s">
        <v>1361</v>
      </c>
      <c r="B1190" s="66" t="s">
        <v>1822</v>
      </c>
      <c r="C1190" s="67" t="s">
        <v>2282</v>
      </c>
      <c r="D1190" s="68"/>
      <c r="E1190" s="69"/>
      <c r="F1190" s="310">
        <v>26888.600000000002</v>
      </c>
      <c r="G1190" s="310">
        <v>95135.13</v>
      </c>
      <c r="H1190" s="144">
        <f t="shared" si="201"/>
        <v>-68246.53</v>
      </c>
      <c r="I1190" s="93">
        <f t="shared" si="200"/>
        <v>-0.71736413247135933</v>
      </c>
      <c r="J1190" s="160"/>
      <c r="K1190" s="310">
        <v>208661.02000000002</v>
      </c>
      <c r="L1190" s="310">
        <v>525283.94999999995</v>
      </c>
      <c r="M1190" s="144">
        <f t="shared" si="202"/>
        <v>-316622.92999999993</v>
      </c>
      <c r="N1190" s="93">
        <f t="shared" si="203"/>
        <v>-0.60276528532805917</v>
      </c>
      <c r="O1190" s="261"/>
      <c r="P1190" s="160"/>
      <c r="Q1190" s="310">
        <v>111222.19</v>
      </c>
      <c r="R1190" s="310">
        <v>269511.63</v>
      </c>
      <c r="S1190" s="144">
        <f t="shared" si="204"/>
        <v>-158289.44</v>
      </c>
      <c r="T1190" s="93">
        <f t="shared" si="205"/>
        <v>-0.58731951567359075</v>
      </c>
      <c r="U1190" s="160"/>
      <c r="V1190" s="310">
        <v>782192.34000000008</v>
      </c>
      <c r="W1190" s="310">
        <v>957307.12999999989</v>
      </c>
      <c r="X1190" s="144">
        <f t="shared" si="206"/>
        <v>-175114.7899999998</v>
      </c>
      <c r="Y1190" s="93">
        <f t="shared" si="207"/>
        <v>-0.18292435573941648</v>
      </c>
      <c r="Z1190" s="134"/>
    </row>
    <row r="1191" spans="1:26" s="70" customFormat="1" hidden="1" outlineLevel="1" x14ac:dyDescent="0.25">
      <c r="A1191" s="65" t="s">
        <v>1362</v>
      </c>
      <c r="B1191" s="66" t="s">
        <v>1823</v>
      </c>
      <c r="C1191" s="67" t="s">
        <v>2283</v>
      </c>
      <c r="D1191" s="68"/>
      <c r="E1191" s="69"/>
      <c r="F1191" s="310">
        <v>108302.07</v>
      </c>
      <c r="G1191" s="310">
        <v>36486.33</v>
      </c>
      <c r="H1191" s="144">
        <f t="shared" si="201"/>
        <v>71815.740000000005</v>
      </c>
      <c r="I1191" s="93">
        <f t="shared" si="200"/>
        <v>1.9682916862287876</v>
      </c>
      <c r="J1191" s="160"/>
      <c r="K1191" s="310">
        <v>505567.03</v>
      </c>
      <c r="L1191" s="310">
        <v>304407.47000000003</v>
      </c>
      <c r="M1191" s="144">
        <f t="shared" si="202"/>
        <v>201159.56</v>
      </c>
      <c r="N1191" s="93">
        <f t="shared" si="203"/>
        <v>0.66082333656266712</v>
      </c>
      <c r="O1191" s="261"/>
      <c r="P1191" s="160"/>
      <c r="Q1191" s="310">
        <v>228433.39</v>
      </c>
      <c r="R1191" s="310">
        <v>149308.74</v>
      </c>
      <c r="S1191" s="144">
        <f t="shared" si="204"/>
        <v>79124.650000000023</v>
      </c>
      <c r="T1191" s="93">
        <f t="shared" si="205"/>
        <v>0.52993984143192174</v>
      </c>
      <c r="U1191" s="160"/>
      <c r="V1191" s="310">
        <v>799682.65</v>
      </c>
      <c r="W1191" s="310">
        <v>619034.97</v>
      </c>
      <c r="X1191" s="144">
        <f t="shared" si="206"/>
        <v>180647.68000000005</v>
      </c>
      <c r="Y1191" s="93">
        <f t="shared" si="207"/>
        <v>0.29182144588697478</v>
      </c>
      <c r="Z1191" s="134"/>
    </row>
    <row r="1192" spans="1:26" s="70" customFormat="1" hidden="1" outlineLevel="1" x14ac:dyDescent="0.25">
      <c r="A1192" s="65" t="s">
        <v>1363</v>
      </c>
      <c r="B1192" s="66" t="s">
        <v>1824</v>
      </c>
      <c r="C1192" s="67" t="s">
        <v>2284</v>
      </c>
      <c r="D1192" s="68"/>
      <c r="E1192" s="69"/>
      <c r="F1192" s="310">
        <v>-961.09</v>
      </c>
      <c r="G1192" s="310">
        <v>-368.62</v>
      </c>
      <c r="H1192" s="144">
        <f t="shared" si="201"/>
        <v>-592.47</v>
      </c>
      <c r="I1192" s="93">
        <f t="shared" si="200"/>
        <v>-1.6072649340784548</v>
      </c>
      <c r="J1192" s="160"/>
      <c r="K1192" s="310">
        <v>211096.54</v>
      </c>
      <c r="L1192" s="310">
        <v>-9415.0400000000009</v>
      </c>
      <c r="M1192" s="144">
        <f t="shared" si="202"/>
        <v>220511.58000000002</v>
      </c>
      <c r="N1192" s="93" t="str">
        <f t="shared" si="203"/>
        <v>N.M.</v>
      </c>
      <c r="O1192" s="261"/>
      <c r="P1192" s="160"/>
      <c r="Q1192" s="310">
        <v>-1821.42</v>
      </c>
      <c r="R1192" s="310">
        <v>-2789.86</v>
      </c>
      <c r="S1192" s="144">
        <f t="shared" si="204"/>
        <v>968.44</v>
      </c>
      <c r="T1192" s="93">
        <f t="shared" si="205"/>
        <v>0.34712852974701242</v>
      </c>
      <c r="U1192" s="160"/>
      <c r="V1192" s="310">
        <v>-19127.419999999984</v>
      </c>
      <c r="W1192" s="310">
        <v>7220.3499999999985</v>
      </c>
      <c r="X1192" s="144">
        <f t="shared" si="206"/>
        <v>-26347.769999999982</v>
      </c>
      <c r="Y1192" s="93">
        <f t="shared" si="207"/>
        <v>-3.6490987279010003</v>
      </c>
      <c r="Z1192" s="134"/>
    </row>
    <row r="1193" spans="1:26" s="70" customFormat="1" hidden="1" outlineLevel="1" x14ac:dyDescent="0.25">
      <c r="A1193" s="65" t="s">
        <v>1364</v>
      </c>
      <c r="B1193" s="66" t="s">
        <v>1825</v>
      </c>
      <c r="C1193" s="67" t="s">
        <v>2285</v>
      </c>
      <c r="D1193" s="68"/>
      <c r="E1193" s="69"/>
      <c r="F1193" s="310">
        <v>3619595.0300000003</v>
      </c>
      <c r="G1193" s="310">
        <v>1941715.06</v>
      </c>
      <c r="H1193" s="144">
        <f t="shared" si="201"/>
        <v>1677879.9700000002</v>
      </c>
      <c r="I1193" s="93">
        <f t="shared" si="200"/>
        <v>0.86412265350612261</v>
      </c>
      <c r="J1193" s="160"/>
      <c r="K1193" s="310">
        <v>6498538.9900000002</v>
      </c>
      <c r="L1193" s="310">
        <v>2554476.13</v>
      </c>
      <c r="M1193" s="144">
        <f t="shared" si="202"/>
        <v>3944062.8600000003</v>
      </c>
      <c r="N1193" s="93">
        <f t="shared" si="203"/>
        <v>1.543981097995228</v>
      </c>
      <c r="O1193" s="261"/>
      <c r="P1193" s="160"/>
      <c r="Q1193" s="310">
        <v>5159257.5599999996</v>
      </c>
      <c r="R1193" s="310">
        <v>2182148.9500000002</v>
      </c>
      <c r="S1193" s="144">
        <f t="shared" si="204"/>
        <v>2977108.6099999994</v>
      </c>
      <c r="T1193" s="93">
        <f t="shared" si="205"/>
        <v>1.3643012820000207</v>
      </c>
      <c r="U1193" s="160"/>
      <c r="V1193" s="310">
        <v>12556509.93</v>
      </c>
      <c r="W1193" s="310">
        <v>7829587.4799999995</v>
      </c>
      <c r="X1193" s="144">
        <f t="shared" si="206"/>
        <v>4726922.45</v>
      </c>
      <c r="Y1193" s="93">
        <f t="shared" si="207"/>
        <v>0.60372560649900298</v>
      </c>
      <c r="Z1193" s="134"/>
    </row>
    <row r="1194" spans="1:26" s="70" customFormat="1" hidden="1" outlineLevel="1" x14ac:dyDescent="0.25">
      <c r="A1194" s="65" t="s">
        <v>1365</v>
      </c>
      <c r="B1194" s="66" t="s">
        <v>1826</v>
      </c>
      <c r="C1194" s="67" t="s">
        <v>2286</v>
      </c>
      <c r="D1194" s="68"/>
      <c r="E1194" s="69"/>
      <c r="F1194" s="310">
        <v>95618.73</v>
      </c>
      <c r="G1194" s="310">
        <v>53689.01</v>
      </c>
      <c r="H1194" s="144">
        <f t="shared" si="201"/>
        <v>41929.719999999994</v>
      </c>
      <c r="I1194" s="93">
        <f t="shared" si="200"/>
        <v>0.78097398331613843</v>
      </c>
      <c r="J1194" s="160"/>
      <c r="K1194" s="310">
        <v>544778.74</v>
      </c>
      <c r="L1194" s="310">
        <v>219149.98</v>
      </c>
      <c r="M1194" s="144">
        <f t="shared" si="202"/>
        <v>325628.76</v>
      </c>
      <c r="N1194" s="93">
        <f t="shared" si="203"/>
        <v>1.485871730401253</v>
      </c>
      <c r="O1194" s="261"/>
      <c r="P1194" s="160"/>
      <c r="Q1194" s="310">
        <v>270474.18</v>
      </c>
      <c r="R1194" s="310">
        <v>160450.26999999999</v>
      </c>
      <c r="S1194" s="144">
        <f t="shared" si="204"/>
        <v>110023.91</v>
      </c>
      <c r="T1194" s="93">
        <f t="shared" si="205"/>
        <v>0.68571969370945907</v>
      </c>
      <c r="U1194" s="160"/>
      <c r="V1194" s="310">
        <v>795604.79</v>
      </c>
      <c r="W1194" s="310">
        <v>555891.03</v>
      </c>
      <c r="X1194" s="144">
        <f t="shared" si="206"/>
        <v>239713.76</v>
      </c>
      <c r="Y1194" s="93">
        <f t="shared" si="207"/>
        <v>0.43122437143840942</v>
      </c>
      <c r="Z1194" s="134"/>
    </row>
    <row r="1195" spans="1:26" s="70" customFormat="1" hidden="1" outlineLevel="1" x14ac:dyDescent="0.25">
      <c r="A1195" s="65" t="s">
        <v>1366</v>
      </c>
      <c r="B1195" s="66" t="s">
        <v>1827</v>
      </c>
      <c r="C1195" s="67" t="s">
        <v>2287</v>
      </c>
      <c r="D1195" s="68"/>
      <c r="E1195" s="69"/>
      <c r="F1195" s="310">
        <v>-5237.4400000000005</v>
      </c>
      <c r="G1195" s="310">
        <v>-25283.119999999999</v>
      </c>
      <c r="H1195" s="144">
        <f t="shared" si="201"/>
        <v>20045.68</v>
      </c>
      <c r="I1195" s="93">
        <f t="shared" si="200"/>
        <v>0.79284835099465578</v>
      </c>
      <c r="J1195" s="160"/>
      <c r="K1195" s="310">
        <v>-98626.83</v>
      </c>
      <c r="L1195" s="310">
        <v>-13997.58</v>
      </c>
      <c r="M1195" s="144">
        <f t="shared" si="202"/>
        <v>-84629.25</v>
      </c>
      <c r="N1195" s="93">
        <f t="shared" si="203"/>
        <v>-6.0459915213915547</v>
      </c>
      <c r="O1195" s="261"/>
      <c r="P1195" s="160"/>
      <c r="Q1195" s="310">
        <v>-55687.700000000004</v>
      </c>
      <c r="R1195" s="310">
        <v>-22033.62</v>
      </c>
      <c r="S1195" s="144">
        <f t="shared" si="204"/>
        <v>-33654.080000000002</v>
      </c>
      <c r="T1195" s="93">
        <f t="shared" si="205"/>
        <v>-1.5273967691191916</v>
      </c>
      <c r="U1195" s="160"/>
      <c r="V1195" s="310">
        <v>-120514.41</v>
      </c>
      <c r="W1195" s="310">
        <v>-10593.61</v>
      </c>
      <c r="X1195" s="144">
        <f t="shared" si="206"/>
        <v>-109920.8</v>
      </c>
      <c r="Y1195" s="93" t="str">
        <f t="shared" si="207"/>
        <v>N.M.</v>
      </c>
      <c r="Z1195" s="134"/>
    </row>
    <row r="1196" spans="1:26" s="70" customFormat="1" hidden="1" outlineLevel="1" x14ac:dyDescent="0.25">
      <c r="A1196" s="65" t="s">
        <v>1367</v>
      </c>
      <c r="B1196" s="66" t="s">
        <v>1828</v>
      </c>
      <c r="C1196" s="67" t="s">
        <v>2288</v>
      </c>
      <c r="D1196" s="68"/>
      <c r="E1196" s="69"/>
      <c r="F1196" s="310">
        <v>0</v>
      </c>
      <c r="G1196" s="310">
        <v>0</v>
      </c>
      <c r="H1196" s="144">
        <f t="shared" si="201"/>
        <v>0</v>
      </c>
      <c r="I1196" s="93">
        <f t="shared" si="200"/>
        <v>0</v>
      </c>
      <c r="J1196" s="160"/>
      <c r="K1196" s="310">
        <v>0</v>
      </c>
      <c r="L1196" s="310">
        <v>0</v>
      </c>
      <c r="M1196" s="144">
        <f t="shared" si="202"/>
        <v>0</v>
      </c>
      <c r="N1196" s="93">
        <f t="shared" si="203"/>
        <v>0</v>
      </c>
      <c r="O1196" s="261"/>
      <c r="P1196" s="160"/>
      <c r="Q1196" s="310">
        <v>0</v>
      </c>
      <c r="R1196" s="310">
        <v>0</v>
      </c>
      <c r="S1196" s="144">
        <f t="shared" si="204"/>
        <v>0</v>
      </c>
      <c r="T1196" s="93">
        <f t="shared" si="205"/>
        <v>0</v>
      </c>
      <c r="U1196" s="160"/>
      <c r="V1196" s="310">
        <v>0</v>
      </c>
      <c r="W1196" s="310">
        <v>0</v>
      </c>
      <c r="X1196" s="144">
        <f t="shared" si="206"/>
        <v>0</v>
      </c>
      <c r="Y1196" s="93">
        <f t="shared" si="207"/>
        <v>0</v>
      </c>
      <c r="Z1196" s="134"/>
    </row>
    <row r="1197" spans="1:26" s="70" customFormat="1" hidden="1" outlineLevel="1" x14ac:dyDescent="0.25">
      <c r="A1197" s="65" t="s">
        <v>1368</v>
      </c>
      <c r="B1197" s="66" t="s">
        <v>1829</v>
      </c>
      <c r="C1197" s="67" t="s">
        <v>2289</v>
      </c>
      <c r="D1197" s="68"/>
      <c r="E1197" s="69"/>
      <c r="F1197" s="310">
        <v>115041.68000000001</v>
      </c>
      <c r="G1197" s="310">
        <v>165939.33000000002</v>
      </c>
      <c r="H1197" s="144">
        <f t="shared" si="201"/>
        <v>-50897.650000000009</v>
      </c>
      <c r="I1197" s="93">
        <f t="shared" si="200"/>
        <v>-0.30672445164145234</v>
      </c>
      <c r="J1197" s="160"/>
      <c r="K1197" s="310">
        <v>3754534.42</v>
      </c>
      <c r="L1197" s="310">
        <v>821691.29</v>
      </c>
      <c r="M1197" s="144">
        <f t="shared" si="202"/>
        <v>2932843.13</v>
      </c>
      <c r="N1197" s="93">
        <f t="shared" si="203"/>
        <v>3.5692761572293161</v>
      </c>
      <c r="O1197" s="261"/>
      <c r="P1197" s="160"/>
      <c r="Q1197" s="310">
        <v>441454</v>
      </c>
      <c r="R1197" s="310">
        <v>403044.42</v>
      </c>
      <c r="S1197" s="144">
        <f t="shared" si="204"/>
        <v>38409.580000000016</v>
      </c>
      <c r="T1197" s="93">
        <f t="shared" si="205"/>
        <v>9.5298627382063794E-2</v>
      </c>
      <c r="U1197" s="160"/>
      <c r="V1197" s="310">
        <v>4223240.5199999996</v>
      </c>
      <c r="W1197" s="310">
        <v>1210377.1600000001</v>
      </c>
      <c r="X1197" s="144">
        <f t="shared" si="206"/>
        <v>3012863.3599999994</v>
      </c>
      <c r="Y1197" s="93">
        <f t="shared" si="207"/>
        <v>2.4891938311195489</v>
      </c>
      <c r="Z1197" s="134"/>
    </row>
    <row r="1198" spans="1:26" s="70" customFormat="1" hidden="1" outlineLevel="1" x14ac:dyDescent="0.25">
      <c r="A1198" s="65" t="s">
        <v>1369</v>
      </c>
      <c r="B1198" s="66" t="s">
        <v>1830</v>
      </c>
      <c r="C1198" s="67" t="s">
        <v>2290</v>
      </c>
      <c r="D1198" s="68"/>
      <c r="E1198" s="69"/>
      <c r="F1198" s="310">
        <v>652934.32000000007</v>
      </c>
      <c r="G1198" s="310">
        <v>814272.95000000007</v>
      </c>
      <c r="H1198" s="144">
        <f t="shared" si="201"/>
        <v>-161338.63</v>
      </c>
      <c r="I1198" s="93">
        <f t="shared" si="200"/>
        <v>-0.19813826555333811</v>
      </c>
      <c r="J1198" s="160"/>
      <c r="K1198" s="310">
        <v>3399859.13</v>
      </c>
      <c r="L1198" s="310">
        <v>2475132.7400000002</v>
      </c>
      <c r="M1198" s="144">
        <f t="shared" si="202"/>
        <v>924726.38999999966</v>
      </c>
      <c r="N1198" s="93">
        <f t="shared" si="203"/>
        <v>0.37360678684247034</v>
      </c>
      <c r="O1198" s="261"/>
      <c r="P1198" s="160"/>
      <c r="Q1198" s="310">
        <v>934624.70000000007</v>
      </c>
      <c r="R1198" s="310">
        <v>1617481.5899999999</v>
      </c>
      <c r="S1198" s="144">
        <f t="shared" si="204"/>
        <v>-682856.88999999978</v>
      </c>
      <c r="T1198" s="93">
        <f t="shared" si="205"/>
        <v>-0.42217289780713968</v>
      </c>
      <c r="U1198" s="160"/>
      <c r="V1198" s="310">
        <v>7868469.75</v>
      </c>
      <c r="W1198" s="310">
        <v>6254477.6200000001</v>
      </c>
      <c r="X1198" s="144">
        <f t="shared" si="206"/>
        <v>1613992.13</v>
      </c>
      <c r="Y1198" s="93">
        <f t="shared" si="207"/>
        <v>0.25805386605572345</v>
      </c>
      <c r="Z1198" s="134"/>
    </row>
    <row r="1199" spans="1:26" s="70" customFormat="1" hidden="1" outlineLevel="1" x14ac:dyDescent="0.25">
      <c r="A1199" s="65" t="s">
        <v>1370</v>
      </c>
      <c r="B1199" s="66" t="s">
        <v>1831</v>
      </c>
      <c r="C1199" s="67" t="s">
        <v>2291</v>
      </c>
      <c r="D1199" s="68"/>
      <c r="E1199" s="69"/>
      <c r="F1199" s="310">
        <v>-77097.56</v>
      </c>
      <c r="G1199" s="310">
        <v>-356099.49</v>
      </c>
      <c r="H1199" s="144">
        <f t="shared" si="201"/>
        <v>279001.93</v>
      </c>
      <c r="I1199" s="93">
        <f t="shared" si="200"/>
        <v>0.78349432626258464</v>
      </c>
      <c r="J1199" s="160"/>
      <c r="K1199" s="310">
        <v>-6119712.6799999997</v>
      </c>
      <c r="L1199" s="310">
        <v>-3770708.2199999997</v>
      </c>
      <c r="M1199" s="144">
        <f t="shared" si="202"/>
        <v>-2349004.46</v>
      </c>
      <c r="N1199" s="93">
        <f t="shared" si="203"/>
        <v>-0.62296107864850925</v>
      </c>
      <c r="O1199" s="261"/>
      <c r="P1199" s="160"/>
      <c r="Q1199" s="310">
        <v>-1341557.79</v>
      </c>
      <c r="R1199" s="310">
        <v>-1926556.9100000001</v>
      </c>
      <c r="S1199" s="144">
        <f t="shared" si="204"/>
        <v>584999.12000000011</v>
      </c>
      <c r="T1199" s="93">
        <f t="shared" si="205"/>
        <v>0.30365005931747951</v>
      </c>
      <c r="U1199" s="160"/>
      <c r="V1199" s="310">
        <v>-9904130.7799999993</v>
      </c>
      <c r="W1199" s="310">
        <v>-4905986.16</v>
      </c>
      <c r="X1199" s="144">
        <f t="shared" si="206"/>
        <v>-4998144.6199999992</v>
      </c>
      <c r="Y1199" s="93">
        <f t="shared" si="207"/>
        <v>-1.0187849001188374</v>
      </c>
      <c r="Z1199" s="134"/>
    </row>
    <row r="1200" spans="1:26" s="70" customFormat="1" hidden="1" outlineLevel="1" x14ac:dyDescent="0.25">
      <c r="A1200" s="65" t="s">
        <v>1371</v>
      </c>
      <c r="B1200" s="66" t="s">
        <v>1832</v>
      </c>
      <c r="C1200" s="67" t="s">
        <v>2292</v>
      </c>
      <c r="D1200" s="68"/>
      <c r="E1200" s="69"/>
      <c r="F1200" s="310">
        <v>-356.27</v>
      </c>
      <c r="G1200" s="310">
        <v>-8086.54</v>
      </c>
      <c r="H1200" s="144">
        <f t="shared" si="201"/>
        <v>7730.27</v>
      </c>
      <c r="I1200" s="93">
        <f t="shared" si="200"/>
        <v>0.95594283834619009</v>
      </c>
      <c r="J1200" s="160"/>
      <c r="K1200" s="310">
        <v>-37127.01</v>
      </c>
      <c r="L1200" s="310">
        <v>-36063.64</v>
      </c>
      <c r="M1200" s="144">
        <f t="shared" si="202"/>
        <v>-1063.3700000000026</v>
      </c>
      <c r="N1200" s="93">
        <f t="shared" si="203"/>
        <v>-2.9485930982008544E-2</v>
      </c>
      <c r="O1200" s="261"/>
      <c r="P1200" s="160"/>
      <c r="Q1200" s="310">
        <v>-21039.74</v>
      </c>
      <c r="R1200" s="310">
        <v>-23775.82</v>
      </c>
      <c r="S1200" s="144">
        <f t="shared" si="204"/>
        <v>2736.0799999999981</v>
      </c>
      <c r="T1200" s="93">
        <f t="shared" si="205"/>
        <v>0.11507826018198312</v>
      </c>
      <c r="U1200" s="160"/>
      <c r="V1200" s="310">
        <v>-65337.69</v>
      </c>
      <c r="W1200" s="310">
        <v>-68245.290000000008</v>
      </c>
      <c r="X1200" s="144">
        <f t="shared" si="206"/>
        <v>2907.6000000000058</v>
      </c>
      <c r="Y1200" s="93">
        <f t="shared" si="207"/>
        <v>4.2605138024909929E-2</v>
      </c>
      <c r="Z1200" s="134"/>
    </row>
    <row r="1201" spans="1:26" s="70" customFormat="1" hidden="1" outlineLevel="1" x14ac:dyDescent="0.25">
      <c r="A1201" s="65" t="s">
        <v>1372</v>
      </c>
      <c r="B1201" s="66" t="s">
        <v>1833</v>
      </c>
      <c r="C1201" s="67" t="s">
        <v>2293</v>
      </c>
      <c r="D1201" s="68"/>
      <c r="E1201" s="69"/>
      <c r="F1201" s="310">
        <v>0</v>
      </c>
      <c r="G1201" s="310">
        <v>0</v>
      </c>
      <c r="H1201" s="144">
        <f t="shared" si="201"/>
        <v>0</v>
      </c>
      <c r="I1201" s="93">
        <f t="shared" si="200"/>
        <v>0</v>
      </c>
      <c r="J1201" s="160"/>
      <c r="K1201" s="310">
        <v>0</v>
      </c>
      <c r="L1201" s="310">
        <v>0</v>
      </c>
      <c r="M1201" s="144">
        <f t="shared" si="202"/>
        <v>0</v>
      </c>
      <c r="N1201" s="93">
        <f t="shared" si="203"/>
        <v>0</v>
      </c>
      <c r="O1201" s="261"/>
      <c r="P1201" s="160"/>
      <c r="Q1201" s="310">
        <v>0</v>
      </c>
      <c r="R1201" s="310">
        <v>0</v>
      </c>
      <c r="S1201" s="144">
        <f t="shared" si="204"/>
        <v>0</v>
      </c>
      <c r="T1201" s="93">
        <f t="shared" si="205"/>
        <v>0</v>
      </c>
      <c r="U1201" s="160"/>
      <c r="V1201" s="310">
        <v>0</v>
      </c>
      <c r="W1201" s="310">
        <v>0</v>
      </c>
      <c r="X1201" s="144">
        <f t="shared" si="206"/>
        <v>0</v>
      </c>
      <c r="Y1201" s="93">
        <f t="shared" si="207"/>
        <v>0</v>
      </c>
      <c r="Z1201" s="134"/>
    </row>
    <row r="1202" spans="1:26" s="70" customFormat="1" hidden="1" outlineLevel="1" x14ac:dyDescent="0.25">
      <c r="A1202" s="65" t="s">
        <v>1373</v>
      </c>
      <c r="B1202" s="66" t="s">
        <v>1834</v>
      </c>
      <c r="C1202" s="67" t="s">
        <v>2294</v>
      </c>
      <c r="D1202" s="68"/>
      <c r="E1202" s="69"/>
      <c r="F1202" s="310">
        <v>0</v>
      </c>
      <c r="G1202" s="310">
        <v>0</v>
      </c>
      <c r="H1202" s="144">
        <f t="shared" si="201"/>
        <v>0</v>
      </c>
      <c r="I1202" s="93">
        <f t="shared" si="200"/>
        <v>0</v>
      </c>
      <c r="J1202" s="160"/>
      <c r="K1202" s="310">
        <v>0</v>
      </c>
      <c r="L1202" s="310">
        <v>152679.92000000001</v>
      </c>
      <c r="M1202" s="144">
        <f t="shared" si="202"/>
        <v>-152679.92000000001</v>
      </c>
      <c r="N1202" s="93" t="str">
        <f t="shared" si="203"/>
        <v>N.M.</v>
      </c>
      <c r="O1202" s="261"/>
      <c r="P1202" s="160"/>
      <c r="Q1202" s="310">
        <v>0</v>
      </c>
      <c r="R1202" s="310">
        <v>0</v>
      </c>
      <c r="S1202" s="144">
        <f t="shared" si="204"/>
        <v>0</v>
      </c>
      <c r="T1202" s="93">
        <f t="shared" si="205"/>
        <v>0</v>
      </c>
      <c r="U1202" s="160"/>
      <c r="V1202" s="310">
        <v>0</v>
      </c>
      <c r="W1202" s="310">
        <v>4543476.29</v>
      </c>
      <c r="X1202" s="144">
        <f t="shared" si="206"/>
        <v>-4543476.29</v>
      </c>
      <c r="Y1202" s="93" t="str">
        <f t="shared" si="207"/>
        <v>N.M.</v>
      </c>
      <c r="Z1202" s="134"/>
    </row>
    <row r="1203" spans="1:26" s="70" customFormat="1" hidden="1" outlineLevel="1" x14ac:dyDescent="0.25">
      <c r="A1203" s="65" t="s">
        <v>1374</v>
      </c>
      <c r="B1203" s="66" t="s">
        <v>1835</v>
      </c>
      <c r="C1203" s="67" t="s">
        <v>2295</v>
      </c>
      <c r="D1203" s="68"/>
      <c r="E1203" s="69"/>
      <c r="F1203" s="310">
        <v>547423.21</v>
      </c>
      <c r="G1203" s="310">
        <v>514991.33</v>
      </c>
      <c r="H1203" s="144">
        <f t="shared" si="201"/>
        <v>32431.879999999946</v>
      </c>
      <c r="I1203" s="93">
        <f t="shared" si="200"/>
        <v>6.2975584462751921E-2</v>
      </c>
      <c r="J1203" s="160"/>
      <c r="K1203" s="310">
        <v>3523439.49</v>
      </c>
      <c r="L1203" s="310">
        <v>2764769.8</v>
      </c>
      <c r="M1203" s="144">
        <f t="shared" si="202"/>
        <v>758669.69000000041</v>
      </c>
      <c r="N1203" s="93">
        <f t="shared" si="203"/>
        <v>0.27440609702840374</v>
      </c>
      <c r="O1203" s="261"/>
      <c r="P1203" s="160"/>
      <c r="Q1203" s="310">
        <v>1178978.75</v>
      </c>
      <c r="R1203" s="310">
        <v>1029394.84</v>
      </c>
      <c r="S1203" s="144">
        <f t="shared" si="204"/>
        <v>149583.91000000003</v>
      </c>
      <c r="T1203" s="93">
        <f t="shared" si="205"/>
        <v>0.14531247310312925</v>
      </c>
      <c r="U1203" s="160"/>
      <c r="V1203" s="310">
        <v>6410111.3399999999</v>
      </c>
      <c r="W1203" s="310">
        <v>5906588.9100000001</v>
      </c>
      <c r="X1203" s="144">
        <f t="shared" si="206"/>
        <v>503522.4299999997</v>
      </c>
      <c r="Y1203" s="93">
        <f t="shared" si="207"/>
        <v>8.5247583278992692E-2</v>
      </c>
      <c r="Z1203" s="134"/>
    </row>
    <row r="1204" spans="1:26" s="70" customFormat="1" hidden="1" outlineLevel="1" x14ac:dyDescent="0.25">
      <c r="A1204" s="65" t="s">
        <v>1375</v>
      </c>
      <c r="B1204" s="66" t="s">
        <v>1836</v>
      </c>
      <c r="C1204" s="67" t="s">
        <v>2296</v>
      </c>
      <c r="D1204" s="68"/>
      <c r="E1204" s="69"/>
      <c r="F1204" s="310">
        <v>-279161.09000000003</v>
      </c>
      <c r="G1204" s="310">
        <v>-184463.02</v>
      </c>
      <c r="H1204" s="144">
        <f t="shared" si="201"/>
        <v>-94698.070000000036</v>
      </c>
      <c r="I1204" s="93">
        <f t="shared" ref="I1204:I1267" si="208">IF(G1204&lt;0,IF(H1204=0,0,IF(OR(G1204=0,F1204=0),"N.M.",IF(ABS(H1204/G1204)&gt;=10,"N.M.",H1204/(-G1204)))),IF(H1204=0,0,IF(OR(G1204=0,F1204=0),"N.M.",IF(ABS(H1204/G1204)&gt;=10,"N.M.",H1204/G1204))))</f>
        <v>-0.5133715690006595</v>
      </c>
      <c r="J1204" s="160"/>
      <c r="K1204" s="310">
        <v>-1889123.8</v>
      </c>
      <c r="L1204" s="310">
        <v>-1044887</v>
      </c>
      <c r="M1204" s="144">
        <f t="shared" si="202"/>
        <v>-844236.80000000005</v>
      </c>
      <c r="N1204" s="93">
        <f t="shared" si="203"/>
        <v>-0.807969474211087</v>
      </c>
      <c r="O1204" s="261"/>
      <c r="P1204" s="160"/>
      <c r="Q1204" s="310">
        <v>-670774.89</v>
      </c>
      <c r="R1204" s="310">
        <v>-477481.94</v>
      </c>
      <c r="S1204" s="144">
        <f t="shared" si="204"/>
        <v>-193292.95</v>
      </c>
      <c r="T1204" s="93">
        <f t="shared" si="205"/>
        <v>-0.40481730052449733</v>
      </c>
      <c r="U1204" s="160"/>
      <c r="V1204" s="310">
        <v>-3178811.56</v>
      </c>
      <c r="W1204" s="310">
        <v>-2093751.23</v>
      </c>
      <c r="X1204" s="144">
        <f t="shared" si="206"/>
        <v>-1085060.33</v>
      </c>
      <c r="Y1204" s="93">
        <f t="shared" si="207"/>
        <v>-0.51823746510706536</v>
      </c>
      <c r="Z1204" s="134"/>
    </row>
    <row r="1205" spans="1:26" s="70" customFormat="1" hidden="1" outlineLevel="1" x14ac:dyDescent="0.25">
      <c r="A1205" s="65" t="s">
        <v>1376</v>
      </c>
      <c r="B1205" s="66" t="s">
        <v>1837</v>
      </c>
      <c r="C1205" s="67" t="s">
        <v>2297</v>
      </c>
      <c r="D1205" s="68"/>
      <c r="E1205" s="69"/>
      <c r="F1205" s="310">
        <v>-288.03000000000003</v>
      </c>
      <c r="G1205" s="310">
        <v>75.58</v>
      </c>
      <c r="H1205" s="144">
        <f t="shared" si="201"/>
        <v>-363.61</v>
      </c>
      <c r="I1205" s="93">
        <f t="shared" si="208"/>
        <v>-4.8109288171473938</v>
      </c>
      <c r="J1205" s="160"/>
      <c r="K1205" s="310">
        <v>-2256.9500000000003</v>
      </c>
      <c r="L1205" s="310">
        <v>-2395.36</v>
      </c>
      <c r="M1205" s="144">
        <f t="shared" si="202"/>
        <v>138.40999999999985</v>
      </c>
      <c r="N1205" s="93">
        <f t="shared" si="203"/>
        <v>5.7782546256095052E-2</v>
      </c>
      <c r="O1205" s="261"/>
      <c r="P1205" s="160"/>
      <c r="Q1205" s="310">
        <v>-659.80000000000007</v>
      </c>
      <c r="R1205" s="310">
        <v>-872.48</v>
      </c>
      <c r="S1205" s="144">
        <f t="shared" si="204"/>
        <v>212.67999999999995</v>
      </c>
      <c r="T1205" s="93">
        <f t="shared" si="205"/>
        <v>0.24376490005501553</v>
      </c>
      <c r="U1205" s="160"/>
      <c r="V1205" s="310">
        <v>-2779.3700000000003</v>
      </c>
      <c r="W1205" s="310">
        <v>-3203.9</v>
      </c>
      <c r="X1205" s="144">
        <f t="shared" si="206"/>
        <v>424.52999999999975</v>
      </c>
      <c r="Y1205" s="93">
        <f t="shared" si="207"/>
        <v>0.13250413558475599</v>
      </c>
      <c r="Z1205" s="134"/>
    </row>
    <row r="1206" spans="1:26" s="70" customFormat="1" hidden="1" outlineLevel="1" x14ac:dyDescent="0.25">
      <c r="A1206" s="65" t="s">
        <v>1377</v>
      </c>
      <c r="B1206" s="66" t="s">
        <v>1838</v>
      </c>
      <c r="C1206" s="67" t="s">
        <v>2298</v>
      </c>
      <c r="D1206" s="68"/>
      <c r="E1206" s="69"/>
      <c r="F1206" s="310">
        <v>3584.03</v>
      </c>
      <c r="G1206" s="310">
        <v>4278.08</v>
      </c>
      <c r="H1206" s="144">
        <f t="shared" si="201"/>
        <v>-694.04999999999973</v>
      </c>
      <c r="I1206" s="93">
        <f t="shared" si="208"/>
        <v>-0.16223399281920856</v>
      </c>
      <c r="J1206" s="160"/>
      <c r="K1206" s="310">
        <v>23562.55</v>
      </c>
      <c r="L1206" s="310">
        <v>30870.77</v>
      </c>
      <c r="M1206" s="144">
        <f t="shared" si="202"/>
        <v>-7308.2200000000012</v>
      </c>
      <c r="N1206" s="93">
        <f t="shared" si="203"/>
        <v>-0.23673591556025331</v>
      </c>
      <c r="O1206" s="261"/>
      <c r="P1206" s="160"/>
      <c r="Q1206" s="310">
        <v>10333.35</v>
      </c>
      <c r="R1206" s="310">
        <v>14345.39</v>
      </c>
      <c r="S1206" s="144">
        <f t="shared" si="204"/>
        <v>-4012.0399999999991</v>
      </c>
      <c r="T1206" s="93">
        <f t="shared" si="205"/>
        <v>-0.27967451564579277</v>
      </c>
      <c r="U1206" s="160"/>
      <c r="V1206" s="310">
        <v>62567.05</v>
      </c>
      <c r="W1206" s="310">
        <v>70070.02</v>
      </c>
      <c r="X1206" s="144">
        <f t="shared" si="206"/>
        <v>-7502.9700000000012</v>
      </c>
      <c r="Y1206" s="93">
        <f t="shared" si="207"/>
        <v>-0.10707817694357731</v>
      </c>
      <c r="Z1206" s="134"/>
    </row>
    <row r="1207" spans="1:26" s="70" customFormat="1" hidden="1" outlineLevel="1" x14ac:dyDescent="0.25">
      <c r="A1207" s="65" t="s">
        <v>1378</v>
      </c>
      <c r="B1207" s="66" t="s">
        <v>1839</v>
      </c>
      <c r="C1207" s="67" t="s">
        <v>2299</v>
      </c>
      <c r="D1207" s="68"/>
      <c r="E1207" s="69"/>
      <c r="F1207" s="310">
        <v>61090.1</v>
      </c>
      <c r="G1207" s="310">
        <v>137783.09</v>
      </c>
      <c r="H1207" s="144">
        <f t="shared" ref="H1207:H1270" si="209">+F1207-G1207</f>
        <v>-76692.989999999991</v>
      </c>
      <c r="I1207" s="93">
        <f t="shared" si="208"/>
        <v>-0.5566212080161651</v>
      </c>
      <c r="J1207" s="160"/>
      <c r="K1207" s="310">
        <v>376416.24</v>
      </c>
      <c r="L1207" s="310">
        <v>458058.68</v>
      </c>
      <c r="M1207" s="144">
        <f t="shared" si="202"/>
        <v>-81642.44</v>
      </c>
      <c r="N1207" s="93">
        <f t="shared" si="203"/>
        <v>-0.17823576664893678</v>
      </c>
      <c r="O1207" s="261"/>
      <c r="P1207" s="160"/>
      <c r="Q1207" s="310">
        <v>183964.11000000002</v>
      </c>
      <c r="R1207" s="310">
        <v>266582.09000000003</v>
      </c>
      <c r="S1207" s="144">
        <f t="shared" si="204"/>
        <v>-82617.98000000001</v>
      </c>
      <c r="T1207" s="93">
        <f t="shared" si="205"/>
        <v>-0.30991571864411449</v>
      </c>
      <c r="U1207" s="160"/>
      <c r="V1207" s="310">
        <v>716667.11</v>
      </c>
      <c r="W1207" s="310">
        <v>817158.32000000007</v>
      </c>
      <c r="X1207" s="144">
        <f t="shared" si="206"/>
        <v>-100491.21000000008</v>
      </c>
      <c r="Y1207" s="93">
        <f t="shared" si="207"/>
        <v>-0.12297642640412701</v>
      </c>
      <c r="Z1207" s="134"/>
    </row>
    <row r="1208" spans="1:26" s="70" customFormat="1" hidden="1" outlineLevel="1" x14ac:dyDescent="0.25">
      <c r="A1208" s="65" t="s">
        <v>1379</v>
      </c>
      <c r="B1208" s="66" t="s">
        <v>1840</v>
      </c>
      <c r="C1208" s="67" t="s">
        <v>2300</v>
      </c>
      <c r="D1208" s="68"/>
      <c r="E1208" s="69"/>
      <c r="F1208" s="310">
        <v>0</v>
      </c>
      <c r="G1208" s="310">
        <v>0</v>
      </c>
      <c r="H1208" s="144">
        <f t="shared" si="209"/>
        <v>0</v>
      </c>
      <c r="I1208" s="93">
        <f t="shared" si="208"/>
        <v>0</v>
      </c>
      <c r="J1208" s="160"/>
      <c r="K1208" s="310">
        <v>243.15</v>
      </c>
      <c r="L1208" s="310">
        <v>245.05</v>
      </c>
      <c r="M1208" s="144">
        <f t="shared" si="202"/>
        <v>-1.9000000000000057</v>
      </c>
      <c r="N1208" s="93">
        <f t="shared" si="203"/>
        <v>-7.7535196898592352E-3</v>
      </c>
      <c r="O1208" s="261"/>
      <c r="P1208" s="160"/>
      <c r="Q1208" s="310">
        <v>0</v>
      </c>
      <c r="R1208" s="310">
        <v>0</v>
      </c>
      <c r="S1208" s="144">
        <f t="shared" si="204"/>
        <v>0</v>
      </c>
      <c r="T1208" s="93">
        <f t="shared" si="205"/>
        <v>0</v>
      </c>
      <c r="U1208" s="160"/>
      <c r="V1208" s="310">
        <v>243.15</v>
      </c>
      <c r="W1208" s="310">
        <v>245.05</v>
      </c>
      <c r="X1208" s="144">
        <f t="shared" si="206"/>
        <v>-1.9000000000000057</v>
      </c>
      <c r="Y1208" s="93">
        <f t="shared" si="207"/>
        <v>-7.7535196898592352E-3</v>
      </c>
      <c r="Z1208" s="134"/>
    </row>
    <row r="1209" spans="1:26" s="70" customFormat="1" hidden="1" outlineLevel="1" x14ac:dyDescent="0.25">
      <c r="A1209" s="65" t="s">
        <v>1380</v>
      </c>
      <c r="B1209" s="66" t="s">
        <v>1841</v>
      </c>
      <c r="C1209" s="67" t="s">
        <v>2301</v>
      </c>
      <c r="D1209" s="68"/>
      <c r="E1209" s="69"/>
      <c r="F1209" s="310">
        <v>0</v>
      </c>
      <c r="G1209" s="310">
        <v>0</v>
      </c>
      <c r="H1209" s="144">
        <f t="shared" si="209"/>
        <v>0</v>
      </c>
      <c r="I1209" s="93">
        <f t="shared" si="208"/>
        <v>0</v>
      </c>
      <c r="J1209" s="160"/>
      <c r="K1209" s="310">
        <v>0</v>
      </c>
      <c r="L1209" s="310">
        <v>446.40000000000003</v>
      </c>
      <c r="M1209" s="144">
        <f t="shared" si="202"/>
        <v>-446.40000000000003</v>
      </c>
      <c r="N1209" s="93" t="str">
        <f t="shared" si="203"/>
        <v>N.M.</v>
      </c>
      <c r="O1209" s="261"/>
      <c r="P1209" s="160"/>
      <c r="Q1209" s="310">
        <v>0</v>
      </c>
      <c r="R1209" s="310">
        <v>446.40000000000003</v>
      </c>
      <c r="S1209" s="144">
        <f t="shared" si="204"/>
        <v>-446.40000000000003</v>
      </c>
      <c r="T1209" s="93" t="str">
        <f t="shared" si="205"/>
        <v>N.M.</v>
      </c>
      <c r="U1209" s="160"/>
      <c r="V1209" s="310">
        <v>0</v>
      </c>
      <c r="W1209" s="310">
        <v>446.40000000000003</v>
      </c>
      <c r="X1209" s="144">
        <f t="shared" si="206"/>
        <v>-446.40000000000003</v>
      </c>
      <c r="Y1209" s="93" t="str">
        <f t="shared" si="207"/>
        <v>N.M.</v>
      </c>
      <c r="Z1209" s="134"/>
    </row>
    <row r="1210" spans="1:26" s="70" customFormat="1" hidden="1" outlineLevel="1" x14ac:dyDescent="0.25">
      <c r="A1210" s="65" t="s">
        <v>1381</v>
      </c>
      <c r="B1210" s="66" t="s">
        <v>1842</v>
      </c>
      <c r="C1210" s="67" t="s">
        <v>2302</v>
      </c>
      <c r="D1210" s="68"/>
      <c r="E1210" s="69"/>
      <c r="F1210" s="310">
        <v>0</v>
      </c>
      <c r="G1210" s="310">
        <v>5.68</v>
      </c>
      <c r="H1210" s="144">
        <f t="shared" si="209"/>
        <v>-5.68</v>
      </c>
      <c r="I1210" s="93" t="str">
        <f t="shared" si="208"/>
        <v>N.M.</v>
      </c>
      <c r="J1210" s="160"/>
      <c r="K1210" s="310">
        <v>0</v>
      </c>
      <c r="L1210" s="310">
        <v>5.79</v>
      </c>
      <c r="M1210" s="144">
        <f t="shared" si="202"/>
        <v>-5.79</v>
      </c>
      <c r="N1210" s="93" t="str">
        <f t="shared" si="203"/>
        <v>N.M.</v>
      </c>
      <c r="O1210" s="261"/>
      <c r="P1210" s="160"/>
      <c r="Q1210" s="310">
        <v>0</v>
      </c>
      <c r="R1210" s="310">
        <v>5.79</v>
      </c>
      <c r="S1210" s="144">
        <f t="shared" si="204"/>
        <v>-5.79</v>
      </c>
      <c r="T1210" s="93" t="str">
        <f t="shared" si="205"/>
        <v>N.M.</v>
      </c>
      <c r="U1210" s="160"/>
      <c r="V1210" s="310">
        <v>0</v>
      </c>
      <c r="W1210" s="310">
        <v>5.94</v>
      </c>
      <c r="X1210" s="144">
        <f t="shared" si="206"/>
        <v>-5.94</v>
      </c>
      <c r="Y1210" s="93" t="str">
        <f t="shared" si="207"/>
        <v>N.M.</v>
      </c>
      <c r="Z1210" s="134"/>
    </row>
    <row r="1211" spans="1:26" s="70" customFormat="1" hidden="1" outlineLevel="1" x14ac:dyDescent="0.25">
      <c r="A1211" s="65" t="s">
        <v>1382</v>
      </c>
      <c r="B1211" s="66" t="s">
        <v>1843</v>
      </c>
      <c r="C1211" s="67" t="s">
        <v>2303</v>
      </c>
      <c r="D1211" s="68"/>
      <c r="E1211" s="69"/>
      <c r="F1211" s="310">
        <v>0</v>
      </c>
      <c r="G1211" s="310">
        <v>0</v>
      </c>
      <c r="H1211" s="144">
        <f t="shared" si="209"/>
        <v>0</v>
      </c>
      <c r="I1211" s="93">
        <f t="shared" si="208"/>
        <v>0</v>
      </c>
      <c r="J1211" s="160"/>
      <c r="K1211" s="310">
        <v>0.93</v>
      </c>
      <c r="L1211" s="310">
        <v>0</v>
      </c>
      <c r="M1211" s="144">
        <f t="shared" si="202"/>
        <v>0.93</v>
      </c>
      <c r="N1211" s="93" t="str">
        <f t="shared" si="203"/>
        <v>N.M.</v>
      </c>
      <c r="O1211" s="261"/>
      <c r="P1211" s="160"/>
      <c r="Q1211" s="310">
        <v>0.93</v>
      </c>
      <c r="R1211" s="310">
        <v>0</v>
      </c>
      <c r="S1211" s="144">
        <f t="shared" si="204"/>
        <v>0.93</v>
      </c>
      <c r="T1211" s="93" t="str">
        <f t="shared" si="205"/>
        <v>N.M.</v>
      </c>
      <c r="U1211" s="160"/>
      <c r="V1211" s="310">
        <v>0.93</v>
      </c>
      <c r="W1211" s="310">
        <v>0</v>
      </c>
      <c r="X1211" s="144">
        <f t="shared" si="206"/>
        <v>0.93</v>
      </c>
      <c r="Y1211" s="93" t="str">
        <f t="shared" si="207"/>
        <v>N.M.</v>
      </c>
      <c r="Z1211" s="134"/>
    </row>
    <row r="1212" spans="1:26" s="70" customFormat="1" hidden="1" outlineLevel="1" x14ac:dyDescent="0.25">
      <c r="A1212" s="65" t="s">
        <v>1388</v>
      </c>
      <c r="B1212" s="66" t="s">
        <v>1849</v>
      </c>
      <c r="C1212" s="67" t="s">
        <v>2255</v>
      </c>
      <c r="D1212" s="68"/>
      <c r="E1212" s="69"/>
      <c r="F1212" s="310">
        <v>212175.87</v>
      </c>
      <c r="G1212" s="310">
        <v>137056.33000000002</v>
      </c>
      <c r="H1212" s="144">
        <f t="shared" si="209"/>
        <v>75119.539999999979</v>
      </c>
      <c r="I1212" s="93">
        <f t="shared" si="208"/>
        <v>0.54809245220560021</v>
      </c>
      <c r="J1212" s="160"/>
      <c r="K1212" s="310">
        <v>1118799.25</v>
      </c>
      <c r="L1212" s="310">
        <v>1090896.78</v>
      </c>
      <c r="M1212" s="144">
        <f t="shared" si="202"/>
        <v>27902.469999999972</v>
      </c>
      <c r="N1212" s="93">
        <f t="shared" si="203"/>
        <v>2.5577552809350094E-2</v>
      </c>
      <c r="O1212" s="261"/>
      <c r="P1212" s="160"/>
      <c r="Q1212" s="310">
        <v>525207.21</v>
      </c>
      <c r="R1212" s="310">
        <v>494461.71</v>
      </c>
      <c r="S1212" s="144">
        <f t="shared" si="204"/>
        <v>30745.499999999942</v>
      </c>
      <c r="T1212" s="93">
        <f t="shared" si="205"/>
        <v>6.2179738851770625E-2</v>
      </c>
      <c r="U1212" s="160"/>
      <c r="V1212" s="310">
        <v>2092674.6</v>
      </c>
      <c r="W1212" s="310">
        <v>2186995.81</v>
      </c>
      <c r="X1212" s="144">
        <f t="shared" si="206"/>
        <v>-94321.209999999963</v>
      </c>
      <c r="Y1212" s="93">
        <f t="shared" si="207"/>
        <v>-4.3128207913667636E-2</v>
      </c>
      <c r="Z1212" s="134"/>
    </row>
    <row r="1213" spans="1:26" s="70" customFormat="1" hidden="1" outlineLevel="1" x14ac:dyDescent="0.25">
      <c r="A1213" s="65" t="s">
        <v>1389</v>
      </c>
      <c r="B1213" s="66" t="s">
        <v>1850</v>
      </c>
      <c r="C1213" s="67" t="s">
        <v>2307</v>
      </c>
      <c r="D1213" s="68"/>
      <c r="E1213" s="69"/>
      <c r="F1213" s="310">
        <v>54208.05</v>
      </c>
      <c r="G1213" s="310">
        <v>30121.74</v>
      </c>
      <c r="H1213" s="144">
        <f t="shared" si="209"/>
        <v>24086.31</v>
      </c>
      <c r="I1213" s="93">
        <f t="shared" si="208"/>
        <v>0.79963209296674098</v>
      </c>
      <c r="J1213" s="160"/>
      <c r="K1213" s="310">
        <v>314413.55</v>
      </c>
      <c r="L1213" s="310">
        <v>188884.30000000002</v>
      </c>
      <c r="M1213" s="144">
        <f t="shared" si="202"/>
        <v>125529.24999999997</v>
      </c>
      <c r="N1213" s="93">
        <f t="shared" si="203"/>
        <v>0.66458276309889153</v>
      </c>
      <c r="O1213" s="261"/>
      <c r="P1213" s="160"/>
      <c r="Q1213" s="310">
        <v>206227.56</v>
      </c>
      <c r="R1213" s="310">
        <v>91472.74</v>
      </c>
      <c r="S1213" s="144">
        <f t="shared" si="204"/>
        <v>114754.81999999999</v>
      </c>
      <c r="T1213" s="93">
        <f t="shared" si="205"/>
        <v>1.2545247906644099</v>
      </c>
      <c r="U1213" s="160"/>
      <c r="V1213" s="310">
        <v>511614.5</v>
      </c>
      <c r="W1213" s="310">
        <v>345975.53</v>
      </c>
      <c r="X1213" s="144">
        <f t="shared" si="206"/>
        <v>165638.96999999997</v>
      </c>
      <c r="Y1213" s="93">
        <f t="shared" si="207"/>
        <v>0.4787592058895031</v>
      </c>
      <c r="Z1213" s="134"/>
    </row>
    <row r="1214" spans="1:26" s="70" customFormat="1" hidden="1" outlineLevel="1" x14ac:dyDescent="0.25">
      <c r="A1214" s="65" t="s">
        <v>1390</v>
      </c>
      <c r="B1214" s="66" t="s">
        <v>1851</v>
      </c>
      <c r="C1214" s="67" t="s">
        <v>2308</v>
      </c>
      <c r="D1214" s="68"/>
      <c r="E1214" s="69"/>
      <c r="F1214" s="310">
        <v>80.16</v>
      </c>
      <c r="G1214" s="310">
        <v>0</v>
      </c>
      <c r="H1214" s="144">
        <f t="shared" si="209"/>
        <v>80.16</v>
      </c>
      <c r="I1214" s="93" t="str">
        <f t="shared" si="208"/>
        <v>N.M.</v>
      </c>
      <c r="J1214" s="160"/>
      <c r="K1214" s="310">
        <v>25.2</v>
      </c>
      <c r="L1214" s="310">
        <v>0</v>
      </c>
      <c r="M1214" s="144">
        <f t="shared" si="202"/>
        <v>25.2</v>
      </c>
      <c r="N1214" s="93" t="str">
        <f t="shared" si="203"/>
        <v>N.M.</v>
      </c>
      <c r="O1214" s="261"/>
      <c r="P1214" s="160"/>
      <c r="Q1214" s="310">
        <v>-149.14000000000001</v>
      </c>
      <c r="R1214" s="310">
        <v>0</v>
      </c>
      <c r="S1214" s="144">
        <f t="shared" si="204"/>
        <v>-149.14000000000001</v>
      </c>
      <c r="T1214" s="93" t="str">
        <f t="shared" si="205"/>
        <v>N.M.</v>
      </c>
      <c r="U1214" s="160"/>
      <c r="V1214" s="310">
        <v>155.25</v>
      </c>
      <c r="W1214" s="310">
        <v>0</v>
      </c>
      <c r="X1214" s="144">
        <f t="shared" si="206"/>
        <v>155.25</v>
      </c>
      <c r="Y1214" s="93" t="str">
        <f t="shared" si="207"/>
        <v>N.M.</v>
      </c>
      <c r="Z1214" s="134"/>
    </row>
    <row r="1215" spans="1:26" s="70" customFormat="1" hidden="1" outlineLevel="1" x14ac:dyDescent="0.25">
      <c r="A1215" s="65" t="s">
        <v>1391</v>
      </c>
      <c r="B1215" s="66" t="s">
        <v>1852</v>
      </c>
      <c r="C1215" s="67" t="s">
        <v>2309</v>
      </c>
      <c r="D1215" s="68"/>
      <c r="E1215" s="69"/>
      <c r="F1215" s="310">
        <v>12356.26</v>
      </c>
      <c r="G1215" s="310">
        <v>13322.58</v>
      </c>
      <c r="H1215" s="144">
        <f t="shared" si="209"/>
        <v>-966.31999999999971</v>
      </c>
      <c r="I1215" s="93">
        <f t="shared" si="208"/>
        <v>-7.2532497459200818E-2</v>
      </c>
      <c r="J1215" s="160"/>
      <c r="K1215" s="310">
        <v>44546.51</v>
      </c>
      <c r="L1215" s="310">
        <v>39320.080000000002</v>
      </c>
      <c r="M1215" s="144">
        <f t="shared" si="202"/>
        <v>5226.43</v>
      </c>
      <c r="N1215" s="93">
        <f t="shared" si="203"/>
        <v>0.13292012630696581</v>
      </c>
      <c r="O1215" s="261"/>
      <c r="P1215" s="160"/>
      <c r="Q1215" s="310">
        <v>26784.82</v>
      </c>
      <c r="R1215" s="310">
        <v>26191.200000000001</v>
      </c>
      <c r="S1215" s="144">
        <f t="shared" si="204"/>
        <v>593.61999999999898</v>
      </c>
      <c r="T1215" s="93">
        <f t="shared" si="205"/>
        <v>2.2664864534652822E-2</v>
      </c>
      <c r="U1215" s="160"/>
      <c r="V1215" s="310">
        <v>82486.929999999993</v>
      </c>
      <c r="W1215" s="310">
        <v>74570.89</v>
      </c>
      <c r="X1215" s="144">
        <f t="shared" si="206"/>
        <v>7916.0399999999936</v>
      </c>
      <c r="Y1215" s="93">
        <f t="shared" si="207"/>
        <v>0.10615455977526879</v>
      </c>
      <c r="Z1215" s="134"/>
    </row>
    <row r="1216" spans="1:26" s="70" customFormat="1" hidden="1" outlineLevel="1" x14ac:dyDescent="0.25">
      <c r="A1216" s="65" t="s">
        <v>1392</v>
      </c>
      <c r="B1216" s="66" t="s">
        <v>1853</v>
      </c>
      <c r="C1216" s="67" t="s">
        <v>2310</v>
      </c>
      <c r="D1216" s="68"/>
      <c r="E1216" s="69"/>
      <c r="F1216" s="310">
        <v>101015.23</v>
      </c>
      <c r="G1216" s="310">
        <v>110596.15000000001</v>
      </c>
      <c r="H1216" s="144">
        <f t="shared" si="209"/>
        <v>-9580.9200000000128</v>
      </c>
      <c r="I1216" s="93">
        <f t="shared" si="208"/>
        <v>-8.6629778703869995E-2</v>
      </c>
      <c r="J1216" s="160"/>
      <c r="K1216" s="310">
        <v>731688.02</v>
      </c>
      <c r="L1216" s="310">
        <v>730572.47</v>
      </c>
      <c r="M1216" s="144">
        <f t="shared" si="202"/>
        <v>1115.5500000000466</v>
      </c>
      <c r="N1216" s="93">
        <f t="shared" si="203"/>
        <v>1.5269532398340259E-3</v>
      </c>
      <c r="O1216" s="261"/>
      <c r="P1216" s="160"/>
      <c r="Q1216" s="310">
        <v>351880.81</v>
      </c>
      <c r="R1216" s="310">
        <v>359471.86</v>
      </c>
      <c r="S1216" s="144">
        <f t="shared" si="204"/>
        <v>-7591.0499999999884</v>
      </c>
      <c r="T1216" s="93">
        <f t="shared" si="205"/>
        <v>-2.111723014980919E-2</v>
      </c>
      <c r="U1216" s="160"/>
      <c r="V1216" s="310">
        <v>1317217.4100000001</v>
      </c>
      <c r="W1216" s="310">
        <v>1283082.95</v>
      </c>
      <c r="X1216" s="144">
        <f t="shared" si="206"/>
        <v>34134.460000000196</v>
      </c>
      <c r="Y1216" s="93">
        <f t="shared" si="207"/>
        <v>2.6603470960314918E-2</v>
      </c>
      <c r="Z1216" s="134"/>
    </row>
    <row r="1217" spans="1:26" s="70" customFormat="1" hidden="1" outlineLevel="1" x14ac:dyDescent="0.25">
      <c r="A1217" s="65" t="s">
        <v>1393</v>
      </c>
      <c r="B1217" s="66" t="s">
        <v>1854</v>
      </c>
      <c r="C1217" s="67" t="s">
        <v>2311</v>
      </c>
      <c r="D1217" s="68"/>
      <c r="E1217" s="69"/>
      <c r="F1217" s="310">
        <v>0</v>
      </c>
      <c r="G1217" s="310">
        <v>0</v>
      </c>
      <c r="H1217" s="144">
        <f t="shared" si="209"/>
        <v>0</v>
      </c>
      <c r="I1217" s="93">
        <f t="shared" si="208"/>
        <v>0</v>
      </c>
      <c r="J1217" s="160"/>
      <c r="K1217" s="310">
        <v>0</v>
      </c>
      <c r="L1217" s="310">
        <v>0</v>
      </c>
      <c r="M1217" s="144">
        <f t="shared" si="202"/>
        <v>0</v>
      </c>
      <c r="N1217" s="93">
        <f t="shared" si="203"/>
        <v>0</v>
      </c>
      <c r="O1217" s="261"/>
      <c r="P1217" s="160"/>
      <c r="Q1217" s="310">
        <v>0</v>
      </c>
      <c r="R1217" s="310">
        <v>0</v>
      </c>
      <c r="S1217" s="144">
        <f t="shared" si="204"/>
        <v>0</v>
      </c>
      <c r="T1217" s="93">
        <f t="shared" si="205"/>
        <v>0</v>
      </c>
      <c r="U1217" s="160"/>
      <c r="V1217" s="310">
        <v>0</v>
      </c>
      <c r="W1217" s="310">
        <v>-2488.0100000000002</v>
      </c>
      <c r="X1217" s="144">
        <f t="shared" si="206"/>
        <v>2488.0100000000002</v>
      </c>
      <c r="Y1217" s="93" t="str">
        <f t="shared" si="207"/>
        <v>N.M.</v>
      </c>
      <c r="Z1217" s="134"/>
    </row>
    <row r="1218" spans="1:26" s="70" customFormat="1" hidden="1" outlineLevel="1" x14ac:dyDescent="0.25">
      <c r="A1218" s="65" t="s">
        <v>1394</v>
      </c>
      <c r="B1218" s="66" t="s">
        <v>1855</v>
      </c>
      <c r="C1218" s="67" t="s">
        <v>2312</v>
      </c>
      <c r="D1218" s="68"/>
      <c r="E1218" s="69"/>
      <c r="F1218" s="310">
        <v>0</v>
      </c>
      <c r="G1218" s="310">
        <v>0</v>
      </c>
      <c r="H1218" s="144">
        <f t="shared" si="209"/>
        <v>0</v>
      </c>
      <c r="I1218" s="93">
        <f t="shared" si="208"/>
        <v>0</v>
      </c>
      <c r="J1218" s="160"/>
      <c r="K1218" s="310">
        <v>0</v>
      </c>
      <c r="L1218" s="310">
        <v>0</v>
      </c>
      <c r="M1218" s="144">
        <f t="shared" si="202"/>
        <v>0</v>
      </c>
      <c r="N1218" s="93">
        <f t="shared" si="203"/>
        <v>0</v>
      </c>
      <c r="O1218" s="261"/>
      <c r="P1218" s="160"/>
      <c r="Q1218" s="310">
        <v>0</v>
      </c>
      <c r="R1218" s="310">
        <v>0</v>
      </c>
      <c r="S1218" s="144">
        <f t="shared" si="204"/>
        <v>0</v>
      </c>
      <c r="T1218" s="93">
        <f t="shared" si="205"/>
        <v>0</v>
      </c>
      <c r="U1218" s="160"/>
      <c r="V1218" s="310">
        <v>0</v>
      </c>
      <c r="W1218" s="310">
        <v>39613.5</v>
      </c>
      <c r="X1218" s="144">
        <f t="shared" si="206"/>
        <v>-39613.5</v>
      </c>
      <c r="Y1218" s="93" t="str">
        <f t="shared" si="207"/>
        <v>N.M.</v>
      </c>
      <c r="Z1218" s="134"/>
    </row>
    <row r="1219" spans="1:26" s="70" customFormat="1" hidden="1" outlineLevel="1" x14ac:dyDescent="0.25">
      <c r="A1219" s="65" t="s">
        <v>1395</v>
      </c>
      <c r="B1219" s="66" t="s">
        <v>1856</v>
      </c>
      <c r="C1219" s="67" t="s">
        <v>2313</v>
      </c>
      <c r="D1219" s="68"/>
      <c r="E1219" s="69"/>
      <c r="F1219" s="310">
        <v>0</v>
      </c>
      <c r="G1219" s="310">
        <v>0</v>
      </c>
      <c r="H1219" s="144">
        <f t="shared" si="209"/>
        <v>0</v>
      </c>
      <c r="I1219" s="93">
        <f t="shared" si="208"/>
        <v>0</v>
      </c>
      <c r="J1219" s="160"/>
      <c r="K1219" s="310">
        <v>0</v>
      </c>
      <c r="L1219" s="310">
        <v>3534.9700000000003</v>
      </c>
      <c r="M1219" s="144">
        <f t="shared" si="202"/>
        <v>-3534.9700000000003</v>
      </c>
      <c r="N1219" s="93" t="str">
        <f t="shared" si="203"/>
        <v>N.M.</v>
      </c>
      <c r="O1219" s="261"/>
      <c r="P1219" s="160"/>
      <c r="Q1219" s="310">
        <v>0</v>
      </c>
      <c r="R1219" s="310">
        <v>0</v>
      </c>
      <c r="S1219" s="144">
        <f t="shared" si="204"/>
        <v>0</v>
      </c>
      <c r="T1219" s="93">
        <f t="shared" si="205"/>
        <v>0</v>
      </c>
      <c r="U1219" s="160"/>
      <c r="V1219" s="310">
        <v>0</v>
      </c>
      <c r="W1219" s="310">
        <v>54111.25</v>
      </c>
      <c r="X1219" s="144">
        <f t="shared" si="206"/>
        <v>-54111.25</v>
      </c>
      <c r="Y1219" s="93" t="str">
        <f t="shared" si="207"/>
        <v>N.M.</v>
      </c>
      <c r="Z1219" s="134"/>
    </row>
    <row r="1220" spans="1:26" s="70" customFormat="1" hidden="1" outlineLevel="1" x14ac:dyDescent="0.25">
      <c r="A1220" s="65" t="s">
        <v>1396</v>
      </c>
      <c r="B1220" s="66" t="s">
        <v>1857</v>
      </c>
      <c r="C1220" s="67" t="s">
        <v>2314</v>
      </c>
      <c r="D1220" s="68"/>
      <c r="E1220" s="69"/>
      <c r="F1220" s="310">
        <v>2751.7400000000002</v>
      </c>
      <c r="G1220" s="310">
        <v>4827.24</v>
      </c>
      <c r="H1220" s="144">
        <f t="shared" si="209"/>
        <v>-2075.4999999999995</v>
      </c>
      <c r="I1220" s="93">
        <f t="shared" si="208"/>
        <v>-0.42995583397552217</v>
      </c>
      <c r="J1220" s="160"/>
      <c r="K1220" s="310">
        <v>51021.8</v>
      </c>
      <c r="L1220" s="310">
        <v>34565.090000000004</v>
      </c>
      <c r="M1220" s="144">
        <f t="shared" si="202"/>
        <v>16456.71</v>
      </c>
      <c r="N1220" s="93">
        <f t="shared" si="203"/>
        <v>0.47610783018357533</v>
      </c>
      <c r="O1220" s="261"/>
      <c r="P1220" s="160"/>
      <c r="Q1220" s="310">
        <v>36674.86</v>
      </c>
      <c r="R1220" s="310">
        <v>14574.29</v>
      </c>
      <c r="S1220" s="144">
        <f t="shared" si="204"/>
        <v>22100.57</v>
      </c>
      <c r="T1220" s="93">
        <f t="shared" si="205"/>
        <v>1.5164080034087424</v>
      </c>
      <c r="U1220" s="160"/>
      <c r="V1220" s="310">
        <v>94538.03</v>
      </c>
      <c r="W1220" s="310">
        <v>69697.98000000001</v>
      </c>
      <c r="X1220" s="144">
        <f t="shared" si="206"/>
        <v>24840.049999999988</v>
      </c>
      <c r="Y1220" s="93">
        <f t="shared" si="207"/>
        <v>0.35639555120535754</v>
      </c>
      <c r="Z1220" s="134"/>
    </row>
    <row r="1221" spans="1:26" s="70" customFormat="1" hidden="1" outlineLevel="1" x14ac:dyDescent="0.25">
      <c r="A1221" s="65" t="s">
        <v>1397</v>
      </c>
      <c r="B1221" s="66" t="s">
        <v>1858</v>
      </c>
      <c r="C1221" s="67" t="s">
        <v>2315</v>
      </c>
      <c r="D1221" s="68"/>
      <c r="E1221" s="69"/>
      <c r="F1221" s="310">
        <v>0</v>
      </c>
      <c r="G1221" s="310">
        <v>0</v>
      </c>
      <c r="H1221" s="144">
        <f t="shared" si="209"/>
        <v>0</v>
      </c>
      <c r="I1221" s="93">
        <f t="shared" si="208"/>
        <v>0</v>
      </c>
      <c r="J1221" s="160"/>
      <c r="K1221" s="310">
        <v>0</v>
      </c>
      <c r="L1221" s="310">
        <v>0</v>
      </c>
      <c r="M1221" s="144">
        <f t="shared" si="202"/>
        <v>0</v>
      </c>
      <c r="N1221" s="93">
        <f t="shared" si="203"/>
        <v>0</v>
      </c>
      <c r="O1221" s="261"/>
      <c r="P1221" s="160"/>
      <c r="Q1221" s="310">
        <v>0</v>
      </c>
      <c r="R1221" s="310">
        <v>0</v>
      </c>
      <c r="S1221" s="144">
        <f t="shared" si="204"/>
        <v>0</v>
      </c>
      <c r="T1221" s="93">
        <f t="shared" si="205"/>
        <v>0</v>
      </c>
      <c r="U1221" s="160"/>
      <c r="V1221" s="310">
        <v>0</v>
      </c>
      <c r="W1221" s="310">
        <v>-0.73</v>
      </c>
      <c r="X1221" s="144">
        <f t="shared" si="206"/>
        <v>0.73</v>
      </c>
      <c r="Y1221" s="93" t="str">
        <f t="shared" si="207"/>
        <v>N.M.</v>
      </c>
      <c r="Z1221" s="134"/>
    </row>
    <row r="1222" spans="1:26" s="70" customFormat="1" hidden="1" outlineLevel="1" x14ac:dyDescent="0.25">
      <c r="A1222" s="65" t="s">
        <v>1398</v>
      </c>
      <c r="B1222" s="66" t="s">
        <v>1859</v>
      </c>
      <c r="C1222" s="67" t="s">
        <v>2316</v>
      </c>
      <c r="D1222" s="68"/>
      <c r="E1222" s="69"/>
      <c r="F1222" s="310">
        <v>3382.46</v>
      </c>
      <c r="G1222" s="310">
        <v>3350.4300000000003</v>
      </c>
      <c r="H1222" s="144">
        <f t="shared" si="209"/>
        <v>32.029999999999745</v>
      </c>
      <c r="I1222" s="93">
        <f t="shared" si="208"/>
        <v>9.5599669296179118E-3</v>
      </c>
      <c r="J1222" s="160"/>
      <c r="K1222" s="310">
        <v>12828.380000000001</v>
      </c>
      <c r="L1222" s="310">
        <v>11401.29</v>
      </c>
      <c r="M1222" s="144">
        <f t="shared" si="202"/>
        <v>1427.0900000000001</v>
      </c>
      <c r="N1222" s="93">
        <f t="shared" si="203"/>
        <v>0.12516916945363202</v>
      </c>
      <c r="O1222" s="261"/>
      <c r="P1222" s="160"/>
      <c r="Q1222" s="310">
        <v>6220.92</v>
      </c>
      <c r="R1222" s="310">
        <v>6513.62</v>
      </c>
      <c r="S1222" s="144">
        <f t="shared" si="204"/>
        <v>-292.69999999999982</v>
      </c>
      <c r="T1222" s="93">
        <f t="shared" si="205"/>
        <v>-4.4936609750031442E-2</v>
      </c>
      <c r="U1222" s="160"/>
      <c r="V1222" s="310">
        <v>25755.260000000002</v>
      </c>
      <c r="W1222" s="310">
        <v>24489.550000000003</v>
      </c>
      <c r="X1222" s="144">
        <f t="shared" si="206"/>
        <v>1265.7099999999991</v>
      </c>
      <c r="Y1222" s="93">
        <f t="shared" si="207"/>
        <v>5.168367732359308E-2</v>
      </c>
      <c r="Z1222" s="134"/>
    </row>
    <row r="1223" spans="1:26" s="70" customFormat="1" hidden="1" outlineLevel="1" x14ac:dyDescent="0.25">
      <c r="A1223" s="65" t="s">
        <v>1399</v>
      </c>
      <c r="B1223" s="66" t="s">
        <v>1860</v>
      </c>
      <c r="C1223" s="67" t="s">
        <v>2317</v>
      </c>
      <c r="D1223" s="68"/>
      <c r="E1223" s="69"/>
      <c r="F1223" s="310">
        <v>31652.36</v>
      </c>
      <c r="G1223" s="310">
        <v>27992.28</v>
      </c>
      <c r="H1223" s="144">
        <f t="shared" si="209"/>
        <v>3660.0800000000017</v>
      </c>
      <c r="I1223" s="93">
        <f t="shared" si="208"/>
        <v>0.13075319338046068</v>
      </c>
      <c r="J1223" s="160"/>
      <c r="K1223" s="310">
        <v>208451.86000000002</v>
      </c>
      <c r="L1223" s="310">
        <v>239478.64</v>
      </c>
      <c r="M1223" s="144">
        <f t="shared" si="202"/>
        <v>-31026.78</v>
      </c>
      <c r="N1223" s="93">
        <f t="shared" si="203"/>
        <v>-0.12955969684811972</v>
      </c>
      <c r="O1223" s="261"/>
      <c r="P1223" s="160"/>
      <c r="Q1223" s="310">
        <v>80037.509999999995</v>
      </c>
      <c r="R1223" s="310">
        <v>92062.12</v>
      </c>
      <c r="S1223" s="144">
        <f t="shared" si="204"/>
        <v>-12024.61</v>
      </c>
      <c r="T1223" s="93">
        <f t="shared" si="205"/>
        <v>-0.13061408970377827</v>
      </c>
      <c r="U1223" s="160"/>
      <c r="V1223" s="310">
        <v>396855.67000000004</v>
      </c>
      <c r="W1223" s="310">
        <v>416552.15</v>
      </c>
      <c r="X1223" s="144">
        <f t="shared" si="206"/>
        <v>-19696.479999999981</v>
      </c>
      <c r="Y1223" s="93">
        <f t="shared" si="207"/>
        <v>-4.728454768508572E-2</v>
      </c>
      <c r="Z1223" s="134"/>
    </row>
    <row r="1224" spans="1:26" s="70" customFormat="1" hidden="1" outlineLevel="1" x14ac:dyDescent="0.25">
      <c r="A1224" s="65" t="s">
        <v>1400</v>
      </c>
      <c r="B1224" s="66" t="s">
        <v>1861</v>
      </c>
      <c r="C1224" s="67" t="s">
        <v>2318</v>
      </c>
      <c r="D1224" s="68"/>
      <c r="E1224" s="69"/>
      <c r="F1224" s="310">
        <v>28263.510000000002</v>
      </c>
      <c r="G1224" s="310">
        <v>19668.21</v>
      </c>
      <c r="H1224" s="144">
        <f t="shared" si="209"/>
        <v>8595.3000000000029</v>
      </c>
      <c r="I1224" s="93">
        <f t="shared" si="208"/>
        <v>0.43701485798656836</v>
      </c>
      <c r="J1224" s="160"/>
      <c r="K1224" s="310">
        <v>159404.64000000001</v>
      </c>
      <c r="L1224" s="310">
        <v>109811.2</v>
      </c>
      <c r="M1224" s="144">
        <f t="shared" si="202"/>
        <v>49593.440000000017</v>
      </c>
      <c r="N1224" s="93">
        <f t="shared" si="203"/>
        <v>0.4516246065975057</v>
      </c>
      <c r="O1224" s="261"/>
      <c r="P1224" s="160"/>
      <c r="Q1224" s="310">
        <v>88438.6</v>
      </c>
      <c r="R1224" s="310">
        <v>63547.07</v>
      </c>
      <c r="S1224" s="144">
        <f t="shared" si="204"/>
        <v>24891.530000000006</v>
      </c>
      <c r="T1224" s="93">
        <f t="shared" si="205"/>
        <v>0.3917022452805457</v>
      </c>
      <c r="U1224" s="160"/>
      <c r="V1224" s="310">
        <v>253090.06</v>
      </c>
      <c r="W1224" s="310">
        <v>253960.08000000002</v>
      </c>
      <c r="X1224" s="144">
        <f t="shared" si="206"/>
        <v>-870.02000000001863</v>
      </c>
      <c r="Y1224" s="93">
        <f t="shared" si="207"/>
        <v>-3.4258140098239794E-3</v>
      </c>
      <c r="Z1224" s="134"/>
    </row>
    <row r="1225" spans="1:26" s="70" customFormat="1" hidden="1" outlineLevel="1" x14ac:dyDescent="0.25">
      <c r="A1225" s="65" t="s">
        <v>1401</v>
      </c>
      <c r="B1225" s="66" t="s">
        <v>1862</v>
      </c>
      <c r="C1225" s="67" t="s">
        <v>2319</v>
      </c>
      <c r="D1225" s="68"/>
      <c r="E1225" s="69"/>
      <c r="F1225" s="310">
        <v>3344.88</v>
      </c>
      <c r="G1225" s="310">
        <v>1827.21</v>
      </c>
      <c r="H1225" s="144">
        <f t="shared" si="209"/>
        <v>1517.67</v>
      </c>
      <c r="I1225" s="93">
        <f t="shared" si="208"/>
        <v>0.83059418457648548</v>
      </c>
      <c r="J1225" s="160"/>
      <c r="K1225" s="310">
        <v>9808.01</v>
      </c>
      <c r="L1225" s="310">
        <v>13605.49</v>
      </c>
      <c r="M1225" s="144">
        <f t="shared" si="202"/>
        <v>-3797.4799999999996</v>
      </c>
      <c r="N1225" s="93">
        <f t="shared" si="203"/>
        <v>-0.27911379891499677</v>
      </c>
      <c r="O1225" s="261"/>
      <c r="P1225" s="160"/>
      <c r="Q1225" s="310">
        <v>6518.24</v>
      </c>
      <c r="R1225" s="310">
        <v>8181.53</v>
      </c>
      <c r="S1225" s="144">
        <f t="shared" si="204"/>
        <v>-1663.29</v>
      </c>
      <c r="T1225" s="93">
        <f t="shared" si="205"/>
        <v>-0.20329816061299047</v>
      </c>
      <c r="U1225" s="160"/>
      <c r="V1225" s="310">
        <v>23385.66</v>
      </c>
      <c r="W1225" s="310">
        <v>23350.05</v>
      </c>
      <c r="X1225" s="144">
        <f t="shared" si="206"/>
        <v>35.610000000000582</v>
      </c>
      <c r="Y1225" s="93">
        <f t="shared" si="207"/>
        <v>1.5250502675583386E-3</v>
      </c>
      <c r="Z1225" s="134"/>
    </row>
    <row r="1226" spans="1:26" s="70" customFormat="1" hidden="1" outlineLevel="1" x14ac:dyDescent="0.25">
      <c r="A1226" s="65" t="s">
        <v>1402</v>
      </c>
      <c r="B1226" s="66" t="s">
        <v>1863</v>
      </c>
      <c r="C1226" s="67" t="s">
        <v>2320</v>
      </c>
      <c r="D1226" s="68"/>
      <c r="E1226" s="69"/>
      <c r="F1226" s="310">
        <v>0</v>
      </c>
      <c r="G1226" s="310">
        <v>0</v>
      </c>
      <c r="H1226" s="144">
        <f t="shared" si="209"/>
        <v>0</v>
      </c>
      <c r="I1226" s="93">
        <f t="shared" si="208"/>
        <v>0</v>
      </c>
      <c r="J1226" s="160"/>
      <c r="K1226" s="310">
        <v>0</v>
      </c>
      <c r="L1226" s="310">
        <v>0</v>
      </c>
      <c r="M1226" s="144">
        <f t="shared" si="202"/>
        <v>0</v>
      </c>
      <c r="N1226" s="93">
        <f t="shared" si="203"/>
        <v>0</v>
      </c>
      <c r="O1226" s="261"/>
      <c r="P1226" s="160"/>
      <c r="Q1226" s="310">
        <v>0</v>
      </c>
      <c r="R1226" s="310">
        <v>0</v>
      </c>
      <c r="S1226" s="144">
        <f t="shared" si="204"/>
        <v>0</v>
      </c>
      <c r="T1226" s="93">
        <f t="shared" si="205"/>
        <v>0</v>
      </c>
      <c r="U1226" s="160"/>
      <c r="V1226" s="310">
        <v>15.85</v>
      </c>
      <c r="W1226" s="310">
        <v>0</v>
      </c>
      <c r="X1226" s="144">
        <f t="shared" si="206"/>
        <v>15.85</v>
      </c>
      <c r="Y1226" s="93" t="str">
        <f t="shared" si="207"/>
        <v>N.M.</v>
      </c>
      <c r="Z1226" s="134"/>
    </row>
    <row r="1227" spans="1:26" s="70" customFormat="1" hidden="1" outlineLevel="1" x14ac:dyDescent="0.25">
      <c r="A1227" s="65" t="s">
        <v>1403</v>
      </c>
      <c r="B1227" s="66" t="s">
        <v>1864</v>
      </c>
      <c r="C1227" s="67" t="s">
        <v>2321</v>
      </c>
      <c r="D1227" s="68"/>
      <c r="E1227" s="69"/>
      <c r="F1227" s="310">
        <v>7993.5</v>
      </c>
      <c r="G1227" s="310">
        <v>8349</v>
      </c>
      <c r="H1227" s="144">
        <f t="shared" si="209"/>
        <v>-355.5</v>
      </c>
      <c r="I1227" s="93">
        <f t="shared" si="208"/>
        <v>-4.2579949694574203E-2</v>
      </c>
      <c r="J1227" s="160"/>
      <c r="K1227" s="310">
        <v>52641</v>
      </c>
      <c r="L1227" s="310">
        <v>47706</v>
      </c>
      <c r="M1227" s="144">
        <f t="shared" si="202"/>
        <v>4935</v>
      </c>
      <c r="N1227" s="93">
        <f t="shared" si="203"/>
        <v>0.10344610740787322</v>
      </c>
      <c r="O1227" s="261"/>
      <c r="P1227" s="160"/>
      <c r="Q1227" s="310">
        <v>20562</v>
      </c>
      <c r="R1227" s="310">
        <v>21157.5</v>
      </c>
      <c r="S1227" s="144">
        <f t="shared" si="204"/>
        <v>-595.5</v>
      </c>
      <c r="T1227" s="93">
        <f t="shared" si="205"/>
        <v>-2.8146047500886211E-2</v>
      </c>
      <c r="U1227" s="160"/>
      <c r="V1227" s="310">
        <v>98224.5</v>
      </c>
      <c r="W1227" s="310">
        <v>100552.5</v>
      </c>
      <c r="X1227" s="144">
        <f t="shared" si="206"/>
        <v>-2328</v>
      </c>
      <c r="Y1227" s="93">
        <f t="shared" si="207"/>
        <v>-2.3152084731856492E-2</v>
      </c>
      <c r="Z1227" s="134"/>
    </row>
    <row r="1228" spans="1:26" s="70" customFormat="1" hidden="1" outlineLevel="1" x14ac:dyDescent="0.25">
      <c r="A1228" s="65" t="s">
        <v>1404</v>
      </c>
      <c r="B1228" s="66" t="s">
        <v>1865</v>
      </c>
      <c r="C1228" s="67" t="s">
        <v>2322</v>
      </c>
      <c r="D1228" s="68"/>
      <c r="E1228" s="69"/>
      <c r="F1228" s="310">
        <v>0</v>
      </c>
      <c r="G1228" s="310">
        <v>0</v>
      </c>
      <c r="H1228" s="144">
        <f t="shared" si="209"/>
        <v>0</v>
      </c>
      <c r="I1228" s="93">
        <f t="shared" si="208"/>
        <v>0</v>
      </c>
      <c r="J1228" s="160"/>
      <c r="K1228" s="310">
        <v>0</v>
      </c>
      <c r="L1228" s="310">
        <v>0</v>
      </c>
      <c r="M1228" s="144">
        <f t="shared" si="202"/>
        <v>0</v>
      </c>
      <c r="N1228" s="93">
        <f t="shared" si="203"/>
        <v>0</v>
      </c>
      <c r="O1228" s="261"/>
      <c r="P1228" s="160"/>
      <c r="Q1228" s="310">
        <v>0</v>
      </c>
      <c r="R1228" s="310">
        <v>0</v>
      </c>
      <c r="S1228" s="144">
        <f t="shared" si="204"/>
        <v>0</v>
      </c>
      <c r="T1228" s="93">
        <f t="shared" si="205"/>
        <v>0</v>
      </c>
      <c r="U1228" s="160"/>
      <c r="V1228" s="310">
        <v>0</v>
      </c>
      <c r="W1228" s="310">
        <v>0</v>
      </c>
      <c r="X1228" s="144">
        <f t="shared" si="206"/>
        <v>0</v>
      </c>
      <c r="Y1228" s="93">
        <f t="shared" si="207"/>
        <v>0</v>
      </c>
      <c r="Z1228" s="134"/>
    </row>
    <row r="1229" spans="1:26" s="70" customFormat="1" hidden="1" outlineLevel="1" x14ac:dyDescent="0.25">
      <c r="A1229" s="65" t="s">
        <v>1405</v>
      </c>
      <c r="B1229" s="66" t="s">
        <v>1866</v>
      </c>
      <c r="C1229" s="67" t="s">
        <v>2323</v>
      </c>
      <c r="D1229" s="68"/>
      <c r="E1229" s="69"/>
      <c r="F1229" s="310">
        <v>173337.14</v>
      </c>
      <c r="G1229" s="310">
        <v>170484.08000000002</v>
      </c>
      <c r="H1229" s="144">
        <f t="shared" si="209"/>
        <v>2853.0599999999977</v>
      </c>
      <c r="I1229" s="93">
        <f t="shared" si="208"/>
        <v>1.6735052328639703E-2</v>
      </c>
      <c r="J1229" s="160"/>
      <c r="K1229" s="310">
        <v>1036559.73</v>
      </c>
      <c r="L1229" s="310">
        <v>1038286.77</v>
      </c>
      <c r="M1229" s="144">
        <f t="shared" si="202"/>
        <v>-1727.0400000000373</v>
      </c>
      <c r="N1229" s="93">
        <f t="shared" si="203"/>
        <v>-1.6633554908920174E-3</v>
      </c>
      <c r="O1229" s="261"/>
      <c r="P1229" s="160"/>
      <c r="Q1229" s="310">
        <v>520913.81</v>
      </c>
      <c r="R1229" s="310">
        <v>517976.24</v>
      </c>
      <c r="S1229" s="144">
        <f t="shared" si="204"/>
        <v>2937.570000000007</v>
      </c>
      <c r="T1229" s="93">
        <f t="shared" si="205"/>
        <v>5.6712446887525322E-3</v>
      </c>
      <c r="U1229" s="160"/>
      <c r="V1229" s="310">
        <v>2059801.9</v>
      </c>
      <c r="W1229" s="310">
        <v>1895558.4</v>
      </c>
      <c r="X1229" s="144">
        <f t="shared" si="206"/>
        <v>164243.5</v>
      </c>
      <c r="Y1229" s="93">
        <f t="shared" si="207"/>
        <v>8.6646499522251605E-2</v>
      </c>
      <c r="Z1229" s="134"/>
    </row>
    <row r="1230" spans="1:26" s="70" customFormat="1" hidden="1" outlineLevel="1" x14ac:dyDescent="0.25">
      <c r="A1230" s="65" t="s">
        <v>1406</v>
      </c>
      <c r="B1230" s="66" t="s">
        <v>1867</v>
      </c>
      <c r="C1230" s="67" t="s">
        <v>2324</v>
      </c>
      <c r="D1230" s="68"/>
      <c r="E1230" s="69"/>
      <c r="F1230" s="310">
        <v>13654.09</v>
      </c>
      <c r="G1230" s="310">
        <v>13746.02</v>
      </c>
      <c r="H1230" s="144">
        <f t="shared" si="209"/>
        <v>-91.930000000000291</v>
      </c>
      <c r="I1230" s="93">
        <f t="shared" si="208"/>
        <v>-6.6877539826073499E-3</v>
      </c>
      <c r="J1230" s="160"/>
      <c r="K1230" s="310">
        <v>84746.66</v>
      </c>
      <c r="L1230" s="310">
        <v>83581.45</v>
      </c>
      <c r="M1230" s="144">
        <f t="shared" si="202"/>
        <v>1165.2100000000064</v>
      </c>
      <c r="N1230" s="93">
        <f t="shared" si="203"/>
        <v>1.3941012030779633E-2</v>
      </c>
      <c r="O1230" s="261"/>
      <c r="P1230" s="160"/>
      <c r="Q1230" s="310">
        <v>37244.51</v>
      </c>
      <c r="R1230" s="310">
        <v>38130.18</v>
      </c>
      <c r="S1230" s="144">
        <f t="shared" si="204"/>
        <v>-885.66999999999825</v>
      </c>
      <c r="T1230" s="93">
        <f t="shared" si="205"/>
        <v>-2.3227532626386715E-2</v>
      </c>
      <c r="U1230" s="160"/>
      <c r="V1230" s="310">
        <v>167212.24</v>
      </c>
      <c r="W1230" s="310">
        <v>59250.239999999998</v>
      </c>
      <c r="X1230" s="144">
        <f t="shared" si="206"/>
        <v>107962</v>
      </c>
      <c r="Y1230" s="93">
        <f t="shared" si="207"/>
        <v>1.8221360791112409</v>
      </c>
      <c r="Z1230" s="134"/>
    </row>
    <row r="1231" spans="1:26" s="70" customFormat="1" hidden="1" outlineLevel="1" x14ac:dyDescent="0.25">
      <c r="A1231" s="65" t="s">
        <v>1407</v>
      </c>
      <c r="B1231" s="66" t="s">
        <v>1868</v>
      </c>
      <c r="C1231" s="67" t="s">
        <v>2325</v>
      </c>
      <c r="D1231" s="68"/>
      <c r="E1231" s="69"/>
      <c r="F1231" s="310">
        <v>6290829.3399999999</v>
      </c>
      <c r="G1231" s="310">
        <v>6118337.4100000001</v>
      </c>
      <c r="H1231" s="144">
        <f t="shared" si="209"/>
        <v>172491.9299999997</v>
      </c>
      <c r="I1231" s="93">
        <f t="shared" si="208"/>
        <v>2.8192614829982005E-2</v>
      </c>
      <c r="J1231" s="160"/>
      <c r="K1231" s="310">
        <v>37955679.899999999</v>
      </c>
      <c r="L1231" s="310">
        <v>37119875.869999997</v>
      </c>
      <c r="M1231" s="144">
        <f t="shared" si="202"/>
        <v>835804.03000000119</v>
      </c>
      <c r="N1231" s="93">
        <f t="shared" si="203"/>
        <v>2.2516347655017126E-2</v>
      </c>
      <c r="O1231" s="261"/>
      <c r="P1231" s="160"/>
      <c r="Q1231" s="310">
        <v>19083191.890000001</v>
      </c>
      <c r="R1231" s="310">
        <v>18559937.93</v>
      </c>
      <c r="S1231" s="144">
        <f t="shared" si="204"/>
        <v>523253.96000000089</v>
      </c>
      <c r="T1231" s="93">
        <f t="shared" si="205"/>
        <v>2.8192656784386181E-2</v>
      </c>
      <c r="U1231" s="160"/>
      <c r="V1231" s="310">
        <v>75485407.159999996</v>
      </c>
      <c r="W1231" s="310">
        <v>72521536.00999999</v>
      </c>
      <c r="X1231" s="144">
        <f t="shared" si="206"/>
        <v>2963871.150000006</v>
      </c>
      <c r="Y1231" s="93">
        <f t="shared" si="207"/>
        <v>4.0868841354812425E-2</v>
      </c>
      <c r="Z1231" s="134"/>
    </row>
    <row r="1232" spans="1:26" s="70" customFormat="1" hidden="1" outlineLevel="1" x14ac:dyDescent="0.25">
      <c r="A1232" s="65" t="s">
        <v>1408</v>
      </c>
      <c r="B1232" s="66" t="s">
        <v>1869</v>
      </c>
      <c r="C1232" s="67" t="s">
        <v>2326</v>
      </c>
      <c r="D1232" s="68"/>
      <c r="E1232" s="69"/>
      <c r="F1232" s="310">
        <v>398850.65</v>
      </c>
      <c r="G1232" s="310">
        <v>458249.12</v>
      </c>
      <c r="H1232" s="144">
        <f t="shared" si="209"/>
        <v>-59398.469999999972</v>
      </c>
      <c r="I1232" s="93">
        <f t="shared" si="208"/>
        <v>-0.12962047804914492</v>
      </c>
      <c r="J1232" s="160"/>
      <c r="K1232" s="310">
        <v>2393103.9</v>
      </c>
      <c r="L1232" s="310">
        <v>2749494.69</v>
      </c>
      <c r="M1232" s="144">
        <f t="shared" si="202"/>
        <v>-356390.79000000004</v>
      </c>
      <c r="N1232" s="93">
        <f t="shared" si="203"/>
        <v>-0.12962046855235063</v>
      </c>
      <c r="O1232" s="261"/>
      <c r="P1232" s="160"/>
      <c r="Q1232" s="310">
        <v>1196551.95</v>
      </c>
      <c r="R1232" s="310">
        <v>1374747.34</v>
      </c>
      <c r="S1232" s="144">
        <f t="shared" si="204"/>
        <v>-178195.39000000013</v>
      </c>
      <c r="T1232" s="93">
        <f t="shared" si="205"/>
        <v>-0.12962046538675254</v>
      </c>
      <c r="U1232" s="160"/>
      <c r="V1232" s="310">
        <v>5142598.5999999996</v>
      </c>
      <c r="W1232" s="310">
        <v>5465461.2699999996</v>
      </c>
      <c r="X1232" s="144">
        <f t="shared" si="206"/>
        <v>-322862.66999999993</v>
      </c>
      <c r="Y1232" s="93">
        <f t="shared" si="207"/>
        <v>-5.9073270132238988E-2</v>
      </c>
      <c r="Z1232" s="134"/>
    </row>
    <row r="1233" spans="1:26" s="70" customFormat="1" hidden="1" outlineLevel="1" x14ac:dyDescent="0.25">
      <c r="A1233" s="65" t="s">
        <v>1409</v>
      </c>
      <c r="B1233" s="66" t="s">
        <v>1870</v>
      </c>
      <c r="C1233" s="67" t="s">
        <v>2327</v>
      </c>
      <c r="D1233" s="68"/>
      <c r="E1233" s="69"/>
      <c r="F1233" s="310">
        <v>8170676</v>
      </c>
      <c r="G1233" s="310">
        <v>-2216889</v>
      </c>
      <c r="H1233" s="144">
        <f t="shared" si="209"/>
        <v>10387565</v>
      </c>
      <c r="I1233" s="93">
        <f t="shared" si="208"/>
        <v>4.6856495746967939</v>
      </c>
      <c r="J1233" s="160"/>
      <c r="K1233" s="310">
        <v>7582166</v>
      </c>
      <c r="L1233" s="310">
        <v>-2938297</v>
      </c>
      <c r="M1233" s="144">
        <f t="shared" si="202"/>
        <v>10520463</v>
      </c>
      <c r="N1233" s="93">
        <f t="shared" si="203"/>
        <v>3.5804627646558536</v>
      </c>
      <c r="O1233" s="261"/>
      <c r="P1233" s="160"/>
      <c r="Q1233" s="310">
        <v>7936051</v>
      </c>
      <c r="R1233" s="310">
        <v>-2636127</v>
      </c>
      <c r="S1233" s="144">
        <f t="shared" si="204"/>
        <v>10572178</v>
      </c>
      <c r="T1233" s="93">
        <f t="shared" si="205"/>
        <v>4.0104964593890964</v>
      </c>
      <c r="U1233" s="160"/>
      <c r="V1233" s="310">
        <v>5697033</v>
      </c>
      <c r="W1233" s="310">
        <v>-12937667</v>
      </c>
      <c r="X1233" s="144">
        <f t="shared" si="206"/>
        <v>18634700</v>
      </c>
      <c r="Y1233" s="93">
        <f t="shared" si="207"/>
        <v>1.4403446927487005</v>
      </c>
      <c r="Z1233" s="134"/>
    </row>
    <row r="1234" spans="1:26" s="70" customFormat="1" hidden="1" outlineLevel="1" x14ac:dyDescent="0.25">
      <c r="A1234" s="65" t="s">
        <v>1410</v>
      </c>
      <c r="B1234" s="66" t="s">
        <v>1871</v>
      </c>
      <c r="C1234" s="67" t="s">
        <v>2328</v>
      </c>
      <c r="D1234" s="68"/>
      <c r="E1234" s="69"/>
      <c r="F1234" s="310">
        <v>90871.66</v>
      </c>
      <c r="G1234" s="310">
        <v>72172.460000000006</v>
      </c>
      <c r="H1234" s="144">
        <f t="shared" si="209"/>
        <v>18699.199999999997</v>
      </c>
      <c r="I1234" s="93">
        <f t="shared" si="208"/>
        <v>0.25909051735246375</v>
      </c>
      <c r="J1234" s="160"/>
      <c r="K1234" s="310">
        <v>559044.05000000005</v>
      </c>
      <c r="L1234" s="310">
        <v>433229.69</v>
      </c>
      <c r="M1234" s="144">
        <f t="shared" si="202"/>
        <v>125814.36000000004</v>
      </c>
      <c r="N1234" s="93">
        <f t="shared" si="203"/>
        <v>0.29041029020887288</v>
      </c>
      <c r="O1234" s="261"/>
      <c r="P1234" s="160"/>
      <c r="Q1234" s="310">
        <v>273000.8</v>
      </c>
      <c r="R1234" s="310">
        <v>216614.87</v>
      </c>
      <c r="S1234" s="144">
        <f t="shared" si="204"/>
        <v>56385.929999999993</v>
      </c>
      <c r="T1234" s="93">
        <f t="shared" si="205"/>
        <v>0.26030498275580061</v>
      </c>
      <c r="U1234" s="160"/>
      <c r="V1234" s="310">
        <v>999612.88000000012</v>
      </c>
      <c r="W1234" s="310">
        <v>811003.19</v>
      </c>
      <c r="X1234" s="144">
        <f t="shared" si="206"/>
        <v>188609.69000000018</v>
      </c>
      <c r="Y1234" s="93">
        <f t="shared" si="207"/>
        <v>0.23256343788240857</v>
      </c>
      <c r="Z1234" s="134"/>
    </row>
    <row r="1235" spans="1:26" s="70" customFormat="1" hidden="1" outlineLevel="1" x14ac:dyDescent="0.25">
      <c r="A1235" s="65" t="s">
        <v>1411</v>
      </c>
      <c r="B1235" s="66" t="s">
        <v>1872</v>
      </c>
      <c r="C1235" s="67" t="s">
        <v>2329</v>
      </c>
      <c r="D1235" s="68"/>
      <c r="E1235" s="69"/>
      <c r="F1235" s="310">
        <v>793952</v>
      </c>
      <c r="G1235" s="310">
        <v>4567.51</v>
      </c>
      <c r="H1235" s="144">
        <f t="shared" si="209"/>
        <v>789384.49</v>
      </c>
      <c r="I1235" s="93" t="str">
        <f t="shared" si="208"/>
        <v>N.M.</v>
      </c>
      <c r="J1235" s="160"/>
      <c r="K1235" s="310">
        <v>4763712</v>
      </c>
      <c r="L1235" s="310">
        <v>27405.06</v>
      </c>
      <c r="M1235" s="144">
        <f t="shared" si="202"/>
        <v>4736306.9400000004</v>
      </c>
      <c r="N1235" s="93" t="str">
        <f t="shared" si="203"/>
        <v>N.M.</v>
      </c>
      <c r="O1235" s="261"/>
      <c r="P1235" s="160"/>
      <c r="Q1235" s="310">
        <v>2381856</v>
      </c>
      <c r="R1235" s="310">
        <v>13702.53</v>
      </c>
      <c r="S1235" s="144">
        <f t="shared" si="204"/>
        <v>2368153.4700000002</v>
      </c>
      <c r="T1235" s="93" t="str">
        <f t="shared" si="205"/>
        <v>N.M.</v>
      </c>
      <c r="U1235" s="160"/>
      <c r="V1235" s="310">
        <v>4791115.0599999996</v>
      </c>
      <c r="W1235" s="310">
        <v>-311204.04000000004</v>
      </c>
      <c r="X1235" s="144">
        <f t="shared" si="206"/>
        <v>5102319.0999999996</v>
      </c>
      <c r="Y1235" s="93" t="str">
        <f t="shared" si="207"/>
        <v>N.M.</v>
      </c>
      <c r="Z1235" s="134"/>
    </row>
    <row r="1236" spans="1:26" s="70" customFormat="1" hidden="1" outlineLevel="1" x14ac:dyDescent="0.25">
      <c r="A1236" s="65" t="s">
        <v>1412</v>
      </c>
      <c r="B1236" s="66" t="s">
        <v>1873</v>
      </c>
      <c r="C1236" s="67" t="s">
        <v>2330</v>
      </c>
      <c r="D1236" s="68"/>
      <c r="E1236" s="69"/>
      <c r="F1236" s="310">
        <v>250785.13</v>
      </c>
      <c r="G1236" s="310">
        <v>423275.98</v>
      </c>
      <c r="H1236" s="144">
        <f t="shared" si="209"/>
        <v>-172490.84999999998</v>
      </c>
      <c r="I1236" s="93">
        <f t="shared" si="208"/>
        <v>-0.40751391090040118</v>
      </c>
      <c r="J1236" s="160"/>
      <c r="K1236" s="310">
        <v>542275.01</v>
      </c>
      <c r="L1236" s="310">
        <v>807183.66</v>
      </c>
      <c r="M1236" s="144">
        <f t="shared" si="202"/>
        <v>-264908.65000000002</v>
      </c>
      <c r="N1236" s="93">
        <f t="shared" si="203"/>
        <v>-0.32818881640889513</v>
      </c>
      <c r="O1236" s="261"/>
      <c r="P1236" s="160"/>
      <c r="Q1236" s="310">
        <v>372220.55</v>
      </c>
      <c r="R1236" s="310">
        <v>524579.85</v>
      </c>
      <c r="S1236" s="144">
        <f t="shared" si="204"/>
        <v>-152359.29999999999</v>
      </c>
      <c r="T1236" s="93">
        <f t="shared" si="205"/>
        <v>-0.29044062595999443</v>
      </c>
      <c r="U1236" s="160"/>
      <c r="V1236" s="310">
        <v>930145.65</v>
      </c>
      <c r="W1236" s="310">
        <v>1352932.38</v>
      </c>
      <c r="X1236" s="144">
        <f t="shared" si="206"/>
        <v>-422786.72999999986</v>
      </c>
      <c r="Y1236" s="93">
        <f t="shared" si="207"/>
        <v>-0.31249657133640329</v>
      </c>
      <c r="Z1236" s="134"/>
    </row>
    <row r="1237" spans="1:26" s="70" customFormat="1" hidden="1" outlineLevel="1" x14ac:dyDescent="0.25">
      <c r="A1237" s="65" t="s">
        <v>1413</v>
      </c>
      <c r="B1237" s="66" t="s">
        <v>1874</v>
      </c>
      <c r="C1237" s="67" t="s">
        <v>2331</v>
      </c>
      <c r="D1237" s="68"/>
      <c r="E1237" s="69"/>
      <c r="F1237" s="310">
        <v>0</v>
      </c>
      <c r="G1237" s="310">
        <v>0</v>
      </c>
      <c r="H1237" s="144">
        <f t="shared" si="209"/>
        <v>0</v>
      </c>
      <c r="I1237" s="93">
        <f t="shared" si="208"/>
        <v>0</v>
      </c>
      <c r="J1237" s="160"/>
      <c r="K1237" s="310">
        <v>0</v>
      </c>
      <c r="L1237" s="310">
        <v>1248885.1499999999</v>
      </c>
      <c r="M1237" s="144">
        <f t="shared" si="202"/>
        <v>-1248885.1499999999</v>
      </c>
      <c r="N1237" s="93" t="str">
        <f t="shared" si="203"/>
        <v>N.M.</v>
      </c>
      <c r="O1237" s="261"/>
      <c r="P1237" s="160"/>
      <c r="Q1237" s="310">
        <v>0</v>
      </c>
      <c r="R1237" s="310">
        <v>0</v>
      </c>
      <c r="S1237" s="144">
        <f t="shared" si="204"/>
        <v>0</v>
      </c>
      <c r="T1237" s="93">
        <f t="shared" si="205"/>
        <v>0</v>
      </c>
      <c r="U1237" s="160"/>
      <c r="V1237" s="310">
        <v>0</v>
      </c>
      <c r="W1237" s="310">
        <v>-8033066.5700000003</v>
      </c>
      <c r="X1237" s="144">
        <f t="shared" si="206"/>
        <v>8033066.5700000003</v>
      </c>
      <c r="Y1237" s="93" t="str">
        <f t="shared" si="207"/>
        <v>N.M.</v>
      </c>
      <c r="Z1237" s="134"/>
    </row>
    <row r="1238" spans="1:26" s="70" customFormat="1" hidden="1" outlineLevel="1" x14ac:dyDescent="0.25">
      <c r="A1238" s="65" t="s">
        <v>1414</v>
      </c>
      <c r="B1238" s="66" t="s">
        <v>1875</v>
      </c>
      <c r="C1238" s="67" t="s">
        <v>2332</v>
      </c>
      <c r="D1238" s="68"/>
      <c r="E1238" s="69"/>
      <c r="F1238" s="310">
        <v>355.43</v>
      </c>
      <c r="G1238" s="310">
        <v>239.28</v>
      </c>
      <c r="H1238" s="144">
        <f t="shared" si="209"/>
        <v>116.15</v>
      </c>
      <c r="I1238" s="93">
        <f t="shared" si="208"/>
        <v>0.48541457706452695</v>
      </c>
      <c r="J1238" s="160"/>
      <c r="K1238" s="310">
        <v>1819.95</v>
      </c>
      <c r="L1238" s="310">
        <v>1824.26</v>
      </c>
      <c r="M1238" s="144">
        <f t="shared" si="202"/>
        <v>-4.3099999999999454</v>
      </c>
      <c r="N1238" s="93">
        <f t="shared" si="203"/>
        <v>-2.3626018221086609E-3</v>
      </c>
      <c r="O1238" s="261"/>
      <c r="P1238" s="160"/>
      <c r="Q1238" s="310">
        <v>910.01</v>
      </c>
      <c r="R1238" s="310">
        <v>853.71</v>
      </c>
      <c r="S1238" s="144">
        <f t="shared" si="204"/>
        <v>56.299999999999955</v>
      </c>
      <c r="T1238" s="93">
        <f t="shared" si="205"/>
        <v>6.5947452882126195E-2</v>
      </c>
      <c r="U1238" s="160"/>
      <c r="V1238" s="310">
        <v>3532.4</v>
      </c>
      <c r="W1238" s="310">
        <v>3662.88</v>
      </c>
      <c r="X1238" s="144">
        <f t="shared" si="206"/>
        <v>-130.48000000000002</v>
      </c>
      <c r="Y1238" s="93">
        <f t="shared" si="207"/>
        <v>-3.5622242606910416E-2</v>
      </c>
      <c r="Z1238" s="134"/>
    </row>
    <row r="1239" spans="1:26" s="70" customFormat="1" hidden="1" outlineLevel="1" x14ac:dyDescent="0.25">
      <c r="A1239" s="65" t="s">
        <v>1415</v>
      </c>
      <c r="B1239" s="66" t="s">
        <v>1876</v>
      </c>
      <c r="C1239" s="67" t="s">
        <v>2333</v>
      </c>
      <c r="D1239" s="68"/>
      <c r="E1239" s="69"/>
      <c r="F1239" s="310">
        <v>0</v>
      </c>
      <c r="G1239" s="310">
        <v>0</v>
      </c>
      <c r="H1239" s="144">
        <f t="shared" si="209"/>
        <v>0</v>
      </c>
      <c r="I1239" s="93">
        <f t="shared" si="208"/>
        <v>0</v>
      </c>
      <c r="J1239" s="160"/>
      <c r="K1239" s="310">
        <v>250</v>
      </c>
      <c r="L1239" s="310">
        <v>0</v>
      </c>
      <c r="M1239" s="144">
        <f t="shared" ref="M1239:M1302" si="210">+K1239-L1239</f>
        <v>250</v>
      </c>
      <c r="N1239" s="93" t="str">
        <f t="shared" ref="N1239:N1302" si="211">IF(L1239&lt;0,IF(M1239=0,0,IF(OR(L1239=0,K1239=0),"N.M.",IF(ABS(M1239/L1239)&gt;=10,"N.M.",M1239/(-L1239)))),IF(M1239=0,0,IF(OR(L1239=0,K1239=0),"N.M.",IF(ABS(M1239/L1239)&gt;=10,"N.M.",M1239/L1239))))</f>
        <v>N.M.</v>
      </c>
      <c r="O1239" s="261"/>
      <c r="P1239" s="160"/>
      <c r="Q1239" s="310">
        <v>0</v>
      </c>
      <c r="R1239" s="310">
        <v>0</v>
      </c>
      <c r="S1239" s="144">
        <f t="shared" ref="S1239:S1302" si="212">+Q1239-R1239</f>
        <v>0</v>
      </c>
      <c r="T1239" s="93">
        <f t="shared" ref="T1239:T1302" si="213">IF(R1239&lt;0,IF(S1239=0,0,IF(OR(R1239=0,Q1239=0),"N.M.",IF(ABS(S1239/R1239)&gt;=10,"N.M.",S1239/(-R1239)))),IF(S1239=0,0,IF(OR(R1239=0,Q1239=0),"N.M.",IF(ABS(S1239/R1239)&gt;=10,"N.M.",S1239/R1239))))</f>
        <v>0</v>
      </c>
      <c r="U1239" s="160"/>
      <c r="V1239" s="310">
        <v>250</v>
      </c>
      <c r="W1239" s="310">
        <v>0</v>
      </c>
      <c r="X1239" s="144">
        <f t="shared" ref="X1239:X1302" si="214">+V1239-W1239</f>
        <v>250</v>
      </c>
      <c r="Y1239" s="93" t="str">
        <f t="shared" ref="Y1239:Y1302" si="215">IF(W1239&lt;0,IF(X1239=0,0,IF(OR(W1239=0,V1239=0),"N.M.",IF(ABS(X1239/W1239)&gt;=10,"N.M.",X1239/(-W1239)))),IF(X1239=0,0,IF(OR(W1239=0,V1239=0),"N.M.",IF(ABS(X1239/W1239)&gt;=10,"N.M.",X1239/W1239))))</f>
        <v>N.M.</v>
      </c>
      <c r="Z1239" s="134"/>
    </row>
    <row r="1240" spans="1:26" s="70" customFormat="1" hidden="1" outlineLevel="1" x14ac:dyDescent="0.25">
      <c r="A1240" s="65" t="s">
        <v>1416</v>
      </c>
      <c r="B1240" s="66" t="s">
        <v>1877</v>
      </c>
      <c r="C1240" s="67" t="s">
        <v>2267</v>
      </c>
      <c r="D1240" s="68"/>
      <c r="E1240" s="69"/>
      <c r="F1240" s="310">
        <v>0</v>
      </c>
      <c r="G1240" s="310">
        <v>0</v>
      </c>
      <c r="H1240" s="144">
        <f t="shared" si="209"/>
        <v>0</v>
      </c>
      <c r="I1240" s="93">
        <f t="shared" si="208"/>
        <v>0</v>
      </c>
      <c r="J1240" s="160"/>
      <c r="K1240" s="310">
        <v>0</v>
      </c>
      <c r="L1240" s="310">
        <v>0</v>
      </c>
      <c r="M1240" s="144">
        <f t="shared" si="210"/>
        <v>0</v>
      </c>
      <c r="N1240" s="93">
        <f t="shared" si="211"/>
        <v>0</v>
      </c>
      <c r="O1240" s="261"/>
      <c r="P1240" s="160"/>
      <c r="Q1240" s="310">
        <v>0</v>
      </c>
      <c r="R1240" s="310">
        <v>0</v>
      </c>
      <c r="S1240" s="144">
        <f t="shared" si="212"/>
        <v>0</v>
      </c>
      <c r="T1240" s="93">
        <f t="shared" si="213"/>
        <v>0</v>
      </c>
      <c r="U1240" s="160"/>
      <c r="V1240" s="310">
        <v>0</v>
      </c>
      <c r="W1240" s="310">
        <v>0</v>
      </c>
      <c r="X1240" s="144">
        <f t="shared" si="214"/>
        <v>0</v>
      </c>
      <c r="Y1240" s="93">
        <f t="shared" si="215"/>
        <v>0</v>
      </c>
      <c r="Z1240" s="134"/>
    </row>
    <row r="1241" spans="1:26" s="70" customFormat="1" hidden="1" outlineLevel="1" x14ac:dyDescent="0.25">
      <c r="A1241" s="65" t="s">
        <v>1417</v>
      </c>
      <c r="B1241" s="66" t="s">
        <v>1878</v>
      </c>
      <c r="C1241" s="67" t="s">
        <v>2334</v>
      </c>
      <c r="D1241" s="68"/>
      <c r="E1241" s="69"/>
      <c r="F1241" s="310">
        <v>7744.2300000000005</v>
      </c>
      <c r="G1241" s="310">
        <v>9983.3700000000008</v>
      </c>
      <c r="H1241" s="144">
        <f t="shared" si="209"/>
        <v>-2239.1400000000003</v>
      </c>
      <c r="I1241" s="93">
        <f t="shared" si="208"/>
        <v>-0.22428698926314464</v>
      </c>
      <c r="J1241" s="160"/>
      <c r="K1241" s="310">
        <v>33733.379999999997</v>
      </c>
      <c r="L1241" s="310">
        <v>32263.8</v>
      </c>
      <c r="M1241" s="144">
        <f t="shared" si="210"/>
        <v>1469.5799999999981</v>
      </c>
      <c r="N1241" s="93">
        <f t="shared" si="211"/>
        <v>4.5548881408885446E-2</v>
      </c>
      <c r="O1241" s="261"/>
      <c r="P1241" s="160"/>
      <c r="Q1241" s="310">
        <v>17705.68</v>
      </c>
      <c r="R1241" s="310">
        <v>19279.580000000002</v>
      </c>
      <c r="S1241" s="144">
        <f t="shared" si="212"/>
        <v>-1573.9000000000015</v>
      </c>
      <c r="T1241" s="93">
        <f t="shared" si="213"/>
        <v>-8.1635595796174049E-2</v>
      </c>
      <c r="U1241" s="160"/>
      <c r="V1241" s="310">
        <v>73284.78</v>
      </c>
      <c r="W1241" s="310">
        <v>94948.63</v>
      </c>
      <c r="X1241" s="144">
        <f t="shared" si="214"/>
        <v>-21663.850000000006</v>
      </c>
      <c r="Y1241" s="93">
        <f t="shared" si="215"/>
        <v>-0.22816390294414995</v>
      </c>
      <c r="Z1241" s="134"/>
    </row>
    <row r="1242" spans="1:26" s="70" customFormat="1" hidden="1" outlineLevel="1" x14ac:dyDescent="0.25">
      <c r="A1242" s="65" t="s">
        <v>1418</v>
      </c>
      <c r="B1242" s="66" t="s">
        <v>1879</v>
      </c>
      <c r="C1242" s="67" t="s">
        <v>2335</v>
      </c>
      <c r="D1242" s="68"/>
      <c r="E1242" s="69"/>
      <c r="F1242" s="310">
        <v>81406.89</v>
      </c>
      <c r="G1242" s="310">
        <v>99270.1</v>
      </c>
      <c r="H1242" s="144">
        <f t="shared" si="209"/>
        <v>-17863.210000000006</v>
      </c>
      <c r="I1242" s="93">
        <f t="shared" si="208"/>
        <v>-0.17994552236776234</v>
      </c>
      <c r="J1242" s="160"/>
      <c r="K1242" s="310">
        <v>666539</v>
      </c>
      <c r="L1242" s="310">
        <v>732039.71</v>
      </c>
      <c r="M1242" s="144">
        <f t="shared" si="210"/>
        <v>-65500.709999999963</v>
      </c>
      <c r="N1242" s="93">
        <f t="shared" si="211"/>
        <v>-8.9476990257809877E-2</v>
      </c>
      <c r="O1242" s="261"/>
      <c r="P1242" s="160"/>
      <c r="Q1242" s="310">
        <v>277755.64</v>
      </c>
      <c r="R1242" s="310">
        <v>309351.15000000002</v>
      </c>
      <c r="S1242" s="144">
        <f t="shared" si="212"/>
        <v>-31595.510000000009</v>
      </c>
      <c r="T1242" s="93">
        <f t="shared" si="213"/>
        <v>-0.10213477467273036</v>
      </c>
      <c r="U1242" s="160"/>
      <c r="V1242" s="310">
        <v>1305677.8900000001</v>
      </c>
      <c r="W1242" s="310">
        <v>1213370.3700000001</v>
      </c>
      <c r="X1242" s="144">
        <f t="shared" si="214"/>
        <v>92307.520000000019</v>
      </c>
      <c r="Y1242" s="93">
        <f t="shared" si="215"/>
        <v>7.6075304195865612E-2</v>
      </c>
      <c r="Z1242" s="134"/>
    </row>
    <row r="1243" spans="1:26" s="70" customFormat="1" hidden="1" outlineLevel="1" x14ac:dyDescent="0.25">
      <c r="A1243" s="65" t="s">
        <v>1420</v>
      </c>
      <c r="B1243" s="66" t="s">
        <v>1881</v>
      </c>
      <c r="C1243" s="67" t="s">
        <v>2255</v>
      </c>
      <c r="D1243" s="68"/>
      <c r="E1243" s="69"/>
      <c r="F1243" s="310">
        <v>188720.03</v>
      </c>
      <c r="G1243" s="310">
        <v>-79757.59</v>
      </c>
      <c r="H1243" s="144">
        <f t="shared" si="209"/>
        <v>268477.62</v>
      </c>
      <c r="I1243" s="93">
        <f t="shared" si="208"/>
        <v>3.3661701663753885</v>
      </c>
      <c r="J1243" s="160"/>
      <c r="K1243" s="310">
        <v>961106.02</v>
      </c>
      <c r="L1243" s="310">
        <v>433818.3</v>
      </c>
      <c r="M1243" s="144">
        <f t="shared" si="210"/>
        <v>527287.72</v>
      </c>
      <c r="N1243" s="93">
        <f t="shared" si="211"/>
        <v>1.2154575314134972</v>
      </c>
      <c r="O1243" s="261"/>
      <c r="P1243" s="160"/>
      <c r="Q1243" s="310">
        <v>478592.95</v>
      </c>
      <c r="R1243" s="310">
        <v>444060.12</v>
      </c>
      <c r="S1243" s="144">
        <f t="shared" si="212"/>
        <v>34532.830000000016</v>
      </c>
      <c r="T1243" s="93">
        <f t="shared" si="213"/>
        <v>7.7766114191925223E-2</v>
      </c>
      <c r="U1243" s="160"/>
      <c r="V1243" s="310">
        <v>1720218.8</v>
      </c>
      <c r="W1243" s="310">
        <v>852693.40999999992</v>
      </c>
      <c r="X1243" s="144">
        <f t="shared" si="214"/>
        <v>867525.39000000013</v>
      </c>
      <c r="Y1243" s="93">
        <f t="shared" si="215"/>
        <v>1.0173942707027608</v>
      </c>
      <c r="Z1243" s="134"/>
    </row>
    <row r="1244" spans="1:26" s="70" customFormat="1" hidden="1" outlineLevel="1" x14ac:dyDescent="0.25">
      <c r="A1244" s="65" t="s">
        <v>1421</v>
      </c>
      <c r="B1244" s="66" t="s">
        <v>1882</v>
      </c>
      <c r="C1244" s="67" t="s">
        <v>2337</v>
      </c>
      <c r="D1244" s="68"/>
      <c r="E1244" s="69"/>
      <c r="F1244" s="310">
        <v>587.23</v>
      </c>
      <c r="G1244" s="310">
        <v>-11.370000000000001</v>
      </c>
      <c r="H1244" s="144">
        <f t="shared" si="209"/>
        <v>598.6</v>
      </c>
      <c r="I1244" s="93" t="str">
        <f t="shared" si="208"/>
        <v>N.M.</v>
      </c>
      <c r="J1244" s="160"/>
      <c r="K1244" s="310">
        <v>2414.25</v>
      </c>
      <c r="L1244" s="310">
        <v>0</v>
      </c>
      <c r="M1244" s="144">
        <f t="shared" si="210"/>
        <v>2414.25</v>
      </c>
      <c r="N1244" s="93" t="str">
        <f t="shared" si="211"/>
        <v>N.M.</v>
      </c>
      <c r="O1244" s="261"/>
      <c r="P1244" s="160"/>
      <c r="Q1244" s="310">
        <v>2107.94</v>
      </c>
      <c r="R1244" s="310">
        <v>-14.450000000000001</v>
      </c>
      <c r="S1244" s="144">
        <f t="shared" si="212"/>
        <v>2122.39</v>
      </c>
      <c r="T1244" s="93" t="str">
        <f t="shared" si="213"/>
        <v>N.M.</v>
      </c>
      <c r="U1244" s="160"/>
      <c r="V1244" s="310">
        <v>3462.3199999999997</v>
      </c>
      <c r="W1244" s="310">
        <v>693.43000000000006</v>
      </c>
      <c r="X1244" s="144">
        <f t="shared" si="214"/>
        <v>2768.8899999999994</v>
      </c>
      <c r="Y1244" s="93">
        <f t="shared" si="215"/>
        <v>3.99303462498017</v>
      </c>
      <c r="Z1244" s="134"/>
    </row>
    <row r="1245" spans="1:26" s="70" customFormat="1" hidden="1" outlineLevel="1" x14ac:dyDescent="0.25">
      <c r="A1245" s="65" t="s">
        <v>1422</v>
      </c>
      <c r="B1245" s="66" t="s">
        <v>1883</v>
      </c>
      <c r="C1245" s="67" t="s">
        <v>2338</v>
      </c>
      <c r="D1245" s="68"/>
      <c r="E1245" s="69"/>
      <c r="F1245" s="310">
        <v>35364.840000000004</v>
      </c>
      <c r="G1245" s="310">
        <v>25480.850000000002</v>
      </c>
      <c r="H1245" s="144">
        <f t="shared" si="209"/>
        <v>9883.9900000000016</v>
      </c>
      <c r="I1245" s="93">
        <f t="shared" si="208"/>
        <v>0.3878987553397944</v>
      </c>
      <c r="J1245" s="160"/>
      <c r="K1245" s="310">
        <v>166659.49</v>
      </c>
      <c r="L1245" s="310">
        <v>174178.4</v>
      </c>
      <c r="M1245" s="144">
        <f t="shared" si="210"/>
        <v>-7518.9100000000035</v>
      </c>
      <c r="N1245" s="93">
        <f t="shared" si="211"/>
        <v>-4.3167866968579362E-2</v>
      </c>
      <c r="O1245" s="261"/>
      <c r="P1245" s="160"/>
      <c r="Q1245" s="310">
        <v>85862.84</v>
      </c>
      <c r="R1245" s="310">
        <v>95248.05</v>
      </c>
      <c r="S1245" s="144">
        <f t="shared" si="212"/>
        <v>-9385.2100000000064</v>
      </c>
      <c r="T1245" s="93">
        <f t="shared" si="213"/>
        <v>-9.8534405691245192E-2</v>
      </c>
      <c r="U1245" s="160"/>
      <c r="V1245" s="310">
        <v>379909.65</v>
      </c>
      <c r="W1245" s="310">
        <v>376659.18</v>
      </c>
      <c r="X1245" s="144">
        <f t="shared" si="214"/>
        <v>3250.4700000000303</v>
      </c>
      <c r="Y1245" s="93">
        <f t="shared" si="215"/>
        <v>8.6297378972683744E-3</v>
      </c>
      <c r="Z1245" s="134"/>
    </row>
    <row r="1246" spans="1:26" s="70" customFormat="1" hidden="1" outlineLevel="1" x14ac:dyDescent="0.25">
      <c r="A1246" s="65" t="s">
        <v>1423</v>
      </c>
      <c r="B1246" s="66" t="s">
        <v>1884</v>
      </c>
      <c r="C1246" s="67" t="s">
        <v>2319</v>
      </c>
      <c r="D1246" s="68"/>
      <c r="E1246" s="69"/>
      <c r="F1246" s="310">
        <v>74396.83</v>
      </c>
      <c r="G1246" s="310">
        <v>807.94</v>
      </c>
      <c r="H1246" s="144">
        <f t="shared" si="209"/>
        <v>73588.89</v>
      </c>
      <c r="I1246" s="93" t="str">
        <f t="shared" si="208"/>
        <v>N.M.</v>
      </c>
      <c r="J1246" s="160"/>
      <c r="K1246" s="310">
        <v>665862.86</v>
      </c>
      <c r="L1246" s="310">
        <v>150614.91</v>
      </c>
      <c r="M1246" s="144">
        <f t="shared" si="210"/>
        <v>515247.94999999995</v>
      </c>
      <c r="N1246" s="93">
        <f t="shared" si="211"/>
        <v>3.4209624399071776</v>
      </c>
      <c r="O1246" s="261"/>
      <c r="P1246" s="160"/>
      <c r="Q1246" s="310">
        <v>268147.53999999998</v>
      </c>
      <c r="R1246" s="310">
        <v>46278.31</v>
      </c>
      <c r="S1246" s="144">
        <f t="shared" si="212"/>
        <v>221869.22999999998</v>
      </c>
      <c r="T1246" s="93">
        <f t="shared" si="213"/>
        <v>4.7942379486199904</v>
      </c>
      <c r="U1246" s="160"/>
      <c r="V1246" s="310">
        <v>797195.83</v>
      </c>
      <c r="W1246" s="310">
        <v>474225.77</v>
      </c>
      <c r="X1246" s="144">
        <f t="shared" si="214"/>
        <v>322970.05999999994</v>
      </c>
      <c r="Y1246" s="93">
        <f t="shared" si="215"/>
        <v>0.68104704643107006</v>
      </c>
      <c r="Z1246" s="134"/>
    </row>
    <row r="1247" spans="1:26" s="70" customFormat="1" hidden="1" outlineLevel="1" x14ac:dyDescent="0.25">
      <c r="A1247" s="65" t="s">
        <v>1424</v>
      </c>
      <c r="B1247" s="66" t="s">
        <v>1885</v>
      </c>
      <c r="C1247" s="67" t="s">
        <v>2320</v>
      </c>
      <c r="D1247" s="68"/>
      <c r="E1247" s="69"/>
      <c r="F1247" s="310">
        <v>33918.879999999997</v>
      </c>
      <c r="G1247" s="310">
        <v>32914.270000000004</v>
      </c>
      <c r="H1247" s="144">
        <f t="shared" si="209"/>
        <v>1004.6099999999933</v>
      </c>
      <c r="I1247" s="93">
        <f t="shared" si="208"/>
        <v>3.0522019780477985E-2</v>
      </c>
      <c r="J1247" s="160"/>
      <c r="K1247" s="310">
        <v>209875.72</v>
      </c>
      <c r="L1247" s="310">
        <v>172773.85</v>
      </c>
      <c r="M1247" s="144">
        <f t="shared" si="210"/>
        <v>37101.869999999995</v>
      </c>
      <c r="N1247" s="93">
        <f t="shared" si="211"/>
        <v>0.21474239301838788</v>
      </c>
      <c r="O1247" s="261"/>
      <c r="P1247" s="160"/>
      <c r="Q1247" s="310">
        <v>119795.52</v>
      </c>
      <c r="R1247" s="310">
        <v>105935.68000000001</v>
      </c>
      <c r="S1247" s="144">
        <f t="shared" si="212"/>
        <v>13859.839999999997</v>
      </c>
      <c r="T1247" s="93">
        <f t="shared" si="213"/>
        <v>0.13083259577887257</v>
      </c>
      <c r="U1247" s="160"/>
      <c r="V1247" s="310">
        <v>363844.98</v>
      </c>
      <c r="W1247" s="310">
        <v>374938.74</v>
      </c>
      <c r="X1247" s="144">
        <f t="shared" si="214"/>
        <v>-11093.760000000009</v>
      </c>
      <c r="Y1247" s="93">
        <f t="shared" si="215"/>
        <v>-2.9588193527294644E-2</v>
      </c>
      <c r="Z1247" s="134"/>
    </row>
    <row r="1248" spans="1:26" s="70" customFormat="1" hidden="1" outlineLevel="1" x14ac:dyDescent="0.25">
      <c r="A1248" s="65" t="s">
        <v>1425</v>
      </c>
      <c r="B1248" s="66" t="s">
        <v>1886</v>
      </c>
      <c r="C1248" s="67" t="s">
        <v>2339</v>
      </c>
      <c r="D1248" s="68"/>
      <c r="E1248" s="69"/>
      <c r="F1248" s="310">
        <v>2718.7000000000003</v>
      </c>
      <c r="G1248" s="310">
        <v>1226.1300000000001</v>
      </c>
      <c r="H1248" s="144">
        <f t="shared" si="209"/>
        <v>1492.5700000000002</v>
      </c>
      <c r="I1248" s="93">
        <f t="shared" si="208"/>
        <v>1.217301591185274</v>
      </c>
      <c r="J1248" s="160"/>
      <c r="K1248" s="310">
        <v>10481.33</v>
      </c>
      <c r="L1248" s="310">
        <v>16336.61</v>
      </c>
      <c r="M1248" s="144">
        <f t="shared" si="210"/>
        <v>-5855.2800000000007</v>
      </c>
      <c r="N1248" s="93">
        <f t="shared" si="211"/>
        <v>-0.35841462824906761</v>
      </c>
      <c r="O1248" s="261"/>
      <c r="P1248" s="160"/>
      <c r="Q1248" s="310">
        <v>8054.52</v>
      </c>
      <c r="R1248" s="310">
        <v>5140.0200000000004</v>
      </c>
      <c r="S1248" s="144">
        <f t="shared" si="212"/>
        <v>2914.5</v>
      </c>
      <c r="T1248" s="93">
        <f t="shared" si="213"/>
        <v>0.56702113999556414</v>
      </c>
      <c r="U1248" s="160"/>
      <c r="V1248" s="310">
        <v>34390.75</v>
      </c>
      <c r="W1248" s="310">
        <v>44753.229999999996</v>
      </c>
      <c r="X1248" s="144">
        <f t="shared" si="214"/>
        <v>-10362.479999999996</v>
      </c>
      <c r="Y1248" s="93">
        <f t="shared" si="215"/>
        <v>-0.2315470860985899</v>
      </c>
      <c r="Z1248" s="134"/>
    </row>
    <row r="1249" spans="1:26" s="70" customFormat="1" hidden="1" outlineLevel="1" x14ac:dyDescent="0.25">
      <c r="A1249" s="65" t="s">
        <v>1426</v>
      </c>
      <c r="B1249" s="66" t="s">
        <v>1887</v>
      </c>
      <c r="C1249" s="67" t="s">
        <v>2340</v>
      </c>
      <c r="D1249" s="68"/>
      <c r="E1249" s="69"/>
      <c r="F1249" s="310">
        <v>104288.19</v>
      </c>
      <c r="G1249" s="310">
        <v>96268.67</v>
      </c>
      <c r="H1249" s="144">
        <f t="shared" si="209"/>
        <v>8019.5200000000041</v>
      </c>
      <c r="I1249" s="93">
        <f t="shared" si="208"/>
        <v>8.3303529590675801E-2</v>
      </c>
      <c r="J1249" s="160"/>
      <c r="K1249" s="310">
        <v>617644.39</v>
      </c>
      <c r="L1249" s="310">
        <v>747008.22</v>
      </c>
      <c r="M1249" s="144">
        <f t="shared" si="210"/>
        <v>-129363.82999999996</v>
      </c>
      <c r="N1249" s="93">
        <f t="shared" si="211"/>
        <v>-0.17317591230789933</v>
      </c>
      <c r="O1249" s="261"/>
      <c r="P1249" s="160"/>
      <c r="Q1249" s="310">
        <v>333052.88</v>
      </c>
      <c r="R1249" s="310">
        <v>352957.44</v>
      </c>
      <c r="S1249" s="144">
        <f t="shared" si="212"/>
        <v>-19904.559999999998</v>
      </c>
      <c r="T1249" s="93">
        <f t="shared" si="213"/>
        <v>-5.6393654713724116E-2</v>
      </c>
      <c r="U1249" s="160"/>
      <c r="V1249" s="310">
        <v>1224070.9300000002</v>
      </c>
      <c r="W1249" s="310">
        <v>1354457.6400000001</v>
      </c>
      <c r="X1249" s="144">
        <f t="shared" si="214"/>
        <v>-130386.70999999996</v>
      </c>
      <c r="Y1249" s="93">
        <f t="shared" si="215"/>
        <v>-9.6264885773762521E-2</v>
      </c>
      <c r="Z1249" s="134"/>
    </row>
    <row r="1250" spans="1:26" s="70" customFormat="1" hidden="1" outlineLevel="1" x14ac:dyDescent="0.25">
      <c r="A1250" s="65" t="s">
        <v>1427</v>
      </c>
      <c r="B1250" s="66" t="s">
        <v>1888</v>
      </c>
      <c r="C1250" s="67" t="s">
        <v>2341</v>
      </c>
      <c r="D1250" s="68"/>
      <c r="E1250" s="69"/>
      <c r="F1250" s="310">
        <v>16502.64</v>
      </c>
      <c r="G1250" s="310">
        <v>13152.1</v>
      </c>
      <c r="H1250" s="144">
        <f t="shared" si="209"/>
        <v>3350.5399999999991</v>
      </c>
      <c r="I1250" s="93">
        <f t="shared" si="208"/>
        <v>0.25475323332395577</v>
      </c>
      <c r="J1250" s="160"/>
      <c r="K1250" s="310">
        <v>83344.2</v>
      </c>
      <c r="L1250" s="310">
        <v>112851.24</v>
      </c>
      <c r="M1250" s="144">
        <f t="shared" si="210"/>
        <v>-29507.040000000008</v>
      </c>
      <c r="N1250" s="93">
        <f t="shared" si="211"/>
        <v>-0.2614684606035344</v>
      </c>
      <c r="O1250" s="261"/>
      <c r="P1250" s="160"/>
      <c r="Q1250" s="310">
        <v>47314.16</v>
      </c>
      <c r="R1250" s="310">
        <v>56885.020000000004</v>
      </c>
      <c r="S1250" s="144">
        <f t="shared" si="212"/>
        <v>-9570.86</v>
      </c>
      <c r="T1250" s="93">
        <f t="shared" si="213"/>
        <v>-0.16824921569861451</v>
      </c>
      <c r="U1250" s="160"/>
      <c r="V1250" s="310">
        <v>162448.68</v>
      </c>
      <c r="W1250" s="310">
        <v>221608.69</v>
      </c>
      <c r="X1250" s="144">
        <f t="shared" si="214"/>
        <v>-59160.010000000009</v>
      </c>
      <c r="Y1250" s="93">
        <f t="shared" si="215"/>
        <v>-0.26695708548252334</v>
      </c>
      <c r="Z1250" s="134"/>
    </row>
    <row r="1251" spans="1:26" s="70" customFormat="1" hidden="1" outlineLevel="1" x14ac:dyDescent="0.25">
      <c r="A1251" s="65" t="s">
        <v>1428</v>
      </c>
      <c r="B1251" s="66" t="s">
        <v>1889</v>
      </c>
      <c r="C1251" s="67" t="s">
        <v>2342</v>
      </c>
      <c r="D1251" s="68"/>
      <c r="E1251" s="69"/>
      <c r="F1251" s="310">
        <v>731405.32000000007</v>
      </c>
      <c r="G1251" s="310">
        <v>2478898.7400000002</v>
      </c>
      <c r="H1251" s="144">
        <f t="shared" si="209"/>
        <v>-1747493.4200000002</v>
      </c>
      <c r="I1251" s="93">
        <f t="shared" si="208"/>
        <v>-0.70494748002494045</v>
      </c>
      <c r="J1251" s="160"/>
      <c r="K1251" s="310">
        <v>1938399.3589999999</v>
      </c>
      <c r="L1251" s="310">
        <v>4194305.67</v>
      </c>
      <c r="M1251" s="144">
        <f t="shared" si="210"/>
        <v>-2255906.3109999998</v>
      </c>
      <c r="N1251" s="93">
        <f t="shared" si="211"/>
        <v>-0.53784976310512911</v>
      </c>
      <c r="O1251" s="261"/>
      <c r="P1251" s="160"/>
      <c r="Q1251" s="310">
        <v>1310805.4100000001</v>
      </c>
      <c r="R1251" s="310">
        <v>3073181.89</v>
      </c>
      <c r="S1251" s="144">
        <f t="shared" si="212"/>
        <v>-1762376.48</v>
      </c>
      <c r="T1251" s="93">
        <f t="shared" si="213"/>
        <v>-0.57346962955062841</v>
      </c>
      <c r="U1251" s="160"/>
      <c r="V1251" s="310">
        <v>4029916.9790000003</v>
      </c>
      <c r="W1251" s="310">
        <v>5632579.6129999999</v>
      </c>
      <c r="X1251" s="144">
        <f t="shared" si="214"/>
        <v>-1602662.6339999996</v>
      </c>
      <c r="Y1251" s="93">
        <f t="shared" si="215"/>
        <v>-0.28453439527087243</v>
      </c>
      <c r="Z1251" s="134"/>
    </row>
    <row r="1252" spans="1:26" s="70" customFormat="1" hidden="1" outlineLevel="1" x14ac:dyDescent="0.25">
      <c r="A1252" s="65" t="s">
        <v>1429</v>
      </c>
      <c r="B1252" s="66" t="s">
        <v>1890</v>
      </c>
      <c r="C1252" s="67" t="s">
        <v>2333</v>
      </c>
      <c r="D1252" s="68"/>
      <c r="E1252" s="69"/>
      <c r="F1252" s="310">
        <v>97623.790000000008</v>
      </c>
      <c r="G1252" s="310">
        <v>55976.75</v>
      </c>
      <c r="H1252" s="144">
        <f t="shared" si="209"/>
        <v>41647.040000000008</v>
      </c>
      <c r="I1252" s="93">
        <f t="shared" si="208"/>
        <v>0.74400603822122591</v>
      </c>
      <c r="J1252" s="160"/>
      <c r="K1252" s="310">
        <v>554297.85</v>
      </c>
      <c r="L1252" s="310">
        <v>448987.2</v>
      </c>
      <c r="M1252" s="144">
        <f t="shared" si="210"/>
        <v>105310.64999999997</v>
      </c>
      <c r="N1252" s="93">
        <f t="shared" si="211"/>
        <v>0.23455156405349631</v>
      </c>
      <c r="O1252" s="261"/>
      <c r="P1252" s="160"/>
      <c r="Q1252" s="310">
        <v>248362.78</v>
      </c>
      <c r="R1252" s="310">
        <v>211392.41</v>
      </c>
      <c r="S1252" s="144">
        <f t="shared" si="212"/>
        <v>36970.369999999995</v>
      </c>
      <c r="T1252" s="93">
        <f t="shared" si="213"/>
        <v>0.17488977016724486</v>
      </c>
      <c r="U1252" s="160"/>
      <c r="V1252" s="310">
        <v>1090421.49</v>
      </c>
      <c r="W1252" s="310">
        <v>817362.04</v>
      </c>
      <c r="X1252" s="144">
        <f t="shared" si="214"/>
        <v>273059.44999999995</v>
      </c>
      <c r="Y1252" s="93">
        <f t="shared" si="215"/>
        <v>0.33407405364702275</v>
      </c>
      <c r="Z1252" s="134"/>
    </row>
    <row r="1253" spans="1:26" s="70" customFormat="1" hidden="1" outlineLevel="1" x14ac:dyDescent="0.25">
      <c r="A1253" s="65" t="s">
        <v>1430</v>
      </c>
      <c r="B1253" s="66" t="s">
        <v>1891</v>
      </c>
      <c r="C1253" s="67" t="s">
        <v>2267</v>
      </c>
      <c r="D1253" s="68"/>
      <c r="E1253" s="69"/>
      <c r="F1253" s="310">
        <v>5210.9140000000007</v>
      </c>
      <c r="G1253" s="310">
        <v>1448.34</v>
      </c>
      <c r="H1253" s="144">
        <f t="shared" si="209"/>
        <v>3762.5740000000005</v>
      </c>
      <c r="I1253" s="93">
        <f t="shared" si="208"/>
        <v>2.5978527141417076</v>
      </c>
      <c r="J1253" s="160"/>
      <c r="K1253" s="310">
        <v>51582.233999999997</v>
      </c>
      <c r="L1253" s="310">
        <v>54557.26</v>
      </c>
      <c r="M1253" s="144">
        <f t="shared" si="210"/>
        <v>-2975.0260000000053</v>
      </c>
      <c r="N1253" s="93">
        <f t="shared" si="211"/>
        <v>-5.4530341149830568E-2</v>
      </c>
      <c r="O1253" s="261"/>
      <c r="P1253" s="160"/>
      <c r="Q1253" s="310">
        <v>48487.991999999998</v>
      </c>
      <c r="R1253" s="310">
        <v>22363.58</v>
      </c>
      <c r="S1253" s="144">
        <f t="shared" si="212"/>
        <v>26124.411999999997</v>
      </c>
      <c r="T1253" s="93">
        <f t="shared" si="213"/>
        <v>1.1681677083901592</v>
      </c>
      <c r="U1253" s="160"/>
      <c r="V1253" s="310">
        <v>60272.273999999998</v>
      </c>
      <c r="W1253" s="310">
        <v>230924.22</v>
      </c>
      <c r="X1253" s="144">
        <f t="shared" si="214"/>
        <v>-170651.946</v>
      </c>
      <c r="Y1253" s="93">
        <f t="shared" si="215"/>
        <v>-0.7389954418813236</v>
      </c>
      <c r="Z1253" s="134"/>
    </row>
    <row r="1254" spans="1:26" s="70" customFormat="1" hidden="1" outlineLevel="1" x14ac:dyDescent="0.25">
      <c r="A1254" s="65" t="s">
        <v>1352</v>
      </c>
      <c r="B1254" s="66" t="s">
        <v>1813</v>
      </c>
      <c r="C1254" s="67" t="s">
        <v>2273</v>
      </c>
      <c r="D1254" s="68"/>
      <c r="E1254" s="69"/>
      <c r="F1254" s="310">
        <v>0</v>
      </c>
      <c r="G1254" s="310">
        <v>0</v>
      </c>
      <c r="H1254" s="144">
        <f t="shared" si="209"/>
        <v>0</v>
      </c>
      <c r="I1254" s="93">
        <f t="shared" si="208"/>
        <v>0</v>
      </c>
      <c r="J1254" s="160"/>
      <c r="K1254" s="310">
        <v>0</v>
      </c>
      <c r="L1254" s="310">
        <v>0</v>
      </c>
      <c r="M1254" s="144">
        <f t="shared" si="210"/>
        <v>0</v>
      </c>
      <c r="N1254" s="93">
        <f t="shared" si="211"/>
        <v>0</v>
      </c>
      <c r="O1254" s="261"/>
      <c r="P1254" s="160"/>
      <c r="Q1254" s="310">
        <v>0</v>
      </c>
      <c r="R1254" s="310">
        <v>0</v>
      </c>
      <c r="S1254" s="144">
        <f t="shared" si="212"/>
        <v>0</v>
      </c>
      <c r="T1254" s="93">
        <f t="shared" si="213"/>
        <v>0</v>
      </c>
      <c r="U1254" s="160"/>
      <c r="V1254" s="310">
        <v>0</v>
      </c>
      <c r="W1254" s="310">
        <v>0</v>
      </c>
      <c r="X1254" s="144">
        <f t="shared" si="214"/>
        <v>0</v>
      </c>
      <c r="Y1254" s="93">
        <f t="shared" si="215"/>
        <v>0</v>
      </c>
      <c r="Z1254" s="134"/>
    </row>
    <row r="1255" spans="1:26" s="70" customFormat="1" hidden="1" outlineLevel="1" x14ac:dyDescent="0.25">
      <c r="A1255" s="65" t="s">
        <v>1431</v>
      </c>
      <c r="B1255" s="66" t="s">
        <v>1892</v>
      </c>
      <c r="C1255" s="67" t="s">
        <v>2343</v>
      </c>
      <c r="D1255" s="68"/>
      <c r="E1255" s="69"/>
      <c r="F1255" s="310">
        <v>1714.6200000000001</v>
      </c>
      <c r="G1255" s="310">
        <v>514.23</v>
      </c>
      <c r="H1255" s="144">
        <f t="shared" si="209"/>
        <v>1200.3900000000001</v>
      </c>
      <c r="I1255" s="93">
        <f t="shared" si="208"/>
        <v>2.3343445539933496</v>
      </c>
      <c r="J1255" s="160"/>
      <c r="K1255" s="310">
        <v>11449.7</v>
      </c>
      <c r="L1255" s="310">
        <v>4063.62</v>
      </c>
      <c r="M1255" s="144">
        <f t="shared" si="210"/>
        <v>7386.0800000000008</v>
      </c>
      <c r="N1255" s="93">
        <f t="shared" si="211"/>
        <v>1.8176108986568629</v>
      </c>
      <c r="O1255" s="261"/>
      <c r="P1255" s="160"/>
      <c r="Q1255" s="310">
        <v>5059.1900000000005</v>
      </c>
      <c r="R1255" s="310">
        <v>1971.97</v>
      </c>
      <c r="S1255" s="144">
        <f t="shared" si="212"/>
        <v>3087.2200000000003</v>
      </c>
      <c r="T1255" s="93">
        <f t="shared" si="213"/>
        <v>1.5655512000689666</v>
      </c>
      <c r="U1255" s="160"/>
      <c r="V1255" s="310">
        <v>20926.25</v>
      </c>
      <c r="W1255" s="310">
        <v>8819.41</v>
      </c>
      <c r="X1255" s="144">
        <f t="shared" si="214"/>
        <v>12106.84</v>
      </c>
      <c r="Y1255" s="93">
        <f t="shared" si="215"/>
        <v>1.3727494242812162</v>
      </c>
      <c r="Z1255" s="134"/>
    </row>
    <row r="1256" spans="1:26" s="70" customFormat="1" hidden="1" outlineLevel="1" x14ac:dyDescent="0.25">
      <c r="A1256" s="65" t="s">
        <v>1432</v>
      </c>
      <c r="B1256" s="66" t="s">
        <v>1893</v>
      </c>
      <c r="C1256" s="67" t="s">
        <v>2344</v>
      </c>
      <c r="D1256" s="68"/>
      <c r="E1256" s="69"/>
      <c r="F1256" s="310">
        <v>448.73</v>
      </c>
      <c r="G1256" s="310">
        <v>-2947.44</v>
      </c>
      <c r="H1256" s="144">
        <f t="shared" si="209"/>
        <v>3396.17</v>
      </c>
      <c r="I1256" s="93">
        <f t="shared" si="208"/>
        <v>1.1522439812175991</v>
      </c>
      <c r="J1256" s="160"/>
      <c r="K1256" s="310">
        <v>23892.27</v>
      </c>
      <c r="L1256" s="310">
        <v>16049.07</v>
      </c>
      <c r="M1256" s="144">
        <f t="shared" si="210"/>
        <v>7843.2000000000007</v>
      </c>
      <c r="N1256" s="93">
        <f t="shared" si="211"/>
        <v>0.48870121446289416</v>
      </c>
      <c r="O1256" s="261"/>
      <c r="P1256" s="160"/>
      <c r="Q1256" s="310">
        <v>19734.490000000002</v>
      </c>
      <c r="R1256" s="310">
        <v>6083.78</v>
      </c>
      <c r="S1256" s="144">
        <f t="shared" si="212"/>
        <v>13650.710000000003</v>
      </c>
      <c r="T1256" s="93">
        <f t="shared" si="213"/>
        <v>2.2437875794325244</v>
      </c>
      <c r="U1256" s="160"/>
      <c r="V1256" s="310">
        <v>35174.31</v>
      </c>
      <c r="W1256" s="310">
        <v>27216.43</v>
      </c>
      <c r="X1256" s="144">
        <f t="shared" si="214"/>
        <v>7957.8799999999974</v>
      </c>
      <c r="Y1256" s="93">
        <f t="shared" si="215"/>
        <v>0.29239249967758435</v>
      </c>
      <c r="Z1256" s="134"/>
    </row>
    <row r="1257" spans="1:26" s="70" customFormat="1" hidden="1" outlineLevel="1" x14ac:dyDescent="0.25">
      <c r="A1257" s="65" t="s">
        <v>1433</v>
      </c>
      <c r="B1257" s="66" t="s">
        <v>1894</v>
      </c>
      <c r="C1257" s="67" t="s">
        <v>2345</v>
      </c>
      <c r="D1257" s="68"/>
      <c r="E1257" s="69"/>
      <c r="F1257" s="310">
        <v>37451.78</v>
      </c>
      <c r="G1257" s="310">
        <v>18243.73</v>
      </c>
      <c r="H1257" s="144">
        <f t="shared" si="209"/>
        <v>19208.05</v>
      </c>
      <c r="I1257" s="93">
        <f t="shared" si="208"/>
        <v>1.052857611902829</v>
      </c>
      <c r="J1257" s="160"/>
      <c r="K1257" s="310">
        <v>202712.99</v>
      </c>
      <c r="L1257" s="310">
        <v>151816.33000000002</v>
      </c>
      <c r="M1257" s="144">
        <f t="shared" si="210"/>
        <v>50896.659999999974</v>
      </c>
      <c r="N1257" s="93">
        <f t="shared" si="211"/>
        <v>0.33525155034376058</v>
      </c>
      <c r="O1257" s="261"/>
      <c r="P1257" s="160"/>
      <c r="Q1257" s="310">
        <v>111585.96</v>
      </c>
      <c r="R1257" s="310">
        <v>67825.960000000006</v>
      </c>
      <c r="S1257" s="144">
        <f t="shared" si="212"/>
        <v>43760</v>
      </c>
      <c r="T1257" s="93">
        <f t="shared" si="213"/>
        <v>0.64518069482540308</v>
      </c>
      <c r="U1257" s="160"/>
      <c r="V1257" s="310">
        <v>347269.01</v>
      </c>
      <c r="W1257" s="310">
        <v>302437.30000000005</v>
      </c>
      <c r="X1257" s="144">
        <f t="shared" si="214"/>
        <v>44831.709999999963</v>
      </c>
      <c r="Y1257" s="93">
        <f t="shared" si="215"/>
        <v>0.1482347250157304</v>
      </c>
      <c r="Z1257" s="134"/>
    </row>
    <row r="1258" spans="1:26" s="70" customFormat="1" hidden="1" outlineLevel="1" x14ac:dyDescent="0.25">
      <c r="A1258" s="65" t="s">
        <v>1434</v>
      </c>
      <c r="B1258" s="66" t="s">
        <v>1895</v>
      </c>
      <c r="C1258" s="67" t="s">
        <v>2346</v>
      </c>
      <c r="D1258" s="68"/>
      <c r="E1258" s="69"/>
      <c r="F1258" s="310">
        <v>2233.08</v>
      </c>
      <c r="G1258" s="310">
        <v>836.12</v>
      </c>
      <c r="H1258" s="144">
        <f t="shared" si="209"/>
        <v>1396.96</v>
      </c>
      <c r="I1258" s="93">
        <f t="shared" si="208"/>
        <v>1.6707649619671818</v>
      </c>
      <c r="J1258" s="160"/>
      <c r="K1258" s="310">
        <v>14840.78</v>
      </c>
      <c r="L1258" s="310">
        <v>18677.91</v>
      </c>
      <c r="M1258" s="144">
        <f t="shared" si="210"/>
        <v>-3837.1299999999992</v>
      </c>
      <c r="N1258" s="93">
        <f t="shared" si="211"/>
        <v>-0.20543679672939849</v>
      </c>
      <c r="O1258" s="261"/>
      <c r="P1258" s="160"/>
      <c r="Q1258" s="310">
        <v>6834.76</v>
      </c>
      <c r="R1258" s="310">
        <v>4759.1099999999997</v>
      </c>
      <c r="S1258" s="144">
        <f t="shared" si="212"/>
        <v>2075.6500000000005</v>
      </c>
      <c r="T1258" s="93">
        <f t="shared" si="213"/>
        <v>0.43614247201682682</v>
      </c>
      <c r="U1258" s="160"/>
      <c r="V1258" s="310">
        <v>19390.300000000003</v>
      </c>
      <c r="W1258" s="310">
        <v>45220</v>
      </c>
      <c r="X1258" s="144">
        <f t="shared" si="214"/>
        <v>-25829.699999999997</v>
      </c>
      <c r="Y1258" s="93">
        <f t="shared" si="215"/>
        <v>-0.57120079610791674</v>
      </c>
      <c r="Z1258" s="134"/>
    </row>
    <row r="1259" spans="1:26" s="70" customFormat="1" hidden="1" outlineLevel="1" x14ac:dyDescent="0.25">
      <c r="A1259" s="65" t="s">
        <v>1435</v>
      </c>
      <c r="B1259" s="66" t="s">
        <v>1896</v>
      </c>
      <c r="C1259" s="67" t="s">
        <v>2347</v>
      </c>
      <c r="D1259" s="68"/>
      <c r="E1259" s="69"/>
      <c r="F1259" s="310">
        <v>30940.5</v>
      </c>
      <c r="G1259" s="310">
        <v>25117.260000000002</v>
      </c>
      <c r="H1259" s="144">
        <f t="shared" si="209"/>
        <v>5823.239999999998</v>
      </c>
      <c r="I1259" s="93">
        <f t="shared" si="208"/>
        <v>0.23184216749756931</v>
      </c>
      <c r="J1259" s="160"/>
      <c r="K1259" s="310">
        <v>179687.54</v>
      </c>
      <c r="L1259" s="310">
        <v>152899.73000000001</v>
      </c>
      <c r="M1259" s="144">
        <f t="shared" si="210"/>
        <v>26787.809999999998</v>
      </c>
      <c r="N1259" s="93">
        <f t="shared" si="211"/>
        <v>0.17519854351606767</v>
      </c>
      <c r="O1259" s="261"/>
      <c r="P1259" s="160"/>
      <c r="Q1259" s="310">
        <v>91032.78</v>
      </c>
      <c r="R1259" s="310">
        <v>74753.17</v>
      </c>
      <c r="S1259" s="144">
        <f t="shared" si="212"/>
        <v>16279.61</v>
      </c>
      <c r="T1259" s="93">
        <f t="shared" si="213"/>
        <v>0.21777818920588921</v>
      </c>
      <c r="U1259" s="160"/>
      <c r="V1259" s="310">
        <v>334933.36</v>
      </c>
      <c r="W1259" s="310">
        <v>300488.28000000003</v>
      </c>
      <c r="X1259" s="144">
        <f t="shared" si="214"/>
        <v>34445.079999999958</v>
      </c>
      <c r="Y1259" s="93">
        <f t="shared" si="215"/>
        <v>0.11463036095783821</v>
      </c>
      <c r="Z1259" s="134"/>
    </row>
    <row r="1260" spans="1:26" s="70" customFormat="1" hidden="1" outlineLevel="1" x14ac:dyDescent="0.25">
      <c r="A1260" s="65" t="s">
        <v>1436</v>
      </c>
      <c r="B1260" s="66" t="s">
        <v>1897</v>
      </c>
      <c r="C1260" s="67" t="s">
        <v>2348</v>
      </c>
      <c r="D1260" s="68"/>
      <c r="E1260" s="69"/>
      <c r="F1260" s="310">
        <v>209993.97</v>
      </c>
      <c r="G1260" s="310">
        <v>337841.09</v>
      </c>
      <c r="H1260" s="144">
        <f t="shared" si="209"/>
        <v>-127847.12000000002</v>
      </c>
      <c r="I1260" s="93">
        <f t="shared" si="208"/>
        <v>-0.37842383234082039</v>
      </c>
      <c r="J1260" s="160"/>
      <c r="K1260" s="310">
        <v>1352117.1600000001</v>
      </c>
      <c r="L1260" s="310">
        <v>1557373.83</v>
      </c>
      <c r="M1260" s="144">
        <f t="shared" si="210"/>
        <v>-205256.66999999993</v>
      </c>
      <c r="N1260" s="93">
        <f t="shared" si="211"/>
        <v>-0.13179666053589709</v>
      </c>
      <c r="O1260" s="261"/>
      <c r="P1260" s="160"/>
      <c r="Q1260" s="310">
        <v>648969.55000000005</v>
      </c>
      <c r="R1260" s="310">
        <v>839748.6</v>
      </c>
      <c r="S1260" s="144">
        <f t="shared" si="212"/>
        <v>-190779.04999999993</v>
      </c>
      <c r="T1260" s="93">
        <f t="shared" si="213"/>
        <v>-0.2271859101640657</v>
      </c>
      <c r="U1260" s="160"/>
      <c r="V1260" s="310">
        <v>2639508.87</v>
      </c>
      <c r="W1260" s="310">
        <v>2854429.22</v>
      </c>
      <c r="X1260" s="144">
        <f t="shared" si="214"/>
        <v>-214920.35000000009</v>
      </c>
      <c r="Y1260" s="93">
        <f t="shared" si="215"/>
        <v>-7.529363436098796E-2</v>
      </c>
      <c r="Z1260" s="134"/>
    </row>
    <row r="1261" spans="1:26" s="70" customFormat="1" hidden="1" outlineLevel="1" x14ac:dyDescent="0.25">
      <c r="A1261" s="65" t="s">
        <v>1437</v>
      </c>
      <c r="B1261" s="66" t="s">
        <v>1898</v>
      </c>
      <c r="C1261" s="67" t="s">
        <v>2349</v>
      </c>
      <c r="D1261" s="68"/>
      <c r="E1261" s="69"/>
      <c r="F1261" s="310">
        <v>860.34</v>
      </c>
      <c r="G1261" s="310">
        <v>855.69</v>
      </c>
      <c r="H1261" s="144">
        <f t="shared" si="209"/>
        <v>4.6499999999999773</v>
      </c>
      <c r="I1261" s="93">
        <f t="shared" si="208"/>
        <v>5.4342109876239957E-3</v>
      </c>
      <c r="J1261" s="160"/>
      <c r="K1261" s="310">
        <v>4154.38</v>
      </c>
      <c r="L1261" s="310">
        <v>6259.95</v>
      </c>
      <c r="M1261" s="144">
        <f t="shared" si="210"/>
        <v>-2105.5699999999997</v>
      </c>
      <c r="N1261" s="93">
        <f t="shared" si="211"/>
        <v>-0.33635572169106781</v>
      </c>
      <c r="O1261" s="261"/>
      <c r="P1261" s="160"/>
      <c r="Q1261" s="310">
        <v>2276.88</v>
      </c>
      <c r="R1261" s="310">
        <v>2994.77</v>
      </c>
      <c r="S1261" s="144">
        <f t="shared" si="212"/>
        <v>-717.88999999999987</v>
      </c>
      <c r="T1261" s="93">
        <f t="shared" si="213"/>
        <v>-0.23971456906540398</v>
      </c>
      <c r="U1261" s="160"/>
      <c r="V1261" s="310">
        <v>6870.8</v>
      </c>
      <c r="W1261" s="310">
        <v>12358.189999999999</v>
      </c>
      <c r="X1261" s="144">
        <f t="shared" si="214"/>
        <v>-5487.3899999999985</v>
      </c>
      <c r="Y1261" s="93">
        <f t="shared" si="215"/>
        <v>-0.44402861584099285</v>
      </c>
      <c r="Z1261" s="134"/>
    </row>
    <row r="1262" spans="1:26" s="70" customFormat="1" hidden="1" outlineLevel="1" x14ac:dyDescent="0.25">
      <c r="A1262" s="65" t="s">
        <v>1438</v>
      </c>
      <c r="B1262" s="66" t="s">
        <v>1899</v>
      </c>
      <c r="C1262" s="67" t="s">
        <v>2350</v>
      </c>
      <c r="D1262" s="68"/>
      <c r="E1262" s="69"/>
      <c r="F1262" s="310">
        <v>52993.32</v>
      </c>
      <c r="G1262" s="310">
        <v>48787.44</v>
      </c>
      <c r="H1262" s="144">
        <f t="shared" si="209"/>
        <v>4205.8799999999974</v>
      </c>
      <c r="I1262" s="93">
        <f t="shared" si="208"/>
        <v>8.6208253599696916E-2</v>
      </c>
      <c r="J1262" s="160"/>
      <c r="K1262" s="310">
        <v>315612.95</v>
      </c>
      <c r="L1262" s="310">
        <v>300087.96000000002</v>
      </c>
      <c r="M1262" s="144">
        <f t="shared" si="210"/>
        <v>15524.989999999991</v>
      </c>
      <c r="N1262" s="93">
        <f t="shared" si="211"/>
        <v>5.1734798023886031E-2</v>
      </c>
      <c r="O1262" s="261"/>
      <c r="P1262" s="160"/>
      <c r="Q1262" s="310">
        <v>155097.01999999999</v>
      </c>
      <c r="R1262" s="310">
        <v>154628.12</v>
      </c>
      <c r="S1262" s="144">
        <f t="shared" si="212"/>
        <v>468.89999999999418</v>
      </c>
      <c r="T1262" s="93">
        <f t="shared" si="213"/>
        <v>3.0324367909277702E-3</v>
      </c>
      <c r="U1262" s="160"/>
      <c r="V1262" s="310">
        <v>638863.37</v>
      </c>
      <c r="W1262" s="310">
        <v>597010.93000000005</v>
      </c>
      <c r="X1262" s="144">
        <f t="shared" si="214"/>
        <v>41852.439999999944</v>
      </c>
      <c r="Y1262" s="93">
        <f t="shared" si="215"/>
        <v>7.0103306148850478E-2</v>
      </c>
      <c r="Z1262" s="134"/>
    </row>
    <row r="1263" spans="1:26" s="70" customFormat="1" hidden="1" outlineLevel="1" x14ac:dyDescent="0.25">
      <c r="A1263" s="65" t="s">
        <v>1439</v>
      </c>
      <c r="B1263" s="66" t="s">
        <v>1900</v>
      </c>
      <c r="C1263" s="67" t="s">
        <v>2351</v>
      </c>
      <c r="D1263" s="68"/>
      <c r="E1263" s="69"/>
      <c r="F1263" s="310">
        <v>3788.39</v>
      </c>
      <c r="G1263" s="310">
        <v>4189.4400000000005</v>
      </c>
      <c r="H1263" s="144">
        <f t="shared" si="209"/>
        <v>-401.05000000000064</v>
      </c>
      <c r="I1263" s="93">
        <f t="shared" si="208"/>
        <v>-9.5728784754048418E-2</v>
      </c>
      <c r="J1263" s="160"/>
      <c r="K1263" s="310">
        <v>26914.73</v>
      </c>
      <c r="L1263" s="310">
        <v>27601.29</v>
      </c>
      <c r="M1263" s="144">
        <f t="shared" si="210"/>
        <v>-686.56000000000131</v>
      </c>
      <c r="N1263" s="93">
        <f t="shared" si="211"/>
        <v>-2.4874199720375436E-2</v>
      </c>
      <c r="O1263" s="261"/>
      <c r="P1263" s="160"/>
      <c r="Q1263" s="310">
        <v>13071.460000000001</v>
      </c>
      <c r="R1263" s="310">
        <v>13393.48</v>
      </c>
      <c r="S1263" s="144">
        <f t="shared" si="212"/>
        <v>-322.01999999999862</v>
      </c>
      <c r="T1263" s="93">
        <f t="shared" si="213"/>
        <v>-2.4043041838267474E-2</v>
      </c>
      <c r="U1263" s="160"/>
      <c r="V1263" s="310">
        <v>54021.78</v>
      </c>
      <c r="W1263" s="310">
        <v>57493.19</v>
      </c>
      <c r="X1263" s="144">
        <f t="shared" si="214"/>
        <v>-3471.4100000000035</v>
      </c>
      <c r="Y1263" s="93">
        <f t="shared" si="215"/>
        <v>-6.0379498858908393E-2</v>
      </c>
      <c r="Z1263" s="134"/>
    </row>
    <row r="1264" spans="1:26" s="70" customFormat="1" hidden="1" outlineLevel="1" x14ac:dyDescent="0.25">
      <c r="A1264" s="65" t="s">
        <v>1440</v>
      </c>
      <c r="B1264" s="66" t="s">
        <v>1901</v>
      </c>
      <c r="C1264" s="67" t="s">
        <v>2352</v>
      </c>
      <c r="D1264" s="68"/>
      <c r="E1264" s="69"/>
      <c r="F1264" s="310">
        <v>267.2</v>
      </c>
      <c r="G1264" s="310">
        <v>497.3</v>
      </c>
      <c r="H1264" s="144">
        <f t="shared" si="209"/>
        <v>-230.10000000000002</v>
      </c>
      <c r="I1264" s="93">
        <f t="shared" si="208"/>
        <v>-0.46269857229036804</v>
      </c>
      <c r="J1264" s="160"/>
      <c r="K1264" s="310">
        <v>1761.83</v>
      </c>
      <c r="L1264" s="310">
        <v>1270.72</v>
      </c>
      <c r="M1264" s="144">
        <f t="shared" si="210"/>
        <v>491.1099999999999</v>
      </c>
      <c r="N1264" s="93">
        <f t="shared" si="211"/>
        <v>0.38648167967766295</v>
      </c>
      <c r="O1264" s="261"/>
      <c r="P1264" s="160"/>
      <c r="Q1264" s="310">
        <v>780.79</v>
      </c>
      <c r="R1264" s="310">
        <v>1127.3500000000001</v>
      </c>
      <c r="S1264" s="144">
        <f t="shared" si="212"/>
        <v>-346.56000000000017</v>
      </c>
      <c r="T1264" s="93">
        <f t="shared" si="213"/>
        <v>-0.30741118552357311</v>
      </c>
      <c r="U1264" s="160"/>
      <c r="V1264" s="310">
        <v>3875.32</v>
      </c>
      <c r="W1264" s="310">
        <v>2734.1000000000004</v>
      </c>
      <c r="X1264" s="144">
        <f t="shared" si="214"/>
        <v>1141.2199999999998</v>
      </c>
      <c r="Y1264" s="93">
        <f t="shared" si="215"/>
        <v>0.41740243590212489</v>
      </c>
      <c r="Z1264" s="134"/>
    </row>
    <row r="1265" spans="1:26" s="70" customFormat="1" hidden="1" outlineLevel="1" x14ac:dyDescent="0.25">
      <c r="A1265" s="65" t="s">
        <v>1441</v>
      </c>
      <c r="B1265" s="66" t="s">
        <v>1902</v>
      </c>
      <c r="C1265" s="67" t="s">
        <v>2353</v>
      </c>
      <c r="D1265" s="68"/>
      <c r="E1265" s="69"/>
      <c r="F1265" s="310">
        <v>54183.23</v>
      </c>
      <c r="G1265" s="310">
        <v>44396.08</v>
      </c>
      <c r="H1265" s="144">
        <f t="shared" si="209"/>
        <v>9787.1500000000015</v>
      </c>
      <c r="I1265" s="93">
        <f t="shared" si="208"/>
        <v>0.22045076952739975</v>
      </c>
      <c r="J1265" s="160"/>
      <c r="K1265" s="310">
        <v>239604.11000000002</v>
      </c>
      <c r="L1265" s="310">
        <v>349475.8</v>
      </c>
      <c r="M1265" s="144">
        <f t="shared" si="210"/>
        <v>-109871.68999999997</v>
      </c>
      <c r="N1265" s="93">
        <f t="shared" si="211"/>
        <v>-0.3143899806510207</v>
      </c>
      <c r="O1265" s="261"/>
      <c r="P1265" s="160"/>
      <c r="Q1265" s="310">
        <v>162768.31</v>
      </c>
      <c r="R1265" s="310">
        <v>174227.03</v>
      </c>
      <c r="S1265" s="144">
        <f t="shared" si="212"/>
        <v>-11458.720000000001</v>
      </c>
      <c r="T1265" s="93">
        <f t="shared" si="213"/>
        <v>-6.5768899349314514E-2</v>
      </c>
      <c r="U1265" s="160"/>
      <c r="V1265" s="310">
        <v>536010.27</v>
      </c>
      <c r="W1265" s="310">
        <v>662765.46</v>
      </c>
      <c r="X1265" s="144">
        <f t="shared" si="214"/>
        <v>-126755.18999999994</v>
      </c>
      <c r="Y1265" s="93">
        <f t="shared" si="215"/>
        <v>-0.19125195510339352</v>
      </c>
      <c r="Z1265" s="134"/>
    </row>
    <row r="1266" spans="1:26" s="70" customFormat="1" hidden="1" outlineLevel="1" x14ac:dyDescent="0.25">
      <c r="A1266" s="65" t="s">
        <v>1442</v>
      </c>
      <c r="B1266" s="66" t="s">
        <v>1903</v>
      </c>
      <c r="C1266" s="67" t="s">
        <v>2354</v>
      </c>
      <c r="D1266" s="68"/>
      <c r="E1266" s="69"/>
      <c r="F1266" s="310">
        <v>21838.600000000002</v>
      </c>
      <c r="G1266" s="310">
        <v>35466.5</v>
      </c>
      <c r="H1266" s="144">
        <f t="shared" si="209"/>
        <v>-13627.899999999998</v>
      </c>
      <c r="I1266" s="93">
        <f t="shared" si="208"/>
        <v>-0.38424710642437221</v>
      </c>
      <c r="J1266" s="160"/>
      <c r="K1266" s="310">
        <v>146294.72</v>
      </c>
      <c r="L1266" s="310">
        <v>176788.56</v>
      </c>
      <c r="M1266" s="144">
        <f t="shared" si="210"/>
        <v>-30493.839999999997</v>
      </c>
      <c r="N1266" s="93">
        <f t="shared" si="211"/>
        <v>-0.17248763155262986</v>
      </c>
      <c r="O1266" s="261"/>
      <c r="P1266" s="160"/>
      <c r="Q1266" s="310">
        <v>74745.39</v>
      </c>
      <c r="R1266" s="310">
        <v>105273.53</v>
      </c>
      <c r="S1266" s="144">
        <f t="shared" si="212"/>
        <v>-30528.14</v>
      </c>
      <c r="T1266" s="93">
        <f t="shared" si="213"/>
        <v>-0.28998875595793167</v>
      </c>
      <c r="U1266" s="160"/>
      <c r="V1266" s="310">
        <v>290588.54000000004</v>
      </c>
      <c r="W1266" s="310">
        <v>370368.04000000004</v>
      </c>
      <c r="X1266" s="144">
        <f t="shared" si="214"/>
        <v>-79779.5</v>
      </c>
      <c r="Y1266" s="93">
        <f t="shared" si="215"/>
        <v>-0.21540600533458554</v>
      </c>
      <c r="Z1266" s="134"/>
    </row>
    <row r="1267" spans="1:26" s="70" customFormat="1" hidden="1" outlineLevel="1" x14ac:dyDescent="0.25">
      <c r="A1267" s="65" t="s">
        <v>1443</v>
      </c>
      <c r="B1267" s="66" t="s">
        <v>1904</v>
      </c>
      <c r="C1267" s="67" t="s">
        <v>2355</v>
      </c>
      <c r="D1267" s="68"/>
      <c r="E1267" s="69"/>
      <c r="F1267" s="310">
        <v>41.51</v>
      </c>
      <c r="G1267" s="310">
        <v>2167.3000000000002</v>
      </c>
      <c r="H1267" s="144">
        <f t="shared" si="209"/>
        <v>-2125.79</v>
      </c>
      <c r="I1267" s="93">
        <f t="shared" si="208"/>
        <v>-0.98084713699072568</v>
      </c>
      <c r="J1267" s="160"/>
      <c r="K1267" s="310">
        <v>-271.82</v>
      </c>
      <c r="L1267" s="310">
        <v>17615.09</v>
      </c>
      <c r="M1267" s="144">
        <f t="shared" si="210"/>
        <v>-17886.91</v>
      </c>
      <c r="N1267" s="93">
        <f t="shared" si="211"/>
        <v>-1.0154310877775816</v>
      </c>
      <c r="O1267" s="261"/>
      <c r="P1267" s="160"/>
      <c r="Q1267" s="310">
        <v>42.78</v>
      </c>
      <c r="R1267" s="310">
        <v>8892.89</v>
      </c>
      <c r="S1267" s="144">
        <f t="shared" si="212"/>
        <v>-8850.1099999999988</v>
      </c>
      <c r="T1267" s="93">
        <f t="shared" si="213"/>
        <v>-0.99518941536440897</v>
      </c>
      <c r="U1267" s="160"/>
      <c r="V1267" s="310">
        <v>17992.73</v>
      </c>
      <c r="W1267" s="310">
        <v>37513.17</v>
      </c>
      <c r="X1267" s="144">
        <f t="shared" si="214"/>
        <v>-19520.439999999999</v>
      </c>
      <c r="Y1267" s="93">
        <f t="shared" si="215"/>
        <v>-0.52036231542149058</v>
      </c>
      <c r="Z1267" s="134"/>
    </row>
    <row r="1268" spans="1:26" s="70" customFormat="1" hidden="1" outlineLevel="1" x14ac:dyDescent="0.25">
      <c r="A1268" s="65" t="s">
        <v>1444</v>
      </c>
      <c r="B1268" s="66" t="s">
        <v>1905</v>
      </c>
      <c r="C1268" s="67" t="s">
        <v>2356</v>
      </c>
      <c r="D1268" s="68"/>
      <c r="E1268" s="69"/>
      <c r="F1268" s="310">
        <v>0</v>
      </c>
      <c r="G1268" s="310">
        <v>0</v>
      </c>
      <c r="H1268" s="144">
        <f t="shared" si="209"/>
        <v>0</v>
      </c>
      <c r="I1268" s="93">
        <f t="shared" ref="I1268:I1331" si="216">IF(G1268&lt;0,IF(H1268=0,0,IF(OR(G1268=0,F1268=0),"N.M.",IF(ABS(H1268/G1268)&gt;=10,"N.M.",H1268/(-G1268)))),IF(H1268=0,0,IF(OR(G1268=0,F1268=0),"N.M.",IF(ABS(H1268/G1268)&gt;=10,"N.M.",H1268/G1268))))</f>
        <v>0</v>
      </c>
      <c r="J1268" s="160"/>
      <c r="K1268" s="310">
        <v>0</v>
      </c>
      <c r="L1268" s="310">
        <v>0</v>
      </c>
      <c r="M1268" s="144">
        <f t="shared" si="210"/>
        <v>0</v>
      </c>
      <c r="N1268" s="93">
        <f t="shared" si="211"/>
        <v>0</v>
      </c>
      <c r="O1268" s="261"/>
      <c r="P1268" s="160"/>
      <c r="Q1268" s="310">
        <v>0</v>
      </c>
      <c r="R1268" s="310">
        <v>0</v>
      </c>
      <c r="S1268" s="144">
        <f t="shared" si="212"/>
        <v>0</v>
      </c>
      <c r="T1268" s="93">
        <f t="shared" si="213"/>
        <v>0</v>
      </c>
      <c r="U1268" s="160"/>
      <c r="V1268" s="310">
        <v>0</v>
      </c>
      <c r="W1268" s="310">
        <v>-11079.97</v>
      </c>
      <c r="X1268" s="144">
        <f t="shared" si="214"/>
        <v>11079.97</v>
      </c>
      <c r="Y1268" s="93" t="str">
        <f t="shared" si="215"/>
        <v>N.M.</v>
      </c>
      <c r="Z1268" s="134"/>
    </row>
    <row r="1269" spans="1:26" s="70" customFormat="1" hidden="1" outlineLevel="1" x14ac:dyDescent="0.25">
      <c r="A1269" s="65" t="s">
        <v>1445</v>
      </c>
      <c r="B1269" s="66" t="s">
        <v>1906</v>
      </c>
      <c r="C1269" s="67" t="s">
        <v>2357</v>
      </c>
      <c r="D1269" s="68"/>
      <c r="E1269" s="69"/>
      <c r="F1269" s="310">
        <v>145.91</v>
      </c>
      <c r="G1269" s="310">
        <v>-66205.17</v>
      </c>
      <c r="H1269" s="144">
        <f t="shared" si="209"/>
        <v>66351.08</v>
      </c>
      <c r="I1269" s="93">
        <f t="shared" si="216"/>
        <v>1.0022039064320809</v>
      </c>
      <c r="J1269" s="160"/>
      <c r="K1269" s="310">
        <v>-4282.16</v>
      </c>
      <c r="L1269" s="310">
        <v>7569.55</v>
      </c>
      <c r="M1269" s="144">
        <f t="shared" si="210"/>
        <v>-11851.71</v>
      </c>
      <c r="N1269" s="93">
        <f t="shared" si="211"/>
        <v>-1.5657086616773783</v>
      </c>
      <c r="O1269" s="261"/>
      <c r="P1269" s="160"/>
      <c r="Q1269" s="310">
        <v>1391.28</v>
      </c>
      <c r="R1269" s="310">
        <v>5429.85</v>
      </c>
      <c r="S1269" s="144">
        <f t="shared" si="212"/>
        <v>-4038.5700000000006</v>
      </c>
      <c r="T1269" s="93">
        <f t="shared" si="213"/>
        <v>-0.74377192740130949</v>
      </c>
      <c r="U1269" s="160"/>
      <c r="V1269" s="310">
        <v>8411.5400000000009</v>
      </c>
      <c r="W1269" s="310">
        <v>-187661.97</v>
      </c>
      <c r="X1269" s="144">
        <f t="shared" si="214"/>
        <v>196073.51</v>
      </c>
      <c r="Y1269" s="93">
        <f t="shared" si="215"/>
        <v>1.0448228269158637</v>
      </c>
      <c r="Z1269" s="134"/>
    </row>
    <row r="1270" spans="1:26" s="70" customFormat="1" hidden="1" outlineLevel="1" x14ac:dyDescent="0.25">
      <c r="A1270" s="65" t="s">
        <v>1446</v>
      </c>
      <c r="B1270" s="66" t="s">
        <v>1907</v>
      </c>
      <c r="C1270" s="67" t="s">
        <v>2358</v>
      </c>
      <c r="D1270" s="68"/>
      <c r="E1270" s="69"/>
      <c r="F1270" s="310">
        <v>1847.94</v>
      </c>
      <c r="G1270" s="310">
        <v>1530.52</v>
      </c>
      <c r="H1270" s="144">
        <f t="shared" si="209"/>
        <v>317.42000000000007</v>
      </c>
      <c r="I1270" s="93">
        <f t="shared" si="216"/>
        <v>0.20739356558555266</v>
      </c>
      <c r="J1270" s="160"/>
      <c r="K1270" s="310">
        <v>15009.970000000001</v>
      </c>
      <c r="L1270" s="310">
        <v>11017.16</v>
      </c>
      <c r="M1270" s="144">
        <f t="shared" si="210"/>
        <v>3992.8100000000013</v>
      </c>
      <c r="N1270" s="93">
        <f t="shared" si="211"/>
        <v>0.36241735619706</v>
      </c>
      <c r="O1270" s="261"/>
      <c r="P1270" s="160"/>
      <c r="Q1270" s="310">
        <v>5695.81</v>
      </c>
      <c r="R1270" s="310">
        <v>3892.83</v>
      </c>
      <c r="S1270" s="144">
        <f t="shared" si="212"/>
        <v>1802.9800000000005</v>
      </c>
      <c r="T1270" s="93">
        <f t="shared" si="213"/>
        <v>0.46315405501909934</v>
      </c>
      <c r="U1270" s="160"/>
      <c r="V1270" s="310">
        <v>23908.660000000003</v>
      </c>
      <c r="W1270" s="310">
        <v>35933.56</v>
      </c>
      <c r="X1270" s="144">
        <f t="shared" si="214"/>
        <v>-12024.899999999994</v>
      </c>
      <c r="Y1270" s="93">
        <f t="shared" si="215"/>
        <v>-0.33464260151234654</v>
      </c>
      <c r="Z1270" s="134"/>
    </row>
    <row r="1271" spans="1:26" s="70" customFormat="1" hidden="1" outlineLevel="1" x14ac:dyDescent="0.25">
      <c r="A1271" s="65" t="s">
        <v>1447</v>
      </c>
      <c r="B1271" s="66" t="s">
        <v>1908</v>
      </c>
      <c r="C1271" s="67" t="s">
        <v>2359</v>
      </c>
      <c r="D1271" s="68"/>
      <c r="E1271" s="69"/>
      <c r="F1271" s="310">
        <v>1178.02</v>
      </c>
      <c r="G1271" s="310">
        <v>4998.09</v>
      </c>
      <c r="H1271" s="144">
        <f t="shared" ref="H1271:H1334" si="217">+F1271-G1271</f>
        <v>-3820.07</v>
      </c>
      <c r="I1271" s="93">
        <f t="shared" si="216"/>
        <v>-0.7643059648785836</v>
      </c>
      <c r="J1271" s="160"/>
      <c r="K1271" s="310">
        <v>9006.06</v>
      </c>
      <c r="L1271" s="310">
        <v>30426.850000000002</v>
      </c>
      <c r="M1271" s="144">
        <f t="shared" si="210"/>
        <v>-21420.79</v>
      </c>
      <c r="N1271" s="93">
        <f t="shared" si="211"/>
        <v>-0.70400945217792832</v>
      </c>
      <c r="O1271" s="261"/>
      <c r="P1271" s="160"/>
      <c r="Q1271" s="310">
        <v>4132.5600000000004</v>
      </c>
      <c r="R1271" s="310">
        <v>14976.06</v>
      </c>
      <c r="S1271" s="144">
        <f t="shared" si="212"/>
        <v>-10843.5</v>
      </c>
      <c r="T1271" s="93">
        <f t="shared" si="213"/>
        <v>-0.72405559272599074</v>
      </c>
      <c r="U1271" s="160"/>
      <c r="V1271" s="310">
        <v>29732.550000000003</v>
      </c>
      <c r="W1271" s="310">
        <v>43419</v>
      </c>
      <c r="X1271" s="144">
        <f t="shared" si="214"/>
        <v>-13686.449999999997</v>
      </c>
      <c r="Y1271" s="93">
        <f t="shared" si="215"/>
        <v>-0.31521799212326396</v>
      </c>
      <c r="Z1271" s="134"/>
    </row>
    <row r="1272" spans="1:26" s="70" customFormat="1" hidden="1" outlineLevel="1" x14ac:dyDescent="0.25">
      <c r="A1272" s="65" t="s">
        <v>1448</v>
      </c>
      <c r="B1272" s="66" t="s">
        <v>1909</v>
      </c>
      <c r="C1272" s="67" t="s">
        <v>2360</v>
      </c>
      <c r="D1272" s="68"/>
      <c r="E1272" s="69"/>
      <c r="F1272" s="310">
        <v>4.45</v>
      </c>
      <c r="G1272" s="310">
        <v>0</v>
      </c>
      <c r="H1272" s="144">
        <f t="shared" si="217"/>
        <v>4.45</v>
      </c>
      <c r="I1272" s="93" t="str">
        <f t="shared" si="216"/>
        <v>N.M.</v>
      </c>
      <c r="J1272" s="160"/>
      <c r="K1272" s="310">
        <v>4.45</v>
      </c>
      <c r="L1272" s="310">
        <v>0</v>
      </c>
      <c r="M1272" s="144">
        <f t="shared" si="210"/>
        <v>4.45</v>
      </c>
      <c r="N1272" s="93" t="str">
        <f t="shared" si="211"/>
        <v>N.M.</v>
      </c>
      <c r="O1272" s="261"/>
      <c r="P1272" s="160"/>
      <c r="Q1272" s="310">
        <v>4.45</v>
      </c>
      <c r="R1272" s="310">
        <v>0</v>
      </c>
      <c r="S1272" s="144">
        <f t="shared" si="212"/>
        <v>4.45</v>
      </c>
      <c r="T1272" s="93" t="str">
        <f t="shared" si="213"/>
        <v>N.M.</v>
      </c>
      <c r="U1272" s="160"/>
      <c r="V1272" s="310">
        <v>4.45</v>
      </c>
      <c r="W1272" s="310">
        <v>17.05</v>
      </c>
      <c r="X1272" s="144">
        <f t="shared" si="214"/>
        <v>-12.600000000000001</v>
      </c>
      <c r="Y1272" s="93">
        <f t="shared" si="215"/>
        <v>-0.73900293255131966</v>
      </c>
      <c r="Z1272" s="134"/>
    </row>
    <row r="1273" spans="1:26" s="70" customFormat="1" hidden="1" outlineLevel="1" x14ac:dyDescent="0.25">
      <c r="A1273" s="65" t="s">
        <v>1449</v>
      </c>
      <c r="B1273" s="66" t="s">
        <v>1910</v>
      </c>
      <c r="C1273" s="67" t="s">
        <v>2361</v>
      </c>
      <c r="D1273" s="68"/>
      <c r="E1273" s="69"/>
      <c r="F1273" s="310">
        <v>101733.90000000001</v>
      </c>
      <c r="G1273" s="310">
        <v>111173.27</v>
      </c>
      <c r="H1273" s="144">
        <f t="shared" si="217"/>
        <v>-9439.3699999999953</v>
      </c>
      <c r="I1273" s="93">
        <f t="shared" si="216"/>
        <v>-8.4906830571773187E-2</v>
      </c>
      <c r="J1273" s="160"/>
      <c r="K1273" s="310">
        <v>601349.05000000005</v>
      </c>
      <c r="L1273" s="310">
        <v>662835.47</v>
      </c>
      <c r="M1273" s="144">
        <f t="shared" si="210"/>
        <v>-61486.419999999925</v>
      </c>
      <c r="N1273" s="93">
        <f t="shared" si="211"/>
        <v>-9.276271832586136E-2</v>
      </c>
      <c r="O1273" s="261"/>
      <c r="P1273" s="160"/>
      <c r="Q1273" s="310">
        <v>308495.28000000003</v>
      </c>
      <c r="R1273" s="310">
        <v>341279.55</v>
      </c>
      <c r="S1273" s="144">
        <f t="shared" si="212"/>
        <v>-32784.26999999996</v>
      </c>
      <c r="T1273" s="93">
        <f t="shared" si="213"/>
        <v>-9.6062802473807649E-2</v>
      </c>
      <c r="U1273" s="160"/>
      <c r="V1273" s="310">
        <v>1188077.8</v>
      </c>
      <c r="W1273" s="310">
        <v>1245236.1000000001</v>
      </c>
      <c r="X1273" s="144">
        <f t="shared" si="214"/>
        <v>-57158.300000000047</v>
      </c>
      <c r="Y1273" s="93">
        <f t="shared" si="215"/>
        <v>-4.5901576415910236E-2</v>
      </c>
      <c r="Z1273" s="134"/>
    </row>
    <row r="1274" spans="1:26" s="70" customFormat="1" hidden="1" outlineLevel="1" x14ac:dyDescent="0.25">
      <c r="A1274" s="65" t="s">
        <v>1450</v>
      </c>
      <c r="B1274" s="66" t="s">
        <v>1911</v>
      </c>
      <c r="C1274" s="67" t="s">
        <v>2362</v>
      </c>
      <c r="D1274" s="68"/>
      <c r="E1274" s="69"/>
      <c r="F1274" s="310">
        <v>-6.29</v>
      </c>
      <c r="G1274" s="310">
        <v>0</v>
      </c>
      <c r="H1274" s="144">
        <f t="shared" si="217"/>
        <v>-6.29</v>
      </c>
      <c r="I1274" s="93" t="str">
        <f t="shared" si="216"/>
        <v>N.M.</v>
      </c>
      <c r="J1274" s="160"/>
      <c r="K1274" s="310">
        <v>15.21</v>
      </c>
      <c r="L1274" s="310">
        <v>0</v>
      </c>
      <c r="M1274" s="144">
        <f t="shared" si="210"/>
        <v>15.21</v>
      </c>
      <c r="N1274" s="93" t="str">
        <f t="shared" si="211"/>
        <v>N.M.</v>
      </c>
      <c r="O1274" s="261"/>
      <c r="P1274" s="160"/>
      <c r="Q1274" s="310">
        <v>-25.55</v>
      </c>
      <c r="R1274" s="310">
        <v>0</v>
      </c>
      <c r="S1274" s="144">
        <f t="shared" si="212"/>
        <v>-25.55</v>
      </c>
      <c r="T1274" s="93" t="str">
        <f t="shared" si="213"/>
        <v>N.M.</v>
      </c>
      <c r="U1274" s="160"/>
      <c r="V1274" s="310">
        <v>15.21</v>
      </c>
      <c r="W1274" s="310">
        <v>0</v>
      </c>
      <c r="X1274" s="144">
        <f t="shared" si="214"/>
        <v>15.21</v>
      </c>
      <c r="Y1274" s="93" t="str">
        <f t="shared" si="215"/>
        <v>N.M.</v>
      </c>
      <c r="Z1274" s="134"/>
    </row>
    <row r="1275" spans="1:26" s="70" customFormat="1" hidden="1" outlineLevel="1" x14ac:dyDescent="0.25">
      <c r="A1275" s="65" t="s">
        <v>1451</v>
      </c>
      <c r="B1275" s="66" t="s">
        <v>1912</v>
      </c>
      <c r="C1275" s="67" t="s">
        <v>2363</v>
      </c>
      <c r="D1275" s="68"/>
      <c r="E1275" s="69"/>
      <c r="F1275" s="310">
        <v>108213.74</v>
      </c>
      <c r="G1275" s="310">
        <v>28530.100000000002</v>
      </c>
      <c r="H1275" s="144">
        <f t="shared" si="217"/>
        <v>79683.64</v>
      </c>
      <c r="I1275" s="93">
        <f t="shared" si="216"/>
        <v>2.7929674273837102</v>
      </c>
      <c r="J1275" s="160"/>
      <c r="K1275" s="310">
        <v>477731.46</v>
      </c>
      <c r="L1275" s="310">
        <v>314495.11</v>
      </c>
      <c r="M1275" s="144">
        <f t="shared" si="210"/>
        <v>163236.35000000003</v>
      </c>
      <c r="N1275" s="93">
        <f t="shared" si="211"/>
        <v>0.51904256953311623</v>
      </c>
      <c r="O1275" s="261"/>
      <c r="P1275" s="160"/>
      <c r="Q1275" s="310">
        <v>325095.71000000002</v>
      </c>
      <c r="R1275" s="310">
        <v>64343.94</v>
      </c>
      <c r="S1275" s="144">
        <f t="shared" si="212"/>
        <v>260751.77000000002</v>
      </c>
      <c r="T1275" s="93">
        <f t="shared" si="213"/>
        <v>4.0524681889234637</v>
      </c>
      <c r="U1275" s="160"/>
      <c r="V1275" s="310">
        <v>601078.76</v>
      </c>
      <c r="W1275" s="310">
        <v>511100.77</v>
      </c>
      <c r="X1275" s="144">
        <f t="shared" si="214"/>
        <v>89977.989999999991</v>
      </c>
      <c r="Y1275" s="93">
        <f t="shared" si="215"/>
        <v>0.17604745537753735</v>
      </c>
      <c r="Z1275" s="134"/>
    </row>
    <row r="1276" spans="1:26" s="70" customFormat="1" hidden="1" outlineLevel="1" x14ac:dyDescent="0.25">
      <c r="A1276" s="65" t="s">
        <v>1452</v>
      </c>
      <c r="B1276" s="66" t="s">
        <v>1913</v>
      </c>
      <c r="C1276" s="67" t="s">
        <v>2364</v>
      </c>
      <c r="D1276" s="68"/>
      <c r="E1276" s="69"/>
      <c r="F1276" s="310">
        <v>1870.33</v>
      </c>
      <c r="G1276" s="310">
        <v>595.29</v>
      </c>
      <c r="H1276" s="144">
        <f t="shared" si="217"/>
        <v>1275.04</v>
      </c>
      <c r="I1276" s="93">
        <f t="shared" si="216"/>
        <v>2.1418804280266763</v>
      </c>
      <c r="J1276" s="160"/>
      <c r="K1276" s="310">
        <v>14026.14</v>
      </c>
      <c r="L1276" s="310">
        <v>3114.9300000000003</v>
      </c>
      <c r="M1276" s="144">
        <f t="shared" si="210"/>
        <v>10911.21</v>
      </c>
      <c r="N1276" s="93">
        <f t="shared" si="211"/>
        <v>3.5028748639616292</v>
      </c>
      <c r="O1276" s="261"/>
      <c r="P1276" s="160"/>
      <c r="Q1276" s="310">
        <v>3705.66</v>
      </c>
      <c r="R1276" s="310">
        <v>952.04</v>
      </c>
      <c r="S1276" s="144">
        <f t="shared" si="212"/>
        <v>2753.62</v>
      </c>
      <c r="T1276" s="93">
        <f t="shared" si="213"/>
        <v>2.8923364564514098</v>
      </c>
      <c r="U1276" s="160"/>
      <c r="V1276" s="310">
        <v>25194.639999999999</v>
      </c>
      <c r="W1276" s="310">
        <v>6719.9600000000009</v>
      </c>
      <c r="X1276" s="144">
        <f t="shared" si="214"/>
        <v>18474.68</v>
      </c>
      <c r="Y1276" s="93">
        <f t="shared" si="215"/>
        <v>2.7492246977660577</v>
      </c>
      <c r="Z1276" s="134"/>
    </row>
    <row r="1277" spans="1:26" s="70" customFormat="1" hidden="1" outlineLevel="1" x14ac:dyDescent="0.25">
      <c r="A1277" s="65" t="s">
        <v>1453</v>
      </c>
      <c r="B1277" s="66" t="s">
        <v>1914</v>
      </c>
      <c r="C1277" s="67" t="s">
        <v>2365</v>
      </c>
      <c r="D1277" s="68"/>
      <c r="E1277" s="69"/>
      <c r="F1277" s="310">
        <v>0</v>
      </c>
      <c r="G1277" s="310">
        <v>0</v>
      </c>
      <c r="H1277" s="144">
        <f t="shared" si="217"/>
        <v>0</v>
      </c>
      <c r="I1277" s="93">
        <f t="shared" si="216"/>
        <v>0</v>
      </c>
      <c r="J1277" s="160"/>
      <c r="K1277" s="310">
        <v>-98.31</v>
      </c>
      <c r="L1277" s="310">
        <v>0</v>
      </c>
      <c r="M1277" s="144">
        <f t="shared" si="210"/>
        <v>-98.31</v>
      </c>
      <c r="N1277" s="93" t="str">
        <f t="shared" si="211"/>
        <v>N.M.</v>
      </c>
      <c r="O1277" s="261"/>
      <c r="P1277" s="160"/>
      <c r="Q1277" s="310">
        <v>-1.49</v>
      </c>
      <c r="R1277" s="310">
        <v>0</v>
      </c>
      <c r="S1277" s="144">
        <f t="shared" si="212"/>
        <v>-1.49</v>
      </c>
      <c r="T1277" s="93" t="str">
        <f t="shared" si="213"/>
        <v>N.M.</v>
      </c>
      <c r="U1277" s="160"/>
      <c r="V1277" s="310">
        <v>0</v>
      </c>
      <c r="W1277" s="310">
        <v>0</v>
      </c>
      <c r="X1277" s="144">
        <f t="shared" si="214"/>
        <v>0</v>
      </c>
      <c r="Y1277" s="93">
        <f t="shared" si="215"/>
        <v>0</v>
      </c>
      <c r="Z1277" s="134"/>
    </row>
    <row r="1278" spans="1:26" s="70" customFormat="1" hidden="1" outlineLevel="1" x14ac:dyDescent="0.25">
      <c r="A1278" s="65" t="s">
        <v>1454</v>
      </c>
      <c r="B1278" s="66" t="s">
        <v>1915</v>
      </c>
      <c r="C1278" s="67" t="s">
        <v>2366</v>
      </c>
      <c r="D1278" s="68"/>
      <c r="E1278" s="69"/>
      <c r="F1278" s="310">
        <v>762.91</v>
      </c>
      <c r="G1278" s="310">
        <v>803.95</v>
      </c>
      <c r="H1278" s="144">
        <f t="shared" si="217"/>
        <v>-41.040000000000077</v>
      </c>
      <c r="I1278" s="93">
        <f t="shared" si="216"/>
        <v>-5.104795074320552E-2</v>
      </c>
      <c r="J1278" s="160"/>
      <c r="K1278" s="310">
        <v>3688.86</v>
      </c>
      <c r="L1278" s="310">
        <v>5455.08</v>
      </c>
      <c r="M1278" s="144">
        <f t="shared" si="210"/>
        <v>-1766.2199999999998</v>
      </c>
      <c r="N1278" s="93">
        <f t="shared" si="211"/>
        <v>-0.32377527002353768</v>
      </c>
      <c r="O1278" s="261"/>
      <c r="P1278" s="160"/>
      <c r="Q1278" s="310">
        <v>2572.17</v>
      </c>
      <c r="R1278" s="310">
        <v>3416.55</v>
      </c>
      <c r="S1278" s="144">
        <f t="shared" si="212"/>
        <v>-844.38000000000011</v>
      </c>
      <c r="T1278" s="93">
        <f t="shared" si="213"/>
        <v>-0.24714404882117927</v>
      </c>
      <c r="U1278" s="160"/>
      <c r="V1278" s="310">
        <v>9200.81</v>
      </c>
      <c r="W1278" s="310">
        <v>11346.46</v>
      </c>
      <c r="X1278" s="144">
        <f t="shared" si="214"/>
        <v>-2145.6499999999996</v>
      </c>
      <c r="Y1278" s="93">
        <f t="shared" si="215"/>
        <v>-0.18910303301646503</v>
      </c>
      <c r="Z1278" s="134"/>
    </row>
    <row r="1279" spans="1:26" s="70" customFormat="1" hidden="1" outlineLevel="1" x14ac:dyDescent="0.25">
      <c r="A1279" s="65" t="s">
        <v>1455</v>
      </c>
      <c r="B1279" s="66" t="s">
        <v>1916</v>
      </c>
      <c r="C1279" s="67" t="s">
        <v>2367</v>
      </c>
      <c r="D1279" s="68"/>
      <c r="E1279" s="69"/>
      <c r="F1279" s="310">
        <v>51.75</v>
      </c>
      <c r="G1279" s="310">
        <v>4.6500000000000004</v>
      </c>
      <c r="H1279" s="144">
        <f t="shared" si="217"/>
        <v>47.1</v>
      </c>
      <c r="I1279" s="93" t="str">
        <f t="shared" si="216"/>
        <v>N.M.</v>
      </c>
      <c r="J1279" s="160"/>
      <c r="K1279" s="310">
        <v>90.99</v>
      </c>
      <c r="L1279" s="310">
        <v>20.47</v>
      </c>
      <c r="M1279" s="144">
        <f t="shared" si="210"/>
        <v>70.52</v>
      </c>
      <c r="N1279" s="93">
        <f t="shared" si="211"/>
        <v>3.4450415241817294</v>
      </c>
      <c r="O1279" s="261"/>
      <c r="P1279" s="160"/>
      <c r="Q1279" s="310">
        <v>87.97</v>
      </c>
      <c r="R1279" s="310">
        <v>16.8</v>
      </c>
      <c r="S1279" s="144">
        <f t="shared" si="212"/>
        <v>71.17</v>
      </c>
      <c r="T1279" s="93">
        <f t="shared" si="213"/>
        <v>4.2363095238095241</v>
      </c>
      <c r="U1279" s="160"/>
      <c r="V1279" s="310">
        <v>134.47</v>
      </c>
      <c r="W1279" s="310">
        <v>92.46</v>
      </c>
      <c r="X1279" s="144">
        <f t="shared" si="214"/>
        <v>42.010000000000005</v>
      </c>
      <c r="Y1279" s="93">
        <f t="shared" si="215"/>
        <v>0.4543586415747351</v>
      </c>
      <c r="Z1279" s="134"/>
    </row>
    <row r="1280" spans="1:26" s="70" customFormat="1" hidden="1" outlineLevel="1" x14ac:dyDescent="0.25">
      <c r="A1280" s="65" t="s">
        <v>1456</v>
      </c>
      <c r="B1280" s="66" t="s">
        <v>1917</v>
      </c>
      <c r="C1280" s="67" t="s">
        <v>2368</v>
      </c>
      <c r="D1280" s="68"/>
      <c r="E1280" s="69"/>
      <c r="F1280" s="310">
        <v>0</v>
      </c>
      <c r="G1280" s="310">
        <v>0</v>
      </c>
      <c r="H1280" s="144">
        <f t="shared" si="217"/>
        <v>0</v>
      </c>
      <c r="I1280" s="93">
        <f t="shared" si="216"/>
        <v>0</v>
      </c>
      <c r="J1280" s="160"/>
      <c r="K1280" s="310">
        <v>0</v>
      </c>
      <c r="L1280" s="310">
        <v>79.86</v>
      </c>
      <c r="M1280" s="144">
        <f t="shared" si="210"/>
        <v>-79.86</v>
      </c>
      <c r="N1280" s="93" t="str">
        <f t="shared" si="211"/>
        <v>N.M.</v>
      </c>
      <c r="O1280" s="261"/>
      <c r="P1280" s="160"/>
      <c r="Q1280" s="310">
        <v>0</v>
      </c>
      <c r="R1280" s="310">
        <v>0</v>
      </c>
      <c r="S1280" s="144">
        <f t="shared" si="212"/>
        <v>0</v>
      </c>
      <c r="T1280" s="93">
        <f t="shared" si="213"/>
        <v>0</v>
      </c>
      <c r="U1280" s="160"/>
      <c r="V1280" s="310">
        <v>0</v>
      </c>
      <c r="W1280" s="310">
        <v>79.86</v>
      </c>
      <c r="X1280" s="144">
        <f t="shared" si="214"/>
        <v>-79.86</v>
      </c>
      <c r="Y1280" s="93" t="str">
        <f t="shared" si="215"/>
        <v>N.M.</v>
      </c>
      <c r="Z1280" s="134"/>
    </row>
    <row r="1281" spans="1:26" s="70" customFormat="1" hidden="1" outlineLevel="1" x14ac:dyDescent="0.25">
      <c r="A1281" s="65" t="s">
        <v>1457</v>
      </c>
      <c r="B1281" s="66" t="s">
        <v>1918</v>
      </c>
      <c r="C1281" s="67" t="s">
        <v>2369</v>
      </c>
      <c r="D1281" s="68"/>
      <c r="E1281" s="69"/>
      <c r="F1281" s="310">
        <v>892871.27</v>
      </c>
      <c r="G1281" s="310">
        <v>1677038.6</v>
      </c>
      <c r="H1281" s="144">
        <f t="shared" si="217"/>
        <v>-784167.33000000007</v>
      </c>
      <c r="I1281" s="93">
        <f t="shared" si="216"/>
        <v>-0.46759050745761011</v>
      </c>
      <c r="J1281" s="160"/>
      <c r="K1281" s="310">
        <v>5662758.4699999997</v>
      </c>
      <c r="L1281" s="310">
        <v>6606857.3200000003</v>
      </c>
      <c r="M1281" s="144">
        <f t="shared" si="210"/>
        <v>-944098.85000000056</v>
      </c>
      <c r="N1281" s="93">
        <f t="shared" si="211"/>
        <v>-0.14289681224718812</v>
      </c>
      <c r="O1281" s="261"/>
      <c r="P1281" s="160"/>
      <c r="Q1281" s="310">
        <v>2706670.59</v>
      </c>
      <c r="R1281" s="310">
        <v>3660716.35</v>
      </c>
      <c r="S1281" s="144">
        <f t="shared" si="212"/>
        <v>-954045.76000000024</v>
      </c>
      <c r="T1281" s="93">
        <f t="shared" si="213"/>
        <v>-0.26061723137877107</v>
      </c>
      <c r="U1281" s="160"/>
      <c r="V1281" s="310">
        <v>11301171.050000001</v>
      </c>
      <c r="W1281" s="310">
        <v>12255605.27</v>
      </c>
      <c r="X1281" s="144">
        <f t="shared" si="214"/>
        <v>-954434.21999999881</v>
      </c>
      <c r="Y1281" s="93">
        <f t="shared" si="215"/>
        <v>-7.7877362967647121E-2</v>
      </c>
      <c r="Z1281" s="134"/>
    </row>
    <row r="1282" spans="1:26" s="70" customFormat="1" hidden="1" outlineLevel="1" x14ac:dyDescent="0.25">
      <c r="A1282" s="65" t="s">
        <v>1458</v>
      </c>
      <c r="B1282" s="66" t="s">
        <v>1919</v>
      </c>
      <c r="C1282" s="67" t="s">
        <v>2370</v>
      </c>
      <c r="D1282" s="68"/>
      <c r="E1282" s="69"/>
      <c r="F1282" s="310">
        <v>0</v>
      </c>
      <c r="G1282" s="310">
        <v>0</v>
      </c>
      <c r="H1282" s="144">
        <f t="shared" si="217"/>
        <v>0</v>
      </c>
      <c r="I1282" s="93">
        <f t="shared" si="216"/>
        <v>0</v>
      </c>
      <c r="J1282" s="160"/>
      <c r="K1282" s="310">
        <v>0</v>
      </c>
      <c r="L1282" s="310">
        <v>0</v>
      </c>
      <c r="M1282" s="144">
        <f t="shared" si="210"/>
        <v>0</v>
      </c>
      <c r="N1282" s="93">
        <f t="shared" si="211"/>
        <v>0</v>
      </c>
      <c r="O1282" s="261"/>
      <c r="P1282" s="160"/>
      <c r="Q1282" s="310">
        <v>0</v>
      </c>
      <c r="R1282" s="310">
        <v>0</v>
      </c>
      <c r="S1282" s="144">
        <f t="shared" si="212"/>
        <v>0</v>
      </c>
      <c r="T1282" s="93">
        <f t="shared" si="213"/>
        <v>0</v>
      </c>
      <c r="U1282" s="160"/>
      <c r="V1282" s="310">
        <v>0</v>
      </c>
      <c r="W1282" s="310">
        <v>0</v>
      </c>
      <c r="X1282" s="144">
        <f t="shared" si="214"/>
        <v>0</v>
      </c>
      <c r="Y1282" s="93">
        <f t="shared" si="215"/>
        <v>0</v>
      </c>
      <c r="Z1282" s="134"/>
    </row>
    <row r="1283" spans="1:26" s="70" customFormat="1" hidden="1" outlineLevel="1" x14ac:dyDescent="0.25">
      <c r="A1283" s="65" t="s">
        <v>1459</v>
      </c>
      <c r="B1283" s="66" t="s">
        <v>1920</v>
      </c>
      <c r="C1283" s="67" t="s">
        <v>2371</v>
      </c>
      <c r="D1283" s="68"/>
      <c r="E1283" s="69"/>
      <c r="F1283" s="310">
        <v>44892.14</v>
      </c>
      <c r="G1283" s="310">
        <v>84757.22</v>
      </c>
      <c r="H1283" s="144">
        <f t="shared" si="217"/>
        <v>-39865.08</v>
      </c>
      <c r="I1283" s="93">
        <f t="shared" si="216"/>
        <v>-0.47034435532453756</v>
      </c>
      <c r="J1283" s="160"/>
      <c r="K1283" s="310">
        <v>717533.58</v>
      </c>
      <c r="L1283" s="310">
        <v>424819.02</v>
      </c>
      <c r="M1283" s="144">
        <f t="shared" si="210"/>
        <v>292714.55999999994</v>
      </c>
      <c r="N1283" s="93">
        <f t="shared" si="211"/>
        <v>0.68903355598343952</v>
      </c>
      <c r="O1283" s="261"/>
      <c r="P1283" s="160"/>
      <c r="Q1283" s="310">
        <v>400205.9</v>
      </c>
      <c r="R1283" s="310">
        <v>178989.15</v>
      </c>
      <c r="S1283" s="144">
        <f t="shared" si="212"/>
        <v>221216.75000000003</v>
      </c>
      <c r="T1283" s="93">
        <f t="shared" si="213"/>
        <v>1.2359226802295002</v>
      </c>
      <c r="U1283" s="160"/>
      <c r="V1283" s="310">
        <v>806256.69</v>
      </c>
      <c r="W1283" s="310">
        <v>639222.38</v>
      </c>
      <c r="X1283" s="144">
        <f t="shared" si="214"/>
        <v>167034.30999999994</v>
      </c>
      <c r="Y1283" s="93">
        <f t="shared" si="215"/>
        <v>0.2613086074990052</v>
      </c>
      <c r="Z1283" s="134"/>
    </row>
    <row r="1284" spans="1:26" s="70" customFormat="1" hidden="1" outlineLevel="1" x14ac:dyDescent="0.25">
      <c r="A1284" s="65" t="s">
        <v>1460</v>
      </c>
      <c r="B1284" s="66" t="s">
        <v>1921</v>
      </c>
      <c r="C1284" s="67" t="s">
        <v>2372</v>
      </c>
      <c r="D1284" s="68"/>
      <c r="E1284" s="69"/>
      <c r="F1284" s="310">
        <v>0</v>
      </c>
      <c r="G1284" s="310">
        <v>47.92</v>
      </c>
      <c r="H1284" s="144">
        <f t="shared" si="217"/>
        <v>-47.92</v>
      </c>
      <c r="I1284" s="93" t="str">
        <f t="shared" si="216"/>
        <v>N.M.</v>
      </c>
      <c r="J1284" s="160"/>
      <c r="K1284" s="310">
        <v>64.13</v>
      </c>
      <c r="L1284" s="310">
        <v>140.80000000000001</v>
      </c>
      <c r="M1284" s="144">
        <f t="shared" si="210"/>
        <v>-76.670000000000016</v>
      </c>
      <c r="N1284" s="93">
        <f t="shared" si="211"/>
        <v>-0.54453125000000002</v>
      </c>
      <c r="O1284" s="261"/>
      <c r="P1284" s="160"/>
      <c r="Q1284" s="310">
        <v>0.28000000000000003</v>
      </c>
      <c r="R1284" s="310">
        <v>92.53</v>
      </c>
      <c r="S1284" s="144">
        <f t="shared" si="212"/>
        <v>-92.25</v>
      </c>
      <c r="T1284" s="93">
        <f t="shared" si="213"/>
        <v>-0.99697395439316983</v>
      </c>
      <c r="U1284" s="160"/>
      <c r="V1284" s="310">
        <v>117.24</v>
      </c>
      <c r="W1284" s="310">
        <v>316</v>
      </c>
      <c r="X1284" s="144">
        <f t="shared" si="214"/>
        <v>-198.76</v>
      </c>
      <c r="Y1284" s="93">
        <f t="shared" si="215"/>
        <v>-0.62898734177215188</v>
      </c>
      <c r="Z1284" s="134"/>
    </row>
    <row r="1285" spans="1:26" s="70" customFormat="1" hidden="1" outlineLevel="1" x14ac:dyDescent="0.25">
      <c r="A1285" s="65" t="s">
        <v>1461</v>
      </c>
      <c r="B1285" s="66" t="s">
        <v>1922</v>
      </c>
      <c r="C1285" s="67" t="s">
        <v>2373</v>
      </c>
      <c r="D1285" s="68"/>
      <c r="E1285" s="69"/>
      <c r="F1285" s="310">
        <v>0</v>
      </c>
      <c r="G1285" s="310">
        <v>0</v>
      </c>
      <c r="H1285" s="144">
        <f t="shared" si="217"/>
        <v>0</v>
      </c>
      <c r="I1285" s="93">
        <f t="shared" si="216"/>
        <v>0</v>
      </c>
      <c r="J1285" s="160"/>
      <c r="K1285" s="310">
        <v>0</v>
      </c>
      <c r="L1285" s="310">
        <v>0</v>
      </c>
      <c r="M1285" s="144">
        <f t="shared" si="210"/>
        <v>0</v>
      </c>
      <c r="N1285" s="93">
        <f t="shared" si="211"/>
        <v>0</v>
      </c>
      <c r="O1285" s="261"/>
      <c r="P1285" s="160"/>
      <c r="Q1285" s="310">
        <v>0</v>
      </c>
      <c r="R1285" s="310">
        <v>0</v>
      </c>
      <c r="S1285" s="144">
        <f t="shared" si="212"/>
        <v>0</v>
      </c>
      <c r="T1285" s="93">
        <f t="shared" si="213"/>
        <v>0</v>
      </c>
      <c r="U1285" s="160"/>
      <c r="V1285" s="310">
        <v>0</v>
      </c>
      <c r="W1285" s="310">
        <v>105.95</v>
      </c>
      <c r="X1285" s="144">
        <f t="shared" si="214"/>
        <v>-105.95</v>
      </c>
      <c r="Y1285" s="93" t="str">
        <f t="shared" si="215"/>
        <v>N.M.</v>
      </c>
      <c r="Z1285" s="134"/>
    </row>
    <row r="1286" spans="1:26" s="70" customFormat="1" hidden="1" outlineLevel="1" x14ac:dyDescent="0.25">
      <c r="A1286" s="65" t="s">
        <v>1462</v>
      </c>
      <c r="B1286" s="66" t="s">
        <v>1923</v>
      </c>
      <c r="C1286" s="67" t="s">
        <v>2374</v>
      </c>
      <c r="D1286" s="68"/>
      <c r="E1286" s="69"/>
      <c r="F1286" s="310">
        <v>0</v>
      </c>
      <c r="G1286" s="310">
        <v>0</v>
      </c>
      <c r="H1286" s="144">
        <f t="shared" si="217"/>
        <v>0</v>
      </c>
      <c r="I1286" s="93">
        <f t="shared" si="216"/>
        <v>0</v>
      </c>
      <c r="J1286" s="160"/>
      <c r="K1286" s="310">
        <v>0</v>
      </c>
      <c r="L1286" s="310">
        <v>0</v>
      </c>
      <c r="M1286" s="144">
        <f t="shared" si="210"/>
        <v>0</v>
      </c>
      <c r="N1286" s="93">
        <f t="shared" si="211"/>
        <v>0</v>
      </c>
      <c r="O1286" s="261"/>
      <c r="P1286" s="160"/>
      <c r="Q1286" s="310">
        <v>0</v>
      </c>
      <c r="R1286" s="310">
        <v>0</v>
      </c>
      <c r="S1286" s="144">
        <f t="shared" si="212"/>
        <v>0</v>
      </c>
      <c r="T1286" s="93">
        <f t="shared" si="213"/>
        <v>0</v>
      </c>
      <c r="U1286" s="160"/>
      <c r="V1286" s="310">
        <v>13.620000000000001</v>
      </c>
      <c r="W1286" s="310">
        <v>5.9</v>
      </c>
      <c r="X1286" s="144">
        <f t="shared" si="214"/>
        <v>7.7200000000000006</v>
      </c>
      <c r="Y1286" s="93">
        <f t="shared" si="215"/>
        <v>1.3084745762711865</v>
      </c>
      <c r="Z1286" s="134"/>
    </row>
    <row r="1287" spans="1:26" s="70" customFormat="1" hidden="1" outlineLevel="1" x14ac:dyDescent="0.25">
      <c r="A1287" s="65" t="s">
        <v>1463</v>
      </c>
      <c r="B1287" s="66" t="s">
        <v>1924</v>
      </c>
      <c r="C1287" s="67" t="s">
        <v>2375</v>
      </c>
      <c r="D1287" s="68"/>
      <c r="E1287" s="69"/>
      <c r="F1287" s="310">
        <v>0</v>
      </c>
      <c r="G1287" s="310">
        <v>0</v>
      </c>
      <c r="H1287" s="144">
        <f t="shared" si="217"/>
        <v>0</v>
      </c>
      <c r="I1287" s="93">
        <f t="shared" si="216"/>
        <v>0</v>
      </c>
      <c r="J1287" s="160"/>
      <c r="K1287" s="310">
        <v>24.36</v>
      </c>
      <c r="L1287" s="310">
        <v>0</v>
      </c>
      <c r="M1287" s="144">
        <f t="shared" si="210"/>
        <v>24.36</v>
      </c>
      <c r="N1287" s="93" t="str">
        <f t="shared" si="211"/>
        <v>N.M.</v>
      </c>
      <c r="O1287" s="261"/>
      <c r="P1287" s="160"/>
      <c r="Q1287" s="310">
        <v>24.36</v>
      </c>
      <c r="R1287" s="310">
        <v>0</v>
      </c>
      <c r="S1287" s="144">
        <f t="shared" si="212"/>
        <v>24.36</v>
      </c>
      <c r="T1287" s="93" t="str">
        <f t="shared" si="213"/>
        <v>N.M.</v>
      </c>
      <c r="U1287" s="160"/>
      <c r="V1287" s="310">
        <v>45.870000000000005</v>
      </c>
      <c r="W1287" s="310">
        <v>10.9</v>
      </c>
      <c r="X1287" s="144">
        <f t="shared" si="214"/>
        <v>34.970000000000006</v>
      </c>
      <c r="Y1287" s="93">
        <f t="shared" si="215"/>
        <v>3.2082568807339453</v>
      </c>
      <c r="Z1287" s="134"/>
    </row>
    <row r="1288" spans="1:26" s="70" customFormat="1" hidden="1" outlineLevel="1" x14ac:dyDescent="0.25">
      <c r="A1288" s="65" t="s">
        <v>1464</v>
      </c>
      <c r="B1288" s="66" t="s">
        <v>1925</v>
      </c>
      <c r="C1288" s="67" t="s">
        <v>2376</v>
      </c>
      <c r="D1288" s="68"/>
      <c r="E1288" s="69"/>
      <c r="F1288" s="310">
        <v>150.84</v>
      </c>
      <c r="G1288" s="310">
        <v>6.8500000000000005</v>
      </c>
      <c r="H1288" s="144">
        <f t="shared" si="217"/>
        <v>143.99</v>
      </c>
      <c r="I1288" s="93" t="str">
        <f t="shared" si="216"/>
        <v>N.M.</v>
      </c>
      <c r="J1288" s="160"/>
      <c r="K1288" s="310">
        <v>414.97</v>
      </c>
      <c r="L1288" s="310">
        <v>36.74</v>
      </c>
      <c r="M1288" s="144">
        <f t="shared" si="210"/>
        <v>378.23</v>
      </c>
      <c r="N1288" s="93" t="str">
        <f t="shared" si="211"/>
        <v>N.M.</v>
      </c>
      <c r="O1288" s="261"/>
      <c r="P1288" s="160"/>
      <c r="Q1288" s="310">
        <v>380.93</v>
      </c>
      <c r="R1288" s="310">
        <v>22.34</v>
      </c>
      <c r="S1288" s="144">
        <f t="shared" si="212"/>
        <v>358.59000000000003</v>
      </c>
      <c r="T1288" s="93" t="str">
        <f t="shared" si="213"/>
        <v>N.M.</v>
      </c>
      <c r="U1288" s="160"/>
      <c r="V1288" s="310">
        <v>630.59</v>
      </c>
      <c r="W1288" s="310">
        <v>109.05000000000001</v>
      </c>
      <c r="X1288" s="144">
        <f t="shared" si="214"/>
        <v>521.54</v>
      </c>
      <c r="Y1288" s="93">
        <f t="shared" si="215"/>
        <v>4.7825767996331949</v>
      </c>
      <c r="Z1288" s="134"/>
    </row>
    <row r="1289" spans="1:26" s="70" customFormat="1" hidden="1" outlineLevel="1" x14ac:dyDescent="0.25">
      <c r="A1289" s="65" t="s">
        <v>1465</v>
      </c>
      <c r="B1289" s="66" t="s">
        <v>1926</v>
      </c>
      <c r="C1289" s="67" t="s">
        <v>2377</v>
      </c>
      <c r="D1289" s="68"/>
      <c r="E1289" s="69"/>
      <c r="F1289" s="310">
        <v>17.650000000000002</v>
      </c>
      <c r="G1289" s="310">
        <v>5.89</v>
      </c>
      <c r="H1289" s="144">
        <f t="shared" si="217"/>
        <v>11.760000000000002</v>
      </c>
      <c r="I1289" s="93">
        <f t="shared" si="216"/>
        <v>1.9966044142614605</v>
      </c>
      <c r="J1289" s="160"/>
      <c r="K1289" s="310">
        <v>100.53</v>
      </c>
      <c r="L1289" s="310">
        <v>71.350000000000009</v>
      </c>
      <c r="M1289" s="144">
        <f t="shared" si="210"/>
        <v>29.179999999999993</v>
      </c>
      <c r="N1289" s="93">
        <f t="shared" si="211"/>
        <v>0.40896986685353875</v>
      </c>
      <c r="O1289" s="261"/>
      <c r="P1289" s="160"/>
      <c r="Q1289" s="310">
        <v>63.160000000000004</v>
      </c>
      <c r="R1289" s="310">
        <v>29.59</v>
      </c>
      <c r="S1289" s="144">
        <f t="shared" si="212"/>
        <v>33.570000000000007</v>
      </c>
      <c r="T1289" s="93">
        <f t="shared" si="213"/>
        <v>1.134504900304157</v>
      </c>
      <c r="U1289" s="160"/>
      <c r="V1289" s="310">
        <v>152.13999999999999</v>
      </c>
      <c r="W1289" s="310">
        <v>1256.4099999999999</v>
      </c>
      <c r="X1289" s="144">
        <f t="shared" si="214"/>
        <v>-1104.27</v>
      </c>
      <c r="Y1289" s="93">
        <f t="shared" si="215"/>
        <v>-0.87890895487937859</v>
      </c>
      <c r="Z1289" s="134"/>
    </row>
    <row r="1290" spans="1:26" s="70" customFormat="1" hidden="1" outlineLevel="1" x14ac:dyDescent="0.25">
      <c r="A1290" s="65" t="s">
        <v>1466</v>
      </c>
      <c r="B1290" s="66" t="s">
        <v>1927</v>
      </c>
      <c r="C1290" s="67" t="s">
        <v>2378</v>
      </c>
      <c r="D1290" s="68"/>
      <c r="E1290" s="69"/>
      <c r="F1290" s="310">
        <v>62.35</v>
      </c>
      <c r="G1290" s="310">
        <v>22.29</v>
      </c>
      <c r="H1290" s="144">
        <f t="shared" si="217"/>
        <v>40.06</v>
      </c>
      <c r="I1290" s="93">
        <f t="shared" si="216"/>
        <v>1.7972184836249441</v>
      </c>
      <c r="J1290" s="160"/>
      <c r="K1290" s="310">
        <v>229.22</v>
      </c>
      <c r="L1290" s="310">
        <v>468.04</v>
      </c>
      <c r="M1290" s="144">
        <f t="shared" si="210"/>
        <v>-238.82000000000002</v>
      </c>
      <c r="N1290" s="93">
        <f t="shared" si="211"/>
        <v>-0.51025553371506716</v>
      </c>
      <c r="O1290" s="261"/>
      <c r="P1290" s="160"/>
      <c r="Q1290" s="310">
        <v>151.01</v>
      </c>
      <c r="R1290" s="310">
        <v>84.22</v>
      </c>
      <c r="S1290" s="144">
        <f t="shared" si="212"/>
        <v>66.789999999999992</v>
      </c>
      <c r="T1290" s="93">
        <f t="shared" si="213"/>
        <v>0.79304203277131313</v>
      </c>
      <c r="U1290" s="160"/>
      <c r="V1290" s="310">
        <v>423.53999999999996</v>
      </c>
      <c r="W1290" s="310">
        <v>564.02</v>
      </c>
      <c r="X1290" s="144">
        <f t="shared" si="214"/>
        <v>-140.48000000000002</v>
      </c>
      <c r="Y1290" s="93">
        <f t="shared" si="215"/>
        <v>-0.24906918194390273</v>
      </c>
      <c r="Z1290" s="134"/>
    </row>
    <row r="1291" spans="1:26" s="70" customFormat="1" hidden="1" outlineLevel="1" x14ac:dyDescent="0.25">
      <c r="A1291" s="65" t="s">
        <v>1467</v>
      </c>
      <c r="B1291" s="66" t="s">
        <v>1928</v>
      </c>
      <c r="C1291" s="67" t="s">
        <v>2379</v>
      </c>
      <c r="D1291" s="68"/>
      <c r="E1291" s="69"/>
      <c r="F1291" s="310">
        <v>25.89</v>
      </c>
      <c r="G1291" s="310">
        <v>1.62</v>
      </c>
      <c r="H1291" s="144">
        <f t="shared" si="217"/>
        <v>24.27</v>
      </c>
      <c r="I1291" s="93" t="str">
        <f t="shared" si="216"/>
        <v>N.M.</v>
      </c>
      <c r="J1291" s="160"/>
      <c r="K1291" s="310">
        <v>98.53</v>
      </c>
      <c r="L1291" s="310">
        <v>9.7799999999999994</v>
      </c>
      <c r="M1291" s="144">
        <f t="shared" si="210"/>
        <v>88.75</v>
      </c>
      <c r="N1291" s="93">
        <f t="shared" si="211"/>
        <v>9.0746421267893673</v>
      </c>
      <c r="O1291" s="261"/>
      <c r="P1291" s="160"/>
      <c r="Q1291" s="310">
        <v>91.43</v>
      </c>
      <c r="R1291" s="310">
        <v>3.65</v>
      </c>
      <c r="S1291" s="144">
        <f t="shared" si="212"/>
        <v>87.78</v>
      </c>
      <c r="T1291" s="93" t="str">
        <f t="shared" si="213"/>
        <v>N.M.</v>
      </c>
      <c r="U1291" s="160"/>
      <c r="V1291" s="310">
        <v>129.97999999999999</v>
      </c>
      <c r="W1291" s="310">
        <v>26.380000000000003</v>
      </c>
      <c r="X1291" s="144">
        <f t="shared" si="214"/>
        <v>103.6</v>
      </c>
      <c r="Y1291" s="93">
        <f t="shared" si="215"/>
        <v>3.927217589082638</v>
      </c>
      <c r="Z1291" s="134"/>
    </row>
    <row r="1292" spans="1:26" s="70" customFormat="1" hidden="1" outlineLevel="1" x14ac:dyDescent="0.25">
      <c r="A1292" s="65" t="s">
        <v>1468</v>
      </c>
      <c r="B1292" s="66" t="s">
        <v>1929</v>
      </c>
      <c r="C1292" s="67" t="s">
        <v>2380</v>
      </c>
      <c r="D1292" s="68"/>
      <c r="E1292" s="69"/>
      <c r="F1292" s="310">
        <v>14.700000000000001</v>
      </c>
      <c r="G1292" s="310">
        <v>5.54</v>
      </c>
      <c r="H1292" s="144">
        <f t="shared" si="217"/>
        <v>9.16</v>
      </c>
      <c r="I1292" s="93">
        <f t="shared" si="216"/>
        <v>1.6534296028880866</v>
      </c>
      <c r="J1292" s="160"/>
      <c r="K1292" s="310">
        <v>56.51</v>
      </c>
      <c r="L1292" s="310">
        <v>35.29</v>
      </c>
      <c r="M1292" s="144">
        <f t="shared" si="210"/>
        <v>21.22</v>
      </c>
      <c r="N1292" s="93">
        <f t="shared" si="211"/>
        <v>0.60130348540663081</v>
      </c>
      <c r="O1292" s="261"/>
      <c r="P1292" s="160"/>
      <c r="Q1292" s="310">
        <v>38.78</v>
      </c>
      <c r="R1292" s="310">
        <v>25.3</v>
      </c>
      <c r="S1292" s="144">
        <f t="shared" si="212"/>
        <v>13.48</v>
      </c>
      <c r="T1292" s="93">
        <f t="shared" si="213"/>
        <v>0.53280632411067197</v>
      </c>
      <c r="U1292" s="160"/>
      <c r="V1292" s="310">
        <v>84.49</v>
      </c>
      <c r="W1292" s="310">
        <v>79.75</v>
      </c>
      <c r="X1292" s="144">
        <f t="shared" si="214"/>
        <v>4.7399999999999949</v>
      </c>
      <c r="Y1292" s="93">
        <f t="shared" si="215"/>
        <v>5.9435736677115922E-2</v>
      </c>
      <c r="Z1292" s="134"/>
    </row>
    <row r="1293" spans="1:26" s="70" customFormat="1" hidden="1" outlineLevel="1" x14ac:dyDescent="0.25">
      <c r="A1293" s="65" t="s">
        <v>1469</v>
      </c>
      <c r="B1293" s="66" t="s">
        <v>1930</v>
      </c>
      <c r="C1293" s="67" t="s">
        <v>2381</v>
      </c>
      <c r="D1293" s="68"/>
      <c r="E1293" s="69"/>
      <c r="F1293" s="310">
        <v>8.61</v>
      </c>
      <c r="G1293" s="310">
        <v>3.18</v>
      </c>
      <c r="H1293" s="144">
        <f t="shared" si="217"/>
        <v>5.43</v>
      </c>
      <c r="I1293" s="93">
        <f t="shared" si="216"/>
        <v>1.7075471698113205</v>
      </c>
      <c r="J1293" s="160"/>
      <c r="K1293" s="310">
        <v>25.66</v>
      </c>
      <c r="L1293" s="310">
        <v>15.780000000000001</v>
      </c>
      <c r="M1293" s="144">
        <f t="shared" si="210"/>
        <v>9.879999999999999</v>
      </c>
      <c r="N1293" s="93">
        <f t="shared" si="211"/>
        <v>0.62610899873257275</v>
      </c>
      <c r="O1293" s="261"/>
      <c r="P1293" s="160"/>
      <c r="Q1293" s="310">
        <v>16.080000000000002</v>
      </c>
      <c r="R1293" s="310">
        <v>15.780000000000001</v>
      </c>
      <c r="S1293" s="144">
        <f t="shared" si="212"/>
        <v>0.30000000000000071</v>
      </c>
      <c r="T1293" s="93">
        <f t="shared" si="213"/>
        <v>1.9011406844106508E-2</v>
      </c>
      <c r="U1293" s="160"/>
      <c r="V1293" s="310">
        <v>86.75</v>
      </c>
      <c r="W1293" s="310">
        <v>16.68</v>
      </c>
      <c r="X1293" s="144">
        <f t="shared" si="214"/>
        <v>70.069999999999993</v>
      </c>
      <c r="Y1293" s="93">
        <f t="shared" si="215"/>
        <v>4.2008393285371701</v>
      </c>
      <c r="Z1293" s="134"/>
    </row>
    <row r="1294" spans="1:26" s="70" customFormat="1" hidden="1" outlineLevel="1" x14ac:dyDescent="0.25">
      <c r="A1294" s="65" t="s">
        <v>1470</v>
      </c>
      <c r="B1294" s="66" t="s">
        <v>1931</v>
      </c>
      <c r="C1294" s="67" t="s">
        <v>2382</v>
      </c>
      <c r="D1294" s="68"/>
      <c r="E1294" s="69"/>
      <c r="F1294" s="310">
        <v>26.02</v>
      </c>
      <c r="G1294" s="310">
        <v>0</v>
      </c>
      <c r="H1294" s="144">
        <f t="shared" si="217"/>
        <v>26.02</v>
      </c>
      <c r="I1294" s="93" t="str">
        <f t="shared" si="216"/>
        <v>N.M.</v>
      </c>
      <c r="J1294" s="160"/>
      <c r="K1294" s="310">
        <v>53.43</v>
      </c>
      <c r="L1294" s="310">
        <v>2.67</v>
      </c>
      <c r="M1294" s="144">
        <f t="shared" si="210"/>
        <v>50.76</v>
      </c>
      <c r="N1294" s="93" t="str">
        <f t="shared" si="211"/>
        <v>N.M.</v>
      </c>
      <c r="O1294" s="261"/>
      <c r="P1294" s="160"/>
      <c r="Q1294" s="310">
        <v>45.67</v>
      </c>
      <c r="R1294" s="310">
        <v>0.49</v>
      </c>
      <c r="S1294" s="144">
        <f t="shared" si="212"/>
        <v>45.18</v>
      </c>
      <c r="T1294" s="93" t="str">
        <f t="shared" si="213"/>
        <v>N.M.</v>
      </c>
      <c r="U1294" s="160"/>
      <c r="V1294" s="310">
        <v>77.2</v>
      </c>
      <c r="W1294" s="310">
        <v>9.0399999999999991</v>
      </c>
      <c r="X1294" s="144">
        <f t="shared" si="214"/>
        <v>68.16</v>
      </c>
      <c r="Y1294" s="93">
        <f t="shared" si="215"/>
        <v>7.5398230088495577</v>
      </c>
      <c r="Z1294" s="134"/>
    </row>
    <row r="1295" spans="1:26" s="70" customFormat="1" hidden="1" outlineLevel="1" x14ac:dyDescent="0.25">
      <c r="A1295" s="65" t="s">
        <v>1471</v>
      </c>
      <c r="B1295" s="66" t="s">
        <v>1932</v>
      </c>
      <c r="C1295" s="67" t="s">
        <v>2383</v>
      </c>
      <c r="D1295" s="68"/>
      <c r="E1295" s="69"/>
      <c r="F1295" s="310">
        <v>99.04</v>
      </c>
      <c r="G1295" s="310">
        <v>27.97</v>
      </c>
      <c r="H1295" s="144">
        <f t="shared" si="217"/>
        <v>71.070000000000007</v>
      </c>
      <c r="I1295" s="93">
        <f t="shared" si="216"/>
        <v>2.5409367179120488</v>
      </c>
      <c r="J1295" s="160"/>
      <c r="K1295" s="310">
        <v>499.81</v>
      </c>
      <c r="L1295" s="310">
        <v>469.08</v>
      </c>
      <c r="M1295" s="144">
        <f t="shared" si="210"/>
        <v>30.730000000000018</v>
      </c>
      <c r="N1295" s="93">
        <f t="shared" si="211"/>
        <v>6.5511213439072263E-2</v>
      </c>
      <c r="O1295" s="261"/>
      <c r="P1295" s="160"/>
      <c r="Q1295" s="310">
        <v>350.84000000000003</v>
      </c>
      <c r="R1295" s="310">
        <v>332.49</v>
      </c>
      <c r="S1295" s="144">
        <f t="shared" si="212"/>
        <v>18.350000000000023</v>
      </c>
      <c r="T1295" s="93">
        <f t="shared" si="213"/>
        <v>5.5189629763301218E-2</v>
      </c>
      <c r="U1295" s="160"/>
      <c r="V1295" s="310">
        <v>894.47</v>
      </c>
      <c r="W1295" s="310">
        <v>684.04</v>
      </c>
      <c r="X1295" s="144">
        <f t="shared" si="214"/>
        <v>210.43000000000006</v>
      </c>
      <c r="Y1295" s="93">
        <f t="shared" si="215"/>
        <v>0.30762820887667397</v>
      </c>
      <c r="Z1295" s="134"/>
    </row>
    <row r="1296" spans="1:26" s="70" customFormat="1" hidden="1" outlineLevel="1" x14ac:dyDescent="0.25">
      <c r="A1296" s="65" t="s">
        <v>1472</v>
      </c>
      <c r="B1296" s="66" t="s">
        <v>1933</v>
      </c>
      <c r="C1296" s="67" t="s">
        <v>2384</v>
      </c>
      <c r="D1296" s="68"/>
      <c r="E1296" s="69"/>
      <c r="F1296" s="310">
        <v>0.31</v>
      </c>
      <c r="G1296" s="310">
        <v>33.380000000000003</v>
      </c>
      <c r="H1296" s="144">
        <f t="shared" si="217"/>
        <v>-33.07</v>
      </c>
      <c r="I1296" s="93">
        <f t="shared" si="216"/>
        <v>-0.99071300179748345</v>
      </c>
      <c r="J1296" s="160"/>
      <c r="K1296" s="310">
        <v>60.49</v>
      </c>
      <c r="L1296" s="310">
        <v>42.97</v>
      </c>
      <c r="M1296" s="144">
        <f t="shared" si="210"/>
        <v>17.520000000000003</v>
      </c>
      <c r="N1296" s="93">
        <f t="shared" si="211"/>
        <v>0.40772632068885278</v>
      </c>
      <c r="O1296" s="261"/>
      <c r="P1296" s="160"/>
      <c r="Q1296" s="310">
        <v>59.88</v>
      </c>
      <c r="R1296" s="310">
        <v>34.81</v>
      </c>
      <c r="S1296" s="144">
        <f t="shared" si="212"/>
        <v>25.07</v>
      </c>
      <c r="T1296" s="93">
        <f t="shared" si="213"/>
        <v>0.72019534616489511</v>
      </c>
      <c r="U1296" s="160"/>
      <c r="V1296" s="310">
        <v>182.24</v>
      </c>
      <c r="W1296" s="310">
        <v>101.44</v>
      </c>
      <c r="X1296" s="144">
        <f t="shared" si="214"/>
        <v>80.800000000000011</v>
      </c>
      <c r="Y1296" s="93">
        <f t="shared" si="215"/>
        <v>0.79652996845425883</v>
      </c>
      <c r="Z1296" s="134"/>
    </row>
    <row r="1297" spans="1:26" s="70" customFormat="1" hidden="1" outlineLevel="1" x14ac:dyDescent="0.25">
      <c r="A1297" s="65" t="s">
        <v>1473</v>
      </c>
      <c r="B1297" s="66" t="s">
        <v>1934</v>
      </c>
      <c r="C1297" s="67" t="s">
        <v>2385</v>
      </c>
      <c r="D1297" s="68"/>
      <c r="E1297" s="69"/>
      <c r="F1297" s="310">
        <v>16.12</v>
      </c>
      <c r="G1297" s="310">
        <v>0</v>
      </c>
      <c r="H1297" s="144">
        <f t="shared" si="217"/>
        <v>16.12</v>
      </c>
      <c r="I1297" s="93" t="str">
        <f t="shared" si="216"/>
        <v>N.M.</v>
      </c>
      <c r="J1297" s="160"/>
      <c r="K1297" s="310">
        <v>16.12</v>
      </c>
      <c r="L1297" s="310">
        <v>7.13</v>
      </c>
      <c r="M1297" s="144">
        <f t="shared" si="210"/>
        <v>8.990000000000002</v>
      </c>
      <c r="N1297" s="93">
        <f t="shared" si="211"/>
        <v>1.2608695652173916</v>
      </c>
      <c r="O1297" s="261"/>
      <c r="P1297" s="160"/>
      <c r="Q1297" s="310">
        <v>16.12</v>
      </c>
      <c r="R1297" s="310">
        <v>0</v>
      </c>
      <c r="S1297" s="144">
        <f t="shared" si="212"/>
        <v>16.12</v>
      </c>
      <c r="T1297" s="93" t="str">
        <f t="shared" si="213"/>
        <v>N.M.</v>
      </c>
      <c r="U1297" s="160"/>
      <c r="V1297" s="310">
        <v>16.12</v>
      </c>
      <c r="W1297" s="310">
        <v>7.13</v>
      </c>
      <c r="X1297" s="144">
        <f t="shared" si="214"/>
        <v>8.990000000000002</v>
      </c>
      <c r="Y1297" s="93">
        <f t="shared" si="215"/>
        <v>1.2608695652173916</v>
      </c>
      <c r="Z1297" s="134"/>
    </row>
    <row r="1298" spans="1:26" s="70" customFormat="1" hidden="1" outlineLevel="1" x14ac:dyDescent="0.25">
      <c r="A1298" s="65" t="s">
        <v>1474</v>
      </c>
      <c r="B1298" s="66" t="s">
        <v>1935</v>
      </c>
      <c r="C1298" s="67" t="s">
        <v>2386</v>
      </c>
      <c r="D1298" s="68"/>
      <c r="E1298" s="69"/>
      <c r="F1298" s="310">
        <v>1.95</v>
      </c>
      <c r="G1298" s="310">
        <v>0</v>
      </c>
      <c r="H1298" s="144">
        <f t="shared" si="217"/>
        <v>1.95</v>
      </c>
      <c r="I1298" s="93" t="str">
        <f t="shared" si="216"/>
        <v>N.M.</v>
      </c>
      <c r="J1298" s="160"/>
      <c r="K1298" s="310">
        <v>7.32</v>
      </c>
      <c r="L1298" s="310">
        <v>2.75</v>
      </c>
      <c r="M1298" s="144">
        <f t="shared" si="210"/>
        <v>4.57</v>
      </c>
      <c r="N1298" s="93">
        <f t="shared" si="211"/>
        <v>1.6618181818181819</v>
      </c>
      <c r="O1298" s="261"/>
      <c r="P1298" s="160"/>
      <c r="Q1298" s="310">
        <v>4.8500000000000005</v>
      </c>
      <c r="R1298" s="310">
        <v>2.75</v>
      </c>
      <c r="S1298" s="144">
        <f t="shared" si="212"/>
        <v>2.1000000000000005</v>
      </c>
      <c r="T1298" s="93">
        <f t="shared" si="213"/>
        <v>0.76363636363636378</v>
      </c>
      <c r="U1298" s="160"/>
      <c r="V1298" s="310">
        <v>19.29</v>
      </c>
      <c r="W1298" s="310">
        <v>3.69</v>
      </c>
      <c r="X1298" s="144">
        <f t="shared" si="214"/>
        <v>15.6</v>
      </c>
      <c r="Y1298" s="93">
        <f t="shared" si="215"/>
        <v>4.2276422764227641</v>
      </c>
      <c r="Z1298" s="134"/>
    </row>
    <row r="1299" spans="1:26" s="70" customFormat="1" hidden="1" outlineLevel="1" x14ac:dyDescent="0.25">
      <c r="A1299" s="65" t="s">
        <v>1475</v>
      </c>
      <c r="B1299" s="66" t="s">
        <v>1936</v>
      </c>
      <c r="C1299" s="67" t="s">
        <v>2387</v>
      </c>
      <c r="D1299" s="68"/>
      <c r="E1299" s="69"/>
      <c r="F1299" s="310">
        <v>12.94</v>
      </c>
      <c r="G1299" s="310">
        <v>0</v>
      </c>
      <c r="H1299" s="144">
        <f t="shared" si="217"/>
        <v>12.94</v>
      </c>
      <c r="I1299" s="93" t="str">
        <f t="shared" si="216"/>
        <v>N.M.</v>
      </c>
      <c r="J1299" s="160"/>
      <c r="K1299" s="310">
        <v>46.730000000000004</v>
      </c>
      <c r="L1299" s="310">
        <v>4.6900000000000004</v>
      </c>
      <c r="M1299" s="144">
        <f t="shared" si="210"/>
        <v>42.040000000000006</v>
      </c>
      <c r="N1299" s="93">
        <f t="shared" si="211"/>
        <v>8.9637526652452024</v>
      </c>
      <c r="O1299" s="261"/>
      <c r="P1299" s="160"/>
      <c r="Q1299" s="310">
        <v>7.12</v>
      </c>
      <c r="R1299" s="310">
        <v>4.6900000000000004</v>
      </c>
      <c r="S1299" s="144">
        <f t="shared" si="212"/>
        <v>2.4299999999999997</v>
      </c>
      <c r="T1299" s="93">
        <f t="shared" si="213"/>
        <v>0.51812366737739857</v>
      </c>
      <c r="U1299" s="160"/>
      <c r="V1299" s="310">
        <v>50.570000000000007</v>
      </c>
      <c r="W1299" s="310">
        <v>16.52</v>
      </c>
      <c r="X1299" s="144">
        <f t="shared" si="214"/>
        <v>34.050000000000011</v>
      </c>
      <c r="Y1299" s="93">
        <f t="shared" si="215"/>
        <v>2.0611380145278457</v>
      </c>
      <c r="Z1299" s="134"/>
    </row>
    <row r="1300" spans="1:26" s="70" customFormat="1" hidden="1" outlineLevel="1" x14ac:dyDescent="0.25">
      <c r="A1300" s="65" t="s">
        <v>1476</v>
      </c>
      <c r="B1300" s="66" t="s">
        <v>1937</v>
      </c>
      <c r="C1300" s="67" t="s">
        <v>2388</v>
      </c>
      <c r="D1300" s="68"/>
      <c r="E1300" s="69"/>
      <c r="F1300" s="310">
        <v>857.56000000000006</v>
      </c>
      <c r="G1300" s="310">
        <v>0</v>
      </c>
      <c r="H1300" s="144">
        <f t="shared" si="217"/>
        <v>857.56000000000006</v>
      </c>
      <c r="I1300" s="93" t="str">
        <f t="shared" si="216"/>
        <v>N.M.</v>
      </c>
      <c r="J1300" s="160"/>
      <c r="K1300" s="310">
        <v>2466.9500000000003</v>
      </c>
      <c r="L1300" s="310">
        <v>51.800000000000004</v>
      </c>
      <c r="M1300" s="144">
        <f t="shared" si="210"/>
        <v>2415.15</v>
      </c>
      <c r="N1300" s="93" t="str">
        <f t="shared" si="211"/>
        <v>N.M.</v>
      </c>
      <c r="O1300" s="261"/>
      <c r="P1300" s="160"/>
      <c r="Q1300" s="310">
        <v>2452.9</v>
      </c>
      <c r="R1300" s="310">
        <v>35.300000000000004</v>
      </c>
      <c r="S1300" s="144">
        <f t="shared" si="212"/>
        <v>2417.6</v>
      </c>
      <c r="T1300" s="93" t="str">
        <f t="shared" si="213"/>
        <v>N.M.</v>
      </c>
      <c r="U1300" s="160"/>
      <c r="V1300" s="310">
        <v>2521.0400000000004</v>
      </c>
      <c r="W1300" s="310">
        <v>56.540000000000006</v>
      </c>
      <c r="X1300" s="144">
        <f t="shared" si="214"/>
        <v>2464.5000000000005</v>
      </c>
      <c r="Y1300" s="93" t="str">
        <f t="shared" si="215"/>
        <v>N.M.</v>
      </c>
      <c r="Z1300" s="134"/>
    </row>
    <row r="1301" spans="1:26" s="70" customFormat="1" hidden="1" outlineLevel="1" x14ac:dyDescent="0.25">
      <c r="A1301" s="65" t="s">
        <v>1477</v>
      </c>
      <c r="B1301" s="66" t="s">
        <v>1938</v>
      </c>
      <c r="C1301" s="67" t="s">
        <v>2389</v>
      </c>
      <c r="D1301" s="68"/>
      <c r="E1301" s="69"/>
      <c r="F1301" s="310">
        <v>0</v>
      </c>
      <c r="G1301" s="310">
        <v>12.75</v>
      </c>
      <c r="H1301" s="144">
        <f t="shared" si="217"/>
        <v>-12.75</v>
      </c>
      <c r="I1301" s="93" t="str">
        <f t="shared" si="216"/>
        <v>N.M.</v>
      </c>
      <c r="J1301" s="160"/>
      <c r="K1301" s="310">
        <v>317.09000000000003</v>
      </c>
      <c r="L1301" s="310">
        <v>23.22</v>
      </c>
      <c r="M1301" s="144">
        <f t="shared" si="210"/>
        <v>293.87</v>
      </c>
      <c r="N1301" s="93" t="str">
        <f t="shared" si="211"/>
        <v>N.M.</v>
      </c>
      <c r="O1301" s="261"/>
      <c r="P1301" s="160"/>
      <c r="Q1301" s="310">
        <v>0</v>
      </c>
      <c r="R1301" s="310">
        <v>23.22</v>
      </c>
      <c r="S1301" s="144">
        <f t="shared" si="212"/>
        <v>-23.22</v>
      </c>
      <c r="T1301" s="93" t="str">
        <f t="shared" si="213"/>
        <v>N.M.</v>
      </c>
      <c r="U1301" s="160"/>
      <c r="V1301" s="310">
        <v>556.91000000000008</v>
      </c>
      <c r="W1301" s="310">
        <v>23.22</v>
      </c>
      <c r="X1301" s="144">
        <f t="shared" si="214"/>
        <v>533.69000000000005</v>
      </c>
      <c r="Y1301" s="93" t="str">
        <f t="shared" si="215"/>
        <v>N.M.</v>
      </c>
      <c r="Z1301" s="134"/>
    </row>
    <row r="1302" spans="1:26" s="70" customFormat="1" hidden="1" outlineLevel="1" x14ac:dyDescent="0.25">
      <c r="A1302" s="65" t="s">
        <v>1478</v>
      </c>
      <c r="B1302" s="66" t="s">
        <v>1939</v>
      </c>
      <c r="C1302" s="67" t="s">
        <v>2390</v>
      </c>
      <c r="D1302" s="68"/>
      <c r="E1302" s="69"/>
      <c r="F1302" s="310">
        <v>47.54</v>
      </c>
      <c r="G1302" s="310">
        <v>3.1</v>
      </c>
      <c r="H1302" s="144">
        <f t="shared" si="217"/>
        <v>44.44</v>
      </c>
      <c r="I1302" s="93" t="str">
        <f t="shared" si="216"/>
        <v>N.M.</v>
      </c>
      <c r="J1302" s="160"/>
      <c r="K1302" s="310">
        <v>138.72999999999999</v>
      </c>
      <c r="L1302" s="310">
        <v>3.1</v>
      </c>
      <c r="M1302" s="144">
        <f t="shared" si="210"/>
        <v>135.63</v>
      </c>
      <c r="N1302" s="93" t="str">
        <f t="shared" si="211"/>
        <v>N.M.</v>
      </c>
      <c r="O1302" s="261"/>
      <c r="P1302" s="160"/>
      <c r="Q1302" s="310">
        <v>57.26</v>
      </c>
      <c r="R1302" s="310">
        <v>3.1</v>
      </c>
      <c r="S1302" s="144">
        <f t="shared" si="212"/>
        <v>54.16</v>
      </c>
      <c r="T1302" s="93" t="str">
        <f t="shared" si="213"/>
        <v>N.M.</v>
      </c>
      <c r="U1302" s="160"/>
      <c r="V1302" s="310">
        <v>219.99</v>
      </c>
      <c r="W1302" s="310">
        <v>31.150000000000002</v>
      </c>
      <c r="X1302" s="144">
        <f t="shared" si="214"/>
        <v>188.84</v>
      </c>
      <c r="Y1302" s="93">
        <f t="shared" si="215"/>
        <v>6.0622792937399677</v>
      </c>
      <c r="Z1302" s="134"/>
    </row>
    <row r="1303" spans="1:26" s="70" customFormat="1" hidden="1" outlineLevel="1" x14ac:dyDescent="0.25">
      <c r="A1303" s="65" t="s">
        <v>1479</v>
      </c>
      <c r="B1303" s="66" t="s">
        <v>1940</v>
      </c>
      <c r="C1303" s="67" t="s">
        <v>2391</v>
      </c>
      <c r="D1303" s="68"/>
      <c r="E1303" s="69"/>
      <c r="F1303" s="310">
        <v>12.120000000000001</v>
      </c>
      <c r="G1303" s="310">
        <v>0</v>
      </c>
      <c r="H1303" s="144">
        <f t="shared" si="217"/>
        <v>12.120000000000001</v>
      </c>
      <c r="I1303" s="93" t="str">
        <f t="shared" si="216"/>
        <v>N.M.</v>
      </c>
      <c r="J1303" s="160"/>
      <c r="K1303" s="310">
        <v>21.71</v>
      </c>
      <c r="L1303" s="310">
        <v>0</v>
      </c>
      <c r="M1303" s="144">
        <f t="shared" ref="M1303:M1366" si="218">+K1303-L1303</f>
        <v>21.71</v>
      </c>
      <c r="N1303" s="93" t="str">
        <f t="shared" ref="N1303:N1366" si="219">IF(L1303&lt;0,IF(M1303=0,0,IF(OR(L1303=0,K1303=0),"N.M.",IF(ABS(M1303/L1303)&gt;=10,"N.M.",M1303/(-L1303)))),IF(M1303=0,0,IF(OR(L1303=0,K1303=0),"N.M.",IF(ABS(M1303/L1303)&gt;=10,"N.M.",M1303/L1303))))</f>
        <v>N.M.</v>
      </c>
      <c r="O1303" s="261"/>
      <c r="P1303" s="160"/>
      <c r="Q1303" s="310">
        <v>12.120000000000001</v>
      </c>
      <c r="R1303" s="310">
        <v>0</v>
      </c>
      <c r="S1303" s="144">
        <f t="shared" ref="S1303:S1366" si="220">+Q1303-R1303</f>
        <v>12.120000000000001</v>
      </c>
      <c r="T1303" s="93" t="str">
        <f t="shared" ref="T1303:T1366" si="221">IF(R1303&lt;0,IF(S1303=0,0,IF(OR(R1303=0,Q1303=0),"N.M.",IF(ABS(S1303/R1303)&gt;=10,"N.M.",S1303/(-R1303)))),IF(S1303=0,0,IF(OR(R1303=0,Q1303=0),"N.M.",IF(ABS(S1303/R1303)&gt;=10,"N.M.",S1303/R1303))))</f>
        <v>N.M.</v>
      </c>
      <c r="U1303" s="160"/>
      <c r="V1303" s="310">
        <v>41.44</v>
      </c>
      <c r="W1303" s="310">
        <v>7.38</v>
      </c>
      <c r="X1303" s="144">
        <f t="shared" ref="X1303:X1366" si="222">+V1303-W1303</f>
        <v>34.059999999999995</v>
      </c>
      <c r="Y1303" s="93">
        <f t="shared" ref="Y1303:Y1366" si="223">IF(W1303&lt;0,IF(X1303=0,0,IF(OR(W1303=0,V1303=0),"N.M.",IF(ABS(X1303/W1303)&gt;=10,"N.M.",X1303/(-W1303)))),IF(X1303=0,0,IF(OR(W1303=0,V1303=0),"N.M.",IF(ABS(X1303/W1303)&gt;=10,"N.M.",X1303/W1303))))</f>
        <v>4.6151761517615171</v>
      </c>
      <c r="Z1303" s="134"/>
    </row>
    <row r="1304" spans="1:26" s="70" customFormat="1" hidden="1" outlineLevel="1" x14ac:dyDescent="0.25">
      <c r="A1304" s="65" t="s">
        <v>1480</v>
      </c>
      <c r="B1304" s="66" t="s">
        <v>1941</v>
      </c>
      <c r="C1304" s="67" t="s">
        <v>2392</v>
      </c>
      <c r="D1304" s="68"/>
      <c r="E1304" s="69"/>
      <c r="F1304" s="310">
        <v>-18784.71</v>
      </c>
      <c r="G1304" s="310">
        <v>-6143.67</v>
      </c>
      <c r="H1304" s="144">
        <f t="shared" si="217"/>
        <v>-12641.039999999999</v>
      </c>
      <c r="I1304" s="93">
        <f t="shared" si="216"/>
        <v>-2.0575714515916381</v>
      </c>
      <c r="J1304" s="160"/>
      <c r="K1304" s="310">
        <v>-77620.150000000009</v>
      </c>
      <c r="L1304" s="310">
        <v>-93074.26</v>
      </c>
      <c r="M1304" s="144">
        <f t="shared" si="218"/>
        <v>15454.109999999986</v>
      </c>
      <c r="N1304" s="93">
        <f t="shared" si="219"/>
        <v>0.16604064324551157</v>
      </c>
      <c r="O1304" s="261"/>
      <c r="P1304" s="160"/>
      <c r="Q1304" s="310">
        <v>-32846.49</v>
      </c>
      <c r="R1304" s="310">
        <v>-71659.48</v>
      </c>
      <c r="S1304" s="144">
        <f t="shared" si="220"/>
        <v>38812.99</v>
      </c>
      <c r="T1304" s="93">
        <f t="shared" si="221"/>
        <v>0.54163091889586701</v>
      </c>
      <c r="U1304" s="160"/>
      <c r="V1304" s="310">
        <v>-682856.95000000007</v>
      </c>
      <c r="W1304" s="310">
        <v>-224455.77000000002</v>
      </c>
      <c r="X1304" s="144">
        <f t="shared" si="222"/>
        <v>-458401.18000000005</v>
      </c>
      <c r="Y1304" s="93">
        <f t="shared" si="223"/>
        <v>-2.0422784408705557</v>
      </c>
      <c r="Z1304" s="134"/>
    </row>
    <row r="1305" spans="1:26" s="70" customFormat="1" hidden="1" outlineLevel="1" x14ac:dyDescent="0.25">
      <c r="A1305" s="65" t="s">
        <v>1481</v>
      </c>
      <c r="B1305" s="66" t="s">
        <v>1942</v>
      </c>
      <c r="C1305" s="67" t="s">
        <v>2393</v>
      </c>
      <c r="D1305" s="68"/>
      <c r="E1305" s="69"/>
      <c r="F1305" s="310">
        <v>-41570</v>
      </c>
      <c r="G1305" s="310">
        <v>-33279</v>
      </c>
      <c r="H1305" s="144">
        <f t="shared" si="217"/>
        <v>-8291</v>
      </c>
      <c r="I1305" s="93">
        <f t="shared" si="216"/>
        <v>-0.24913609182968238</v>
      </c>
      <c r="J1305" s="160"/>
      <c r="K1305" s="310">
        <v>-235656</v>
      </c>
      <c r="L1305" s="310">
        <v>-250919</v>
      </c>
      <c r="M1305" s="144">
        <f t="shared" si="218"/>
        <v>15263</v>
      </c>
      <c r="N1305" s="93">
        <f t="shared" si="219"/>
        <v>6.0828394820639328E-2</v>
      </c>
      <c r="O1305" s="261"/>
      <c r="P1305" s="160"/>
      <c r="Q1305" s="310">
        <v>-125541</v>
      </c>
      <c r="R1305" s="310">
        <v>-131619</v>
      </c>
      <c r="S1305" s="144">
        <f t="shared" si="220"/>
        <v>6078</v>
      </c>
      <c r="T1305" s="93">
        <f t="shared" si="221"/>
        <v>4.6178743190572788E-2</v>
      </c>
      <c r="U1305" s="160"/>
      <c r="V1305" s="310">
        <v>-441834</v>
      </c>
      <c r="W1305" s="310">
        <v>-448603</v>
      </c>
      <c r="X1305" s="144">
        <f t="shared" si="222"/>
        <v>6769</v>
      </c>
      <c r="Y1305" s="93">
        <f t="shared" si="223"/>
        <v>1.5089065387436108E-2</v>
      </c>
      <c r="Z1305" s="134"/>
    </row>
    <row r="1306" spans="1:26" s="70" customFormat="1" hidden="1" outlineLevel="1" x14ac:dyDescent="0.25">
      <c r="A1306" s="65" t="s">
        <v>1482</v>
      </c>
      <c r="B1306" s="66" t="s">
        <v>1943</v>
      </c>
      <c r="C1306" s="67" t="s">
        <v>2394</v>
      </c>
      <c r="D1306" s="68"/>
      <c r="E1306" s="69"/>
      <c r="F1306" s="310">
        <v>0</v>
      </c>
      <c r="G1306" s="310">
        <v>0</v>
      </c>
      <c r="H1306" s="144">
        <f t="shared" si="217"/>
        <v>0</v>
      </c>
      <c r="I1306" s="93">
        <f t="shared" si="216"/>
        <v>0</v>
      </c>
      <c r="J1306" s="160"/>
      <c r="K1306" s="310">
        <v>0.05</v>
      </c>
      <c r="L1306" s="310">
        <v>0</v>
      </c>
      <c r="M1306" s="144">
        <f t="shared" si="218"/>
        <v>0.05</v>
      </c>
      <c r="N1306" s="93" t="str">
        <f t="shared" si="219"/>
        <v>N.M.</v>
      </c>
      <c r="O1306" s="261"/>
      <c r="P1306" s="160"/>
      <c r="Q1306" s="310">
        <v>0.03</v>
      </c>
      <c r="R1306" s="310">
        <v>0</v>
      </c>
      <c r="S1306" s="144">
        <f t="shared" si="220"/>
        <v>0.03</v>
      </c>
      <c r="T1306" s="93" t="str">
        <f t="shared" si="221"/>
        <v>N.M.</v>
      </c>
      <c r="U1306" s="160"/>
      <c r="V1306" s="310">
        <v>6.0000000000000005E-2</v>
      </c>
      <c r="W1306" s="310">
        <v>0</v>
      </c>
      <c r="X1306" s="144">
        <f t="shared" si="222"/>
        <v>6.0000000000000005E-2</v>
      </c>
      <c r="Y1306" s="93" t="str">
        <f t="shared" si="223"/>
        <v>N.M.</v>
      </c>
      <c r="Z1306" s="134"/>
    </row>
    <row r="1307" spans="1:26" s="70" customFormat="1" hidden="1" outlineLevel="1" x14ac:dyDescent="0.25">
      <c r="A1307" s="65" t="s">
        <v>1483</v>
      </c>
      <c r="B1307" s="66" t="s">
        <v>1944</v>
      </c>
      <c r="C1307" s="67" t="s">
        <v>2395</v>
      </c>
      <c r="D1307" s="68"/>
      <c r="E1307" s="69"/>
      <c r="F1307" s="310">
        <v>-1472.91</v>
      </c>
      <c r="G1307" s="310">
        <v>-35.6</v>
      </c>
      <c r="H1307" s="144">
        <f t="shared" si="217"/>
        <v>-1437.3100000000002</v>
      </c>
      <c r="I1307" s="93" t="str">
        <f t="shared" si="216"/>
        <v>N.M.</v>
      </c>
      <c r="J1307" s="160"/>
      <c r="K1307" s="310">
        <v>-1702.51</v>
      </c>
      <c r="L1307" s="310">
        <v>92.070000000000007</v>
      </c>
      <c r="M1307" s="144">
        <f t="shared" si="218"/>
        <v>-1794.58</v>
      </c>
      <c r="N1307" s="93" t="str">
        <f t="shared" si="219"/>
        <v>N.M.</v>
      </c>
      <c r="O1307" s="261"/>
      <c r="P1307" s="160"/>
      <c r="Q1307" s="310">
        <v>-1524.73</v>
      </c>
      <c r="R1307" s="310">
        <v>-35.6</v>
      </c>
      <c r="S1307" s="144">
        <f t="shared" si="220"/>
        <v>-1489.13</v>
      </c>
      <c r="T1307" s="93" t="str">
        <f t="shared" si="221"/>
        <v>N.M.</v>
      </c>
      <c r="U1307" s="160"/>
      <c r="V1307" s="310">
        <v>-2235.44</v>
      </c>
      <c r="W1307" s="310">
        <v>-5332.7800000000007</v>
      </c>
      <c r="X1307" s="144">
        <f t="shared" si="222"/>
        <v>3097.3400000000006</v>
      </c>
      <c r="Y1307" s="93">
        <f t="shared" si="223"/>
        <v>0.58081150919407898</v>
      </c>
      <c r="Z1307" s="134"/>
    </row>
    <row r="1308" spans="1:26" s="70" customFormat="1" hidden="1" outlineLevel="1" x14ac:dyDescent="0.25">
      <c r="A1308" s="65" t="s">
        <v>1484</v>
      </c>
      <c r="B1308" s="66" t="s">
        <v>1945</v>
      </c>
      <c r="C1308" s="67" t="s">
        <v>2396</v>
      </c>
      <c r="D1308" s="68"/>
      <c r="E1308" s="69"/>
      <c r="F1308" s="310">
        <v>-50013.46</v>
      </c>
      <c r="G1308" s="310">
        <v>-47129.520000000004</v>
      </c>
      <c r="H1308" s="144">
        <f t="shared" si="217"/>
        <v>-2883.9399999999951</v>
      </c>
      <c r="I1308" s="93">
        <f t="shared" si="216"/>
        <v>-6.119179656402176E-2</v>
      </c>
      <c r="J1308" s="160"/>
      <c r="K1308" s="310">
        <v>-297861.88</v>
      </c>
      <c r="L1308" s="310">
        <v>-347462.14</v>
      </c>
      <c r="M1308" s="144">
        <f t="shared" si="218"/>
        <v>49600.260000000009</v>
      </c>
      <c r="N1308" s="93">
        <f t="shared" si="219"/>
        <v>0.14275011372462049</v>
      </c>
      <c r="O1308" s="261"/>
      <c r="P1308" s="160"/>
      <c r="Q1308" s="310">
        <v>-141291.56</v>
      </c>
      <c r="R1308" s="310">
        <v>-158799.61000000002</v>
      </c>
      <c r="S1308" s="144">
        <f t="shared" si="220"/>
        <v>17508.050000000017</v>
      </c>
      <c r="T1308" s="93">
        <f t="shared" si="221"/>
        <v>0.11025247480141806</v>
      </c>
      <c r="U1308" s="160"/>
      <c r="V1308" s="310">
        <v>-619425.56000000006</v>
      </c>
      <c r="W1308" s="310">
        <v>-910343.09000000008</v>
      </c>
      <c r="X1308" s="144">
        <f t="shared" si="222"/>
        <v>290917.53000000003</v>
      </c>
      <c r="Y1308" s="93">
        <f t="shared" si="223"/>
        <v>0.31956910882906797</v>
      </c>
      <c r="Z1308" s="134"/>
    </row>
    <row r="1309" spans="1:26" s="70" customFormat="1" hidden="1" outlineLevel="1" x14ac:dyDescent="0.25">
      <c r="A1309" s="65" t="s">
        <v>1485</v>
      </c>
      <c r="B1309" s="66" t="s">
        <v>1946</v>
      </c>
      <c r="C1309" s="67" t="s">
        <v>2397</v>
      </c>
      <c r="D1309" s="68"/>
      <c r="E1309" s="69"/>
      <c r="F1309" s="310">
        <v>189570.95</v>
      </c>
      <c r="G1309" s="310">
        <v>174993.58000000002</v>
      </c>
      <c r="H1309" s="144">
        <f t="shared" si="217"/>
        <v>14577.369999999995</v>
      </c>
      <c r="I1309" s="93">
        <f t="shared" si="216"/>
        <v>8.3302313147716578E-2</v>
      </c>
      <c r="J1309" s="160"/>
      <c r="K1309" s="310">
        <v>1094200.77</v>
      </c>
      <c r="L1309" s="310">
        <v>1553044.1600000001</v>
      </c>
      <c r="M1309" s="144">
        <f t="shared" si="218"/>
        <v>-458843.39000000013</v>
      </c>
      <c r="N1309" s="93">
        <f t="shared" si="219"/>
        <v>-0.29544774180793421</v>
      </c>
      <c r="O1309" s="261"/>
      <c r="P1309" s="160"/>
      <c r="Q1309" s="310">
        <v>494468.65</v>
      </c>
      <c r="R1309" s="310">
        <v>742790.34</v>
      </c>
      <c r="S1309" s="144">
        <f t="shared" si="220"/>
        <v>-248321.68999999994</v>
      </c>
      <c r="T1309" s="93">
        <f t="shared" si="221"/>
        <v>-0.33430926148016404</v>
      </c>
      <c r="U1309" s="160"/>
      <c r="V1309" s="310">
        <v>4735006.08</v>
      </c>
      <c r="W1309" s="310">
        <v>3024577.8059999999</v>
      </c>
      <c r="X1309" s="144">
        <f t="shared" si="222"/>
        <v>1710428.2740000002</v>
      </c>
      <c r="Y1309" s="93">
        <f t="shared" si="223"/>
        <v>0.56550976159612809</v>
      </c>
      <c r="Z1309" s="134"/>
    </row>
    <row r="1310" spans="1:26" s="70" customFormat="1" hidden="1" outlineLevel="1" x14ac:dyDescent="0.25">
      <c r="A1310" s="65" t="s">
        <v>1486</v>
      </c>
      <c r="B1310" s="66" t="s">
        <v>1947</v>
      </c>
      <c r="C1310" s="67" t="s">
        <v>2398</v>
      </c>
      <c r="D1310" s="68"/>
      <c r="E1310" s="69"/>
      <c r="F1310" s="310">
        <v>-354812.05</v>
      </c>
      <c r="G1310" s="310">
        <v>-472.74</v>
      </c>
      <c r="H1310" s="144">
        <f t="shared" si="217"/>
        <v>-354339.31</v>
      </c>
      <c r="I1310" s="93" t="str">
        <f t="shared" si="216"/>
        <v>N.M.</v>
      </c>
      <c r="J1310" s="160"/>
      <c r="K1310" s="310">
        <v>-516807.16000000003</v>
      </c>
      <c r="L1310" s="310">
        <v>149185.07</v>
      </c>
      <c r="M1310" s="144">
        <f t="shared" si="218"/>
        <v>-665992.23</v>
      </c>
      <c r="N1310" s="93">
        <f t="shared" si="219"/>
        <v>-4.4642016121318306</v>
      </c>
      <c r="O1310" s="261"/>
      <c r="P1310" s="160"/>
      <c r="Q1310" s="310">
        <v>-222692.96</v>
      </c>
      <c r="R1310" s="310">
        <v>254352.93</v>
      </c>
      <c r="S1310" s="144">
        <f t="shared" si="220"/>
        <v>-477045.89</v>
      </c>
      <c r="T1310" s="93">
        <f t="shared" si="221"/>
        <v>-1.8755274020236372</v>
      </c>
      <c r="U1310" s="160"/>
      <c r="V1310" s="310">
        <v>-214050.19</v>
      </c>
      <c r="W1310" s="310">
        <v>-751928.01</v>
      </c>
      <c r="X1310" s="144">
        <f t="shared" si="222"/>
        <v>537877.82000000007</v>
      </c>
      <c r="Y1310" s="93">
        <f t="shared" si="223"/>
        <v>0.71533153818807738</v>
      </c>
      <c r="Z1310" s="134"/>
    </row>
    <row r="1311" spans="1:26" s="70" customFormat="1" hidden="1" outlineLevel="1" x14ac:dyDescent="0.25">
      <c r="A1311" s="65" t="s">
        <v>1487</v>
      </c>
      <c r="B1311" s="66" t="s">
        <v>1948</v>
      </c>
      <c r="C1311" s="67" t="s">
        <v>2399</v>
      </c>
      <c r="D1311" s="68"/>
      <c r="E1311" s="69"/>
      <c r="F1311" s="310">
        <v>0</v>
      </c>
      <c r="G1311" s="310">
        <v>0</v>
      </c>
      <c r="H1311" s="144">
        <f t="shared" si="217"/>
        <v>0</v>
      </c>
      <c r="I1311" s="93">
        <f t="shared" si="216"/>
        <v>0</v>
      </c>
      <c r="J1311" s="160"/>
      <c r="K1311" s="310">
        <v>0</v>
      </c>
      <c r="L1311" s="310">
        <v>0</v>
      </c>
      <c r="M1311" s="144">
        <f t="shared" si="218"/>
        <v>0</v>
      </c>
      <c r="N1311" s="93">
        <f t="shared" si="219"/>
        <v>0</v>
      </c>
      <c r="O1311" s="261"/>
      <c r="P1311" s="160"/>
      <c r="Q1311" s="310">
        <v>0</v>
      </c>
      <c r="R1311" s="310">
        <v>0</v>
      </c>
      <c r="S1311" s="144">
        <f t="shared" si="220"/>
        <v>0</v>
      </c>
      <c r="T1311" s="93">
        <f t="shared" si="221"/>
        <v>0</v>
      </c>
      <c r="U1311" s="160"/>
      <c r="V1311" s="310">
        <v>0.03</v>
      </c>
      <c r="W1311" s="310">
        <v>0</v>
      </c>
      <c r="X1311" s="144">
        <f t="shared" si="222"/>
        <v>0.03</v>
      </c>
      <c r="Y1311" s="93" t="str">
        <f t="shared" si="223"/>
        <v>N.M.</v>
      </c>
      <c r="Z1311" s="134"/>
    </row>
    <row r="1312" spans="1:26" s="70" customFormat="1" hidden="1" outlineLevel="1" x14ac:dyDescent="0.25">
      <c r="A1312" s="65" t="s">
        <v>1488</v>
      </c>
      <c r="B1312" s="66" t="s">
        <v>1949</v>
      </c>
      <c r="C1312" s="67" t="s">
        <v>2400</v>
      </c>
      <c r="D1312" s="68"/>
      <c r="E1312" s="69"/>
      <c r="F1312" s="310">
        <v>0</v>
      </c>
      <c r="G1312" s="310">
        <v>0</v>
      </c>
      <c r="H1312" s="144">
        <f t="shared" si="217"/>
        <v>0</v>
      </c>
      <c r="I1312" s="93">
        <f t="shared" si="216"/>
        <v>0</v>
      </c>
      <c r="J1312" s="160"/>
      <c r="K1312" s="310">
        <v>0</v>
      </c>
      <c r="L1312" s="310">
        <v>0</v>
      </c>
      <c r="M1312" s="144">
        <f t="shared" si="218"/>
        <v>0</v>
      </c>
      <c r="N1312" s="93">
        <f t="shared" si="219"/>
        <v>0</v>
      </c>
      <c r="O1312" s="261"/>
      <c r="P1312" s="160"/>
      <c r="Q1312" s="310">
        <v>0</v>
      </c>
      <c r="R1312" s="310">
        <v>0</v>
      </c>
      <c r="S1312" s="144">
        <f t="shared" si="220"/>
        <v>0</v>
      </c>
      <c r="T1312" s="93">
        <f t="shared" si="221"/>
        <v>0</v>
      </c>
      <c r="U1312" s="160"/>
      <c r="V1312" s="310">
        <v>0.65</v>
      </c>
      <c r="W1312" s="310">
        <v>0.19</v>
      </c>
      <c r="X1312" s="144">
        <f t="shared" si="222"/>
        <v>0.46</v>
      </c>
      <c r="Y1312" s="93">
        <f t="shared" si="223"/>
        <v>2.4210526315789473</v>
      </c>
      <c r="Z1312" s="134"/>
    </row>
    <row r="1313" spans="1:26" s="70" customFormat="1" hidden="1" outlineLevel="1" x14ac:dyDescent="0.25">
      <c r="A1313" s="65" t="s">
        <v>1489</v>
      </c>
      <c r="B1313" s="66" t="s">
        <v>1950</v>
      </c>
      <c r="C1313" s="67" t="s">
        <v>2401</v>
      </c>
      <c r="D1313" s="68"/>
      <c r="E1313" s="69"/>
      <c r="F1313" s="310">
        <v>28.07</v>
      </c>
      <c r="G1313" s="310">
        <v>0</v>
      </c>
      <c r="H1313" s="144">
        <f t="shared" si="217"/>
        <v>28.07</v>
      </c>
      <c r="I1313" s="93" t="str">
        <f t="shared" si="216"/>
        <v>N.M.</v>
      </c>
      <c r="J1313" s="160"/>
      <c r="K1313" s="310">
        <v>168.63</v>
      </c>
      <c r="L1313" s="310">
        <v>0</v>
      </c>
      <c r="M1313" s="144">
        <f t="shared" si="218"/>
        <v>168.63</v>
      </c>
      <c r="N1313" s="93" t="str">
        <f t="shared" si="219"/>
        <v>N.M.</v>
      </c>
      <c r="O1313" s="261"/>
      <c r="P1313" s="160"/>
      <c r="Q1313" s="310">
        <v>84.47</v>
      </c>
      <c r="R1313" s="310">
        <v>0</v>
      </c>
      <c r="S1313" s="144">
        <f t="shared" si="220"/>
        <v>84.47</v>
      </c>
      <c r="T1313" s="93" t="str">
        <f t="shared" si="221"/>
        <v>N.M.</v>
      </c>
      <c r="U1313" s="160"/>
      <c r="V1313" s="310">
        <v>337.15</v>
      </c>
      <c r="W1313" s="310">
        <v>0</v>
      </c>
      <c r="X1313" s="144">
        <f t="shared" si="222"/>
        <v>337.15</v>
      </c>
      <c r="Y1313" s="93" t="str">
        <f t="shared" si="223"/>
        <v>N.M.</v>
      </c>
      <c r="Z1313" s="134"/>
    </row>
    <row r="1314" spans="1:26" s="70" customFormat="1" hidden="1" outlineLevel="1" x14ac:dyDescent="0.25">
      <c r="A1314" s="65" t="s">
        <v>1490</v>
      </c>
      <c r="B1314" s="66" t="s">
        <v>1951</v>
      </c>
      <c r="C1314" s="67" t="s">
        <v>2402</v>
      </c>
      <c r="D1314" s="68"/>
      <c r="E1314" s="69"/>
      <c r="F1314" s="310">
        <v>1107.58</v>
      </c>
      <c r="G1314" s="310">
        <v>3609.17</v>
      </c>
      <c r="H1314" s="144">
        <f t="shared" si="217"/>
        <v>-2501.59</v>
      </c>
      <c r="I1314" s="93">
        <f t="shared" si="216"/>
        <v>-0.69312057896968005</v>
      </c>
      <c r="J1314" s="160"/>
      <c r="K1314" s="310">
        <v>6879.45</v>
      </c>
      <c r="L1314" s="310">
        <v>13986.62</v>
      </c>
      <c r="M1314" s="144">
        <f t="shared" si="218"/>
        <v>-7107.170000000001</v>
      </c>
      <c r="N1314" s="93">
        <f t="shared" si="219"/>
        <v>-0.5081406372661873</v>
      </c>
      <c r="O1314" s="261"/>
      <c r="P1314" s="160"/>
      <c r="Q1314" s="310">
        <v>5043.82</v>
      </c>
      <c r="R1314" s="310">
        <v>7437.4400000000005</v>
      </c>
      <c r="S1314" s="144">
        <f t="shared" si="220"/>
        <v>-2393.6200000000008</v>
      </c>
      <c r="T1314" s="93">
        <f t="shared" si="221"/>
        <v>-0.32183385681094578</v>
      </c>
      <c r="U1314" s="160"/>
      <c r="V1314" s="310">
        <v>9666.23</v>
      </c>
      <c r="W1314" s="310">
        <v>15197.810000000001</v>
      </c>
      <c r="X1314" s="144">
        <f t="shared" si="222"/>
        <v>-5531.5800000000017</v>
      </c>
      <c r="Y1314" s="93">
        <f t="shared" si="223"/>
        <v>-0.36397217757032108</v>
      </c>
      <c r="Z1314" s="134"/>
    </row>
    <row r="1315" spans="1:26" s="70" customFormat="1" hidden="1" outlineLevel="1" x14ac:dyDescent="0.25">
      <c r="A1315" s="65" t="s">
        <v>1491</v>
      </c>
      <c r="B1315" s="66" t="s">
        <v>1952</v>
      </c>
      <c r="C1315" s="67" t="s">
        <v>2403</v>
      </c>
      <c r="D1315" s="68"/>
      <c r="E1315" s="69"/>
      <c r="F1315" s="310">
        <v>0</v>
      </c>
      <c r="G1315" s="310">
        <v>0</v>
      </c>
      <c r="H1315" s="144">
        <f t="shared" si="217"/>
        <v>0</v>
      </c>
      <c r="I1315" s="93">
        <f t="shared" si="216"/>
        <v>0</v>
      </c>
      <c r="J1315" s="160"/>
      <c r="K1315" s="310">
        <v>0</v>
      </c>
      <c r="L1315" s="310">
        <v>116.38</v>
      </c>
      <c r="M1315" s="144">
        <f t="shared" si="218"/>
        <v>-116.38</v>
      </c>
      <c r="N1315" s="93" t="str">
        <f t="shared" si="219"/>
        <v>N.M.</v>
      </c>
      <c r="O1315" s="261"/>
      <c r="P1315" s="160"/>
      <c r="Q1315" s="310">
        <v>0</v>
      </c>
      <c r="R1315" s="310">
        <v>116.38</v>
      </c>
      <c r="S1315" s="144">
        <f t="shared" si="220"/>
        <v>-116.38</v>
      </c>
      <c r="T1315" s="93" t="str">
        <f t="shared" si="221"/>
        <v>N.M.</v>
      </c>
      <c r="U1315" s="160"/>
      <c r="V1315" s="310">
        <v>0</v>
      </c>
      <c r="W1315" s="310">
        <v>116.38</v>
      </c>
      <c r="X1315" s="144">
        <f t="shared" si="222"/>
        <v>-116.38</v>
      </c>
      <c r="Y1315" s="93" t="str">
        <f t="shared" si="223"/>
        <v>N.M.</v>
      </c>
      <c r="Z1315" s="134"/>
    </row>
    <row r="1316" spans="1:26" s="70" customFormat="1" hidden="1" outlineLevel="1" x14ac:dyDescent="0.25">
      <c r="A1316" s="65" t="s">
        <v>1492</v>
      </c>
      <c r="B1316" s="66" t="s">
        <v>1953</v>
      </c>
      <c r="C1316" s="67" t="s">
        <v>2404</v>
      </c>
      <c r="D1316" s="68"/>
      <c r="E1316" s="69"/>
      <c r="F1316" s="310">
        <v>0</v>
      </c>
      <c r="G1316" s="310">
        <v>0</v>
      </c>
      <c r="H1316" s="144">
        <f t="shared" si="217"/>
        <v>0</v>
      </c>
      <c r="I1316" s="93">
        <f t="shared" si="216"/>
        <v>0</v>
      </c>
      <c r="J1316" s="160"/>
      <c r="K1316" s="310">
        <v>3464.17</v>
      </c>
      <c r="L1316" s="310">
        <v>0</v>
      </c>
      <c r="M1316" s="144">
        <f t="shared" si="218"/>
        <v>3464.17</v>
      </c>
      <c r="N1316" s="93" t="str">
        <f t="shared" si="219"/>
        <v>N.M.</v>
      </c>
      <c r="O1316" s="261"/>
      <c r="P1316" s="160"/>
      <c r="Q1316" s="310">
        <v>0</v>
      </c>
      <c r="R1316" s="310">
        <v>0</v>
      </c>
      <c r="S1316" s="144">
        <f t="shared" si="220"/>
        <v>0</v>
      </c>
      <c r="T1316" s="93">
        <f t="shared" si="221"/>
        <v>0</v>
      </c>
      <c r="U1316" s="160"/>
      <c r="V1316" s="310">
        <v>1069746.8299999998</v>
      </c>
      <c r="W1316" s="310">
        <v>0</v>
      </c>
      <c r="X1316" s="144">
        <f t="shared" si="222"/>
        <v>1069746.8299999998</v>
      </c>
      <c r="Y1316" s="93" t="str">
        <f t="shared" si="223"/>
        <v>N.M.</v>
      </c>
      <c r="Z1316" s="134"/>
    </row>
    <row r="1317" spans="1:26" s="70" customFormat="1" hidden="1" outlineLevel="1" x14ac:dyDescent="0.25">
      <c r="A1317" s="65" t="s">
        <v>1493</v>
      </c>
      <c r="B1317" s="66" t="s">
        <v>1954</v>
      </c>
      <c r="C1317" s="67" t="s">
        <v>2405</v>
      </c>
      <c r="D1317" s="68"/>
      <c r="E1317" s="69"/>
      <c r="F1317" s="310">
        <v>159215.89000000001</v>
      </c>
      <c r="G1317" s="310">
        <v>161824.85</v>
      </c>
      <c r="H1317" s="144">
        <f t="shared" si="217"/>
        <v>-2608.9599999999919</v>
      </c>
      <c r="I1317" s="93">
        <f t="shared" si="216"/>
        <v>-1.612212215861774E-2</v>
      </c>
      <c r="J1317" s="160"/>
      <c r="K1317" s="310">
        <v>608332.21</v>
      </c>
      <c r="L1317" s="310">
        <v>591340.45000000007</v>
      </c>
      <c r="M1317" s="144">
        <f t="shared" si="218"/>
        <v>16991.759999999893</v>
      </c>
      <c r="N1317" s="93">
        <f t="shared" si="219"/>
        <v>2.8734310328339438E-2</v>
      </c>
      <c r="O1317" s="261"/>
      <c r="P1317" s="160"/>
      <c r="Q1317" s="310">
        <v>344104.27</v>
      </c>
      <c r="R1317" s="310">
        <v>340875.88</v>
      </c>
      <c r="S1317" s="144">
        <f t="shared" si="220"/>
        <v>3228.390000000014</v>
      </c>
      <c r="T1317" s="93">
        <f t="shared" si="221"/>
        <v>9.4708666392002098E-3</v>
      </c>
      <c r="U1317" s="160"/>
      <c r="V1317" s="310">
        <v>1109463.73</v>
      </c>
      <c r="W1317" s="310">
        <v>1177714.3900000001</v>
      </c>
      <c r="X1317" s="144">
        <f t="shared" si="222"/>
        <v>-68250.660000000149</v>
      </c>
      <c r="Y1317" s="93">
        <f t="shared" si="223"/>
        <v>-5.7951792539445955E-2</v>
      </c>
      <c r="Z1317" s="134"/>
    </row>
    <row r="1318" spans="1:26" s="70" customFormat="1" hidden="1" outlineLevel="1" x14ac:dyDescent="0.25">
      <c r="A1318" s="65" t="s">
        <v>1494</v>
      </c>
      <c r="B1318" s="66" t="s">
        <v>1955</v>
      </c>
      <c r="C1318" s="67" t="s">
        <v>2406</v>
      </c>
      <c r="D1318" s="68"/>
      <c r="E1318" s="69"/>
      <c r="F1318" s="310">
        <v>168868.34</v>
      </c>
      <c r="G1318" s="310">
        <v>143318.51999999999</v>
      </c>
      <c r="H1318" s="144">
        <f t="shared" si="217"/>
        <v>25549.820000000007</v>
      </c>
      <c r="I1318" s="93">
        <f t="shared" si="216"/>
        <v>0.17827298244497647</v>
      </c>
      <c r="J1318" s="160"/>
      <c r="K1318" s="310">
        <v>984579.46</v>
      </c>
      <c r="L1318" s="310">
        <v>883273.29</v>
      </c>
      <c r="M1318" s="144">
        <f t="shared" si="218"/>
        <v>101306.16999999993</v>
      </c>
      <c r="N1318" s="93">
        <f t="shared" si="219"/>
        <v>0.11469402635281763</v>
      </c>
      <c r="O1318" s="261"/>
      <c r="P1318" s="160"/>
      <c r="Q1318" s="310">
        <v>510265.7</v>
      </c>
      <c r="R1318" s="310">
        <v>435305.54000000004</v>
      </c>
      <c r="S1318" s="144">
        <f t="shared" si="220"/>
        <v>74960.159999999974</v>
      </c>
      <c r="T1318" s="93">
        <f t="shared" si="221"/>
        <v>0.17220125431897781</v>
      </c>
      <c r="U1318" s="160"/>
      <c r="V1318" s="310">
        <v>1946198.8599999999</v>
      </c>
      <c r="W1318" s="310">
        <v>-939798.06</v>
      </c>
      <c r="X1318" s="144">
        <f t="shared" si="222"/>
        <v>2885996.92</v>
      </c>
      <c r="Y1318" s="93">
        <f t="shared" si="223"/>
        <v>3.0708692035393219</v>
      </c>
      <c r="Z1318" s="134"/>
    </row>
    <row r="1319" spans="1:26" s="70" customFormat="1" hidden="1" outlineLevel="1" x14ac:dyDescent="0.25">
      <c r="A1319" s="65" t="s">
        <v>1495</v>
      </c>
      <c r="B1319" s="66" t="s">
        <v>1956</v>
      </c>
      <c r="C1319" s="67" t="s">
        <v>2407</v>
      </c>
      <c r="D1319" s="68"/>
      <c r="E1319" s="69"/>
      <c r="F1319" s="310">
        <v>0</v>
      </c>
      <c r="G1319" s="310">
        <v>0</v>
      </c>
      <c r="H1319" s="144">
        <f t="shared" si="217"/>
        <v>0</v>
      </c>
      <c r="I1319" s="93">
        <f t="shared" si="216"/>
        <v>0</v>
      </c>
      <c r="J1319" s="160"/>
      <c r="K1319" s="310">
        <v>0</v>
      </c>
      <c r="L1319" s="310">
        <v>0</v>
      </c>
      <c r="M1319" s="144">
        <f t="shared" si="218"/>
        <v>0</v>
      </c>
      <c r="N1319" s="93">
        <f t="shared" si="219"/>
        <v>0</v>
      </c>
      <c r="O1319" s="261"/>
      <c r="P1319" s="160"/>
      <c r="Q1319" s="310">
        <v>0</v>
      </c>
      <c r="R1319" s="310">
        <v>0</v>
      </c>
      <c r="S1319" s="144">
        <f t="shared" si="220"/>
        <v>0</v>
      </c>
      <c r="T1319" s="93">
        <f t="shared" si="221"/>
        <v>0</v>
      </c>
      <c r="U1319" s="160"/>
      <c r="V1319" s="310">
        <v>0</v>
      </c>
      <c r="W1319" s="310">
        <v>905.15</v>
      </c>
      <c r="X1319" s="144">
        <f t="shared" si="222"/>
        <v>-905.15</v>
      </c>
      <c r="Y1319" s="93" t="str">
        <f t="shared" si="223"/>
        <v>N.M.</v>
      </c>
      <c r="Z1319" s="134"/>
    </row>
    <row r="1320" spans="1:26" s="70" customFormat="1" hidden="1" outlineLevel="1" x14ac:dyDescent="0.25">
      <c r="A1320" s="65" t="s">
        <v>1496</v>
      </c>
      <c r="B1320" s="66" t="s">
        <v>1957</v>
      </c>
      <c r="C1320" s="67" t="s">
        <v>2408</v>
      </c>
      <c r="D1320" s="68"/>
      <c r="E1320" s="69"/>
      <c r="F1320" s="310">
        <v>0</v>
      </c>
      <c r="G1320" s="310">
        <v>-15.58</v>
      </c>
      <c r="H1320" s="144">
        <f t="shared" si="217"/>
        <v>15.58</v>
      </c>
      <c r="I1320" s="93" t="str">
        <f t="shared" si="216"/>
        <v>N.M.</v>
      </c>
      <c r="J1320" s="160"/>
      <c r="K1320" s="310">
        <v>-94.77</v>
      </c>
      <c r="L1320" s="310">
        <v>42.410000000000004</v>
      </c>
      <c r="M1320" s="144">
        <f t="shared" si="218"/>
        <v>-137.18</v>
      </c>
      <c r="N1320" s="93">
        <f t="shared" si="219"/>
        <v>-3.2346144777175194</v>
      </c>
      <c r="O1320" s="261"/>
      <c r="P1320" s="160"/>
      <c r="Q1320" s="310">
        <v>0</v>
      </c>
      <c r="R1320" s="310">
        <v>-93.89</v>
      </c>
      <c r="S1320" s="144">
        <f t="shared" si="220"/>
        <v>93.89</v>
      </c>
      <c r="T1320" s="93" t="str">
        <f t="shared" si="221"/>
        <v>N.M.</v>
      </c>
      <c r="U1320" s="160"/>
      <c r="V1320" s="310">
        <v>-94.36999999999999</v>
      </c>
      <c r="W1320" s="310">
        <v>55.02</v>
      </c>
      <c r="X1320" s="144">
        <f t="shared" si="222"/>
        <v>-149.38999999999999</v>
      </c>
      <c r="Y1320" s="93">
        <f t="shared" si="223"/>
        <v>-2.7151944747364589</v>
      </c>
      <c r="Z1320" s="134"/>
    </row>
    <row r="1321" spans="1:26" s="70" customFormat="1" hidden="1" outlineLevel="1" x14ac:dyDescent="0.25">
      <c r="A1321" s="65" t="s">
        <v>1497</v>
      </c>
      <c r="B1321" s="66" t="s">
        <v>1958</v>
      </c>
      <c r="C1321" s="67" t="s">
        <v>2409</v>
      </c>
      <c r="D1321" s="68"/>
      <c r="E1321" s="69"/>
      <c r="F1321" s="310">
        <v>-48309.41</v>
      </c>
      <c r="G1321" s="310">
        <v>-158743.99</v>
      </c>
      <c r="H1321" s="144">
        <f t="shared" si="217"/>
        <v>110434.57999999999</v>
      </c>
      <c r="I1321" s="93">
        <f t="shared" si="216"/>
        <v>0.69567723477279353</v>
      </c>
      <c r="J1321" s="160"/>
      <c r="K1321" s="310">
        <v>-128733.23</v>
      </c>
      <c r="L1321" s="310">
        <v>213252.07</v>
      </c>
      <c r="M1321" s="144">
        <f t="shared" si="218"/>
        <v>-341985.3</v>
      </c>
      <c r="N1321" s="93">
        <f t="shared" si="219"/>
        <v>-1.6036669655774032</v>
      </c>
      <c r="O1321" s="261"/>
      <c r="P1321" s="160"/>
      <c r="Q1321" s="310">
        <v>-64975.42</v>
      </c>
      <c r="R1321" s="310">
        <v>-10569.74</v>
      </c>
      <c r="S1321" s="144">
        <f t="shared" si="220"/>
        <v>-54405.68</v>
      </c>
      <c r="T1321" s="93">
        <f t="shared" si="221"/>
        <v>-5.1473054209469673</v>
      </c>
      <c r="U1321" s="160"/>
      <c r="V1321" s="310">
        <v>253486.71000000002</v>
      </c>
      <c r="W1321" s="310">
        <v>680341.76600000006</v>
      </c>
      <c r="X1321" s="144">
        <f t="shared" si="222"/>
        <v>-426855.05600000004</v>
      </c>
      <c r="Y1321" s="93">
        <f t="shared" si="223"/>
        <v>-0.62741268775787606</v>
      </c>
      <c r="Z1321" s="134"/>
    </row>
    <row r="1322" spans="1:26" s="70" customFormat="1" hidden="1" outlineLevel="1" x14ac:dyDescent="0.25">
      <c r="A1322" s="65" t="s">
        <v>1498</v>
      </c>
      <c r="B1322" s="66" t="s">
        <v>1959</v>
      </c>
      <c r="C1322" s="67" t="s">
        <v>2410</v>
      </c>
      <c r="D1322" s="68"/>
      <c r="E1322" s="69"/>
      <c r="F1322" s="310">
        <v>820.32</v>
      </c>
      <c r="G1322" s="310">
        <v>1663.67</v>
      </c>
      <c r="H1322" s="144">
        <f t="shared" si="217"/>
        <v>-843.35</v>
      </c>
      <c r="I1322" s="93">
        <f t="shared" si="216"/>
        <v>-0.50692144475767431</v>
      </c>
      <c r="J1322" s="160"/>
      <c r="K1322" s="310">
        <v>2628.4900000000002</v>
      </c>
      <c r="L1322" s="310">
        <v>8111.59</v>
      </c>
      <c r="M1322" s="144">
        <f t="shared" si="218"/>
        <v>-5483.1</v>
      </c>
      <c r="N1322" s="93">
        <f t="shared" si="219"/>
        <v>-0.67595872079333397</v>
      </c>
      <c r="O1322" s="261"/>
      <c r="P1322" s="160"/>
      <c r="Q1322" s="310">
        <v>1642.76</v>
      </c>
      <c r="R1322" s="310">
        <v>4672.5600000000004</v>
      </c>
      <c r="S1322" s="144">
        <f t="shared" si="220"/>
        <v>-3029.8</v>
      </c>
      <c r="T1322" s="93">
        <f t="shared" si="221"/>
        <v>-0.6484239902751382</v>
      </c>
      <c r="U1322" s="160"/>
      <c r="V1322" s="310">
        <v>21488.13</v>
      </c>
      <c r="W1322" s="310">
        <v>10424.700000000001</v>
      </c>
      <c r="X1322" s="144">
        <f t="shared" si="222"/>
        <v>11063.43</v>
      </c>
      <c r="Y1322" s="93">
        <f t="shared" si="223"/>
        <v>1.0612708279374945</v>
      </c>
      <c r="Z1322" s="134"/>
    </row>
    <row r="1323" spans="1:26" s="70" customFormat="1" hidden="1" outlineLevel="1" x14ac:dyDescent="0.25">
      <c r="A1323" s="65" t="s">
        <v>1499</v>
      </c>
      <c r="B1323" s="66" t="s">
        <v>1960</v>
      </c>
      <c r="C1323" s="67" t="s">
        <v>2411</v>
      </c>
      <c r="D1323" s="68"/>
      <c r="E1323" s="69"/>
      <c r="F1323" s="310">
        <v>-5414.91</v>
      </c>
      <c r="G1323" s="310">
        <v>-10356.120000000001</v>
      </c>
      <c r="H1323" s="144">
        <f t="shared" si="217"/>
        <v>4941.2100000000009</v>
      </c>
      <c r="I1323" s="93">
        <f t="shared" si="216"/>
        <v>0.47712946547548701</v>
      </c>
      <c r="J1323" s="160"/>
      <c r="K1323" s="310">
        <v>-76425.7</v>
      </c>
      <c r="L1323" s="310">
        <v>-91338.680000000008</v>
      </c>
      <c r="M1323" s="144">
        <f t="shared" si="218"/>
        <v>14912.98000000001</v>
      </c>
      <c r="N1323" s="93">
        <f t="shared" si="219"/>
        <v>0.16327124499719078</v>
      </c>
      <c r="O1323" s="261"/>
      <c r="P1323" s="160"/>
      <c r="Q1323" s="310">
        <v>-14723.51</v>
      </c>
      <c r="R1323" s="310">
        <v>-36944.020000000004</v>
      </c>
      <c r="S1323" s="144">
        <f t="shared" si="220"/>
        <v>22220.510000000002</v>
      </c>
      <c r="T1323" s="93">
        <f t="shared" si="221"/>
        <v>0.6014643235901237</v>
      </c>
      <c r="U1323" s="160"/>
      <c r="V1323" s="310">
        <v>-187696.61</v>
      </c>
      <c r="W1323" s="310">
        <v>-183984.23</v>
      </c>
      <c r="X1323" s="144">
        <f t="shared" si="222"/>
        <v>-3712.3799999999756</v>
      </c>
      <c r="Y1323" s="93">
        <f t="shared" si="223"/>
        <v>-2.0177707622006383E-2</v>
      </c>
      <c r="Z1323" s="134"/>
    </row>
    <row r="1324" spans="1:26" s="70" customFormat="1" hidden="1" outlineLevel="1" x14ac:dyDescent="0.25">
      <c r="A1324" s="65" t="s">
        <v>1500</v>
      </c>
      <c r="B1324" s="66" t="s">
        <v>1961</v>
      </c>
      <c r="C1324" s="67" t="s">
        <v>2412</v>
      </c>
      <c r="D1324" s="68"/>
      <c r="E1324" s="69"/>
      <c r="F1324" s="310">
        <v>184.94</v>
      </c>
      <c r="G1324" s="310">
        <v>176.03</v>
      </c>
      <c r="H1324" s="144">
        <f t="shared" si="217"/>
        <v>8.9099999999999966</v>
      </c>
      <c r="I1324" s="93">
        <f t="shared" si="216"/>
        <v>5.0616372209282487E-2</v>
      </c>
      <c r="J1324" s="160"/>
      <c r="K1324" s="310">
        <v>1152.79</v>
      </c>
      <c r="L1324" s="310">
        <v>1271.74</v>
      </c>
      <c r="M1324" s="144">
        <f t="shared" si="218"/>
        <v>-118.95000000000005</v>
      </c>
      <c r="N1324" s="93">
        <f t="shared" si="219"/>
        <v>-9.3533269378961142E-2</v>
      </c>
      <c r="O1324" s="261"/>
      <c r="P1324" s="160"/>
      <c r="Q1324" s="310">
        <v>561.81000000000006</v>
      </c>
      <c r="R1324" s="310">
        <v>595.66</v>
      </c>
      <c r="S1324" s="144">
        <f t="shared" si="220"/>
        <v>-33.849999999999909</v>
      </c>
      <c r="T1324" s="93">
        <f t="shared" si="221"/>
        <v>-5.6827720511701159E-2</v>
      </c>
      <c r="U1324" s="160"/>
      <c r="V1324" s="310">
        <v>2394.04</v>
      </c>
      <c r="W1324" s="310">
        <v>2734.4</v>
      </c>
      <c r="X1324" s="144">
        <f t="shared" si="222"/>
        <v>-340.36000000000013</v>
      </c>
      <c r="Y1324" s="93">
        <f t="shared" si="223"/>
        <v>-0.12447337624341724</v>
      </c>
      <c r="Z1324" s="134"/>
    </row>
    <row r="1325" spans="1:26" s="70" customFormat="1" hidden="1" outlineLevel="1" x14ac:dyDescent="0.25">
      <c r="A1325" s="65" t="s">
        <v>1501</v>
      </c>
      <c r="B1325" s="66" t="s">
        <v>1962</v>
      </c>
      <c r="C1325" s="67" t="s">
        <v>2413</v>
      </c>
      <c r="D1325" s="68"/>
      <c r="E1325" s="69"/>
      <c r="F1325" s="310">
        <v>0</v>
      </c>
      <c r="G1325" s="310">
        <v>5.8100000000000005</v>
      </c>
      <c r="H1325" s="144">
        <f t="shared" si="217"/>
        <v>-5.8100000000000005</v>
      </c>
      <c r="I1325" s="93" t="str">
        <f t="shared" si="216"/>
        <v>N.M.</v>
      </c>
      <c r="J1325" s="160"/>
      <c r="K1325" s="310">
        <v>0</v>
      </c>
      <c r="L1325" s="310">
        <v>5.8100000000000005</v>
      </c>
      <c r="M1325" s="144">
        <f t="shared" si="218"/>
        <v>-5.8100000000000005</v>
      </c>
      <c r="N1325" s="93" t="str">
        <f t="shared" si="219"/>
        <v>N.M.</v>
      </c>
      <c r="O1325" s="261"/>
      <c r="P1325" s="160"/>
      <c r="Q1325" s="310">
        <v>0</v>
      </c>
      <c r="R1325" s="310">
        <v>5.8100000000000005</v>
      </c>
      <c r="S1325" s="144">
        <f t="shared" si="220"/>
        <v>-5.8100000000000005</v>
      </c>
      <c r="T1325" s="93" t="str">
        <f t="shared" si="221"/>
        <v>N.M.</v>
      </c>
      <c r="U1325" s="160"/>
      <c r="V1325" s="310">
        <v>80.52</v>
      </c>
      <c r="W1325" s="310">
        <v>38.630000000000003</v>
      </c>
      <c r="X1325" s="144">
        <f t="shared" si="222"/>
        <v>41.889999999999993</v>
      </c>
      <c r="Y1325" s="93">
        <f t="shared" si="223"/>
        <v>1.0843903701786175</v>
      </c>
      <c r="Z1325" s="134"/>
    </row>
    <row r="1326" spans="1:26" s="70" customFormat="1" hidden="1" outlineLevel="1" x14ac:dyDescent="0.25">
      <c r="A1326" s="65" t="s">
        <v>1502</v>
      </c>
      <c r="B1326" s="66" t="s">
        <v>1963</v>
      </c>
      <c r="C1326" s="67" t="s">
        <v>2414</v>
      </c>
      <c r="D1326" s="68"/>
      <c r="E1326" s="69"/>
      <c r="F1326" s="310">
        <v>2600.54</v>
      </c>
      <c r="G1326" s="310">
        <v>-846.83</v>
      </c>
      <c r="H1326" s="144">
        <f t="shared" si="217"/>
        <v>3447.37</v>
      </c>
      <c r="I1326" s="93">
        <f t="shared" si="216"/>
        <v>4.0709115170695416</v>
      </c>
      <c r="J1326" s="160"/>
      <c r="K1326" s="310">
        <v>11621.17</v>
      </c>
      <c r="L1326" s="310">
        <v>14508.44</v>
      </c>
      <c r="M1326" s="144">
        <f t="shared" si="218"/>
        <v>-2887.2700000000004</v>
      </c>
      <c r="N1326" s="93">
        <f t="shared" si="219"/>
        <v>-0.19900623361298667</v>
      </c>
      <c r="O1326" s="261"/>
      <c r="P1326" s="160"/>
      <c r="Q1326" s="310">
        <v>4719.33</v>
      </c>
      <c r="R1326" s="310">
        <v>3143.76</v>
      </c>
      <c r="S1326" s="144">
        <f t="shared" si="220"/>
        <v>1575.5699999999997</v>
      </c>
      <c r="T1326" s="93">
        <f t="shared" si="221"/>
        <v>0.50117375372165807</v>
      </c>
      <c r="U1326" s="160"/>
      <c r="V1326" s="310">
        <v>27440.29</v>
      </c>
      <c r="W1326" s="310">
        <v>14663.58</v>
      </c>
      <c r="X1326" s="144">
        <f t="shared" si="222"/>
        <v>12776.710000000001</v>
      </c>
      <c r="Y1326" s="93">
        <f t="shared" si="223"/>
        <v>0.87132269200290791</v>
      </c>
      <c r="Z1326" s="134"/>
    </row>
    <row r="1327" spans="1:26" s="70" customFormat="1" hidden="1" outlineLevel="1" x14ac:dyDescent="0.25">
      <c r="A1327" s="65" t="s">
        <v>1503</v>
      </c>
      <c r="B1327" s="66" t="s">
        <v>1964</v>
      </c>
      <c r="C1327" s="67" t="s">
        <v>2415</v>
      </c>
      <c r="D1327" s="68"/>
      <c r="E1327" s="69"/>
      <c r="F1327" s="310">
        <v>172820.68</v>
      </c>
      <c r="G1327" s="310">
        <v>178243.99</v>
      </c>
      <c r="H1327" s="144">
        <f t="shared" si="217"/>
        <v>-5423.3099999999977</v>
      </c>
      <c r="I1327" s="93">
        <f t="shared" si="216"/>
        <v>-3.0426327417827654E-2</v>
      </c>
      <c r="J1327" s="160"/>
      <c r="K1327" s="310">
        <v>1036924.07</v>
      </c>
      <c r="L1327" s="310">
        <v>1069463.98</v>
      </c>
      <c r="M1327" s="144">
        <f t="shared" si="218"/>
        <v>-32539.910000000033</v>
      </c>
      <c r="N1327" s="93">
        <f t="shared" si="219"/>
        <v>-3.0426373032217534E-2</v>
      </c>
      <c r="O1327" s="261"/>
      <c r="P1327" s="160"/>
      <c r="Q1327" s="310">
        <v>518462.04000000004</v>
      </c>
      <c r="R1327" s="310">
        <v>534731.97</v>
      </c>
      <c r="S1327" s="144">
        <f t="shared" si="220"/>
        <v>-16269.929999999935</v>
      </c>
      <c r="T1327" s="93">
        <f t="shared" si="221"/>
        <v>-3.0426327417827543E-2</v>
      </c>
      <c r="U1327" s="160"/>
      <c r="V1327" s="310">
        <v>2070988.5299999998</v>
      </c>
      <c r="W1327" s="310">
        <v>2039456.26</v>
      </c>
      <c r="X1327" s="144">
        <f t="shared" si="222"/>
        <v>31532.269999999786</v>
      </c>
      <c r="Y1327" s="93">
        <f t="shared" si="223"/>
        <v>1.5461116091795853E-2</v>
      </c>
      <c r="Z1327" s="134"/>
    </row>
    <row r="1328" spans="1:26" s="70" customFormat="1" hidden="1" outlineLevel="1" x14ac:dyDescent="0.25">
      <c r="A1328" s="65" t="s">
        <v>1504</v>
      </c>
      <c r="B1328" s="66" t="s">
        <v>1965</v>
      </c>
      <c r="C1328" s="67" t="s">
        <v>2416</v>
      </c>
      <c r="D1328" s="68"/>
      <c r="E1328" s="69"/>
      <c r="F1328" s="310">
        <v>12047.83</v>
      </c>
      <c r="G1328" s="310">
        <v>11103.210000000001</v>
      </c>
      <c r="H1328" s="144">
        <f t="shared" si="217"/>
        <v>944.61999999999898</v>
      </c>
      <c r="I1328" s="93">
        <f t="shared" si="216"/>
        <v>8.5076297755333721E-2</v>
      </c>
      <c r="J1328" s="160"/>
      <c r="K1328" s="310">
        <v>70356.5</v>
      </c>
      <c r="L1328" s="310">
        <v>71022.100000000006</v>
      </c>
      <c r="M1328" s="144">
        <f t="shared" si="218"/>
        <v>-665.60000000000582</v>
      </c>
      <c r="N1328" s="93">
        <f t="shared" si="219"/>
        <v>-9.3717307711262514E-3</v>
      </c>
      <c r="O1328" s="261"/>
      <c r="P1328" s="160"/>
      <c r="Q1328" s="310">
        <v>36447.01</v>
      </c>
      <c r="R1328" s="310">
        <v>35441.31</v>
      </c>
      <c r="S1328" s="144">
        <f t="shared" si="220"/>
        <v>1005.7000000000044</v>
      </c>
      <c r="T1328" s="93">
        <f t="shared" si="221"/>
        <v>2.8376490598118535E-2</v>
      </c>
      <c r="U1328" s="160"/>
      <c r="V1328" s="310">
        <v>130094.95000000001</v>
      </c>
      <c r="W1328" s="310">
        <v>143508.76</v>
      </c>
      <c r="X1328" s="144">
        <f t="shared" si="222"/>
        <v>-13413.809999999998</v>
      </c>
      <c r="Y1328" s="93">
        <f t="shared" si="223"/>
        <v>-9.3470321951078086E-2</v>
      </c>
      <c r="Z1328" s="134"/>
    </row>
    <row r="1329" spans="1:26" s="70" customFormat="1" hidden="1" outlineLevel="1" x14ac:dyDescent="0.25">
      <c r="A1329" s="65" t="s">
        <v>1505</v>
      </c>
      <c r="B1329" s="66" t="s">
        <v>1966</v>
      </c>
      <c r="C1329" s="67" t="s">
        <v>2417</v>
      </c>
      <c r="D1329" s="68"/>
      <c r="E1329" s="69"/>
      <c r="F1329" s="310">
        <v>466822.13</v>
      </c>
      <c r="G1329" s="310">
        <v>408197.75</v>
      </c>
      <c r="H1329" s="144">
        <f t="shared" si="217"/>
        <v>58624.380000000005</v>
      </c>
      <c r="I1329" s="93">
        <f t="shared" si="216"/>
        <v>0.14361759710826433</v>
      </c>
      <c r="J1329" s="160"/>
      <c r="K1329" s="310">
        <v>2774072.54</v>
      </c>
      <c r="L1329" s="310">
        <v>2504574.4</v>
      </c>
      <c r="M1329" s="144">
        <f t="shared" si="218"/>
        <v>269498.14000000013</v>
      </c>
      <c r="N1329" s="93">
        <f t="shared" si="219"/>
        <v>0.10760236948840496</v>
      </c>
      <c r="O1329" s="261"/>
      <c r="P1329" s="160"/>
      <c r="Q1329" s="310">
        <v>1381981.99</v>
      </c>
      <c r="R1329" s="310">
        <v>1231827.4099999999</v>
      </c>
      <c r="S1329" s="144">
        <f t="shared" si="220"/>
        <v>150154.58000000007</v>
      </c>
      <c r="T1329" s="93">
        <f t="shared" si="221"/>
        <v>0.12189579382715643</v>
      </c>
      <c r="U1329" s="160"/>
      <c r="V1329" s="310">
        <v>5514951.9000000004</v>
      </c>
      <c r="W1329" s="310">
        <v>4938102.8900000006</v>
      </c>
      <c r="X1329" s="144">
        <f t="shared" si="222"/>
        <v>576849.00999999978</v>
      </c>
      <c r="Y1329" s="93">
        <f t="shared" si="223"/>
        <v>0.11681591551446992</v>
      </c>
      <c r="Z1329" s="134"/>
    </row>
    <row r="1330" spans="1:26" s="70" customFormat="1" hidden="1" outlineLevel="1" x14ac:dyDescent="0.25">
      <c r="A1330" s="65" t="s">
        <v>1506</v>
      </c>
      <c r="B1330" s="66" t="s">
        <v>1967</v>
      </c>
      <c r="C1330" s="67" t="s">
        <v>2418</v>
      </c>
      <c r="D1330" s="68"/>
      <c r="E1330" s="69"/>
      <c r="F1330" s="310">
        <v>0</v>
      </c>
      <c r="G1330" s="310">
        <v>0</v>
      </c>
      <c r="H1330" s="144">
        <f t="shared" si="217"/>
        <v>0</v>
      </c>
      <c r="I1330" s="93">
        <f t="shared" si="216"/>
        <v>0</v>
      </c>
      <c r="J1330" s="160"/>
      <c r="K1330" s="310">
        <v>0</v>
      </c>
      <c r="L1330" s="310">
        <v>0</v>
      </c>
      <c r="M1330" s="144">
        <f t="shared" si="218"/>
        <v>0</v>
      </c>
      <c r="N1330" s="93">
        <f t="shared" si="219"/>
        <v>0</v>
      </c>
      <c r="O1330" s="261"/>
      <c r="P1330" s="160"/>
      <c r="Q1330" s="310">
        <v>0</v>
      </c>
      <c r="R1330" s="310">
        <v>0</v>
      </c>
      <c r="S1330" s="144">
        <f t="shared" si="220"/>
        <v>0</v>
      </c>
      <c r="T1330" s="93">
        <f t="shared" si="221"/>
        <v>0</v>
      </c>
      <c r="U1330" s="160"/>
      <c r="V1330" s="310">
        <v>0</v>
      </c>
      <c r="W1330" s="310">
        <v>1.58</v>
      </c>
      <c r="X1330" s="144">
        <f t="shared" si="222"/>
        <v>-1.58</v>
      </c>
      <c r="Y1330" s="93" t="str">
        <f t="shared" si="223"/>
        <v>N.M.</v>
      </c>
      <c r="Z1330" s="134"/>
    </row>
    <row r="1331" spans="1:26" s="70" customFormat="1" hidden="1" outlineLevel="1" x14ac:dyDescent="0.25">
      <c r="A1331" s="65" t="s">
        <v>1507</v>
      </c>
      <c r="B1331" s="66" t="s">
        <v>1968</v>
      </c>
      <c r="C1331" s="67" t="s">
        <v>2419</v>
      </c>
      <c r="D1331" s="68"/>
      <c r="E1331" s="69"/>
      <c r="F1331" s="310">
        <v>36248.050000000003</v>
      </c>
      <c r="G1331" s="310">
        <v>43136.24</v>
      </c>
      <c r="H1331" s="144">
        <f t="shared" si="217"/>
        <v>-6888.1899999999951</v>
      </c>
      <c r="I1331" s="93">
        <f t="shared" si="216"/>
        <v>-0.15968452512319098</v>
      </c>
      <c r="J1331" s="160"/>
      <c r="K1331" s="310">
        <v>217952.41</v>
      </c>
      <c r="L1331" s="310">
        <v>261923.76</v>
      </c>
      <c r="M1331" s="144">
        <f t="shared" si="218"/>
        <v>-43971.350000000006</v>
      </c>
      <c r="N1331" s="93">
        <f t="shared" si="219"/>
        <v>-0.16787843149472198</v>
      </c>
      <c r="O1331" s="261"/>
      <c r="P1331" s="160"/>
      <c r="Q1331" s="310">
        <v>108970.75</v>
      </c>
      <c r="R1331" s="310">
        <v>121879.04000000001</v>
      </c>
      <c r="S1331" s="144">
        <f t="shared" si="220"/>
        <v>-12908.290000000008</v>
      </c>
      <c r="T1331" s="93">
        <f t="shared" si="221"/>
        <v>-0.10591066355626043</v>
      </c>
      <c r="U1331" s="160"/>
      <c r="V1331" s="310">
        <v>362223.44</v>
      </c>
      <c r="W1331" s="310">
        <v>461362.91000000003</v>
      </c>
      <c r="X1331" s="144">
        <f t="shared" si="222"/>
        <v>-99139.47000000003</v>
      </c>
      <c r="Y1331" s="93">
        <f t="shared" si="223"/>
        <v>-0.21488391860542067</v>
      </c>
      <c r="Z1331" s="134"/>
    </row>
    <row r="1332" spans="1:26" s="70" customFormat="1" hidden="1" outlineLevel="1" x14ac:dyDescent="0.25">
      <c r="A1332" s="65" t="s">
        <v>1508</v>
      </c>
      <c r="B1332" s="66" t="s">
        <v>1969</v>
      </c>
      <c r="C1332" s="67" t="s">
        <v>2420</v>
      </c>
      <c r="D1332" s="68"/>
      <c r="E1332" s="69"/>
      <c r="F1332" s="310">
        <v>15492.24</v>
      </c>
      <c r="G1332" s="310">
        <v>14417.08</v>
      </c>
      <c r="H1332" s="144">
        <f t="shared" si="217"/>
        <v>1075.1599999999999</v>
      </c>
      <c r="I1332" s="93">
        <f t="shared" ref="I1332:I1395" si="224">IF(G1332&lt;0,IF(H1332=0,0,IF(OR(G1332=0,F1332=0),"N.M.",IF(ABS(H1332/G1332)&gt;=10,"N.M.",H1332/(-G1332)))),IF(H1332=0,0,IF(OR(G1332=0,F1332=0),"N.M.",IF(ABS(H1332/G1332)&gt;=10,"N.M.",H1332/G1332))))</f>
        <v>7.4575434137842053E-2</v>
      </c>
      <c r="J1332" s="160"/>
      <c r="K1332" s="310">
        <v>89232.62</v>
      </c>
      <c r="L1332" s="310">
        <v>88273.72</v>
      </c>
      <c r="M1332" s="144">
        <f t="shared" si="218"/>
        <v>958.89999999999418</v>
      </c>
      <c r="N1332" s="93">
        <f t="shared" si="219"/>
        <v>1.0862802655195614E-2</v>
      </c>
      <c r="O1332" s="261"/>
      <c r="P1332" s="160"/>
      <c r="Q1332" s="310">
        <v>45736.25</v>
      </c>
      <c r="R1332" s="310">
        <v>43704.639999999999</v>
      </c>
      <c r="S1332" s="144">
        <f t="shared" si="220"/>
        <v>2031.6100000000006</v>
      </c>
      <c r="T1332" s="93">
        <f t="shared" si="221"/>
        <v>4.6484995643483178E-2</v>
      </c>
      <c r="U1332" s="160"/>
      <c r="V1332" s="310">
        <v>169385.5</v>
      </c>
      <c r="W1332" s="310">
        <v>181701.64</v>
      </c>
      <c r="X1332" s="144">
        <f t="shared" si="222"/>
        <v>-12316.140000000014</v>
      </c>
      <c r="Y1332" s="93">
        <f t="shared" si="223"/>
        <v>-6.7782217045481888E-2</v>
      </c>
      <c r="Z1332" s="134"/>
    </row>
    <row r="1333" spans="1:26" s="70" customFormat="1" hidden="1" outlineLevel="1" x14ac:dyDescent="0.25">
      <c r="A1333" s="65" t="s">
        <v>1509</v>
      </c>
      <c r="B1333" s="66" t="s">
        <v>1970</v>
      </c>
      <c r="C1333" s="67" t="s">
        <v>2421</v>
      </c>
      <c r="D1333" s="68"/>
      <c r="E1333" s="69"/>
      <c r="F1333" s="310">
        <v>915.25</v>
      </c>
      <c r="G1333" s="310">
        <v>488.40000000000003</v>
      </c>
      <c r="H1333" s="144">
        <f t="shared" si="217"/>
        <v>426.84999999999997</v>
      </c>
      <c r="I1333" s="93">
        <f t="shared" si="224"/>
        <v>0.87397624897624882</v>
      </c>
      <c r="J1333" s="160"/>
      <c r="K1333" s="310">
        <v>1311.49</v>
      </c>
      <c r="L1333" s="310">
        <v>6624.57</v>
      </c>
      <c r="M1333" s="144">
        <f t="shared" si="218"/>
        <v>-5313.08</v>
      </c>
      <c r="N1333" s="93">
        <f t="shared" si="219"/>
        <v>-0.80202639567549294</v>
      </c>
      <c r="O1333" s="261"/>
      <c r="P1333" s="160"/>
      <c r="Q1333" s="310">
        <v>1028.72</v>
      </c>
      <c r="R1333" s="310">
        <v>3357.78</v>
      </c>
      <c r="S1333" s="144">
        <f t="shared" si="220"/>
        <v>-2329.0600000000004</v>
      </c>
      <c r="T1333" s="93">
        <f t="shared" si="221"/>
        <v>-0.69363091089946338</v>
      </c>
      <c r="U1333" s="160"/>
      <c r="V1333" s="310">
        <v>-3257</v>
      </c>
      <c r="W1333" s="310">
        <v>7260.65</v>
      </c>
      <c r="X1333" s="144">
        <f t="shared" si="222"/>
        <v>-10517.65</v>
      </c>
      <c r="Y1333" s="93">
        <f t="shared" si="223"/>
        <v>-1.4485824271931576</v>
      </c>
      <c r="Z1333" s="134"/>
    </row>
    <row r="1334" spans="1:26" s="70" customFormat="1" hidden="1" outlineLevel="1" x14ac:dyDescent="0.25">
      <c r="A1334" s="65" t="s">
        <v>1510</v>
      </c>
      <c r="B1334" s="66" t="s">
        <v>1971</v>
      </c>
      <c r="C1334" s="67" t="s">
        <v>2422</v>
      </c>
      <c r="D1334" s="68"/>
      <c r="E1334" s="69"/>
      <c r="F1334" s="310">
        <v>360.26</v>
      </c>
      <c r="G1334" s="310">
        <v>448.3</v>
      </c>
      <c r="H1334" s="144">
        <f t="shared" si="217"/>
        <v>-88.04000000000002</v>
      </c>
      <c r="I1334" s="93">
        <f t="shared" si="224"/>
        <v>-0.19638634842739242</v>
      </c>
      <c r="J1334" s="160"/>
      <c r="K1334" s="310">
        <v>4089.92</v>
      </c>
      <c r="L1334" s="310">
        <v>7244.77</v>
      </c>
      <c r="M1334" s="144">
        <f t="shared" si="218"/>
        <v>-3154.8500000000004</v>
      </c>
      <c r="N1334" s="93">
        <f t="shared" si="219"/>
        <v>-0.43546586019984074</v>
      </c>
      <c r="O1334" s="261"/>
      <c r="P1334" s="160"/>
      <c r="Q1334" s="310">
        <v>2591.59</v>
      </c>
      <c r="R1334" s="310">
        <v>2114.4900000000002</v>
      </c>
      <c r="S1334" s="144">
        <f t="shared" si="220"/>
        <v>477.09999999999991</v>
      </c>
      <c r="T1334" s="93">
        <f t="shared" si="221"/>
        <v>0.22563360432066354</v>
      </c>
      <c r="U1334" s="160"/>
      <c r="V1334" s="310">
        <v>14277.29</v>
      </c>
      <c r="W1334" s="310">
        <v>10465.83</v>
      </c>
      <c r="X1334" s="144">
        <f t="shared" si="222"/>
        <v>3811.4600000000009</v>
      </c>
      <c r="Y1334" s="93">
        <f t="shared" si="223"/>
        <v>0.36418134061034824</v>
      </c>
      <c r="Z1334" s="134"/>
    </row>
    <row r="1335" spans="1:26" s="70" customFormat="1" hidden="1" outlineLevel="1" x14ac:dyDescent="0.25">
      <c r="A1335" s="65" t="s">
        <v>1511</v>
      </c>
      <c r="B1335" s="66" t="s">
        <v>1972</v>
      </c>
      <c r="C1335" s="67" t="s">
        <v>2423</v>
      </c>
      <c r="D1335" s="68"/>
      <c r="E1335" s="69"/>
      <c r="F1335" s="310">
        <v>6296.87</v>
      </c>
      <c r="G1335" s="310">
        <v>7700.55</v>
      </c>
      <c r="H1335" s="144">
        <f t="shared" ref="H1335:H1398" si="225">+F1335-G1335</f>
        <v>-1403.6800000000003</v>
      </c>
      <c r="I1335" s="93">
        <f t="shared" si="224"/>
        <v>-0.18228308367584137</v>
      </c>
      <c r="J1335" s="160"/>
      <c r="K1335" s="310">
        <v>37781.230000000003</v>
      </c>
      <c r="L1335" s="310">
        <v>46203.29</v>
      </c>
      <c r="M1335" s="144">
        <f t="shared" si="218"/>
        <v>-8422.0599999999977</v>
      </c>
      <c r="N1335" s="93">
        <f t="shared" si="219"/>
        <v>-0.18228269025863736</v>
      </c>
      <c r="O1335" s="261"/>
      <c r="P1335" s="160"/>
      <c r="Q1335" s="310">
        <v>18890.61</v>
      </c>
      <c r="R1335" s="310">
        <v>23101.65</v>
      </c>
      <c r="S1335" s="144">
        <f t="shared" si="220"/>
        <v>-4211.0400000000009</v>
      </c>
      <c r="T1335" s="93">
        <f t="shared" si="221"/>
        <v>-0.18228308367584137</v>
      </c>
      <c r="U1335" s="160"/>
      <c r="V1335" s="310">
        <v>83984.53</v>
      </c>
      <c r="W1335" s="310">
        <v>96929.27</v>
      </c>
      <c r="X1335" s="144">
        <f t="shared" si="222"/>
        <v>-12944.740000000005</v>
      </c>
      <c r="Y1335" s="93">
        <f t="shared" si="223"/>
        <v>-0.13354830795692577</v>
      </c>
      <c r="Z1335" s="134"/>
    </row>
    <row r="1336" spans="1:26" s="70" customFormat="1" hidden="1" outlineLevel="1" x14ac:dyDescent="0.25">
      <c r="A1336" s="65" t="s">
        <v>1512</v>
      </c>
      <c r="B1336" s="66" t="s">
        <v>1973</v>
      </c>
      <c r="C1336" s="67" t="s">
        <v>2424</v>
      </c>
      <c r="D1336" s="68"/>
      <c r="E1336" s="69"/>
      <c r="F1336" s="310">
        <v>159884.42000000001</v>
      </c>
      <c r="G1336" s="310">
        <v>150765.81</v>
      </c>
      <c r="H1336" s="144">
        <f t="shared" si="225"/>
        <v>9118.6100000000151</v>
      </c>
      <c r="I1336" s="93">
        <f t="shared" si="224"/>
        <v>6.0481948791970906E-2</v>
      </c>
      <c r="J1336" s="160"/>
      <c r="K1336" s="310">
        <v>999398.09</v>
      </c>
      <c r="L1336" s="310">
        <v>924234.73</v>
      </c>
      <c r="M1336" s="144">
        <f t="shared" si="218"/>
        <v>75163.359999999986</v>
      </c>
      <c r="N1336" s="93">
        <f t="shared" si="219"/>
        <v>8.132496817123501E-2</v>
      </c>
      <c r="O1336" s="261"/>
      <c r="P1336" s="160"/>
      <c r="Q1336" s="310">
        <v>541712.32000000007</v>
      </c>
      <c r="R1336" s="310">
        <v>521892.27</v>
      </c>
      <c r="S1336" s="144">
        <f t="shared" si="220"/>
        <v>19820.050000000047</v>
      </c>
      <c r="T1336" s="93">
        <f t="shared" si="221"/>
        <v>3.7977282169747495E-2</v>
      </c>
      <c r="U1336" s="160"/>
      <c r="V1336" s="310">
        <v>1932974.45</v>
      </c>
      <c r="W1336" s="310">
        <v>1807999.9300000002</v>
      </c>
      <c r="X1336" s="144">
        <f t="shared" si="222"/>
        <v>124974.51999999979</v>
      </c>
      <c r="Y1336" s="93">
        <f t="shared" si="223"/>
        <v>6.9123077897464177E-2</v>
      </c>
      <c r="Z1336" s="134"/>
    </row>
    <row r="1337" spans="1:26" s="70" customFormat="1" hidden="1" outlineLevel="1" x14ac:dyDescent="0.25">
      <c r="A1337" s="65" t="s">
        <v>1513</v>
      </c>
      <c r="B1337" s="66" t="s">
        <v>1974</v>
      </c>
      <c r="C1337" s="67" t="s">
        <v>2425</v>
      </c>
      <c r="D1337" s="68"/>
      <c r="E1337" s="69"/>
      <c r="F1337" s="310">
        <v>-994.35</v>
      </c>
      <c r="G1337" s="310">
        <v>1241.02</v>
      </c>
      <c r="H1337" s="144">
        <f t="shared" si="225"/>
        <v>-2235.37</v>
      </c>
      <c r="I1337" s="93">
        <f t="shared" si="224"/>
        <v>-1.8012360799987106</v>
      </c>
      <c r="J1337" s="160"/>
      <c r="K1337" s="310">
        <v>8530.64</v>
      </c>
      <c r="L1337" s="310">
        <v>4285.01</v>
      </c>
      <c r="M1337" s="144">
        <f t="shared" si="218"/>
        <v>4245.6299999999992</v>
      </c>
      <c r="N1337" s="93">
        <f t="shared" si="219"/>
        <v>0.99080982308092602</v>
      </c>
      <c r="O1337" s="261"/>
      <c r="P1337" s="160"/>
      <c r="Q1337" s="310">
        <v>-994.35</v>
      </c>
      <c r="R1337" s="310">
        <v>1241.02</v>
      </c>
      <c r="S1337" s="144">
        <f t="shared" si="220"/>
        <v>-2235.37</v>
      </c>
      <c r="T1337" s="93">
        <f t="shared" si="221"/>
        <v>-1.8012360799987106</v>
      </c>
      <c r="U1337" s="160"/>
      <c r="V1337" s="310">
        <v>7941.66</v>
      </c>
      <c r="W1337" s="310">
        <v>-33944.559999999998</v>
      </c>
      <c r="X1337" s="144">
        <f t="shared" si="222"/>
        <v>41886.22</v>
      </c>
      <c r="Y1337" s="93">
        <f t="shared" si="223"/>
        <v>1.2339597272729417</v>
      </c>
      <c r="Z1337" s="134"/>
    </row>
    <row r="1338" spans="1:26" s="70" customFormat="1" hidden="1" outlineLevel="1" x14ac:dyDescent="0.25">
      <c r="A1338" s="65" t="s">
        <v>1514</v>
      </c>
      <c r="B1338" s="66" t="s">
        <v>1975</v>
      </c>
      <c r="C1338" s="67" t="s">
        <v>2426</v>
      </c>
      <c r="D1338" s="68"/>
      <c r="E1338" s="69"/>
      <c r="F1338" s="310">
        <v>543.12</v>
      </c>
      <c r="G1338" s="310">
        <v>2071</v>
      </c>
      <c r="H1338" s="144">
        <f t="shared" si="225"/>
        <v>-1527.88</v>
      </c>
      <c r="I1338" s="93">
        <f t="shared" si="224"/>
        <v>-0.73774987928536939</v>
      </c>
      <c r="J1338" s="160"/>
      <c r="K1338" s="310">
        <v>3258.73</v>
      </c>
      <c r="L1338" s="310">
        <v>12426.01</v>
      </c>
      <c r="M1338" s="144">
        <f t="shared" si="218"/>
        <v>-9167.2800000000007</v>
      </c>
      <c r="N1338" s="93">
        <f t="shared" si="219"/>
        <v>-0.73774928557115282</v>
      </c>
      <c r="O1338" s="261"/>
      <c r="P1338" s="160"/>
      <c r="Q1338" s="310">
        <v>1629.3600000000001</v>
      </c>
      <c r="R1338" s="310">
        <v>6213</v>
      </c>
      <c r="S1338" s="144">
        <f t="shared" si="220"/>
        <v>-4583.6399999999994</v>
      </c>
      <c r="T1338" s="93">
        <f t="shared" si="221"/>
        <v>-0.73774987928536928</v>
      </c>
      <c r="U1338" s="160"/>
      <c r="V1338" s="310">
        <v>15684.73</v>
      </c>
      <c r="W1338" s="310">
        <v>13397.23</v>
      </c>
      <c r="X1338" s="144">
        <f t="shared" si="222"/>
        <v>2287.5</v>
      </c>
      <c r="Y1338" s="93">
        <f t="shared" si="223"/>
        <v>0.17074425086379796</v>
      </c>
      <c r="Z1338" s="134"/>
    </row>
    <row r="1339" spans="1:26" s="70" customFormat="1" hidden="1" outlineLevel="1" x14ac:dyDescent="0.25">
      <c r="A1339" s="65" t="s">
        <v>1515</v>
      </c>
      <c r="B1339" s="66" t="s">
        <v>1976</v>
      </c>
      <c r="C1339" s="67" t="s">
        <v>2427</v>
      </c>
      <c r="D1339" s="68"/>
      <c r="E1339" s="69"/>
      <c r="F1339" s="310">
        <v>504.54</v>
      </c>
      <c r="G1339" s="310">
        <v>322.83</v>
      </c>
      <c r="H1339" s="144">
        <f t="shared" si="225"/>
        <v>181.71000000000004</v>
      </c>
      <c r="I1339" s="93">
        <f t="shared" si="224"/>
        <v>0.5628659046557013</v>
      </c>
      <c r="J1339" s="160"/>
      <c r="K1339" s="310">
        <v>3027.2400000000002</v>
      </c>
      <c r="L1339" s="310">
        <v>1929.5</v>
      </c>
      <c r="M1339" s="144">
        <f t="shared" si="218"/>
        <v>1097.7400000000002</v>
      </c>
      <c r="N1339" s="93">
        <f t="shared" si="219"/>
        <v>0.56892459186317712</v>
      </c>
      <c r="O1339" s="261"/>
      <c r="P1339" s="160"/>
      <c r="Q1339" s="310">
        <v>1513.6200000000001</v>
      </c>
      <c r="R1339" s="310">
        <v>968.49</v>
      </c>
      <c r="S1339" s="144">
        <f t="shared" si="220"/>
        <v>545.13000000000011</v>
      </c>
      <c r="T1339" s="93">
        <f t="shared" si="221"/>
        <v>0.5628659046557013</v>
      </c>
      <c r="U1339" s="160"/>
      <c r="V1339" s="310">
        <v>4964.22</v>
      </c>
      <c r="W1339" s="310">
        <v>2389.7600000000002</v>
      </c>
      <c r="X1339" s="144">
        <f t="shared" si="222"/>
        <v>2574.46</v>
      </c>
      <c r="Y1339" s="93">
        <f t="shared" si="223"/>
        <v>1.0772880958757365</v>
      </c>
      <c r="Z1339" s="134"/>
    </row>
    <row r="1340" spans="1:26" s="70" customFormat="1" hidden="1" outlineLevel="1" x14ac:dyDescent="0.25">
      <c r="A1340" s="65" t="s">
        <v>1516</v>
      </c>
      <c r="B1340" s="66" t="s">
        <v>1977</v>
      </c>
      <c r="C1340" s="67" t="s">
        <v>2428</v>
      </c>
      <c r="D1340" s="68"/>
      <c r="E1340" s="69"/>
      <c r="F1340" s="310">
        <v>-239901.05000000002</v>
      </c>
      <c r="G1340" s="310">
        <v>-125958.92</v>
      </c>
      <c r="H1340" s="144">
        <f t="shared" si="225"/>
        <v>-113942.13000000002</v>
      </c>
      <c r="I1340" s="93">
        <f t="shared" si="224"/>
        <v>-0.90459754656518188</v>
      </c>
      <c r="J1340" s="160"/>
      <c r="K1340" s="310">
        <v>-1439406.3</v>
      </c>
      <c r="L1340" s="310">
        <v>-1349418.51</v>
      </c>
      <c r="M1340" s="144">
        <f t="shared" si="218"/>
        <v>-89987.790000000037</v>
      </c>
      <c r="N1340" s="93">
        <f t="shared" si="219"/>
        <v>-6.6686346254432247E-2</v>
      </c>
      <c r="O1340" s="261"/>
      <c r="P1340" s="160"/>
      <c r="Q1340" s="310">
        <v>-719703.15</v>
      </c>
      <c r="R1340" s="310">
        <v>-615342.76</v>
      </c>
      <c r="S1340" s="144">
        <f t="shared" si="220"/>
        <v>-104360.39000000001</v>
      </c>
      <c r="T1340" s="93">
        <f t="shared" si="221"/>
        <v>-0.16959716890144286</v>
      </c>
      <c r="U1340" s="160"/>
      <c r="V1340" s="310">
        <v>-2907557.8200000003</v>
      </c>
      <c r="W1340" s="310">
        <v>-3238103.79</v>
      </c>
      <c r="X1340" s="144">
        <f t="shared" si="222"/>
        <v>330545.96999999974</v>
      </c>
      <c r="Y1340" s="93">
        <f t="shared" si="223"/>
        <v>0.10208010349167954</v>
      </c>
      <c r="Z1340" s="134"/>
    </row>
    <row r="1341" spans="1:26" s="70" customFormat="1" hidden="1" outlineLevel="1" x14ac:dyDescent="0.25">
      <c r="A1341" s="65" t="s">
        <v>1517</v>
      </c>
      <c r="B1341" s="66" t="s">
        <v>1978</v>
      </c>
      <c r="C1341" s="67" t="s">
        <v>2429</v>
      </c>
      <c r="D1341" s="68"/>
      <c r="E1341" s="69"/>
      <c r="F1341" s="310">
        <v>-85486</v>
      </c>
      <c r="G1341" s="310">
        <v>-70898.37</v>
      </c>
      <c r="H1341" s="144">
        <f t="shared" si="225"/>
        <v>-14587.630000000005</v>
      </c>
      <c r="I1341" s="93">
        <f t="shared" si="224"/>
        <v>-0.20575409561602059</v>
      </c>
      <c r="J1341" s="160"/>
      <c r="K1341" s="310">
        <v>-509396.33</v>
      </c>
      <c r="L1341" s="310">
        <v>-499642.7</v>
      </c>
      <c r="M1341" s="144">
        <f t="shared" si="218"/>
        <v>-9753.6300000000047</v>
      </c>
      <c r="N1341" s="93">
        <f t="shared" si="219"/>
        <v>-1.9521209856563509E-2</v>
      </c>
      <c r="O1341" s="261"/>
      <c r="P1341" s="160"/>
      <c r="Q1341" s="310">
        <v>-295360.05</v>
      </c>
      <c r="R1341" s="310">
        <v>-276205.94</v>
      </c>
      <c r="S1341" s="144">
        <f t="shared" si="220"/>
        <v>-19154.109999999986</v>
      </c>
      <c r="T1341" s="93">
        <f t="shared" si="221"/>
        <v>-6.9347205204927834E-2</v>
      </c>
      <c r="U1341" s="160"/>
      <c r="V1341" s="310">
        <v>-989432.6100000001</v>
      </c>
      <c r="W1341" s="310">
        <v>-986621.92</v>
      </c>
      <c r="X1341" s="144">
        <f t="shared" si="222"/>
        <v>-2810.6900000000605</v>
      </c>
      <c r="Y1341" s="93">
        <f t="shared" si="223"/>
        <v>-2.8488014942948565E-3</v>
      </c>
      <c r="Z1341" s="134"/>
    </row>
    <row r="1342" spans="1:26" s="70" customFormat="1" hidden="1" outlineLevel="1" x14ac:dyDescent="0.25">
      <c r="A1342" s="65" t="s">
        <v>1518</v>
      </c>
      <c r="B1342" s="66" t="s">
        <v>1979</v>
      </c>
      <c r="C1342" s="67" t="s">
        <v>2430</v>
      </c>
      <c r="D1342" s="68"/>
      <c r="E1342" s="69"/>
      <c r="F1342" s="310">
        <v>-255014.14</v>
      </c>
      <c r="G1342" s="310">
        <v>-190837.44</v>
      </c>
      <c r="H1342" s="144">
        <f t="shared" si="225"/>
        <v>-64176.700000000012</v>
      </c>
      <c r="I1342" s="93">
        <f t="shared" si="224"/>
        <v>-0.33628988106317087</v>
      </c>
      <c r="J1342" s="160"/>
      <c r="K1342" s="310">
        <v>-1455866.07</v>
      </c>
      <c r="L1342" s="310">
        <v>-1368605.81</v>
      </c>
      <c r="M1342" s="144">
        <f t="shared" si="218"/>
        <v>-87260.260000000009</v>
      </c>
      <c r="N1342" s="93">
        <f t="shared" si="219"/>
        <v>-6.3758504722407988E-2</v>
      </c>
      <c r="O1342" s="261"/>
      <c r="P1342" s="160"/>
      <c r="Q1342" s="310">
        <v>-888225.92</v>
      </c>
      <c r="R1342" s="310">
        <v>-740346.28</v>
      </c>
      <c r="S1342" s="144">
        <f t="shared" si="220"/>
        <v>-147879.64000000001</v>
      </c>
      <c r="T1342" s="93">
        <f t="shared" si="221"/>
        <v>-0.19974388201153656</v>
      </c>
      <c r="U1342" s="160"/>
      <c r="V1342" s="310">
        <v>-2726166.79</v>
      </c>
      <c r="W1342" s="310">
        <v>-2694805.79</v>
      </c>
      <c r="X1342" s="144">
        <f t="shared" si="222"/>
        <v>-31361</v>
      </c>
      <c r="Y1342" s="93">
        <f t="shared" si="223"/>
        <v>-1.163757333325308E-2</v>
      </c>
      <c r="Z1342" s="134"/>
    </row>
    <row r="1343" spans="1:26" s="70" customFormat="1" hidden="1" outlineLevel="1" x14ac:dyDescent="0.25">
      <c r="A1343" s="65" t="s">
        <v>1519</v>
      </c>
      <c r="B1343" s="66" t="s">
        <v>1980</v>
      </c>
      <c r="C1343" s="67" t="s">
        <v>2431</v>
      </c>
      <c r="D1343" s="68"/>
      <c r="E1343" s="69"/>
      <c r="F1343" s="310">
        <v>-62152.880000000005</v>
      </c>
      <c r="G1343" s="310">
        <v>-47433.87</v>
      </c>
      <c r="H1343" s="144">
        <f t="shared" si="225"/>
        <v>-14719.010000000002</v>
      </c>
      <c r="I1343" s="93">
        <f t="shared" si="224"/>
        <v>-0.31030590588539375</v>
      </c>
      <c r="J1343" s="160"/>
      <c r="K1343" s="310">
        <v>-398143.93</v>
      </c>
      <c r="L1343" s="310">
        <v>-397941.01</v>
      </c>
      <c r="M1343" s="144">
        <f t="shared" si="218"/>
        <v>-202.9199999999837</v>
      </c>
      <c r="N1343" s="93">
        <f t="shared" si="219"/>
        <v>-5.0992482529001897E-4</v>
      </c>
      <c r="O1343" s="261"/>
      <c r="P1343" s="160"/>
      <c r="Q1343" s="310">
        <v>-219274.11000000002</v>
      </c>
      <c r="R1343" s="310">
        <v>-216134.38</v>
      </c>
      <c r="S1343" s="144">
        <f t="shared" si="220"/>
        <v>-3139.7300000000105</v>
      </c>
      <c r="T1343" s="93">
        <f t="shared" si="221"/>
        <v>-1.4526749515741134E-2</v>
      </c>
      <c r="U1343" s="160"/>
      <c r="V1343" s="310">
        <v>-820757.36</v>
      </c>
      <c r="W1343" s="310">
        <v>-799486.91</v>
      </c>
      <c r="X1343" s="144">
        <f t="shared" si="222"/>
        <v>-21270.449999999953</v>
      </c>
      <c r="Y1343" s="93">
        <f t="shared" si="223"/>
        <v>-2.660512603014345E-2</v>
      </c>
      <c r="Z1343" s="134"/>
    </row>
    <row r="1344" spans="1:26" s="70" customFormat="1" hidden="1" outlineLevel="1" x14ac:dyDescent="0.25">
      <c r="A1344" s="65" t="s">
        <v>1520</v>
      </c>
      <c r="B1344" s="66" t="s">
        <v>1981</v>
      </c>
      <c r="C1344" s="67" t="s">
        <v>2432</v>
      </c>
      <c r="D1344" s="68"/>
      <c r="E1344" s="69"/>
      <c r="F1344" s="310">
        <v>-2722.62</v>
      </c>
      <c r="G1344" s="310">
        <v>-8855.15</v>
      </c>
      <c r="H1344" s="144">
        <f t="shared" si="225"/>
        <v>6132.53</v>
      </c>
      <c r="I1344" s="93">
        <f t="shared" si="224"/>
        <v>0.69253824045894197</v>
      </c>
      <c r="J1344" s="160"/>
      <c r="K1344" s="310">
        <v>-19844.900000000001</v>
      </c>
      <c r="L1344" s="310">
        <v>-44198.340000000004</v>
      </c>
      <c r="M1344" s="144">
        <f t="shared" si="218"/>
        <v>24353.440000000002</v>
      </c>
      <c r="N1344" s="93">
        <f t="shared" si="219"/>
        <v>0.55100349922644154</v>
      </c>
      <c r="O1344" s="261"/>
      <c r="P1344" s="160"/>
      <c r="Q1344" s="310">
        <v>-9636.0300000000007</v>
      </c>
      <c r="R1344" s="310">
        <v>-33505.919999999998</v>
      </c>
      <c r="S1344" s="144">
        <f t="shared" si="220"/>
        <v>23869.89</v>
      </c>
      <c r="T1344" s="93">
        <f t="shared" si="221"/>
        <v>0.71240813563692629</v>
      </c>
      <c r="U1344" s="160"/>
      <c r="V1344" s="310">
        <v>-82210.850000000006</v>
      </c>
      <c r="W1344" s="310">
        <v>-112092.1</v>
      </c>
      <c r="X1344" s="144">
        <f t="shared" si="222"/>
        <v>29881.25</v>
      </c>
      <c r="Y1344" s="93">
        <f t="shared" si="223"/>
        <v>0.2665776624757677</v>
      </c>
      <c r="Z1344" s="134"/>
    </row>
    <row r="1345" spans="1:26" s="70" customFormat="1" hidden="1" outlineLevel="1" x14ac:dyDescent="0.25">
      <c r="A1345" s="65" t="s">
        <v>1521</v>
      </c>
      <c r="B1345" s="66" t="s">
        <v>1982</v>
      </c>
      <c r="C1345" s="67" t="s">
        <v>2433</v>
      </c>
      <c r="D1345" s="68"/>
      <c r="E1345" s="69"/>
      <c r="F1345" s="310">
        <v>-40810.43</v>
      </c>
      <c r="G1345" s="310">
        <v>-42889.82</v>
      </c>
      <c r="H1345" s="144">
        <f t="shared" si="225"/>
        <v>2079.3899999999994</v>
      </c>
      <c r="I1345" s="93">
        <f t="shared" si="224"/>
        <v>4.848213398890458E-2</v>
      </c>
      <c r="J1345" s="160"/>
      <c r="K1345" s="310">
        <v>-258274.14</v>
      </c>
      <c r="L1345" s="310">
        <v>-251618.78</v>
      </c>
      <c r="M1345" s="144">
        <f t="shared" si="218"/>
        <v>-6655.3600000000151</v>
      </c>
      <c r="N1345" s="93">
        <f t="shared" si="219"/>
        <v>-2.6450171962522095E-2</v>
      </c>
      <c r="O1345" s="261"/>
      <c r="P1345" s="160"/>
      <c r="Q1345" s="310">
        <v>-154311.89000000001</v>
      </c>
      <c r="R1345" s="310">
        <v>-143438.88</v>
      </c>
      <c r="S1345" s="144">
        <f t="shared" si="220"/>
        <v>-10873.010000000009</v>
      </c>
      <c r="T1345" s="93">
        <f t="shared" si="221"/>
        <v>-7.5802390537349496E-2</v>
      </c>
      <c r="U1345" s="160"/>
      <c r="V1345" s="310">
        <v>-469988.72000000003</v>
      </c>
      <c r="W1345" s="310">
        <v>-506031.58</v>
      </c>
      <c r="X1345" s="144">
        <f t="shared" si="222"/>
        <v>36042.859999999986</v>
      </c>
      <c r="Y1345" s="93">
        <f t="shared" si="223"/>
        <v>7.1226503294517671E-2</v>
      </c>
      <c r="Z1345" s="134"/>
    </row>
    <row r="1346" spans="1:26" s="70" customFormat="1" hidden="1" outlineLevel="1" x14ac:dyDescent="0.25">
      <c r="A1346" s="65" t="s">
        <v>1522</v>
      </c>
      <c r="B1346" s="66" t="s">
        <v>1983</v>
      </c>
      <c r="C1346" s="67" t="s">
        <v>2434</v>
      </c>
      <c r="D1346" s="68"/>
      <c r="E1346" s="69"/>
      <c r="F1346" s="310">
        <v>-68189.850000000006</v>
      </c>
      <c r="G1346" s="310">
        <v>-9730.84</v>
      </c>
      <c r="H1346" s="144">
        <f t="shared" si="225"/>
        <v>-58459.010000000009</v>
      </c>
      <c r="I1346" s="93">
        <f t="shared" si="224"/>
        <v>-6.0076016047946537</v>
      </c>
      <c r="J1346" s="160"/>
      <c r="K1346" s="310">
        <v>-8452.5499999999993</v>
      </c>
      <c r="L1346" s="310">
        <v>-27534.28</v>
      </c>
      <c r="M1346" s="144">
        <f t="shared" si="218"/>
        <v>19081.73</v>
      </c>
      <c r="N1346" s="93">
        <f t="shared" si="219"/>
        <v>0.69301721345174094</v>
      </c>
      <c r="O1346" s="261"/>
      <c r="P1346" s="160"/>
      <c r="Q1346" s="310">
        <v>42857.440000000002</v>
      </c>
      <c r="R1346" s="310">
        <v>130190.61</v>
      </c>
      <c r="S1346" s="144">
        <f t="shared" si="220"/>
        <v>-87333.17</v>
      </c>
      <c r="T1346" s="93">
        <f t="shared" si="221"/>
        <v>-0.67081005304453212</v>
      </c>
      <c r="U1346" s="160"/>
      <c r="V1346" s="310">
        <v>-48205.490000000005</v>
      </c>
      <c r="W1346" s="310">
        <v>10999.340000000004</v>
      </c>
      <c r="X1346" s="144">
        <f t="shared" si="222"/>
        <v>-59204.830000000009</v>
      </c>
      <c r="Y1346" s="93">
        <f t="shared" si="223"/>
        <v>-5.3825802275409238</v>
      </c>
      <c r="Z1346" s="134"/>
    </row>
    <row r="1347" spans="1:26" s="70" customFormat="1" hidden="1" outlineLevel="1" x14ac:dyDescent="0.25">
      <c r="A1347" s="65" t="s">
        <v>1523</v>
      </c>
      <c r="B1347" s="66" t="s">
        <v>1984</v>
      </c>
      <c r="C1347" s="67" t="s">
        <v>2435</v>
      </c>
      <c r="D1347" s="68"/>
      <c r="E1347" s="69"/>
      <c r="F1347" s="310">
        <v>0</v>
      </c>
      <c r="G1347" s="310">
        <v>18051.68</v>
      </c>
      <c r="H1347" s="144">
        <f t="shared" si="225"/>
        <v>-18051.68</v>
      </c>
      <c r="I1347" s="93" t="str">
        <f t="shared" si="224"/>
        <v>N.M.</v>
      </c>
      <c r="J1347" s="160"/>
      <c r="K1347" s="310">
        <v>0</v>
      </c>
      <c r="L1347" s="310">
        <v>108310.08</v>
      </c>
      <c r="M1347" s="144">
        <f t="shared" si="218"/>
        <v>-108310.08</v>
      </c>
      <c r="N1347" s="93" t="str">
        <f t="shared" si="219"/>
        <v>N.M.</v>
      </c>
      <c r="O1347" s="261"/>
      <c r="P1347" s="160"/>
      <c r="Q1347" s="310">
        <v>0</v>
      </c>
      <c r="R1347" s="310">
        <v>54155.040000000001</v>
      </c>
      <c r="S1347" s="144">
        <f t="shared" si="220"/>
        <v>-54155.040000000001</v>
      </c>
      <c r="T1347" s="93" t="str">
        <f t="shared" si="221"/>
        <v>N.M.</v>
      </c>
      <c r="U1347" s="160"/>
      <c r="V1347" s="310">
        <v>108308.67</v>
      </c>
      <c r="W1347" s="310">
        <v>216620.16</v>
      </c>
      <c r="X1347" s="144">
        <f t="shared" si="222"/>
        <v>-108311.49</v>
      </c>
      <c r="Y1347" s="93">
        <f t="shared" si="223"/>
        <v>-0.50000650908945876</v>
      </c>
      <c r="Z1347" s="134"/>
    </row>
    <row r="1348" spans="1:26" s="70" customFormat="1" hidden="1" outlineLevel="1" x14ac:dyDescent="0.25">
      <c r="A1348" s="65" t="s">
        <v>1524</v>
      </c>
      <c r="B1348" s="66" t="s">
        <v>1985</v>
      </c>
      <c r="C1348" s="67" t="s">
        <v>2436</v>
      </c>
      <c r="D1348" s="68"/>
      <c r="E1348" s="69"/>
      <c r="F1348" s="310">
        <v>-209403.13</v>
      </c>
      <c r="G1348" s="310">
        <v>-341967.38</v>
      </c>
      <c r="H1348" s="144">
        <f t="shared" si="225"/>
        <v>132564.25</v>
      </c>
      <c r="I1348" s="93">
        <f t="shared" si="224"/>
        <v>0.38765174035020533</v>
      </c>
      <c r="J1348" s="160"/>
      <c r="K1348" s="310">
        <v>-1256418.77</v>
      </c>
      <c r="L1348" s="310">
        <v>-2051804.27</v>
      </c>
      <c r="M1348" s="144">
        <f t="shared" si="218"/>
        <v>795385.5</v>
      </c>
      <c r="N1348" s="93">
        <f t="shared" si="219"/>
        <v>0.38765174223952659</v>
      </c>
      <c r="O1348" s="261"/>
      <c r="P1348" s="160"/>
      <c r="Q1348" s="310">
        <v>-628209.39</v>
      </c>
      <c r="R1348" s="310">
        <v>-1025902.14</v>
      </c>
      <c r="S1348" s="144">
        <f t="shared" si="220"/>
        <v>397692.75</v>
      </c>
      <c r="T1348" s="93">
        <f t="shared" si="221"/>
        <v>0.38765174035020533</v>
      </c>
      <c r="U1348" s="160"/>
      <c r="V1348" s="310">
        <v>-3177886.79</v>
      </c>
      <c r="W1348" s="310">
        <v>-3951447.5300000003</v>
      </c>
      <c r="X1348" s="144">
        <f t="shared" si="222"/>
        <v>773560.74000000022</v>
      </c>
      <c r="Y1348" s="93">
        <f t="shared" si="223"/>
        <v>0.19576642081844883</v>
      </c>
      <c r="Z1348" s="134"/>
    </row>
    <row r="1349" spans="1:26" s="70" customFormat="1" hidden="1" outlineLevel="1" x14ac:dyDescent="0.25">
      <c r="A1349" s="65" t="s">
        <v>1525</v>
      </c>
      <c r="B1349" s="66" t="s">
        <v>1986</v>
      </c>
      <c r="C1349" s="67" t="s">
        <v>2404</v>
      </c>
      <c r="D1349" s="68"/>
      <c r="E1349" s="69"/>
      <c r="F1349" s="310">
        <v>0</v>
      </c>
      <c r="G1349" s="310">
        <v>0</v>
      </c>
      <c r="H1349" s="144">
        <f t="shared" si="225"/>
        <v>0</v>
      </c>
      <c r="I1349" s="93">
        <f t="shared" si="224"/>
        <v>0</v>
      </c>
      <c r="J1349" s="160"/>
      <c r="K1349" s="310">
        <v>476</v>
      </c>
      <c r="L1349" s="310">
        <v>0</v>
      </c>
      <c r="M1349" s="144">
        <f t="shared" si="218"/>
        <v>476</v>
      </c>
      <c r="N1349" s="93" t="str">
        <f t="shared" si="219"/>
        <v>N.M.</v>
      </c>
      <c r="O1349" s="261"/>
      <c r="P1349" s="160"/>
      <c r="Q1349" s="310">
        <v>0</v>
      </c>
      <c r="R1349" s="310">
        <v>0</v>
      </c>
      <c r="S1349" s="144">
        <f t="shared" si="220"/>
        <v>0</v>
      </c>
      <c r="T1349" s="93">
        <f t="shared" si="221"/>
        <v>0</v>
      </c>
      <c r="U1349" s="160"/>
      <c r="V1349" s="310">
        <v>1689276</v>
      </c>
      <c r="W1349" s="310">
        <v>0</v>
      </c>
      <c r="X1349" s="144">
        <f t="shared" si="222"/>
        <v>1689276</v>
      </c>
      <c r="Y1349" s="93" t="str">
        <f t="shared" si="223"/>
        <v>N.M.</v>
      </c>
      <c r="Z1349" s="134"/>
    </row>
    <row r="1350" spans="1:26" s="70" customFormat="1" hidden="1" outlineLevel="1" x14ac:dyDescent="0.25">
      <c r="A1350" s="65" t="s">
        <v>1526</v>
      </c>
      <c r="B1350" s="66" t="s">
        <v>1987</v>
      </c>
      <c r="C1350" s="67" t="s">
        <v>2437</v>
      </c>
      <c r="D1350" s="68"/>
      <c r="E1350" s="69"/>
      <c r="F1350" s="310">
        <v>13447.98</v>
      </c>
      <c r="G1350" s="310">
        <v>13301.300000000001</v>
      </c>
      <c r="H1350" s="144">
        <f t="shared" si="225"/>
        <v>146.67999999999847</v>
      </c>
      <c r="I1350" s="93">
        <f t="shared" si="224"/>
        <v>1.1027493553261596E-2</v>
      </c>
      <c r="J1350" s="160"/>
      <c r="K1350" s="310">
        <v>80292.73</v>
      </c>
      <c r="L1350" s="310">
        <v>79904.930000000008</v>
      </c>
      <c r="M1350" s="144">
        <f t="shared" si="218"/>
        <v>387.79999999998836</v>
      </c>
      <c r="N1350" s="93">
        <f t="shared" si="219"/>
        <v>4.8532675017672663E-3</v>
      </c>
      <c r="O1350" s="261"/>
      <c r="P1350" s="160"/>
      <c r="Q1350" s="310">
        <v>40195.01</v>
      </c>
      <c r="R1350" s="310">
        <v>39964.44</v>
      </c>
      <c r="S1350" s="144">
        <f t="shared" si="220"/>
        <v>230.56999999999971</v>
      </c>
      <c r="T1350" s="93">
        <f t="shared" si="221"/>
        <v>5.7693789779113555E-3</v>
      </c>
      <c r="U1350" s="160"/>
      <c r="V1350" s="310">
        <v>162717.21</v>
      </c>
      <c r="W1350" s="310">
        <v>150184.43</v>
      </c>
      <c r="X1350" s="144">
        <f t="shared" si="222"/>
        <v>12532.779999999999</v>
      </c>
      <c r="Y1350" s="93">
        <f t="shared" si="223"/>
        <v>8.3449263016146205E-2</v>
      </c>
      <c r="Z1350" s="134"/>
    </row>
    <row r="1351" spans="1:26" s="70" customFormat="1" hidden="1" outlineLevel="1" x14ac:dyDescent="0.25">
      <c r="A1351" s="65" t="s">
        <v>1527</v>
      </c>
      <c r="B1351" s="66" t="s">
        <v>1988</v>
      </c>
      <c r="C1351" s="67" t="s">
        <v>2438</v>
      </c>
      <c r="D1351" s="68"/>
      <c r="E1351" s="69"/>
      <c r="F1351" s="310">
        <v>-15.950000000000001</v>
      </c>
      <c r="G1351" s="310">
        <v>2561.63</v>
      </c>
      <c r="H1351" s="144">
        <f t="shared" si="225"/>
        <v>-2577.58</v>
      </c>
      <c r="I1351" s="93">
        <f t="shared" si="224"/>
        <v>-1.0062265042180174</v>
      </c>
      <c r="J1351" s="160"/>
      <c r="K1351" s="310">
        <v>8981.630000000001</v>
      </c>
      <c r="L1351" s="310">
        <v>2690.79</v>
      </c>
      <c r="M1351" s="144">
        <f t="shared" si="218"/>
        <v>6290.8400000000011</v>
      </c>
      <c r="N1351" s="93">
        <f t="shared" si="219"/>
        <v>2.3379156307255493</v>
      </c>
      <c r="O1351" s="261"/>
      <c r="P1351" s="160"/>
      <c r="Q1351" s="310">
        <v>769.39</v>
      </c>
      <c r="R1351" s="310">
        <v>2589.7800000000002</v>
      </c>
      <c r="S1351" s="144">
        <f t="shared" si="220"/>
        <v>-1820.3900000000003</v>
      </c>
      <c r="T1351" s="93">
        <f t="shared" si="221"/>
        <v>-0.70291298874807906</v>
      </c>
      <c r="U1351" s="160"/>
      <c r="V1351" s="310">
        <v>19975.410000000003</v>
      </c>
      <c r="W1351" s="310">
        <v>9069.17</v>
      </c>
      <c r="X1351" s="144">
        <f t="shared" si="222"/>
        <v>10906.240000000003</v>
      </c>
      <c r="Y1351" s="93">
        <f t="shared" si="223"/>
        <v>1.2025620867179689</v>
      </c>
      <c r="Z1351" s="134"/>
    </row>
    <row r="1352" spans="1:26" s="70" customFormat="1" hidden="1" outlineLevel="1" x14ac:dyDescent="0.25">
      <c r="A1352" s="65" t="s">
        <v>1528</v>
      </c>
      <c r="B1352" s="66" t="s">
        <v>1989</v>
      </c>
      <c r="C1352" s="67" t="s">
        <v>2439</v>
      </c>
      <c r="D1352" s="68"/>
      <c r="E1352" s="69"/>
      <c r="F1352" s="310">
        <v>0</v>
      </c>
      <c r="G1352" s="310">
        <v>-0.36</v>
      </c>
      <c r="H1352" s="144">
        <f t="shared" si="225"/>
        <v>0.36</v>
      </c>
      <c r="I1352" s="93" t="str">
        <f t="shared" si="224"/>
        <v>N.M.</v>
      </c>
      <c r="J1352" s="160"/>
      <c r="K1352" s="310">
        <v>0</v>
      </c>
      <c r="L1352" s="310">
        <v>3.42</v>
      </c>
      <c r="M1352" s="144">
        <f t="shared" si="218"/>
        <v>-3.42</v>
      </c>
      <c r="N1352" s="93" t="str">
        <f t="shared" si="219"/>
        <v>N.M.</v>
      </c>
      <c r="O1352" s="261"/>
      <c r="P1352" s="160"/>
      <c r="Q1352" s="310">
        <v>0</v>
      </c>
      <c r="R1352" s="310">
        <v>-3</v>
      </c>
      <c r="S1352" s="144">
        <f t="shared" si="220"/>
        <v>3</v>
      </c>
      <c r="T1352" s="93" t="str">
        <f t="shared" si="221"/>
        <v>N.M.</v>
      </c>
      <c r="U1352" s="160"/>
      <c r="V1352" s="310">
        <v>4343.1000000000004</v>
      </c>
      <c r="W1352" s="310">
        <v>-15.090000000000002</v>
      </c>
      <c r="X1352" s="144">
        <f t="shared" si="222"/>
        <v>4358.1900000000005</v>
      </c>
      <c r="Y1352" s="93" t="str">
        <f t="shared" si="223"/>
        <v>N.M.</v>
      </c>
      <c r="Z1352" s="134"/>
    </row>
    <row r="1353" spans="1:26" s="70" customFormat="1" hidden="1" outlineLevel="1" x14ac:dyDescent="0.25">
      <c r="A1353" s="65" t="s">
        <v>1529</v>
      </c>
      <c r="B1353" s="66" t="s">
        <v>1990</v>
      </c>
      <c r="C1353" s="67" t="s">
        <v>2440</v>
      </c>
      <c r="D1353" s="68"/>
      <c r="E1353" s="69"/>
      <c r="F1353" s="310">
        <v>-20979.95</v>
      </c>
      <c r="G1353" s="310">
        <v>489137.69</v>
      </c>
      <c r="H1353" s="144">
        <f t="shared" si="225"/>
        <v>-510117.64</v>
      </c>
      <c r="I1353" s="93">
        <f t="shared" si="224"/>
        <v>-1.0428917060143126</v>
      </c>
      <c r="J1353" s="160"/>
      <c r="K1353" s="310">
        <v>649615.13</v>
      </c>
      <c r="L1353" s="310">
        <v>1904972.05</v>
      </c>
      <c r="M1353" s="144">
        <f t="shared" si="218"/>
        <v>-1255356.92</v>
      </c>
      <c r="N1353" s="93">
        <f t="shared" si="219"/>
        <v>-0.65898967913991169</v>
      </c>
      <c r="O1353" s="261"/>
      <c r="P1353" s="160"/>
      <c r="Q1353" s="310">
        <v>403966.18</v>
      </c>
      <c r="R1353" s="310">
        <v>968699.24</v>
      </c>
      <c r="S1353" s="144">
        <f t="shared" si="220"/>
        <v>-564733.06000000006</v>
      </c>
      <c r="T1353" s="93">
        <f t="shared" si="221"/>
        <v>-0.58298080217343828</v>
      </c>
      <c r="U1353" s="160"/>
      <c r="V1353" s="310">
        <v>1746655.63</v>
      </c>
      <c r="W1353" s="310">
        <v>3405425.6500000004</v>
      </c>
      <c r="X1353" s="144">
        <f t="shared" si="222"/>
        <v>-1658770.0200000005</v>
      </c>
      <c r="Y1353" s="93">
        <f t="shared" si="223"/>
        <v>-0.48709623714732997</v>
      </c>
      <c r="Z1353" s="134"/>
    </row>
    <row r="1354" spans="1:26" s="70" customFormat="1" hidden="1" outlineLevel="1" x14ac:dyDescent="0.25">
      <c r="A1354" s="65" t="s">
        <v>1530</v>
      </c>
      <c r="B1354" s="66" t="s">
        <v>1991</v>
      </c>
      <c r="C1354" s="67" t="s">
        <v>2441</v>
      </c>
      <c r="D1354" s="68"/>
      <c r="E1354" s="69"/>
      <c r="F1354" s="310">
        <v>26625.48</v>
      </c>
      <c r="G1354" s="310">
        <v>-70.460000000000008</v>
      </c>
      <c r="H1354" s="144">
        <f t="shared" si="225"/>
        <v>26695.94</v>
      </c>
      <c r="I1354" s="93" t="str">
        <f t="shared" si="224"/>
        <v>N.M.</v>
      </c>
      <c r="J1354" s="160"/>
      <c r="K1354" s="310">
        <v>63618.87</v>
      </c>
      <c r="L1354" s="310">
        <v>8639.9500000000007</v>
      </c>
      <c r="M1354" s="144">
        <f t="shared" si="218"/>
        <v>54978.92</v>
      </c>
      <c r="N1354" s="93">
        <f t="shared" si="219"/>
        <v>6.363337750797168</v>
      </c>
      <c r="O1354" s="261"/>
      <c r="P1354" s="160"/>
      <c r="Q1354" s="310">
        <v>59944.32</v>
      </c>
      <c r="R1354" s="310">
        <v>3270.04</v>
      </c>
      <c r="S1354" s="144">
        <f t="shared" si="220"/>
        <v>56674.28</v>
      </c>
      <c r="T1354" s="93" t="str">
        <f t="shared" si="221"/>
        <v>N.M.</v>
      </c>
      <c r="U1354" s="160"/>
      <c r="V1354" s="310">
        <v>76561.11</v>
      </c>
      <c r="W1354" s="310">
        <v>12992.800000000001</v>
      </c>
      <c r="X1354" s="144">
        <f t="shared" si="222"/>
        <v>63568.31</v>
      </c>
      <c r="Y1354" s="93">
        <f t="shared" si="223"/>
        <v>4.892579736469429</v>
      </c>
      <c r="Z1354" s="134"/>
    </row>
    <row r="1355" spans="1:26" s="70" customFormat="1" hidden="1" outlineLevel="1" x14ac:dyDescent="0.25">
      <c r="A1355" s="65" t="s">
        <v>1531</v>
      </c>
      <c r="B1355" s="66" t="s">
        <v>1992</v>
      </c>
      <c r="C1355" s="67" t="s">
        <v>2442</v>
      </c>
      <c r="D1355" s="68"/>
      <c r="E1355" s="69"/>
      <c r="F1355" s="310">
        <v>79433</v>
      </c>
      <c r="G1355" s="310">
        <v>79052.86</v>
      </c>
      <c r="H1355" s="144">
        <f t="shared" si="225"/>
        <v>380.13999999999942</v>
      </c>
      <c r="I1355" s="93">
        <f t="shared" si="224"/>
        <v>4.8086811786442569E-3</v>
      </c>
      <c r="J1355" s="160"/>
      <c r="K1355" s="310">
        <v>476598</v>
      </c>
      <c r="L1355" s="310">
        <v>474602.86</v>
      </c>
      <c r="M1355" s="144">
        <f t="shared" si="218"/>
        <v>1995.140000000014</v>
      </c>
      <c r="N1355" s="93">
        <f t="shared" si="219"/>
        <v>4.2038094755687191E-3</v>
      </c>
      <c r="O1355" s="261"/>
      <c r="P1355" s="160"/>
      <c r="Q1355" s="310">
        <v>238299</v>
      </c>
      <c r="R1355" s="310">
        <v>237272.86000000002</v>
      </c>
      <c r="S1355" s="144">
        <f t="shared" si="220"/>
        <v>1026.1399999999849</v>
      </c>
      <c r="T1355" s="93">
        <f t="shared" si="221"/>
        <v>4.3247255501534599E-3</v>
      </c>
      <c r="U1355" s="160"/>
      <c r="V1355" s="310">
        <v>953190.60000000009</v>
      </c>
      <c r="W1355" s="310">
        <v>949023.67999999993</v>
      </c>
      <c r="X1355" s="144">
        <f t="shared" si="222"/>
        <v>4166.9200000001583</v>
      </c>
      <c r="Y1355" s="93">
        <f t="shared" si="223"/>
        <v>4.3907439696343076E-3</v>
      </c>
      <c r="Z1355" s="134"/>
    </row>
    <row r="1356" spans="1:26" s="70" customFormat="1" hidden="1" outlineLevel="1" x14ac:dyDescent="0.25">
      <c r="A1356" s="65" t="s">
        <v>1532</v>
      </c>
      <c r="B1356" s="66" t="s">
        <v>1993</v>
      </c>
      <c r="C1356" s="67" t="s">
        <v>2443</v>
      </c>
      <c r="D1356" s="68"/>
      <c r="E1356" s="69"/>
      <c r="F1356" s="310">
        <v>-3800</v>
      </c>
      <c r="G1356" s="310">
        <v>-686.09</v>
      </c>
      <c r="H1356" s="144">
        <f t="shared" si="225"/>
        <v>-3113.91</v>
      </c>
      <c r="I1356" s="93">
        <f t="shared" si="224"/>
        <v>-4.5386319579063965</v>
      </c>
      <c r="J1356" s="160"/>
      <c r="K1356" s="310">
        <v>8025.02</v>
      </c>
      <c r="L1356" s="310">
        <v>9063.9</v>
      </c>
      <c r="M1356" s="144">
        <f t="shared" si="218"/>
        <v>-1038.8799999999992</v>
      </c>
      <c r="N1356" s="93">
        <f t="shared" si="219"/>
        <v>-0.11461732808173074</v>
      </c>
      <c r="O1356" s="261"/>
      <c r="P1356" s="160"/>
      <c r="Q1356" s="310">
        <v>3025.02</v>
      </c>
      <c r="R1356" s="310">
        <v>2463.9</v>
      </c>
      <c r="S1356" s="144">
        <f t="shared" si="220"/>
        <v>561.11999999999989</v>
      </c>
      <c r="T1356" s="93">
        <f t="shared" si="221"/>
        <v>0.22773651528065258</v>
      </c>
      <c r="U1356" s="160"/>
      <c r="V1356" s="310">
        <v>30475.02</v>
      </c>
      <c r="W1356" s="310">
        <v>89652.989999999991</v>
      </c>
      <c r="X1356" s="144">
        <f t="shared" si="222"/>
        <v>-59177.969999999987</v>
      </c>
      <c r="Y1356" s="93">
        <f t="shared" si="223"/>
        <v>-0.66007804089969546</v>
      </c>
      <c r="Z1356" s="134"/>
    </row>
    <row r="1357" spans="1:26" s="70" customFormat="1" hidden="1" outlineLevel="1" x14ac:dyDescent="0.25">
      <c r="A1357" s="65" t="s">
        <v>1533</v>
      </c>
      <c r="B1357" s="66" t="s">
        <v>1994</v>
      </c>
      <c r="C1357" s="67" t="s">
        <v>2444</v>
      </c>
      <c r="D1357" s="68"/>
      <c r="E1357" s="69"/>
      <c r="F1357" s="310">
        <v>4250.01</v>
      </c>
      <c r="G1357" s="310">
        <v>15950.01</v>
      </c>
      <c r="H1357" s="144">
        <f t="shared" si="225"/>
        <v>-11700</v>
      </c>
      <c r="I1357" s="93">
        <f t="shared" si="224"/>
        <v>-0.73354185984836373</v>
      </c>
      <c r="J1357" s="160"/>
      <c r="K1357" s="310">
        <v>8811.5</v>
      </c>
      <c r="L1357" s="310">
        <v>20000</v>
      </c>
      <c r="M1357" s="144">
        <f t="shared" si="218"/>
        <v>-11188.5</v>
      </c>
      <c r="N1357" s="93">
        <f t="shared" si="219"/>
        <v>-0.55942499999999995</v>
      </c>
      <c r="O1357" s="261"/>
      <c r="P1357" s="160"/>
      <c r="Q1357" s="310">
        <v>7900</v>
      </c>
      <c r="R1357" s="310">
        <v>18000.010000000002</v>
      </c>
      <c r="S1357" s="144">
        <f t="shared" si="220"/>
        <v>-10100.010000000002</v>
      </c>
      <c r="T1357" s="93">
        <f t="shared" si="221"/>
        <v>-0.56111135493813624</v>
      </c>
      <c r="U1357" s="160"/>
      <c r="V1357" s="310">
        <v>14476.810000000001</v>
      </c>
      <c r="W1357" s="310">
        <v>28001.25</v>
      </c>
      <c r="X1357" s="144">
        <f t="shared" si="222"/>
        <v>-13524.439999999999</v>
      </c>
      <c r="Y1357" s="93">
        <f t="shared" si="223"/>
        <v>-0.48299415204678359</v>
      </c>
      <c r="Z1357" s="134"/>
    </row>
    <row r="1358" spans="1:26" s="70" customFormat="1" hidden="1" outlineLevel="1" x14ac:dyDescent="0.25">
      <c r="A1358" s="65" t="s">
        <v>1534</v>
      </c>
      <c r="B1358" s="66" t="s">
        <v>1995</v>
      </c>
      <c r="C1358" s="67" t="s">
        <v>2445</v>
      </c>
      <c r="D1358" s="68"/>
      <c r="E1358" s="69"/>
      <c r="F1358" s="310">
        <v>133.06</v>
      </c>
      <c r="G1358" s="310">
        <v>117.07000000000001</v>
      </c>
      <c r="H1358" s="144">
        <f t="shared" si="225"/>
        <v>15.989999999999995</v>
      </c>
      <c r="I1358" s="93">
        <f t="shared" si="224"/>
        <v>0.13658494917570679</v>
      </c>
      <c r="J1358" s="160"/>
      <c r="K1358" s="310">
        <v>1080.3</v>
      </c>
      <c r="L1358" s="310">
        <v>18415.34</v>
      </c>
      <c r="M1358" s="144">
        <f t="shared" si="218"/>
        <v>-17335.04</v>
      </c>
      <c r="N1358" s="93">
        <f t="shared" si="219"/>
        <v>-0.94133695060748268</v>
      </c>
      <c r="O1358" s="261"/>
      <c r="P1358" s="160"/>
      <c r="Q1358" s="310">
        <v>243.76</v>
      </c>
      <c r="R1358" s="310">
        <v>270.59000000000003</v>
      </c>
      <c r="S1358" s="144">
        <f t="shared" si="220"/>
        <v>-26.830000000000041</v>
      </c>
      <c r="T1358" s="93">
        <f t="shared" si="221"/>
        <v>-9.9153701171514244E-2</v>
      </c>
      <c r="U1358" s="160"/>
      <c r="V1358" s="310">
        <v>22162.560000000001</v>
      </c>
      <c r="W1358" s="310">
        <v>22353.35</v>
      </c>
      <c r="X1358" s="144">
        <f t="shared" si="222"/>
        <v>-190.78999999999724</v>
      </c>
      <c r="Y1358" s="93">
        <f t="shared" si="223"/>
        <v>-8.5351860012032755E-3</v>
      </c>
      <c r="Z1358" s="134"/>
    </row>
    <row r="1359" spans="1:26" s="70" customFormat="1" hidden="1" outlineLevel="1" x14ac:dyDescent="0.25">
      <c r="A1359" s="65" t="s">
        <v>1535</v>
      </c>
      <c r="B1359" s="66" t="s">
        <v>1996</v>
      </c>
      <c r="C1359" s="67" t="s">
        <v>2446</v>
      </c>
      <c r="D1359" s="68"/>
      <c r="E1359" s="69"/>
      <c r="F1359" s="310">
        <v>0</v>
      </c>
      <c r="G1359" s="310">
        <v>0</v>
      </c>
      <c r="H1359" s="144">
        <f t="shared" si="225"/>
        <v>0</v>
      </c>
      <c r="I1359" s="93">
        <f t="shared" si="224"/>
        <v>0</v>
      </c>
      <c r="J1359" s="160"/>
      <c r="K1359" s="310">
        <v>-1682.5900000000001</v>
      </c>
      <c r="L1359" s="310">
        <v>0</v>
      </c>
      <c r="M1359" s="144">
        <f t="shared" si="218"/>
        <v>-1682.5900000000001</v>
      </c>
      <c r="N1359" s="93" t="str">
        <f t="shared" si="219"/>
        <v>N.M.</v>
      </c>
      <c r="O1359" s="261"/>
      <c r="P1359" s="160"/>
      <c r="Q1359" s="310">
        <v>-2819.71</v>
      </c>
      <c r="R1359" s="310">
        <v>0</v>
      </c>
      <c r="S1359" s="144">
        <f t="shared" si="220"/>
        <v>-2819.71</v>
      </c>
      <c r="T1359" s="93" t="str">
        <f t="shared" si="221"/>
        <v>N.M.</v>
      </c>
      <c r="U1359" s="160"/>
      <c r="V1359" s="310">
        <v>-1682.5900000000001</v>
      </c>
      <c r="W1359" s="310">
        <v>0</v>
      </c>
      <c r="X1359" s="144">
        <f t="shared" si="222"/>
        <v>-1682.5900000000001</v>
      </c>
      <c r="Y1359" s="93" t="str">
        <f t="shared" si="223"/>
        <v>N.M.</v>
      </c>
      <c r="Z1359" s="134"/>
    </row>
    <row r="1360" spans="1:26" s="70" customFormat="1" hidden="1" outlineLevel="1" x14ac:dyDescent="0.25">
      <c r="A1360" s="65" t="s">
        <v>1536</v>
      </c>
      <c r="B1360" s="66" t="s">
        <v>1997</v>
      </c>
      <c r="C1360" s="67" t="s">
        <v>2447</v>
      </c>
      <c r="D1360" s="68"/>
      <c r="E1360" s="69"/>
      <c r="F1360" s="310">
        <v>0</v>
      </c>
      <c r="G1360" s="310">
        <v>0</v>
      </c>
      <c r="H1360" s="144">
        <f t="shared" si="225"/>
        <v>0</v>
      </c>
      <c r="I1360" s="93">
        <f t="shared" si="224"/>
        <v>0</v>
      </c>
      <c r="J1360" s="160"/>
      <c r="K1360" s="310">
        <v>625</v>
      </c>
      <c r="L1360" s="310">
        <v>0</v>
      </c>
      <c r="M1360" s="144">
        <f t="shared" si="218"/>
        <v>625</v>
      </c>
      <c r="N1360" s="93" t="str">
        <f t="shared" si="219"/>
        <v>N.M.</v>
      </c>
      <c r="O1360" s="261"/>
      <c r="P1360" s="160"/>
      <c r="Q1360" s="310">
        <v>-125</v>
      </c>
      <c r="R1360" s="310">
        <v>0</v>
      </c>
      <c r="S1360" s="144">
        <f t="shared" si="220"/>
        <v>-125</v>
      </c>
      <c r="T1360" s="93" t="str">
        <f t="shared" si="221"/>
        <v>N.M.</v>
      </c>
      <c r="U1360" s="160"/>
      <c r="V1360" s="310">
        <v>625</v>
      </c>
      <c r="W1360" s="310">
        <v>0</v>
      </c>
      <c r="X1360" s="144">
        <f t="shared" si="222"/>
        <v>625</v>
      </c>
      <c r="Y1360" s="93" t="str">
        <f t="shared" si="223"/>
        <v>N.M.</v>
      </c>
      <c r="Z1360" s="134"/>
    </row>
    <row r="1361" spans="1:26" s="70" customFormat="1" hidden="1" outlineLevel="1" x14ac:dyDescent="0.25">
      <c r="A1361" s="65" t="s">
        <v>1537</v>
      </c>
      <c r="B1361" s="66" t="s">
        <v>1998</v>
      </c>
      <c r="C1361" s="67" t="s">
        <v>2448</v>
      </c>
      <c r="D1361" s="68"/>
      <c r="E1361" s="69"/>
      <c r="F1361" s="310">
        <v>0</v>
      </c>
      <c r="G1361" s="310">
        <v>0</v>
      </c>
      <c r="H1361" s="144">
        <f t="shared" si="225"/>
        <v>0</v>
      </c>
      <c r="I1361" s="93">
        <f t="shared" si="224"/>
        <v>0</v>
      </c>
      <c r="J1361" s="160"/>
      <c r="K1361" s="310">
        <v>0</v>
      </c>
      <c r="L1361" s="310">
        <v>0</v>
      </c>
      <c r="M1361" s="144">
        <f t="shared" si="218"/>
        <v>0</v>
      </c>
      <c r="N1361" s="93">
        <f t="shared" si="219"/>
        <v>0</v>
      </c>
      <c r="O1361" s="261"/>
      <c r="P1361" s="160"/>
      <c r="Q1361" s="310">
        <v>0</v>
      </c>
      <c r="R1361" s="310">
        <v>0</v>
      </c>
      <c r="S1361" s="144">
        <f t="shared" si="220"/>
        <v>0</v>
      </c>
      <c r="T1361" s="93">
        <f t="shared" si="221"/>
        <v>0</v>
      </c>
      <c r="U1361" s="160"/>
      <c r="V1361" s="310">
        <v>0</v>
      </c>
      <c r="W1361" s="310">
        <v>13.48</v>
      </c>
      <c r="X1361" s="144">
        <f t="shared" si="222"/>
        <v>-13.48</v>
      </c>
      <c r="Y1361" s="93" t="str">
        <f t="shared" si="223"/>
        <v>N.M.</v>
      </c>
      <c r="Z1361" s="134"/>
    </row>
    <row r="1362" spans="1:26" s="70" customFormat="1" hidden="1" outlineLevel="1" x14ac:dyDescent="0.25">
      <c r="A1362" s="65" t="s">
        <v>1538</v>
      </c>
      <c r="B1362" s="66" t="s">
        <v>1999</v>
      </c>
      <c r="C1362" s="67" t="s">
        <v>2449</v>
      </c>
      <c r="D1362" s="68"/>
      <c r="E1362" s="69"/>
      <c r="F1362" s="310">
        <v>1774.04</v>
      </c>
      <c r="G1362" s="310">
        <v>6254.02</v>
      </c>
      <c r="H1362" s="144">
        <f t="shared" si="225"/>
        <v>-4479.9800000000005</v>
      </c>
      <c r="I1362" s="93">
        <f t="shared" si="224"/>
        <v>-0.71633605265093492</v>
      </c>
      <c r="J1362" s="160"/>
      <c r="K1362" s="310">
        <v>10916.210000000001</v>
      </c>
      <c r="L1362" s="310">
        <v>12539.43</v>
      </c>
      <c r="M1362" s="144">
        <f t="shared" si="218"/>
        <v>-1623.2199999999993</v>
      </c>
      <c r="N1362" s="93">
        <f t="shared" si="219"/>
        <v>-0.12944926523773403</v>
      </c>
      <c r="O1362" s="261"/>
      <c r="P1362" s="160"/>
      <c r="Q1362" s="310">
        <v>6585.76</v>
      </c>
      <c r="R1362" s="310">
        <v>12539.43</v>
      </c>
      <c r="S1362" s="144">
        <f t="shared" si="220"/>
        <v>-5953.67</v>
      </c>
      <c r="T1362" s="93">
        <f t="shared" si="221"/>
        <v>-0.47479590380104997</v>
      </c>
      <c r="U1362" s="160"/>
      <c r="V1362" s="310">
        <v>15242.710000000001</v>
      </c>
      <c r="W1362" s="310">
        <v>23065</v>
      </c>
      <c r="X1362" s="144">
        <f t="shared" si="222"/>
        <v>-7822.2899999999991</v>
      </c>
      <c r="Y1362" s="93">
        <f t="shared" si="223"/>
        <v>-0.33914112291350529</v>
      </c>
      <c r="Z1362" s="134"/>
    </row>
    <row r="1363" spans="1:26" s="70" customFormat="1" hidden="1" outlineLevel="1" x14ac:dyDescent="0.25">
      <c r="A1363" s="65" t="s">
        <v>1539</v>
      </c>
      <c r="B1363" s="66" t="s">
        <v>2000</v>
      </c>
      <c r="C1363" s="67" t="s">
        <v>2450</v>
      </c>
      <c r="D1363" s="68"/>
      <c r="E1363" s="69"/>
      <c r="F1363" s="310">
        <v>1194.32</v>
      </c>
      <c r="G1363" s="310">
        <v>289.06</v>
      </c>
      <c r="H1363" s="144">
        <f t="shared" si="225"/>
        <v>905.26</v>
      </c>
      <c r="I1363" s="93">
        <f t="shared" si="224"/>
        <v>3.1317373555663184</v>
      </c>
      <c r="J1363" s="160"/>
      <c r="K1363" s="310">
        <v>4477.08</v>
      </c>
      <c r="L1363" s="310">
        <v>5131.57</v>
      </c>
      <c r="M1363" s="144">
        <f t="shared" si="218"/>
        <v>-654.48999999999978</v>
      </c>
      <c r="N1363" s="93">
        <f t="shared" si="219"/>
        <v>-0.12754186340632589</v>
      </c>
      <c r="O1363" s="261"/>
      <c r="P1363" s="160"/>
      <c r="Q1363" s="310">
        <v>3586.84</v>
      </c>
      <c r="R1363" s="310">
        <v>1951.42</v>
      </c>
      <c r="S1363" s="144">
        <f t="shared" si="220"/>
        <v>1635.42</v>
      </c>
      <c r="T1363" s="93">
        <f t="shared" si="221"/>
        <v>0.83806663865287845</v>
      </c>
      <c r="U1363" s="160"/>
      <c r="V1363" s="310">
        <v>5663.3099999999995</v>
      </c>
      <c r="W1363" s="310">
        <v>9373.2000000000007</v>
      </c>
      <c r="X1363" s="144">
        <f t="shared" si="222"/>
        <v>-3709.8900000000012</v>
      </c>
      <c r="Y1363" s="93">
        <f t="shared" si="223"/>
        <v>-0.3957975931378826</v>
      </c>
      <c r="Z1363" s="134"/>
    </row>
    <row r="1364" spans="1:26" s="70" customFormat="1" hidden="1" outlineLevel="1" x14ac:dyDescent="0.25">
      <c r="A1364" s="65" t="s">
        <v>1540</v>
      </c>
      <c r="B1364" s="66" t="s">
        <v>2001</v>
      </c>
      <c r="C1364" s="67" t="s">
        <v>2451</v>
      </c>
      <c r="D1364" s="68"/>
      <c r="E1364" s="69"/>
      <c r="F1364" s="310">
        <v>35047.910000000003</v>
      </c>
      <c r="G1364" s="310">
        <v>30845.91</v>
      </c>
      <c r="H1364" s="144">
        <f t="shared" si="225"/>
        <v>4202.0000000000036</v>
      </c>
      <c r="I1364" s="93">
        <f t="shared" si="224"/>
        <v>0.13622551579771852</v>
      </c>
      <c r="J1364" s="160"/>
      <c r="K1364" s="310">
        <v>137678.39999999999</v>
      </c>
      <c r="L1364" s="310">
        <v>182502.58000000002</v>
      </c>
      <c r="M1364" s="144">
        <f t="shared" si="218"/>
        <v>-44824.180000000022</v>
      </c>
      <c r="N1364" s="93">
        <f t="shared" si="219"/>
        <v>-0.24560847304186065</v>
      </c>
      <c r="O1364" s="261"/>
      <c r="P1364" s="160"/>
      <c r="Q1364" s="310">
        <v>87645.89</v>
      </c>
      <c r="R1364" s="310">
        <v>-12324.210000000001</v>
      </c>
      <c r="S1364" s="144">
        <f t="shared" si="220"/>
        <v>99970.1</v>
      </c>
      <c r="T1364" s="93">
        <f t="shared" si="221"/>
        <v>8.1116842377726446</v>
      </c>
      <c r="U1364" s="160"/>
      <c r="V1364" s="310">
        <v>248571.72999999998</v>
      </c>
      <c r="W1364" s="310">
        <v>224821.23</v>
      </c>
      <c r="X1364" s="144">
        <f t="shared" si="222"/>
        <v>23750.499999999971</v>
      </c>
      <c r="Y1364" s="93">
        <f t="shared" si="223"/>
        <v>0.1056417136406556</v>
      </c>
      <c r="Z1364" s="134"/>
    </row>
    <row r="1365" spans="1:26" s="70" customFormat="1" hidden="1" outlineLevel="1" x14ac:dyDescent="0.25">
      <c r="A1365" s="65" t="s">
        <v>1541</v>
      </c>
      <c r="B1365" s="66" t="s">
        <v>2002</v>
      </c>
      <c r="C1365" s="67" t="s">
        <v>2452</v>
      </c>
      <c r="D1365" s="68"/>
      <c r="E1365" s="69"/>
      <c r="F1365" s="310">
        <v>2027.2710000000002</v>
      </c>
      <c r="G1365" s="310">
        <v>2109.86</v>
      </c>
      <c r="H1365" s="144">
        <f t="shared" si="225"/>
        <v>-82.588999999999942</v>
      </c>
      <c r="I1365" s="93">
        <f t="shared" si="224"/>
        <v>-3.9144303413496603E-2</v>
      </c>
      <c r="J1365" s="160"/>
      <c r="K1365" s="310">
        <v>31507.898000000001</v>
      </c>
      <c r="L1365" s="310">
        <v>43787.019</v>
      </c>
      <c r="M1365" s="144">
        <f t="shared" si="218"/>
        <v>-12279.120999999999</v>
      </c>
      <c r="N1365" s="93">
        <f t="shared" si="219"/>
        <v>-0.28042833881886314</v>
      </c>
      <c r="O1365" s="261"/>
      <c r="P1365" s="160"/>
      <c r="Q1365" s="310">
        <v>6945.6840000000002</v>
      </c>
      <c r="R1365" s="310">
        <v>10733.64</v>
      </c>
      <c r="S1365" s="144">
        <f t="shared" si="220"/>
        <v>-3787.9559999999992</v>
      </c>
      <c r="T1365" s="93">
        <f t="shared" si="221"/>
        <v>-0.352905072277438</v>
      </c>
      <c r="U1365" s="160"/>
      <c r="V1365" s="310">
        <v>76176.687999999995</v>
      </c>
      <c r="W1365" s="310">
        <v>60317.078999999998</v>
      </c>
      <c r="X1365" s="144">
        <f t="shared" si="222"/>
        <v>15859.608999999997</v>
      </c>
      <c r="Y1365" s="93">
        <f t="shared" si="223"/>
        <v>0.26293728514273706</v>
      </c>
      <c r="Z1365" s="134"/>
    </row>
    <row r="1366" spans="1:26" s="70" customFormat="1" hidden="1" outlineLevel="1" x14ac:dyDescent="0.25">
      <c r="A1366" s="65" t="s">
        <v>1542</v>
      </c>
      <c r="B1366" s="66" t="s">
        <v>2003</v>
      </c>
      <c r="C1366" s="67" t="s">
        <v>2453</v>
      </c>
      <c r="D1366" s="68"/>
      <c r="E1366" s="69"/>
      <c r="F1366" s="310">
        <v>0</v>
      </c>
      <c r="G1366" s="310">
        <v>0</v>
      </c>
      <c r="H1366" s="144">
        <f t="shared" si="225"/>
        <v>0</v>
      </c>
      <c r="I1366" s="93">
        <f t="shared" si="224"/>
        <v>0</v>
      </c>
      <c r="J1366" s="160"/>
      <c r="K1366" s="310">
        <v>17.89</v>
      </c>
      <c r="L1366" s="310">
        <v>556.69000000000005</v>
      </c>
      <c r="M1366" s="144">
        <f t="shared" si="218"/>
        <v>-538.80000000000007</v>
      </c>
      <c r="N1366" s="93">
        <f t="shared" si="219"/>
        <v>-0.96786362248288993</v>
      </c>
      <c r="O1366" s="261"/>
      <c r="P1366" s="160"/>
      <c r="Q1366" s="310">
        <v>-6.48</v>
      </c>
      <c r="R1366" s="310">
        <v>-8.2799999999999994</v>
      </c>
      <c r="S1366" s="144">
        <f t="shared" si="220"/>
        <v>1.7999999999999989</v>
      </c>
      <c r="T1366" s="93">
        <f t="shared" si="221"/>
        <v>0.21739130434782597</v>
      </c>
      <c r="U1366" s="160"/>
      <c r="V1366" s="310">
        <v>86.81</v>
      </c>
      <c r="W1366" s="310">
        <v>2134.0700000000002</v>
      </c>
      <c r="X1366" s="144">
        <f t="shared" si="222"/>
        <v>-2047.2600000000002</v>
      </c>
      <c r="Y1366" s="93">
        <f t="shared" si="223"/>
        <v>-0.95932185917050516</v>
      </c>
      <c r="Z1366" s="134"/>
    </row>
    <row r="1367" spans="1:26" s="70" customFormat="1" hidden="1" outlineLevel="1" x14ac:dyDescent="0.25">
      <c r="A1367" s="65" t="s">
        <v>1543</v>
      </c>
      <c r="B1367" s="66" t="s">
        <v>2004</v>
      </c>
      <c r="C1367" s="67" t="s">
        <v>2454</v>
      </c>
      <c r="D1367" s="68"/>
      <c r="E1367" s="69"/>
      <c r="F1367" s="310">
        <v>0</v>
      </c>
      <c r="G1367" s="310">
        <v>-130.33000000000001</v>
      </c>
      <c r="H1367" s="144">
        <f t="shared" si="225"/>
        <v>130.33000000000001</v>
      </c>
      <c r="I1367" s="93" t="str">
        <f t="shared" si="224"/>
        <v>N.M.</v>
      </c>
      <c r="J1367" s="160"/>
      <c r="K1367" s="310">
        <v>13299.130000000001</v>
      </c>
      <c r="L1367" s="310">
        <v>116069.81</v>
      </c>
      <c r="M1367" s="144">
        <f t="shared" ref="M1367:M1430" si="226">+K1367-L1367</f>
        <v>-102770.68</v>
      </c>
      <c r="N1367" s="93">
        <f t="shared" ref="N1367:N1430" si="227">IF(L1367&lt;0,IF(M1367=0,0,IF(OR(L1367=0,K1367=0),"N.M.",IF(ABS(M1367/L1367)&gt;=10,"N.M.",M1367/(-L1367)))),IF(M1367=0,0,IF(OR(L1367=0,K1367=0),"N.M.",IF(ABS(M1367/L1367)&gt;=10,"N.M.",M1367/L1367))))</f>
        <v>-0.88542128224384964</v>
      </c>
      <c r="O1367" s="261"/>
      <c r="P1367" s="160"/>
      <c r="Q1367" s="310">
        <v>-4.2</v>
      </c>
      <c r="R1367" s="310">
        <v>5251.45</v>
      </c>
      <c r="S1367" s="144">
        <f t="shared" ref="S1367:S1430" si="228">+Q1367-R1367</f>
        <v>-5255.65</v>
      </c>
      <c r="T1367" s="93">
        <f t="shared" ref="T1367:T1430" si="229">IF(R1367&lt;0,IF(S1367=0,0,IF(OR(R1367=0,Q1367=0),"N.M.",IF(ABS(S1367/R1367)&gt;=10,"N.M.",S1367/(-R1367)))),IF(S1367=0,0,IF(OR(R1367=0,Q1367=0),"N.M.",IF(ABS(S1367/R1367)&gt;=10,"N.M.",S1367/R1367))))</f>
        <v>-1.0007997791086272</v>
      </c>
      <c r="U1367" s="160"/>
      <c r="V1367" s="310">
        <v>17754.64</v>
      </c>
      <c r="W1367" s="310">
        <v>128515.64</v>
      </c>
      <c r="X1367" s="144">
        <f t="shared" ref="X1367:X1430" si="230">+V1367-W1367</f>
        <v>-110761</v>
      </c>
      <c r="Y1367" s="93">
        <f t="shared" ref="Y1367:Y1430" si="231">IF(W1367&lt;0,IF(X1367=0,0,IF(OR(W1367=0,V1367=0),"N.M.",IF(ABS(X1367/W1367)&gt;=10,"N.M.",X1367/(-W1367)))),IF(X1367=0,0,IF(OR(W1367=0,V1367=0),"N.M.",IF(ABS(X1367/W1367)&gt;=10,"N.M.",X1367/W1367))))</f>
        <v>-0.86184841004565671</v>
      </c>
      <c r="Z1367" s="134"/>
    </row>
    <row r="1368" spans="1:26" s="70" customFormat="1" hidden="1" outlineLevel="1" x14ac:dyDescent="0.25">
      <c r="A1368" s="65" t="s">
        <v>1544</v>
      </c>
      <c r="B1368" s="66" t="s">
        <v>2005</v>
      </c>
      <c r="C1368" s="67" t="s">
        <v>2455</v>
      </c>
      <c r="D1368" s="68"/>
      <c r="E1368" s="69"/>
      <c r="F1368" s="310">
        <v>27010.89</v>
      </c>
      <c r="G1368" s="310">
        <v>26913.55</v>
      </c>
      <c r="H1368" s="144">
        <f t="shared" si="225"/>
        <v>97.340000000000146</v>
      </c>
      <c r="I1368" s="93">
        <f t="shared" si="224"/>
        <v>3.616765532603471E-3</v>
      </c>
      <c r="J1368" s="160"/>
      <c r="K1368" s="310">
        <v>110085.86</v>
      </c>
      <c r="L1368" s="310">
        <v>113684.24</v>
      </c>
      <c r="M1368" s="144">
        <f t="shared" si="226"/>
        <v>-3598.3800000000047</v>
      </c>
      <c r="N1368" s="93">
        <f t="shared" si="227"/>
        <v>-3.1652408460486732E-2</v>
      </c>
      <c r="O1368" s="261"/>
      <c r="P1368" s="160"/>
      <c r="Q1368" s="310">
        <v>54171.42</v>
      </c>
      <c r="R1368" s="310">
        <v>52552.66</v>
      </c>
      <c r="S1368" s="144">
        <f t="shared" si="228"/>
        <v>1618.7599999999948</v>
      </c>
      <c r="T1368" s="93">
        <f t="shared" si="229"/>
        <v>3.0802627307542466E-2</v>
      </c>
      <c r="U1368" s="160"/>
      <c r="V1368" s="310">
        <v>253992.01</v>
      </c>
      <c r="W1368" s="310">
        <v>273131.61</v>
      </c>
      <c r="X1368" s="144">
        <f t="shared" si="230"/>
        <v>-19139.599999999977</v>
      </c>
      <c r="Y1368" s="93">
        <f t="shared" si="231"/>
        <v>-7.0074642770201437E-2</v>
      </c>
      <c r="Z1368" s="134"/>
    </row>
    <row r="1369" spans="1:26" s="70" customFormat="1" hidden="1" outlineLevel="1" x14ac:dyDescent="0.25">
      <c r="A1369" s="65" t="s">
        <v>1545</v>
      </c>
      <c r="B1369" s="66" t="s">
        <v>2006</v>
      </c>
      <c r="C1369" s="67" t="s">
        <v>2456</v>
      </c>
      <c r="D1369" s="68"/>
      <c r="E1369" s="69"/>
      <c r="F1369" s="310">
        <v>800</v>
      </c>
      <c r="G1369" s="310">
        <v>800</v>
      </c>
      <c r="H1369" s="144">
        <f t="shared" si="225"/>
        <v>0</v>
      </c>
      <c r="I1369" s="93">
        <f t="shared" si="224"/>
        <v>0</v>
      </c>
      <c r="J1369" s="160"/>
      <c r="K1369" s="310">
        <v>5600</v>
      </c>
      <c r="L1369" s="310">
        <v>4800</v>
      </c>
      <c r="M1369" s="144">
        <f t="shared" si="226"/>
        <v>800</v>
      </c>
      <c r="N1369" s="93">
        <f t="shared" si="227"/>
        <v>0.16666666666666666</v>
      </c>
      <c r="O1369" s="261"/>
      <c r="P1369" s="160"/>
      <c r="Q1369" s="310">
        <v>3200</v>
      </c>
      <c r="R1369" s="310">
        <v>1600</v>
      </c>
      <c r="S1369" s="144">
        <f t="shared" si="228"/>
        <v>1600</v>
      </c>
      <c r="T1369" s="93">
        <f t="shared" si="229"/>
        <v>1</v>
      </c>
      <c r="U1369" s="160"/>
      <c r="V1369" s="310">
        <v>18233.71</v>
      </c>
      <c r="W1369" s="310">
        <v>16680.11</v>
      </c>
      <c r="X1369" s="144">
        <f t="shared" si="230"/>
        <v>1553.5999999999985</v>
      </c>
      <c r="Y1369" s="93">
        <f t="shared" si="231"/>
        <v>9.3140872572183189E-2</v>
      </c>
      <c r="Z1369" s="134"/>
    </row>
    <row r="1370" spans="1:26" s="70" customFormat="1" hidden="1" outlineLevel="1" x14ac:dyDescent="0.25">
      <c r="A1370" s="65" t="s">
        <v>1546</v>
      </c>
      <c r="B1370" s="66" t="s">
        <v>2007</v>
      </c>
      <c r="C1370" s="67" t="s">
        <v>2457</v>
      </c>
      <c r="D1370" s="68"/>
      <c r="E1370" s="69"/>
      <c r="F1370" s="310">
        <v>4092.1600000000003</v>
      </c>
      <c r="G1370" s="310">
        <v>4568.76</v>
      </c>
      <c r="H1370" s="144">
        <f t="shared" si="225"/>
        <v>-476.59999999999991</v>
      </c>
      <c r="I1370" s="93">
        <f t="shared" si="224"/>
        <v>-0.10431714513347164</v>
      </c>
      <c r="J1370" s="160"/>
      <c r="K1370" s="310">
        <v>24866.95</v>
      </c>
      <c r="L1370" s="310">
        <v>26632.73</v>
      </c>
      <c r="M1370" s="144">
        <f t="shared" si="226"/>
        <v>-1765.7799999999988</v>
      </c>
      <c r="N1370" s="93">
        <f t="shared" si="227"/>
        <v>-6.6301126471075209E-2</v>
      </c>
      <c r="O1370" s="261"/>
      <c r="P1370" s="160"/>
      <c r="Q1370" s="310">
        <v>12280.84</v>
      </c>
      <c r="R1370" s="310">
        <v>12945.93</v>
      </c>
      <c r="S1370" s="144">
        <f t="shared" si="228"/>
        <v>-665.09000000000015</v>
      </c>
      <c r="T1370" s="93">
        <f t="shared" si="229"/>
        <v>-5.1374447413202462E-2</v>
      </c>
      <c r="U1370" s="160"/>
      <c r="V1370" s="310">
        <v>50799.53</v>
      </c>
      <c r="W1370" s="310">
        <v>45915.21</v>
      </c>
      <c r="X1370" s="144">
        <f t="shared" si="230"/>
        <v>4884.32</v>
      </c>
      <c r="Y1370" s="93">
        <f t="shared" si="231"/>
        <v>0.10637695003463993</v>
      </c>
      <c r="Z1370" s="134"/>
    </row>
    <row r="1371" spans="1:26" hidden="1" outlineLevel="1" x14ac:dyDescent="0.25">
      <c r="A1371" s="40" t="s">
        <v>734</v>
      </c>
      <c r="B1371" s="85"/>
      <c r="C1371" s="80" t="s">
        <v>279</v>
      </c>
      <c r="D1371" s="40" t="s">
        <v>276</v>
      </c>
      <c r="E1371" s="50"/>
      <c r="F1371" s="102">
        <v>45481777.43999999</v>
      </c>
      <c r="G1371" s="102">
        <v>31777191.959999997</v>
      </c>
      <c r="H1371" s="100">
        <f t="shared" si="225"/>
        <v>13704585.479999993</v>
      </c>
      <c r="I1371" s="119">
        <f t="shared" si="224"/>
        <v>0.43127112984844096</v>
      </c>
      <c r="J1371" s="162"/>
      <c r="K1371" s="102">
        <v>233422174.49200004</v>
      </c>
      <c r="L1371" s="102">
        <v>197431964.61900002</v>
      </c>
      <c r="M1371" s="100">
        <f t="shared" si="226"/>
        <v>35990209.873000026</v>
      </c>
      <c r="N1371" s="119">
        <f t="shared" si="227"/>
        <v>0.18229170713290102</v>
      </c>
      <c r="O1371" s="249"/>
      <c r="P1371" s="162"/>
      <c r="Q1371" s="102">
        <v>110797237.96000005</v>
      </c>
      <c r="R1371" s="102">
        <v>89308128.460000053</v>
      </c>
      <c r="S1371" s="100">
        <f t="shared" si="228"/>
        <v>21489109.5</v>
      </c>
      <c r="T1371" s="119">
        <f t="shared" si="229"/>
        <v>0.2406176220524506</v>
      </c>
      <c r="U1371" s="162"/>
      <c r="V1371" s="102">
        <v>427159757.70200014</v>
      </c>
      <c r="W1371" s="102">
        <v>351282342.80400085</v>
      </c>
      <c r="X1371" s="100">
        <f t="shared" si="230"/>
        <v>75877414.897999287</v>
      </c>
      <c r="Y1371" s="119">
        <f t="shared" si="231"/>
        <v>0.21600122081950285</v>
      </c>
    </row>
    <row r="1372" spans="1:26" s="70" customFormat="1" hidden="1" outlineLevel="2" x14ac:dyDescent="0.25">
      <c r="A1372" s="65" t="s">
        <v>1547</v>
      </c>
      <c r="B1372" s="66" t="s">
        <v>2008</v>
      </c>
      <c r="C1372" s="67" t="s">
        <v>2458</v>
      </c>
      <c r="D1372" s="68"/>
      <c r="E1372" s="69"/>
      <c r="F1372" s="310">
        <v>65789.02</v>
      </c>
      <c r="G1372" s="310">
        <v>128935.01000000001</v>
      </c>
      <c r="H1372" s="144">
        <f t="shared" si="225"/>
        <v>-63145.990000000005</v>
      </c>
      <c r="I1372" s="93">
        <f t="shared" si="224"/>
        <v>-0.48975053400934315</v>
      </c>
      <c r="J1372" s="160"/>
      <c r="K1372" s="310">
        <v>524607.31000000006</v>
      </c>
      <c r="L1372" s="310">
        <v>912310.32000000007</v>
      </c>
      <c r="M1372" s="144">
        <f t="shared" si="226"/>
        <v>-387703.01</v>
      </c>
      <c r="N1372" s="93">
        <f t="shared" si="227"/>
        <v>-0.42496834848914128</v>
      </c>
      <c r="O1372" s="261"/>
      <c r="P1372" s="160"/>
      <c r="Q1372" s="310">
        <v>263765.78999999998</v>
      </c>
      <c r="R1372" s="310">
        <v>458826.77</v>
      </c>
      <c r="S1372" s="144">
        <f t="shared" si="228"/>
        <v>-195060.98000000004</v>
      </c>
      <c r="T1372" s="93">
        <f t="shared" si="229"/>
        <v>-0.42512990251200911</v>
      </c>
      <c r="U1372" s="160"/>
      <c r="V1372" s="310">
        <v>1289727.2000000002</v>
      </c>
      <c r="W1372" s="310">
        <v>1654751.73</v>
      </c>
      <c r="X1372" s="144">
        <f t="shared" si="230"/>
        <v>-365024.5299999998</v>
      </c>
      <c r="Y1372" s="93">
        <f t="shared" si="231"/>
        <v>-0.22059171982252576</v>
      </c>
      <c r="Z1372" s="134"/>
    </row>
    <row r="1373" spans="1:26" s="70" customFormat="1" hidden="1" outlineLevel="2" x14ac:dyDescent="0.25">
      <c r="A1373" s="65" t="s">
        <v>1548</v>
      </c>
      <c r="B1373" s="66" t="s">
        <v>2009</v>
      </c>
      <c r="C1373" s="67" t="s">
        <v>2459</v>
      </c>
      <c r="D1373" s="68"/>
      <c r="E1373" s="69"/>
      <c r="F1373" s="310">
        <v>167010.37</v>
      </c>
      <c r="G1373" s="310">
        <v>90430.22</v>
      </c>
      <c r="H1373" s="144">
        <f t="shared" si="225"/>
        <v>76580.149999999994</v>
      </c>
      <c r="I1373" s="93">
        <f t="shared" si="224"/>
        <v>0.84684246040759381</v>
      </c>
      <c r="J1373" s="160"/>
      <c r="K1373" s="310">
        <v>900636.81</v>
      </c>
      <c r="L1373" s="310">
        <v>629143.04000000004</v>
      </c>
      <c r="M1373" s="144">
        <f t="shared" si="226"/>
        <v>271493.77</v>
      </c>
      <c r="N1373" s="93">
        <f t="shared" si="227"/>
        <v>0.43152948175346578</v>
      </c>
      <c r="O1373" s="261"/>
      <c r="P1373" s="160"/>
      <c r="Q1373" s="310">
        <v>447180.39</v>
      </c>
      <c r="R1373" s="310">
        <v>256932.16</v>
      </c>
      <c r="S1373" s="144">
        <f t="shared" si="228"/>
        <v>190248.23</v>
      </c>
      <c r="T1373" s="93">
        <f t="shared" si="229"/>
        <v>0.74046094502144066</v>
      </c>
      <c r="U1373" s="160"/>
      <c r="V1373" s="310">
        <v>2065957.56</v>
      </c>
      <c r="W1373" s="310">
        <v>1438771.85</v>
      </c>
      <c r="X1373" s="144">
        <f t="shared" si="230"/>
        <v>627185.71</v>
      </c>
      <c r="Y1373" s="93">
        <f t="shared" si="231"/>
        <v>0.43591741803955919</v>
      </c>
      <c r="Z1373" s="134"/>
    </row>
    <row r="1374" spans="1:26" s="70" customFormat="1" hidden="1" outlineLevel="2" x14ac:dyDescent="0.25">
      <c r="A1374" s="65" t="s">
        <v>1549</v>
      </c>
      <c r="B1374" s="66" t="s">
        <v>2010</v>
      </c>
      <c r="C1374" s="67" t="s">
        <v>2460</v>
      </c>
      <c r="D1374" s="68"/>
      <c r="E1374" s="69"/>
      <c r="F1374" s="310">
        <v>316845.68</v>
      </c>
      <c r="G1374" s="310">
        <v>681572.32000000007</v>
      </c>
      <c r="H1374" s="144">
        <f t="shared" si="225"/>
        <v>-364726.64000000007</v>
      </c>
      <c r="I1374" s="93">
        <f t="shared" si="224"/>
        <v>-0.53512537011479577</v>
      </c>
      <c r="J1374" s="160"/>
      <c r="K1374" s="310">
        <v>7594538.6299999999</v>
      </c>
      <c r="L1374" s="310">
        <v>6540282.9400000004</v>
      </c>
      <c r="M1374" s="144">
        <f t="shared" si="226"/>
        <v>1054255.6899999995</v>
      </c>
      <c r="N1374" s="93">
        <f t="shared" si="227"/>
        <v>0.16119420209670615</v>
      </c>
      <c r="O1374" s="261"/>
      <c r="P1374" s="160"/>
      <c r="Q1374" s="310">
        <v>3724881.02</v>
      </c>
      <c r="R1374" s="310">
        <v>4135768.51</v>
      </c>
      <c r="S1374" s="144">
        <f t="shared" si="228"/>
        <v>-410887.48999999976</v>
      </c>
      <c r="T1374" s="93">
        <f t="shared" si="229"/>
        <v>-9.9349731254663426E-2</v>
      </c>
      <c r="U1374" s="160"/>
      <c r="V1374" s="310">
        <v>15209176.84</v>
      </c>
      <c r="W1374" s="310">
        <v>12998522.48</v>
      </c>
      <c r="X1374" s="144">
        <f t="shared" si="230"/>
        <v>2210654.3599999994</v>
      </c>
      <c r="Y1374" s="93">
        <f t="shared" si="231"/>
        <v>0.17006966471777024</v>
      </c>
      <c r="Z1374" s="134"/>
    </row>
    <row r="1375" spans="1:26" s="70" customFormat="1" hidden="1" outlineLevel="2" x14ac:dyDescent="0.25">
      <c r="A1375" s="65" t="s">
        <v>1550</v>
      </c>
      <c r="B1375" s="66" t="s">
        <v>2011</v>
      </c>
      <c r="C1375" s="67" t="s">
        <v>2461</v>
      </c>
      <c r="D1375" s="68"/>
      <c r="E1375" s="69"/>
      <c r="F1375" s="310">
        <v>0</v>
      </c>
      <c r="G1375" s="310">
        <v>0</v>
      </c>
      <c r="H1375" s="144">
        <f t="shared" si="225"/>
        <v>0</v>
      </c>
      <c r="I1375" s="93">
        <f t="shared" si="224"/>
        <v>0</v>
      </c>
      <c r="J1375" s="160"/>
      <c r="K1375" s="310">
        <v>0</v>
      </c>
      <c r="L1375" s="310">
        <v>0</v>
      </c>
      <c r="M1375" s="144">
        <f t="shared" si="226"/>
        <v>0</v>
      </c>
      <c r="N1375" s="93">
        <f t="shared" si="227"/>
        <v>0</v>
      </c>
      <c r="O1375" s="261"/>
      <c r="P1375" s="160"/>
      <c r="Q1375" s="310">
        <v>0</v>
      </c>
      <c r="R1375" s="310">
        <v>0</v>
      </c>
      <c r="S1375" s="144">
        <f t="shared" si="228"/>
        <v>0</v>
      </c>
      <c r="T1375" s="93">
        <f t="shared" si="229"/>
        <v>0</v>
      </c>
      <c r="U1375" s="160"/>
      <c r="V1375" s="310">
        <v>0</v>
      </c>
      <c r="W1375" s="310">
        <v>-11.66</v>
      </c>
      <c r="X1375" s="144">
        <f t="shared" si="230"/>
        <v>11.66</v>
      </c>
      <c r="Y1375" s="93" t="str">
        <f t="shared" si="231"/>
        <v>N.M.</v>
      </c>
      <c r="Z1375" s="134"/>
    </row>
    <row r="1376" spans="1:26" s="70" customFormat="1" hidden="1" outlineLevel="2" x14ac:dyDescent="0.25">
      <c r="A1376" s="65" t="s">
        <v>1551</v>
      </c>
      <c r="B1376" s="66" t="s">
        <v>2012</v>
      </c>
      <c r="C1376" s="67" t="s">
        <v>2462</v>
      </c>
      <c r="D1376" s="68"/>
      <c r="E1376" s="69"/>
      <c r="F1376" s="310">
        <v>-540.36</v>
      </c>
      <c r="G1376" s="310">
        <v>-491.95</v>
      </c>
      <c r="H1376" s="144">
        <f t="shared" si="225"/>
        <v>-48.410000000000025</v>
      </c>
      <c r="I1376" s="93">
        <f t="shared" si="224"/>
        <v>-9.8404309381034713E-2</v>
      </c>
      <c r="J1376" s="160"/>
      <c r="K1376" s="310">
        <v>-3221.82</v>
      </c>
      <c r="L1376" s="310">
        <v>-5997.07</v>
      </c>
      <c r="M1376" s="144">
        <f t="shared" si="226"/>
        <v>2775.2499999999995</v>
      </c>
      <c r="N1376" s="93">
        <f t="shared" si="227"/>
        <v>0.46276765153650029</v>
      </c>
      <c r="O1376" s="261"/>
      <c r="P1376" s="160"/>
      <c r="Q1376" s="310">
        <v>-2634.75</v>
      </c>
      <c r="R1376" s="310">
        <v>-4396.7</v>
      </c>
      <c r="S1376" s="144">
        <f t="shared" si="228"/>
        <v>1761.9499999999998</v>
      </c>
      <c r="T1376" s="93">
        <f t="shared" si="229"/>
        <v>0.40074373962289894</v>
      </c>
      <c r="U1376" s="160"/>
      <c r="V1376" s="310">
        <v>-7719.5</v>
      </c>
      <c r="W1376" s="310">
        <v>-11931.7</v>
      </c>
      <c r="X1376" s="144">
        <f t="shared" si="230"/>
        <v>4212.2000000000007</v>
      </c>
      <c r="Y1376" s="93">
        <f t="shared" si="231"/>
        <v>0.35302597282868331</v>
      </c>
      <c r="Z1376" s="134"/>
    </row>
    <row r="1377" spans="1:26" s="70" customFormat="1" hidden="1" outlineLevel="2" x14ac:dyDescent="0.25">
      <c r="A1377" s="65" t="s">
        <v>1552</v>
      </c>
      <c r="B1377" s="66" t="s">
        <v>2013</v>
      </c>
      <c r="C1377" s="67" t="s">
        <v>2463</v>
      </c>
      <c r="D1377" s="68"/>
      <c r="E1377" s="69"/>
      <c r="F1377" s="310">
        <v>-58271.11</v>
      </c>
      <c r="G1377" s="310">
        <v>-58271.11</v>
      </c>
      <c r="H1377" s="144">
        <f t="shared" si="225"/>
        <v>0</v>
      </c>
      <c r="I1377" s="93">
        <f t="shared" si="224"/>
        <v>0</v>
      </c>
      <c r="J1377" s="160"/>
      <c r="K1377" s="310">
        <v>-349626.66000000003</v>
      </c>
      <c r="L1377" s="310">
        <v>-313320.98</v>
      </c>
      <c r="M1377" s="144">
        <f t="shared" si="226"/>
        <v>-36305.680000000051</v>
      </c>
      <c r="N1377" s="93">
        <f t="shared" si="227"/>
        <v>-0.11587375987397988</v>
      </c>
      <c r="O1377" s="261"/>
      <c r="P1377" s="160"/>
      <c r="Q1377" s="310">
        <v>-174813.33000000002</v>
      </c>
      <c r="R1377" s="310">
        <v>-174813.33000000002</v>
      </c>
      <c r="S1377" s="144">
        <f t="shared" si="228"/>
        <v>0</v>
      </c>
      <c r="T1377" s="93">
        <f t="shared" si="229"/>
        <v>0</v>
      </c>
      <c r="U1377" s="160"/>
      <c r="V1377" s="310">
        <v>-699253.32000000007</v>
      </c>
      <c r="W1377" s="310">
        <v>-197288.65999999997</v>
      </c>
      <c r="X1377" s="144">
        <f t="shared" si="230"/>
        <v>-501964.66000000009</v>
      </c>
      <c r="Y1377" s="93">
        <f t="shared" si="231"/>
        <v>-2.5443158263632597</v>
      </c>
      <c r="Z1377" s="134"/>
    </row>
    <row r="1378" spans="1:26" s="70" customFormat="1" hidden="1" outlineLevel="2" x14ac:dyDescent="0.25">
      <c r="A1378" s="65" t="s">
        <v>1553</v>
      </c>
      <c r="B1378" s="66" t="s">
        <v>2014</v>
      </c>
      <c r="C1378" s="67" t="s">
        <v>2464</v>
      </c>
      <c r="D1378" s="68"/>
      <c r="E1378" s="69"/>
      <c r="F1378" s="310">
        <v>252404.07</v>
      </c>
      <c r="G1378" s="310">
        <v>115997.6</v>
      </c>
      <c r="H1378" s="144">
        <f t="shared" si="225"/>
        <v>136406.47</v>
      </c>
      <c r="I1378" s="93">
        <f t="shared" si="224"/>
        <v>1.1759421746656826</v>
      </c>
      <c r="J1378" s="160"/>
      <c r="K1378" s="310">
        <v>2628405.12</v>
      </c>
      <c r="L1378" s="310">
        <v>2088417.27</v>
      </c>
      <c r="M1378" s="144">
        <f t="shared" si="226"/>
        <v>539987.85000000009</v>
      </c>
      <c r="N1378" s="93">
        <f t="shared" si="227"/>
        <v>0.25856319891474566</v>
      </c>
      <c r="O1378" s="261"/>
      <c r="P1378" s="160"/>
      <c r="Q1378" s="310">
        <v>1135146.3400000001</v>
      </c>
      <c r="R1378" s="310">
        <v>958750.23</v>
      </c>
      <c r="S1378" s="144">
        <f t="shared" si="228"/>
        <v>176396.1100000001</v>
      </c>
      <c r="T1378" s="93">
        <f t="shared" si="229"/>
        <v>0.18398546824859704</v>
      </c>
      <c r="U1378" s="160"/>
      <c r="V1378" s="310">
        <v>4489140.33</v>
      </c>
      <c r="W1378" s="310">
        <v>4458240.29</v>
      </c>
      <c r="X1378" s="144">
        <f t="shared" si="230"/>
        <v>30900.040000000037</v>
      </c>
      <c r="Y1378" s="93">
        <f t="shared" si="231"/>
        <v>6.9309947400793947E-3</v>
      </c>
      <c r="Z1378" s="134"/>
    </row>
    <row r="1379" spans="1:26" s="70" customFormat="1" hidden="1" outlineLevel="2" x14ac:dyDescent="0.25">
      <c r="A1379" s="65" t="s">
        <v>1554</v>
      </c>
      <c r="B1379" s="66" t="s">
        <v>2015</v>
      </c>
      <c r="C1379" s="67" t="s">
        <v>2465</v>
      </c>
      <c r="D1379" s="68"/>
      <c r="E1379" s="69"/>
      <c r="F1379" s="310">
        <v>2475.3000000000002</v>
      </c>
      <c r="G1379" s="310">
        <v>0</v>
      </c>
      <c r="H1379" s="144">
        <f t="shared" si="225"/>
        <v>2475.3000000000002</v>
      </c>
      <c r="I1379" s="93" t="str">
        <f t="shared" si="224"/>
        <v>N.M.</v>
      </c>
      <c r="J1379" s="160"/>
      <c r="K1379" s="310">
        <v>29545.25</v>
      </c>
      <c r="L1379" s="310">
        <v>0</v>
      </c>
      <c r="M1379" s="144">
        <f t="shared" si="226"/>
        <v>29545.25</v>
      </c>
      <c r="N1379" s="93" t="str">
        <f t="shared" si="227"/>
        <v>N.M.</v>
      </c>
      <c r="O1379" s="261"/>
      <c r="P1379" s="160"/>
      <c r="Q1379" s="310">
        <v>12377.75</v>
      </c>
      <c r="R1379" s="310">
        <v>0</v>
      </c>
      <c r="S1379" s="144">
        <f t="shared" si="228"/>
        <v>12377.75</v>
      </c>
      <c r="T1379" s="93" t="str">
        <f t="shared" si="229"/>
        <v>N.M.</v>
      </c>
      <c r="U1379" s="160"/>
      <c r="V1379" s="310">
        <v>29545.25</v>
      </c>
      <c r="W1379" s="310">
        <v>0</v>
      </c>
      <c r="X1379" s="144">
        <f t="shared" si="230"/>
        <v>29545.25</v>
      </c>
      <c r="Y1379" s="93" t="str">
        <f t="shared" si="231"/>
        <v>N.M.</v>
      </c>
      <c r="Z1379" s="134"/>
    </row>
    <row r="1380" spans="1:26" s="70" customFormat="1" hidden="1" outlineLevel="2" x14ac:dyDescent="0.25">
      <c r="A1380" s="65" t="s">
        <v>1555</v>
      </c>
      <c r="B1380" s="66" t="s">
        <v>2016</v>
      </c>
      <c r="C1380" s="67" t="s">
        <v>2466</v>
      </c>
      <c r="D1380" s="68"/>
      <c r="E1380" s="69"/>
      <c r="F1380" s="310">
        <v>248.73000000000002</v>
      </c>
      <c r="G1380" s="310">
        <v>0</v>
      </c>
      <c r="H1380" s="144">
        <f t="shared" si="225"/>
        <v>248.73000000000002</v>
      </c>
      <c r="I1380" s="93" t="str">
        <f t="shared" si="224"/>
        <v>N.M.</v>
      </c>
      <c r="J1380" s="160"/>
      <c r="K1380" s="310">
        <v>1372.91</v>
      </c>
      <c r="L1380" s="310">
        <v>0</v>
      </c>
      <c r="M1380" s="144">
        <f t="shared" si="226"/>
        <v>1372.91</v>
      </c>
      <c r="N1380" s="93" t="str">
        <f t="shared" si="227"/>
        <v>N.M.</v>
      </c>
      <c r="O1380" s="261"/>
      <c r="P1380" s="160"/>
      <c r="Q1380" s="310">
        <v>961.05000000000007</v>
      </c>
      <c r="R1380" s="310">
        <v>0</v>
      </c>
      <c r="S1380" s="144">
        <f t="shared" si="228"/>
        <v>961.05000000000007</v>
      </c>
      <c r="T1380" s="93" t="str">
        <f t="shared" si="229"/>
        <v>N.M.</v>
      </c>
      <c r="U1380" s="160"/>
      <c r="V1380" s="310">
        <v>1372.91</v>
      </c>
      <c r="W1380" s="310">
        <v>0</v>
      </c>
      <c r="X1380" s="144">
        <f t="shared" si="230"/>
        <v>1372.91</v>
      </c>
      <c r="Y1380" s="93" t="str">
        <f t="shared" si="231"/>
        <v>N.M.</v>
      </c>
      <c r="Z1380" s="134"/>
    </row>
    <row r="1381" spans="1:26" s="70" customFormat="1" hidden="1" outlineLevel="2" x14ac:dyDescent="0.25">
      <c r="A1381" s="65" t="s">
        <v>1556</v>
      </c>
      <c r="B1381" s="66" t="s">
        <v>2017</v>
      </c>
      <c r="C1381" s="67" t="s">
        <v>2467</v>
      </c>
      <c r="D1381" s="68"/>
      <c r="E1381" s="69"/>
      <c r="F1381" s="310">
        <v>183758.83000000002</v>
      </c>
      <c r="G1381" s="310">
        <v>124535.06</v>
      </c>
      <c r="H1381" s="144">
        <f t="shared" si="225"/>
        <v>59223.770000000019</v>
      </c>
      <c r="I1381" s="93">
        <f t="shared" si="224"/>
        <v>0.47555901125353794</v>
      </c>
      <c r="J1381" s="160"/>
      <c r="K1381" s="310">
        <v>748353.77</v>
      </c>
      <c r="L1381" s="310">
        <v>817678.3</v>
      </c>
      <c r="M1381" s="144">
        <f t="shared" si="226"/>
        <v>-69324.530000000028</v>
      </c>
      <c r="N1381" s="93">
        <f t="shared" si="227"/>
        <v>-8.4782156992548319E-2</v>
      </c>
      <c r="O1381" s="261"/>
      <c r="P1381" s="160"/>
      <c r="Q1381" s="310">
        <v>343008.11</v>
      </c>
      <c r="R1381" s="310">
        <v>430270.89</v>
      </c>
      <c r="S1381" s="144">
        <f t="shared" si="228"/>
        <v>-87262.780000000028</v>
      </c>
      <c r="T1381" s="93">
        <f t="shared" si="229"/>
        <v>-0.20280893276326462</v>
      </c>
      <c r="U1381" s="160"/>
      <c r="V1381" s="310">
        <v>1466160</v>
      </c>
      <c r="W1381" s="310">
        <v>1805519.54</v>
      </c>
      <c r="X1381" s="144">
        <f t="shared" si="230"/>
        <v>-339359.54000000004</v>
      </c>
      <c r="Y1381" s="93">
        <f t="shared" si="231"/>
        <v>-0.18795672518725554</v>
      </c>
      <c r="Z1381" s="134"/>
    </row>
    <row r="1382" spans="1:26" s="70" customFormat="1" hidden="1" outlineLevel="2" x14ac:dyDescent="0.25">
      <c r="A1382" s="65" t="s">
        <v>1557</v>
      </c>
      <c r="B1382" s="66" t="s">
        <v>2018</v>
      </c>
      <c r="C1382" s="67" t="s">
        <v>2468</v>
      </c>
      <c r="D1382" s="68"/>
      <c r="E1382" s="69"/>
      <c r="F1382" s="310">
        <v>0</v>
      </c>
      <c r="G1382" s="310">
        <v>0</v>
      </c>
      <c r="H1382" s="144">
        <f t="shared" si="225"/>
        <v>0</v>
      </c>
      <c r="I1382" s="93">
        <f t="shared" si="224"/>
        <v>0</v>
      </c>
      <c r="J1382" s="160"/>
      <c r="K1382" s="310">
        <v>0</v>
      </c>
      <c r="L1382" s="310">
        <v>-13.57</v>
      </c>
      <c r="M1382" s="144">
        <f t="shared" si="226"/>
        <v>13.57</v>
      </c>
      <c r="N1382" s="93" t="str">
        <f t="shared" si="227"/>
        <v>N.M.</v>
      </c>
      <c r="O1382" s="261"/>
      <c r="P1382" s="160"/>
      <c r="Q1382" s="310">
        <v>0</v>
      </c>
      <c r="R1382" s="310">
        <v>0</v>
      </c>
      <c r="S1382" s="144">
        <f t="shared" si="228"/>
        <v>0</v>
      </c>
      <c r="T1382" s="93">
        <f t="shared" si="229"/>
        <v>0</v>
      </c>
      <c r="U1382" s="160"/>
      <c r="V1382" s="310">
        <v>0</v>
      </c>
      <c r="W1382" s="310">
        <v>0</v>
      </c>
      <c r="X1382" s="144">
        <f t="shared" si="230"/>
        <v>0</v>
      </c>
      <c r="Y1382" s="93">
        <f t="shared" si="231"/>
        <v>0</v>
      </c>
      <c r="Z1382" s="134"/>
    </row>
    <row r="1383" spans="1:26" s="70" customFormat="1" hidden="1" outlineLevel="2" x14ac:dyDescent="0.25">
      <c r="A1383" s="65" t="s">
        <v>1558</v>
      </c>
      <c r="B1383" s="66" t="s">
        <v>2019</v>
      </c>
      <c r="C1383" s="67" t="s">
        <v>2469</v>
      </c>
      <c r="D1383" s="68"/>
      <c r="E1383" s="69"/>
      <c r="F1383" s="310">
        <v>-14.44</v>
      </c>
      <c r="G1383" s="310">
        <v>0</v>
      </c>
      <c r="H1383" s="144">
        <f t="shared" si="225"/>
        <v>-14.44</v>
      </c>
      <c r="I1383" s="93" t="str">
        <f t="shared" si="224"/>
        <v>N.M.</v>
      </c>
      <c r="J1383" s="160"/>
      <c r="K1383" s="310">
        <v>-14.44</v>
      </c>
      <c r="L1383" s="310">
        <v>0</v>
      </c>
      <c r="M1383" s="144">
        <f t="shared" si="226"/>
        <v>-14.44</v>
      </c>
      <c r="N1383" s="93" t="str">
        <f t="shared" si="227"/>
        <v>N.M.</v>
      </c>
      <c r="O1383" s="261"/>
      <c r="P1383" s="160"/>
      <c r="Q1383" s="310">
        <v>-14.44</v>
      </c>
      <c r="R1383" s="310">
        <v>0</v>
      </c>
      <c r="S1383" s="144">
        <f t="shared" si="228"/>
        <v>-14.44</v>
      </c>
      <c r="T1383" s="93" t="str">
        <f t="shared" si="229"/>
        <v>N.M.</v>
      </c>
      <c r="U1383" s="160"/>
      <c r="V1383" s="310">
        <v>-14.44</v>
      </c>
      <c r="W1383" s="310">
        <v>0</v>
      </c>
      <c r="X1383" s="144">
        <f t="shared" si="230"/>
        <v>-14.44</v>
      </c>
      <c r="Y1383" s="93" t="str">
        <f t="shared" si="231"/>
        <v>N.M.</v>
      </c>
      <c r="Z1383" s="134"/>
    </row>
    <row r="1384" spans="1:26" s="70" customFormat="1" hidden="1" outlineLevel="2" x14ac:dyDescent="0.25">
      <c r="A1384" s="65" t="s">
        <v>1559</v>
      </c>
      <c r="B1384" s="66" t="s">
        <v>2020</v>
      </c>
      <c r="C1384" s="67" t="s">
        <v>2458</v>
      </c>
      <c r="D1384" s="68"/>
      <c r="E1384" s="69"/>
      <c r="F1384" s="310">
        <v>48.63</v>
      </c>
      <c r="G1384" s="310">
        <v>4557.01</v>
      </c>
      <c r="H1384" s="144">
        <f t="shared" si="225"/>
        <v>-4508.38</v>
      </c>
      <c r="I1384" s="93">
        <f t="shared" si="224"/>
        <v>-0.98932852901354174</v>
      </c>
      <c r="J1384" s="160"/>
      <c r="K1384" s="310">
        <v>3263.19</v>
      </c>
      <c r="L1384" s="310">
        <v>14974.45</v>
      </c>
      <c r="M1384" s="144">
        <f t="shared" si="226"/>
        <v>-11711.26</v>
      </c>
      <c r="N1384" s="93">
        <f t="shared" si="227"/>
        <v>-0.78208281439385086</v>
      </c>
      <c r="O1384" s="261"/>
      <c r="P1384" s="160"/>
      <c r="Q1384" s="310">
        <v>513.62</v>
      </c>
      <c r="R1384" s="310">
        <v>7350.96</v>
      </c>
      <c r="S1384" s="144">
        <f t="shared" si="228"/>
        <v>-6837.34</v>
      </c>
      <c r="T1384" s="93">
        <f t="shared" si="229"/>
        <v>-0.93012885391839983</v>
      </c>
      <c r="U1384" s="160"/>
      <c r="V1384" s="310">
        <v>10512.48</v>
      </c>
      <c r="W1384" s="310">
        <v>16647.620000000003</v>
      </c>
      <c r="X1384" s="144">
        <f t="shared" si="230"/>
        <v>-6135.1400000000031</v>
      </c>
      <c r="Y1384" s="93">
        <f t="shared" si="231"/>
        <v>-0.3685295555761125</v>
      </c>
      <c r="Z1384" s="134"/>
    </row>
    <row r="1385" spans="1:26" s="70" customFormat="1" hidden="1" outlineLevel="2" x14ac:dyDescent="0.25">
      <c r="A1385" s="65" t="s">
        <v>1560</v>
      </c>
      <c r="B1385" s="66" t="s">
        <v>2021</v>
      </c>
      <c r="C1385" s="67" t="s">
        <v>2459</v>
      </c>
      <c r="D1385" s="68"/>
      <c r="E1385" s="69"/>
      <c r="F1385" s="310">
        <v>946.39</v>
      </c>
      <c r="G1385" s="310">
        <v>4584.75</v>
      </c>
      <c r="H1385" s="144">
        <f t="shared" si="225"/>
        <v>-3638.36</v>
      </c>
      <c r="I1385" s="93">
        <f t="shared" si="224"/>
        <v>-0.79357871203446206</v>
      </c>
      <c r="J1385" s="160"/>
      <c r="K1385" s="310">
        <v>20804.54</v>
      </c>
      <c r="L1385" s="310">
        <v>28416.510000000002</v>
      </c>
      <c r="M1385" s="144">
        <f t="shared" si="226"/>
        <v>-7611.9700000000012</v>
      </c>
      <c r="N1385" s="93">
        <f t="shared" si="227"/>
        <v>-0.26787138885105877</v>
      </c>
      <c r="O1385" s="261"/>
      <c r="P1385" s="160"/>
      <c r="Q1385" s="310">
        <v>6600.46</v>
      </c>
      <c r="R1385" s="310">
        <v>15037.99</v>
      </c>
      <c r="S1385" s="144">
        <f t="shared" si="228"/>
        <v>-8437.5299999999988</v>
      </c>
      <c r="T1385" s="93">
        <f t="shared" si="229"/>
        <v>-0.56108096893268311</v>
      </c>
      <c r="U1385" s="160"/>
      <c r="V1385" s="310">
        <v>24674.25</v>
      </c>
      <c r="W1385" s="310">
        <v>33951.97</v>
      </c>
      <c r="X1385" s="144">
        <f t="shared" si="230"/>
        <v>-9277.7200000000012</v>
      </c>
      <c r="Y1385" s="93">
        <f t="shared" si="231"/>
        <v>-0.27326013777698321</v>
      </c>
      <c r="Z1385" s="134"/>
    </row>
    <row r="1386" spans="1:26" s="70" customFormat="1" hidden="1" outlineLevel="2" x14ac:dyDescent="0.25">
      <c r="A1386" s="65" t="s">
        <v>1561</v>
      </c>
      <c r="B1386" s="66" t="s">
        <v>2022</v>
      </c>
      <c r="C1386" s="67" t="s">
        <v>2470</v>
      </c>
      <c r="D1386" s="68"/>
      <c r="E1386" s="69"/>
      <c r="F1386" s="310">
        <v>131.44999999999999</v>
      </c>
      <c r="G1386" s="310">
        <v>370.47</v>
      </c>
      <c r="H1386" s="144">
        <f t="shared" si="225"/>
        <v>-239.02000000000004</v>
      </c>
      <c r="I1386" s="93">
        <f t="shared" si="224"/>
        <v>-0.64518044645990236</v>
      </c>
      <c r="J1386" s="160"/>
      <c r="K1386" s="310">
        <v>1333.66</v>
      </c>
      <c r="L1386" s="310">
        <v>2466.16</v>
      </c>
      <c r="M1386" s="144">
        <f t="shared" si="226"/>
        <v>-1132.4999999999998</v>
      </c>
      <c r="N1386" s="93">
        <f t="shared" si="227"/>
        <v>-0.45921594705939595</v>
      </c>
      <c r="O1386" s="261"/>
      <c r="P1386" s="160"/>
      <c r="Q1386" s="310">
        <v>128.47</v>
      </c>
      <c r="R1386" s="310">
        <v>1097.9100000000001</v>
      </c>
      <c r="S1386" s="144">
        <f t="shared" si="228"/>
        <v>-969.44</v>
      </c>
      <c r="T1386" s="93">
        <f t="shared" si="229"/>
        <v>-0.88298676576404256</v>
      </c>
      <c r="U1386" s="160"/>
      <c r="V1386" s="310">
        <v>6768.09</v>
      </c>
      <c r="W1386" s="310">
        <v>6716.34</v>
      </c>
      <c r="X1386" s="144">
        <f t="shared" si="230"/>
        <v>51.75</v>
      </c>
      <c r="Y1386" s="93">
        <f t="shared" si="231"/>
        <v>7.7050893790367968E-3</v>
      </c>
      <c r="Z1386" s="134"/>
    </row>
    <row r="1387" spans="1:26" s="70" customFormat="1" hidden="1" outlineLevel="2" x14ac:dyDescent="0.25">
      <c r="A1387" s="65" t="s">
        <v>1562</v>
      </c>
      <c r="B1387" s="66" t="s">
        <v>2023</v>
      </c>
      <c r="C1387" s="67" t="s">
        <v>2469</v>
      </c>
      <c r="D1387" s="68"/>
      <c r="E1387" s="69"/>
      <c r="F1387" s="310">
        <v>10613.26</v>
      </c>
      <c r="G1387" s="310">
        <v>20315.68</v>
      </c>
      <c r="H1387" s="144">
        <f t="shared" si="225"/>
        <v>-9702.42</v>
      </c>
      <c r="I1387" s="93">
        <f t="shared" si="224"/>
        <v>-0.477582832570704</v>
      </c>
      <c r="J1387" s="160"/>
      <c r="K1387" s="310">
        <v>58866.16</v>
      </c>
      <c r="L1387" s="310">
        <v>108510.65000000001</v>
      </c>
      <c r="M1387" s="144">
        <f t="shared" si="226"/>
        <v>-49644.490000000005</v>
      </c>
      <c r="N1387" s="93">
        <f t="shared" si="227"/>
        <v>-0.45750799575894163</v>
      </c>
      <c r="O1387" s="261"/>
      <c r="P1387" s="160"/>
      <c r="Q1387" s="310">
        <v>28921.29</v>
      </c>
      <c r="R1387" s="310">
        <v>56511.79</v>
      </c>
      <c r="S1387" s="144">
        <f t="shared" si="228"/>
        <v>-27590.5</v>
      </c>
      <c r="T1387" s="93">
        <f t="shared" si="229"/>
        <v>-0.48822555434892434</v>
      </c>
      <c r="U1387" s="160"/>
      <c r="V1387" s="310">
        <v>174281.58000000002</v>
      </c>
      <c r="W1387" s="310">
        <v>203773.13</v>
      </c>
      <c r="X1387" s="144">
        <f t="shared" si="230"/>
        <v>-29491.549999999988</v>
      </c>
      <c r="Y1387" s="93">
        <f t="shared" si="231"/>
        <v>-0.14472737401638766</v>
      </c>
      <c r="Z1387" s="134"/>
    </row>
    <row r="1388" spans="1:26" s="70" customFormat="1" hidden="1" outlineLevel="2" x14ac:dyDescent="0.25">
      <c r="A1388" s="65" t="s">
        <v>1563</v>
      </c>
      <c r="B1388" s="66" t="s">
        <v>2024</v>
      </c>
      <c r="C1388" s="67" t="s">
        <v>2471</v>
      </c>
      <c r="D1388" s="68"/>
      <c r="E1388" s="69"/>
      <c r="F1388" s="310">
        <v>651.35</v>
      </c>
      <c r="G1388" s="310">
        <v>886.02</v>
      </c>
      <c r="H1388" s="144">
        <f t="shared" si="225"/>
        <v>-234.66999999999996</v>
      </c>
      <c r="I1388" s="93">
        <f t="shared" si="224"/>
        <v>-0.26485858107040466</v>
      </c>
      <c r="J1388" s="160"/>
      <c r="K1388" s="310">
        <v>960.05000000000007</v>
      </c>
      <c r="L1388" s="310">
        <v>4715.75</v>
      </c>
      <c r="M1388" s="144">
        <f t="shared" si="226"/>
        <v>-3755.7</v>
      </c>
      <c r="N1388" s="93">
        <f t="shared" si="227"/>
        <v>-0.79641626464507231</v>
      </c>
      <c r="O1388" s="261"/>
      <c r="P1388" s="160"/>
      <c r="Q1388" s="310">
        <v>-1165.97</v>
      </c>
      <c r="R1388" s="310">
        <v>-1161.08</v>
      </c>
      <c r="S1388" s="144">
        <f t="shared" si="228"/>
        <v>-4.8900000000001</v>
      </c>
      <c r="T1388" s="93">
        <f t="shared" si="229"/>
        <v>-4.2115961001826753E-3</v>
      </c>
      <c r="U1388" s="160"/>
      <c r="V1388" s="310">
        <v>3983.23</v>
      </c>
      <c r="W1388" s="310">
        <v>5495.76</v>
      </c>
      <c r="X1388" s="144">
        <f t="shared" si="230"/>
        <v>-1512.5300000000002</v>
      </c>
      <c r="Y1388" s="93">
        <f t="shared" si="231"/>
        <v>-0.27521762231247365</v>
      </c>
      <c r="Z1388" s="134"/>
    </row>
    <row r="1389" spans="1:26" s="70" customFormat="1" hidden="1" outlineLevel="2" x14ac:dyDescent="0.25">
      <c r="A1389" s="65" t="s">
        <v>1564</v>
      </c>
      <c r="B1389" s="66" t="s">
        <v>2025</v>
      </c>
      <c r="C1389" s="67" t="s">
        <v>2472</v>
      </c>
      <c r="D1389" s="68"/>
      <c r="E1389" s="69"/>
      <c r="F1389" s="310">
        <v>64164.060000000005</v>
      </c>
      <c r="G1389" s="310">
        <v>32709.57</v>
      </c>
      <c r="H1389" s="144">
        <f t="shared" si="225"/>
        <v>31454.490000000005</v>
      </c>
      <c r="I1389" s="93">
        <f t="shared" si="224"/>
        <v>0.96162957813263839</v>
      </c>
      <c r="J1389" s="160"/>
      <c r="K1389" s="310">
        <v>381931.92</v>
      </c>
      <c r="L1389" s="310">
        <v>298202.11</v>
      </c>
      <c r="M1389" s="144">
        <f t="shared" si="226"/>
        <v>83729.81</v>
      </c>
      <c r="N1389" s="93">
        <f t="shared" si="227"/>
        <v>0.28078208433870572</v>
      </c>
      <c r="O1389" s="261"/>
      <c r="P1389" s="160"/>
      <c r="Q1389" s="310">
        <v>192936.48</v>
      </c>
      <c r="R1389" s="310">
        <v>150443.06</v>
      </c>
      <c r="S1389" s="144">
        <f t="shared" si="228"/>
        <v>42493.420000000013</v>
      </c>
      <c r="T1389" s="93">
        <f t="shared" si="229"/>
        <v>0.28245516941758569</v>
      </c>
      <c r="U1389" s="160"/>
      <c r="V1389" s="310">
        <v>545127.61</v>
      </c>
      <c r="W1389" s="310">
        <v>716269.65999999992</v>
      </c>
      <c r="X1389" s="144">
        <f t="shared" si="230"/>
        <v>-171142.04999999993</v>
      </c>
      <c r="Y1389" s="93">
        <f t="shared" si="231"/>
        <v>-0.23893522168731809</v>
      </c>
      <c r="Z1389" s="134"/>
    </row>
    <row r="1390" spans="1:26" s="70" customFormat="1" hidden="1" outlineLevel="2" x14ac:dyDescent="0.25">
      <c r="A1390" s="65" t="s">
        <v>1565</v>
      </c>
      <c r="B1390" s="66" t="s">
        <v>2026</v>
      </c>
      <c r="C1390" s="67" t="s">
        <v>2473</v>
      </c>
      <c r="D1390" s="68"/>
      <c r="E1390" s="69"/>
      <c r="F1390" s="310">
        <v>597181.6</v>
      </c>
      <c r="G1390" s="310">
        <v>789465.38</v>
      </c>
      <c r="H1390" s="144">
        <f t="shared" si="225"/>
        <v>-192283.78000000003</v>
      </c>
      <c r="I1390" s="93">
        <f t="shared" si="224"/>
        <v>-0.24356201661433213</v>
      </c>
      <c r="J1390" s="160"/>
      <c r="K1390" s="310">
        <v>2812334.43</v>
      </c>
      <c r="L1390" s="310">
        <v>2132647.98</v>
      </c>
      <c r="M1390" s="144">
        <f t="shared" si="226"/>
        <v>679686.45000000019</v>
      </c>
      <c r="N1390" s="93">
        <f t="shared" si="227"/>
        <v>0.31870541053849882</v>
      </c>
      <c r="O1390" s="261"/>
      <c r="P1390" s="160"/>
      <c r="Q1390" s="310">
        <v>1637128.27</v>
      </c>
      <c r="R1390" s="310">
        <v>1169022.6400000001</v>
      </c>
      <c r="S1390" s="144">
        <f t="shared" si="228"/>
        <v>468105.62999999989</v>
      </c>
      <c r="T1390" s="93">
        <f t="shared" si="229"/>
        <v>0.40042477705992063</v>
      </c>
      <c r="U1390" s="160"/>
      <c r="V1390" s="310">
        <v>5685163.5999999996</v>
      </c>
      <c r="W1390" s="310">
        <v>5076190.8739999998</v>
      </c>
      <c r="X1390" s="144">
        <f t="shared" si="230"/>
        <v>608972.72599999979</v>
      </c>
      <c r="Y1390" s="93">
        <f t="shared" si="231"/>
        <v>0.11996647508255219</v>
      </c>
      <c r="Z1390" s="134"/>
    </row>
    <row r="1391" spans="1:26" s="70" customFormat="1" hidden="1" outlineLevel="2" x14ac:dyDescent="0.25">
      <c r="A1391" s="65" t="s">
        <v>1566</v>
      </c>
      <c r="B1391" s="66" t="s">
        <v>2027</v>
      </c>
      <c r="C1391" s="67" t="s">
        <v>2474</v>
      </c>
      <c r="D1391" s="68"/>
      <c r="E1391" s="69"/>
      <c r="F1391" s="310">
        <v>41.410000000000004</v>
      </c>
      <c r="G1391" s="310">
        <v>68.06</v>
      </c>
      <c r="H1391" s="144">
        <f t="shared" si="225"/>
        <v>-26.65</v>
      </c>
      <c r="I1391" s="93">
        <f t="shared" si="224"/>
        <v>-0.39156626506024095</v>
      </c>
      <c r="J1391" s="160"/>
      <c r="K1391" s="310">
        <v>-19.27</v>
      </c>
      <c r="L1391" s="310">
        <v>206.66</v>
      </c>
      <c r="M1391" s="144">
        <f t="shared" si="226"/>
        <v>-225.93</v>
      </c>
      <c r="N1391" s="93">
        <f t="shared" si="227"/>
        <v>-1.0932449433852705</v>
      </c>
      <c r="O1391" s="261"/>
      <c r="P1391" s="160"/>
      <c r="Q1391" s="310">
        <v>-198.38</v>
      </c>
      <c r="R1391" s="310">
        <v>-226.18</v>
      </c>
      <c r="S1391" s="144">
        <f t="shared" si="228"/>
        <v>27.800000000000011</v>
      </c>
      <c r="T1391" s="93">
        <f t="shared" si="229"/>
        <v>0.12291095587585114</v>
      </c>
      <c r="U1391" s="160"/>
      <c r="V1391" s="310">
        <v>90.490000000000009</v>
      </c>
      <c r="W1391" s="310">
        <v>386.16999999999996</v>
      </c>
      <c r="X1391" s="144">
        <f t="shared" si="230"/>
        <v>-295.67999999999995</v>
      </c>
      <c r="Y1391" s="93">
        <f t="shared" si="231"/>
        <v>-0.76567314913121154</v>
      </c>
      <c r="Z1391" s="134"/>
    </row>
    <row r="1392" spans="1:26" s="70" customFormat="1" hidden="1" outlineLevel="2" x14ac:dyDescent="0.25">
      <c r="A1392" s="65" t="s">
        <v>1567</v>
      </c>
      <c r="B1392" s="66" t="s">
        <v>2028</v>
      </c>
      <c r="C1392" s="67" t="s">
        <v>2475</v>
      </c>
      <c r="D1392" s="68"/>
      <c r="E1392" s="69"/>
      <c r="F1392" s="310">
        <v>1689.15</v>
      </c>
      <c r="G1392" s="310">
        <v>119.06</v>
      </c>
      <c r="H1392" s="144">
        <f t="shared" si="225"/>
        <v>1570.0900000000001</v>
      </c>
      <c r="I1392" s="93" t="str">
        <f t="shared" si="224"/>
        <v>N.M.</v>
      </c>
      <c r="J1392" s="160"/>
      <c r="K1392" s="310">
        <v>8600.7000000000007</v>
      </c>
      <c r="L1392" s="310">
        <v>708.6</v>
      </c>
      <c r="M1392" s="144">
        <f t="shared" si="226"/>
        <v>7892.1</v>
      </c>
      <c r="N1392" s="93" t="str">
        <f t="shared" si="227"/>
        <v>N.M.</v>
      </c>
      <c r="O1392" s="261"/>
      <c r="P1392" s="160"/>
      <c r="Q1392" s="310">
        <v>5439.32</v>
      </c>
      <c r="R1392" s="310">
        <v>5.24</v>
      </c>
      <c r="S1392" s="144">
        <f t="shared" si="228"/>
        <v>5434.08</v>
      </c>
      <c r="T1392" s="93" t="str">
        <f t="shared" si="229"/>
        <v>N.M.</v>
      </c>
      <c r="U1392" s="160"/>
      <c r="V1392" s="310">
        <v>10810.37</v>
      </c>
      <c r="W1392" s="310">
        <v>1711.69</v>
      </c>
      <c r="X1392" s="144">
        <f t="shared" si="230"/>
        <v>9098.68</v>
      </c>
      <c r="Y1392" s="93">
        <f t="shared" si="231"/>
        <v>5.3156120559213411</v>
      </c>
      <c r="Z1392" s="134"/>
    </row>
    <row r="1393" spans="1:26" s="70" customFormat="1" hidden="1" outlineLevel="2" x14ac:dyDescent="0.25">
      <c r="A1393" s="65" t="s">
        <v>1570</v>
      </c>
      <c r="B1393" s="66" t="s">
        <v>2031</v>
      </c>
      <c r="C1393" s="67" t="s">
        <v>2458</v>
      </c>
      <c r="D1393" s="68"/>
      <c r="E1393" s="69"/>
      <c r="F1393" s="310">
        <v>11591.82</v>
      </c>
      <c r="G1393" s="310">
        <v>1092.53</v>
      </c>
      <c r="H1393" s="144">
        <f t="shared" si="225"/>
        <v>10499.289999999999</v>
      </c>
      <c r="I1393" s="93">
        <f t="shared" si="224"/>
        <v>9.6100702040218575</v>
      </c>
      <c r="J1393" s="160"/>
      <c r="K1393" s="310">
        <v>61228.35</v>
      </c>
      <c r="L1393" s="310">
        <v>9231.76</v>
      </c>
      <c r="M1393" s="144">
        <f t="shared" si="226"/>
        <v>51996.59</v>
      </c>
      <c r="N1393" s="93">
        <f t="shared" si="227"/>
        <v>5.6323593767602276</v>
      </c>
      <c r="O1393" s="261"/>
      <c r="P1393" s="160"/>
      <c r="Q1393" s="310">
        <v>42581.16</v>
      </c>
      <c r="R1393" s="310">
        <v>4899.3599999999997</v>
      </c>
      <c r="S1393" s="144">
        <f t="shared" si="228"/>
        <v>37681.800000000003</v>
      </c>
      <c r="T1393" s="93">
        <f t="shared" si="229"/>
        <v>7.6911678260017649</v>
      </c>
      <c r="U1393" s="160"/>
      <c r="V1393" s="310">
        <v>67590.11</v>
      </c>
      <c r="W1393" s="310">
        <v>19298.46</v>
      </c>
      <c r="X1393" s="144">
        <f t="shared" si="230"/>
        <v>48291.65</v>
      </c>
      <c r="Y1393" s="93">
        <f t="shared" si="231"/>
        <v>2.502357701080812</v>
      </c>
      <c r="Z1393" s="134"/>
    </row>
    <row r="1394" spans="1:26" s="70" customFormat="1" hidden="1" outlineLevel="2" x14ac:dyDescent="0.25">
      <c r="A1394" s="65" t="s">
        <v>1571</v>
      </c>
      <c r="B1394" s="66" t="s">
        <v>2032</v>
      </c>
      <c r="C1394" s="67" t="s">
        <v>2459</v>
      </c>
      <c r="D1394" s="68"/>
      <c r="E1394" s="69"/>
      <c r="F1394" s="310">
        <v>543.96</v>
      </c>
      <c r="G1394" s="310">
        <v>5045.96</v>
      </c>
      <c r="H1394" s="144">
        <f t="shared" si="225"/>
        <v>-4502</v>
      </c>
      <c r="I1394" s="93">
        <f t="shared" si="224"/>
        <v>-0.89219890764096421</v>
      </c>
      <c r="J1394" s="160"/>
      <c r="K1394" s="310">
        <v>8204.380000000001</v>
      </c>
      <c r="L1394" s="310">
        <v>8119.03</v>
      </c>
      <c r="M1394" s="144">
        <f t="shared" si="226"/>
        <v>85.350000000001273</v>
      </c>
      <c r="N1394" s="93">
        <f t="shared" si="227"/>
        <v>1.0512339528244295E-2</v>
      </c>
      <c r="O1394" s="261"/>
      <c r="P1394" s="160"/>
      <c r="Q1394" s="310">
        <v>986.22</v>
      </c>
      <c r="R1394" s="310">
        <v>5840.76</v>
      </c>
      <c r="S1394" s="144">
        <f t="shared" si="228"/>
        <v>-4854.54</v>
      </c>
      <c r="T1394" s="93">
        <f t="shared" si="229"/>
        <v>-0.83114868612988713</v>
      </c>
      <c r="U1394" s="160"/>
      <c r="V1394" s="310">
        <v>10403.810000000001</v>
      </c>
      <c r="W1394" s="310">
        <v>11373.71</v>
      </c>
      <c r="X1394" s="144">
        <f t="shared" si="230"/>
        <v>-969.89999999999782</v>
      </c>
      <c r="Y1394" s="93">
        <f t="shared" si="231"/>
        <v>-8.5275604881784206E-2</v>
      </c>
      <c r="Z1394" s="134"/>
    </row>
    <row r="1395" spans="1:26" s="70" customFormat="1" hidden="1" outlineLevel="2" x14ac:dyDescent="0.25">
      <c r="A1395" s="65" t="s">
        <v>1572</v>
      </c>
      <c r="B1395" s="66" t="s">
        <v>2033</v>
      </c>
      <c r="C1395" s="67" t="s">
        <v>2472</v>
      </c>
      <c r="D1395" s="68"/>
      <c r="E1395" s="69"/>
      <c r="F1395" s="310">
        <v>9208.02</v>
      </c>
      <c r="G1395" s="310">
        <v>83904.71</v>
      </c>
      <c r="H1395" s="144">
        <f t="shared" si="225"/>
        <v>-74696.69</v>
      </c>
      <c r="I1395" s="93">
        <f t="shared" si="224"/>
        <v>-0.89025622041956876</v>
      </c>
      <c r="J1395" s="160"/>
      <c r="K1395" s="310">
        <v>189377.49</v>
      </c>
      <c r="L1395" s="310">
        <v>620447.97</v>
      </c>
      <c r="M1395" s="144">
        <f t="shared" si="226"/>
        <v>-431070.48</v>
      </c>
      <c r="N1395" s="93">
        <f t="shared" si="227"/>
        <v>-0.6947729718577369</v>
      </c>
      <c r="O1395" s="261"/>
      <c r="P1395" s="160"/>
      <c r="Q1395" s="310">
        <v>46461.72</v>
      </c>
      <c r="R1395" s="310">
        <v>343253.89</v>
      </c>
      <c r="S1395" s="144">
        <f t="shared" si="228"/>
        <v>-296792.17000000004</v>
      </c>
      <c r="T1395" s="93">
        <f t="shared" si="229"/>
        <v>-0.86464328197416795</v>
      </c>
      <c r="U1395" s="160"/>
      <c r="V1395" s="310">
        <v>457000.14</v>
      </c>
      <c r="W1395" s="310">
        <v>998633.71</v>
      </c>
      <c r="X1395" s="144">
        <f t="shared" si="230"/>
        <v>-541633.56999999995</v>
      </c>
      <c r="Y1395" s="93">
        <f t="shared" si="231"/>
        <v>-0.54237461100727313</v>
      </c>
      <c r="Z1395" s="134"/>
    </row>
    <row r="1396" spans="1:26" s="70" customFormat="1" hidden="1" outlineLevel="2" x14ac:dyDescent="0.25">
      <c r="A1396" s="65" t="s">
        <v>1573</v>
      </c>
      <c r="B1396" s="66" t="s">
        <v>2034</v>
      </c>
      <c r="C1396" s="67" t="s">
        <v>2465</v>
      </c>
      <c r="D1396" s="68"/>
      <c r="E1396" s="69"/>
      <c r="F1396" s="310">
        <v>10975.34</v>
      </c>
      <c r="G1396" s="310">
        <v>0</v>
      </c>
      <c r="H1396" s="144">
        <f t="shared" si="225"/>
        <v>10975.34</v>
      </c>
      <c r="I1396" s="93" t="str">
        <f t="shared" ref="I1396:I1459" si="232">IF(G1396&lt;0,IF(H1396=0,0,IF(OR(G1396=0,F1396=0),"N.M.",IF(ABS(H1396/G1396)&gt;=10,"N.M.",H1396/(-G1396)))),IF(H1396=0,0,IF(OR(G1396=0,F1396=0),"N.M.",IF(ABS(H1396/G1396)&gt;=10,"N.M.",H1396/G1396))))</f>
        <v>N.M.</v>
      </c>
      <c r="J1396" s="160"/>
      <c r="K1396" s="310">
        <v>57235.15</v>
      </c>
      <c r="L1396" s="310">
        <v>0</v>
      </c>
      <c r="M1396" s="144">
        <f t="shared" si="226"/>
        <v>57235.15</v>
      </c>
      <c r="N1396" s="93" t="str">
        <f t="shared" si="227"/>
        <v>N.M.</v>
      </c>
      <c r="O1396" s="261"/>
      <c r="P1396" s="160"/>
      <c r="Q1396" s="310">
        <v>25229.66</v>
      </c>
      <c r="R1396" s="310">
        <v>0</v>
      </c>
      <c r="S1396" s="144">
        <f t="shared" si="228"/>
        <v>25229.66</v>
      </c>
      <c r="T1396" s="93" t="str">
        <f t="shared" si="229"/>
        <v>N.M.</v>
      </c>
      <c r="U1396" s="160"/>
      <c r="V1396" s="310">
        <v>57235.15</v>
      </c>
      <c r="W1396" s="310">
        <v>0</v>
      </c>
      <c r="X1396" s="144">
        <f t="shared" si="230"/>
        <v>57235.15</v>
      </c>
      <c r="Y1396" s="93" t="str">
        <f t="shared" si="231"/>
        <v>N.M.</v>
      </c>
      <c r="Z1396" s="134"/>
    </row>
    <row r="1397" spans="1:26" s="70" customFormat="1" hidden="1" outlineLevel="2" x14ac:dyDescent="0.25">
      <c r="A1397" s="65" t="s">
        <v>1574</v>
      </c>
      <c r="B1397" s="66" t="s">
        <v>2035</v>
      </c>
      <c r="C1397" s="67" t="s">
        <v>2466</v>
      </c>
      <c r="D1397" s="68"/>
      <c r="E1397" s="69"/>
      <c r="F1397" s="310">
        <v>95549.91</v>
      </c>
      <c r="G1397" s="310">
        <v>0</v>
      </c>
      <c r="H1397" s="144">
        <f t="shared" si="225"/>
        <v>95549.91</v>
      </c>
      <c r="I1397" s="93" t="str">
        <f t="shared" si="232"/>
        <v>N.M.</v>
      </c>
      <c r="J1397" s="160"/>
      <c r="K1397" s="310">
        <v>470415.25</v>
      </c>
      <c r="L1397" s="310">
        <v>0</v>
      </c>
      <c r="M1397" s="144">
        <f t="shared" si="226"/>
        <v>470415.25</v>
      </c>
      <c r="N1397" s="93" t="str">
        <f t="shared" si="227"/>
        <v>N.M.</v>
      </c>
      <c r="O1397" s="261"/>
      <c r="P1397" s="160"/>
      <c r="Q1397" s="310">
        <v>244827.81</v>
      </c>
      <c r="R1397" s="310">
        <v>0</v>
      </c>
      <c r="S1397" s="144">
        <f t="shared" si="228"/>
        <v>244827.81</v>
      </c>
      <c r="T1397" s="93" t="str">
        <f t="shared" si="229"/>
        <v>N.M.</v>
      </c>
      <c r="U1397" s="160"/>
      <c r="V1397" s="310">
        <v>470415.25</v>
      </c>
      <c r="W1397" s="310">
        <v>0</v>
      </c>
      <c r="X1397" s="144">
        <f t="shared" si="230"/>
        <v>470415.25</v>
      </c>
      <c r="Y1397" s="93" t="str">
        <f t="shared" si="231"/>
        <v>N.M.</v>
      </c>
      <c r="Z1397" s="134"/>
    </row>
    <row r="1398" spans="1:26" s="70" customFormat="1" hidden="1" outlineLevel="2" x14ac:dyDescent="0.25">
      <c r="A1398" s="65" t="s">
        <v>1575</v>
      </c>
      <c r="B1398" s="66" t="s">
        <v>2036</v>
      </c>
      <c r="C1398" s="67" t="s">
        <v>2473</v>
      </c>
      <c r="D1398" s="68"/>
      <c r="E1398" s="69"/>
      <c r="F1398" s="310">
        <v>2971749.23</v>
      </c>
      <c r="G1398" s="310">
        <v>523710.07</v>
      </c>
      <c r="H1398" s="144">
        <f t="shared" si="225"/>
        <v>2448039.16</v>
      </c>
      <c r="I1398" s="93">
        <f t="shared" si="232"/>
        <v>4.6744168199782754</v>
      </c>
      <c r="J1398" s="160"/>
      <c r="K1398" s="310">
        <v>18446004.498</v>
      </c>
      <c r="L1398" s="310">
        <v>17572111.02</v>
      </c>
      <c r="M1398" s="144">
        <f t="shared" si="226"/>
        <v>873893.47800000012</v>
      </c>
      <c r="N1398" s="93">
        <f t="shared" si="227"/>
        <v>4.973184365870232E-2</v>
      </c>
      <c r="O1398" s="261"/>
      <c r="P1398" s="160"/>
      <c r="Q1398" s="310">
        <v>9193923.7780000009</v>
      </c>
      <c r="R1398" s="310">
        <v>9884394.8399999999</v>
      </c>
      <c r="S1398" s="144">
        <f t="shared" si="228"/>
        <v>-690471.06199999899</v>
      </c>
      <c r="T1398" s="93">
        <f t="shared" si="229"/>
        <v>-6.985466213933629E-2</v>
      </c>
      <c r="U1398" s="160"/>
      <c r="V1398" s="310">
        <v>31725268.898000002</v>
      </c>
      <c r="W1398" s="310">
        <v>30857009.858999997</v>
      </c>
      <c r="X1398" s="144">
        <f t="shared" si="230"/>
        <v>868259.03900000453</v>
      </c>
      <c r="Y1398" s="93">
        <f t="shared" si="231"/>
        <v>2.8138145690962381E-2</v>
      </c>
      <c r="Z1398" s="134"/>
    </row>
    <row r="1399" spans="1:26" s="70" customFormat="1" hidden="1" outlineLevel="2" x14ac:dyDescent="0.25">
      <c r="A1399" s="65" t="s">
        <v>1576</v>
      </c>
      <c r="B1399" s="66" t="s">
        <v>2037</v>
      </c>
      <c r="C1399" s="67" t="s">
        <v>2478</v>
      </c>
      <c r="D1399" s="68"/>
      <c r="E1399" s="69"/>
      <c r="F1399" s="310">
        <v>23798.04</v>
      </c>
      <c r="G1399" s="310">
        <v>30921.24</v>
      </c>
      <c r="H1399" s="144">
        <f t="shared" ref="H1399:H1462" si="233">+F1399-G1399</f>
        <v>-7123.2000000000007</v>
      </c>
      <c r="I1399" s="93">
        <f t="shared" si="232"/>
        <v>-0.23036592322946947</v>
      </c>
      <c r="J1399" s="160"/>
      <c r="K1399" s="310">
        <v>180640.05000000002</v>
      </c>
      <c r="L1399" s="310">
        <v>217065.60000000001</v>
      </c>
      <c r="M1399" s="144">
        <f t="shared" si="226"/>
        <v>-36425.549999999988</v>
      </c>
      <c r="N1399" s="93">
        <f t="shared" si="227"/>
        <v>-0.16780894807836888</v>
      </c>
      <c r="O1399" s="261"/>
      <c r="P1399" s="160"/>
      <c r="Q1399" s="310">
        <v>89954.180000000008</v>
      </c>
      <c r="R1399" s="310">
        <v>114902.1</v>
      </c>
      <c r="S1399" s="144">
        <f t="shared" si="228"/>
        <v>-24947.919999999998</v>
      </c>
      <c r="T1399" s="93">
        <f t="shared" si="229"/>
        <v>-0.21712327276873092</v>
      </c>
      <c r="U1399" s="160"/>
      <c r="V1399" s="310">
        <v>393684.87</v>
      </c>
      <c r="W1399" s="310">
        <v>361591.9</v>
      </c>
      <c r="X1399" s="144">
        <f t="shared" si="230"/>
        <v>32092.969999999972</v>
      </c>
      <c r="Y1399" s="93">
        <f t="shared" si="231"/>
        <v>8.8754670666018706E-2</v>
      </c>
      <c r="Z1399" s="134"/>
    </row>
    <row r="1400" spans="1:26" s="70" customFormat="1" hidden="1" outlineLevel="2" x14ac:dyDescent="0.25">
      <c r="A1400" s="65" t="s">
        <v>1577</v>
      </c>
      <c r="B1400" s="66" t="s">
        <v>2038</v>
      </c>
      <c r="C1400" s="67" t="s">
        <v>2474</v>
      </c>
      <c r="D1400" s="68"/>
      <c r="E1400" s="69"/>
      <c r="F1400" s="310">
        <v>2987.3</v>
      </c>
      <c r="G1400" s="310">
        <v>-3878.9900000000002</v>
      </c>
      <c r="H1400" s="144">
        <f t="shared" si="233"/>
        <v>6866.2900000000009</v>
      </c>
      <c r="I1400" s="93">
        <f t="shared" si="232"/>
        <v>1.7701231506139485</v>
      </c>
      <c r="J1400" s="160"/>
      <c r="K1400" s="310">
        <v>28017.54</v>
      </c>
      <c r="L1400" s="310">
        <v>11681.94</v>
      </c>
      <c r="M1400" s="144">
        <f t="shared" si="226"/>
        <v>16335.6</v>
      </c>
      <c r="N1400" s="93">
        <f t="shared" si="227"/>
        <v>1.3983636279590548</v>
      </c>
      <c r="O1400" s="261"/>
      <c r="P1400" s="160"/>
      <c r="Q1400" s="310">
        <v>14557.07</v>
      </c>
      <c r="R1400" s="310">
        <v>381.64</v>
      </c>
      <c r="S1400" s="144">
        <f t="shared" si="228"/>
        <v>14175.43</v>
      </c>
      <c r="T1400" s="93" t="str">
        <f t="shared" si="229"/>
        <v>N.M.</v>
      </c>
      <c r="U1400" s="160"/>
      <c r="V1400" s="310">
        <v>40511.360000000001</v>
      </c>
      <c r="W1400" s="310">
        <v>16424.53</v>
      </c>
      <c r="X1400" s="144">
        <f t="shared" si="230"/>
        <v>24086.83</v>
      </c>
      <c r="Y1400" s="93">
        <f t="shared" si="231"/>
        <v>1.4665156324107906</v>
      </c>
      <c r="Z1400" s="134"/>
    </row>
    <row r="1401" spans="1:26" s="70" customFormat="1" hidden="1" outlineLevel="2" x14ac:dyDescent="0.25">
      <c r="A1401" s="65" t="s">
        <v>1578</v>
      </c>
      <c r="B1401" s="66" t="s">
        <v>2039</v>
      </c>
      <c r="C1401" s="67" t="s">
        <v>2479</v>
      </c>
      <c r="D1401" s="68"/>
      <c r="E1401" s="69"/>
      <c r="F1401" s="310">
        <v>292.68</v>
      </c>
      <c r="G1401" s="310">
        <v>583.77</v>
      </c>
      <c r="H1401" s="144">
        <f t="shared" si="233"/>
        <v>-291.08999999999997</v>
      </c>
      <c r="I1401" s="93">
        <f t="shared" si="232"/>
        <v>-0.49863816228994295</v>
      </c>
      <c r="J1401" s="160"/>
      <c r="K1401" s="310">
        <v>1784.02</v>
      </c>
      <c r="L1401" s="310">
        <v>11099.2</v>
      </c>
      <c r="M1401" s="144">
        <f t="shared" si="226"/>
        <v>-9315.18</v>
      </c>
      <c r="N1401" s="93">
        <f t="shared" si="227"/>
        <v>-0.83926589303733601</v>
      </c>
      <c r="O1401" s="261"/>
      <c r="P1401" s="160"/>
      <c r="Q1401" s="310">
        <v>490.68</v>
      </c>
      <c r="R1401" s="310">
        <v>2779.02</v>
      </c>
      <c r="S1401" s="144">
        <f t="shared" si="228"/>
        <v>-2288.34</v>
      </c>
      <c r="T1401" s="93">
        <f t="shared" si="229"/>
        <v>-0.8234341602435391</v>
      </c>
      <c r="U1401" s="160"/>
      <c r="V1401" s="310">
        <v>7419.3099999999995</v>
      </c>
      <c r="W1401" s="310">
        <v>24832.5</v>
      </c>
      <c r="X1401" s="144">
        <f t="shared" si="230"/>
        <v>-17413.190000000002</v>
      </c>
      <c r="Y1401" s="93">
        <f t="shared" si="231"/>
        <v>-0.70122581294674324</v>
      </c>
      <c r="Z1401" s="134"/>
    </row>
    <row r="1402" spans="1:26" s="70" customFormat="1" hidden="1" outlineLevel="2" x14ac:dyDescent="0.25">
      <c r="A1402" s="65" t="s">
        <v>1579</v>
      </c>
      <c r="B1402" s="66" t="s">
        <v>2040</v>
      </c>
      <c r="C1402" s="67" t="s">
        <v>2480</v>
      </c>
      <c r="D1402" s="68"/>
      <c r="E1402" s="69"/>
      <c r="F1402" s="310">
        <v>312.34000000000003</v>
      </c>
      <c r="G1402" s="310">
        <v>-427.41</v>
      </c>
      <c r="H1402" s="144">
        <f t="shared" si="233"/>
        <v>739.75</v>
      </c>
      <c r="I1402" s="93">
        <f t="shared" si="232"/>
        <v>1.7307737301420181</v>
      </c>
      <c r="J1402" s="160"/>
      <c r="K1402" s="310">
        <v>4111.13</v>
      </c>
      <c r="L1402" s="310">
        <v>5534.27</v>
      </c>
      <c r="M1402" s="144">
        <f t="shared" si="226"/>
        <v>-1423.1400000000003</v>
      </c>
      <c r="N1402" s="93">
        <f t="shared" si="227"/>
        <v>-0.257150446219646</v>
      </c>
      <c r="O1402" s="261"/>
      <c r="P1402" s="160"/>
      <c r="Q1402" s="310">
        <v>2536.64</v>
      </c>
      <c r="R1402" s="310">
        <v>2504.17</v>
      </c>
      <c r="S1402" s="144">
        <f t="shared" si="228"/>
        <v>32.4699999999998</v>
      </c>
      <c r="T1402" s="93">
        <f t="shared" si="229"/>
        <v>1.2966372091351545E-2</v>
      </c>
      <c r="U1402" s="160"/>
      <c r="V1402" s="310">
        <v>8426.7200000000012</v>
      </c>
      <c r="W1402" s="310">
        <v>23276.74</v>
      </c>
      <c r="X1402" s="144">
        <f t="shared" si="230"/>
        <v>-14850.02</v>
      </c>
      <c r="Y1402" s="93">
        <f t="shared" si="231"/>
        <v>-0.63797679571967547</v>
      </c>
      <c r="Z1402" s="134"/>
    </row>
    <row r="1403" spans="1:26" s="70" customFormat="1" hidden="1" outlineLevel="2" x14ac:dyDescent="0.25">
      <c r="A1403" s="65" t="s">
        <v>1580</v>
      </c>
      <c r="B1403" s="66" t="s">
        <v>2041</v>
      </c>
      <c r="C1403" s="67" t="s">
        <v>2481</v>
      </c>
      <c r="D1403" s="68"/>
      <c r="E1403" s="69"/>
      <c r="F1403" s="310">
        <v>2738.51</v>
      </c>
      <c r="G1403" s="310">
        <v>2947.31</v>
      </c>
      <c r="H1403" s="144">
        <f t="shared" si="233"/>
        <v>-208.79999999999973</v>
      </c>
      <c r="I1403" s="93">
        <f t="shared" si="232"/>
        <v>-7.0844261377323636E-2</v>
      </c>
      <c r="J1403" s="160"/>
      <c r="K1403" s="310">
        <v>20692.18</v>
      </c>
      <c r="L1403" s="310">
        <v>16991.099999999999</v>
      </c>
      <c r="M1403" s="144">
        <f t="shared" si="226"/>
        <v>3701.0800000000017</v>
      </c>
      <c r="N1403" s="93">
        <f t="shared" si="227"/>
        <v>0.21782462583352474</v>
      </c>
      <c r="O1403" s="261"/>
      <c r="P1403" s="160"/>
      <c r="Q1403" s="310">
        <v>11177.93</v>
      </c>
      <c r="R1403" s="310">
        <v>7853.52</v>
      </c>
      <c r="S1403" s="144">
        <f t="shared" si="228"/>
        <v>3324.41</v>
      </c>
      <c r="T1403" s="93">
        <f t="shared" si="229"/>
        <v>0.42330190793427658</v>
      </c>
      <c r="U1403" s="160"/>
      <c r="V1403" s="310">
        <v>41343.97</v>
      </c>
      <c r="W1403" s="310">
        <v>34617.24</v>
      </c>
      <c r="X1403" s="144">
        <f t="shared" si="230"/>
        <v>6726.7300000000032</v>
      </c>
      <c r="Y1403" s="93">
        <f t="shared" si="231"/>
        <v>0.19431734014612384</v>
      </c>
      <c r="Z1403" s="134"/>
    </row>
    <row r="1404" spans="1:26" s="70" customFormat="1" hidden="1" outlineLevel="2" x14ac:dyDescent="0.25">
      <c r="A1404" s="65" t="s">
        <v>1581</v>
      </c>
      <c r="B1404" s="66" t="s">
        <v>2042</v>
      </c>
      <c r="C1404" s="67" t="s">
        <v>2482</v>
      </c>
      <c r="D1404" s="68"/>
      <c r="E1404" s="69"/>
      <c r="F1404" s="310">
        <v>1692.56</v>
      </c>
      <c r="G1404" s="310">
        <v>3264.2000000000003</v>
      </c>
      <c r="H1404" s="144">
        <f t="shared" si="233"/>
        <v>-1571.6400000000003</v>
      </c>
      <c r="I1404" s="93">
        <f t="shared" si="232"/>
        <v>-0.48147785062189824</v>
      </c>
      <c r="J1404" s="160"/>
      <c r="K1404" s="310">
        <v>12127.19</v>
      </c>
      <c r="L1404" s="310">
        <v>13198.7</v>
      </c>
      <c r="M1404" s="144">
        <f t="shared" si="226"/>
        <v>-1071.5100000000002</v>
      </c>
      <c r="N1404" s="93">
        <f t="shared" si="227"/>
        <v>-8.1182995294991192E-2</v>
      </c>
      <c r="O1404" s="261"/>
      <c r="P1404" s="160"/>
      <c r="Q1404" s="310">
        <v>8136.9800000000005</v>
      </c>
      <c r="R1404" s="310">
        <v>7307.17</v>
      </c>
      <c r="S1404" s="144">
        <f t="shared" si="228"/>
        <v>829.8100000000004</v>
      </c>
      <c r="T1404" s="93">
        <f t="shared" si="229"/>
        <v>0.11356106399604778</v>
      </c>
      <c r="U1404" s="160"/>
      <c r="V1404" s="310">
        <v>25974.79</v>
      </c>
      <c r="W1404" s="310">
        <v>25946.560000000001</v>
      </c>
      <c r="X1404" s="144">
        <f t="shared" si="230"/>
        <v>28.229999999999563</v>
      </c>
      <c r="Y1404" s="93">
        <f t="shared" si="231"/>
        <v>1.0880055005364705E-3</v>
      </c>
      <c r="Z1404" s="134"/>
    </row>
    <row r="1405" spans="1:26" s="70" customFormat="1" hidden="1" outlineLevel="2" x14ac:dyDescent="0.25">
      <c r="A1405" s="65" t="s">
        <v>1582</v>
      </c>
      <c r="B1405" s="66" t="s">
        <v>2043</v>
      </c>
      <c r="C1405" s="67" t="s">
        <v>2483</v>
      </c>
      <c r="D1405" s="68"/>
      <c r="E1405" s="69"/>
      <c r="F1405" s="310">
        <v>279.35000000000002</v>
      </c>
      <c r="G1405" s="310">
        <v>1611.17</v>
      </c>
      <c r="H1405" s="144">
        <f t="shared" si="233"/>
        <v>-1331.8200000000002</v>
      </c>
      <c r="I1405" s="93">
        <f t="shared" si="232"/>
        <v>-0.82661668228678542</v>
      </c>
      <c r="J1405" s="160"/>
      <c r="K1405" s="310">
        <v>2871.5</v>
      </c>
      <c r="L1405" s="310">
        <v>14503.35</v>
      </c>
      <c r="M1405" s="144">
        <f t="shared" si="226"/>
        <v>-11631.85</v>
      </c>
      <c r="N1405" s="93">
        <f t="shared" si="227"/>
        <v>-0.80201125946764029</v>
      </c>
      <c r="O1405" s="261"/>
      <c r="P1405" s="160"/>
      <c r="Q1405" s="310">
        <v>1855.29</v>
      </c>
      <c r="R1405" s="310">
        <v>4833.51</v>
      </c>
      <c r="S1405" s="144">
        <f t="shared" si="228"/>
        <v>-2978.2200000000003</v>
      </c>
      <c r="T1405" s="93">
        <f t="shared" si="229"/>
        <v>-0.61616092653165089</v>
      </c>
      <c r="U1405" s="160"/>
      <c r="V1405" s="310">
        <v>13505.73</v>
      </c>
      <c r="W1405" s="310">
        <v>23557.17</v>
      </c>
      <c r="X1405" s="144">
        <f t="shared" si="230"/>
        <v>-10051.439999999999</v>
      </c>
      <c r="Y1405" s="93">
        <f t="shared" si="231"/>
        <v>-0.42668283159649478</v>
      </c>
      <c r="Z1405" s="134"/>
    </row>
    <row r="1406" spans="1:26" s="70" customFormat="1" hidden="1" outlineLevel="2" x14ac:dyDescent="0.25">
      <c r="A1406" s="65" t="s">
        <v>1583</v>
      </c>
      <c r="B1406" s="66" t="s">
        <v>2044</v>
      </c>
      <c r="C1406" s="67" t="s">
        <v>2484</v>
      </c>
      <c r="D1406" s="68"/>
      <c r="E1406" s="69"/>
      <c r="F1406" s="310">
        <v>11593.91</v>
      </c>
      <c r="G1406" s="310">
        <v>45626.75</v>
      </c>
      <c r="H1406" s="144">
        <f t="shared" si="233"/>
        <v>-34032.839999999997</v>
      </c>
      <c r="I1406" s="93">
        <f t="shared" si="232"/>
        <v>-0.74589665053943133</v>
      </c>
      <c r="J1406" s="160"/>
      <c r="K1406" s="310">
        <v>102940.14</v>
      </c>
      <c r="L1406" s="310">
        <v>437834.71</v>
      </c>
      <c r="M1406" s="144">
        <f t="shared" si="226"/>
        <v>-334894.57</v>
      </c>
      <c r="N1406" s="93">
        <f t="shared" si="227"/>
        <v>-0.76488812410509888</v>
      </c>
      <c r="O1406" s="261"/>
      <c r="P1406" s="160"/>
      <c r="Q1406" s="310">
        <v>45560.57</v>
      </c>
      <c r="R1406" s="310">
        <v>200535.57</v>
      </c>
      <c r="S1406" s="144">
        <f t="shared" si="228"/>
        <v>-154975</v>
      </c>
      <c r="T1406" s="93">
        <f t="shared" si="229"/>
        <v>-0.77280554267754087</v>
      </c>
      <c r="U1406" s="160"/>
      <c r="V1406" s="310">
        <v>715966.07000000007</v>
      </c>
      <c r="W1406" s="310">
        <v>1083752.68</v>
      </c>
      <c r="X1406" s="144">
        <f t="shared" si="230"/>
        <v>-367786.60999999987</v>
      </c>
      <c r="Y1406" s="93">
        <f t="shared" si="231"/>
        <v>-0.3393639681703024</v>
      </c>
      <c r="Z1406" s="134"/>
    </row>
    <row r="1407" spans="1:26" s="70" customFormat="1" hidden="1" outlineLevel="2" x14ac:dyDescent="0.25">
      <c r="A1407" s="65" t="s">
        <v>1584</v>
      </c>
      <c r="B1407" s="66" t="s">
        <v>2045</v>
      </c>
      <c r="C1407" s="67" t="s">
        <v>2485</v>
      </c>
      <c r="D1407" s="68"/>
      <c r="E1407" s="69"/>
      <c r="F1407" s="310">
        <v>1808.33</v>
      </c>
      <c r="G1407" s="310">
        <v>731.68000000000006</v>
      </c>
      <c r="H1407" s="144">
        <f t="shared" si="233"/>
        <v>1076.6499999999999</v>
      </c>
      <c r="I1407" s="93">
        <f t="shared" si="232"/>
        <v>1.4714766017931333</v>
      </c>
      <c r="J1407" s="160"/>
      <c r="K1407" s="310">
        <v>11473.99</v>
      </c>
      <c r="L1407" s="310">
        <v>867.87</v>
      </c>
      <c r="M1407" s="144">
        <f t="shared" si="226"/>
        <v>10606.119999999999</v>
      </c>
      <c r="N1407" s="93" t="str">
        <f t="shared" si="227"/>
        <v>N.M.</v>
      </c>
      <c r="O1407" s="261"/>
      <c r="P1407" s="160"/>
      <c r="Q1407" s="310">
        <v>10161.469999999999</v>
      </c>
      <c r="R1407" s="310">
        <v>864.84</v>
      </c>
      <c r="S1407" s="144">
        <f t="shared" si="228"/>
        <v>9296.6299999999992</v>
      </c>
      <c r="T1407" s="93" t="str">
        <f t="shared" si="229"/>
        <v>N.M.</v>
      </c>
      <c r="U1407" s="160"/>
      <c r="V1407" s="310">
        <v>24711.78</v>
      </c>
      <c r="W1407" s="310">
        <v>859.75</v>
      </c>
      <c r="X1407" s="144">
        <f t="shared" si="230"/>
        <v>23852.03</v>
      </c>
      <c r="Y1407" s="93" t="str">
        <f t="shared" si="231"/>
        <v>N.M.</v>
      </c>
      <c r="Z1407" s="134"/>
    </row>
    <row r="1408" spans="1:26" s="70" customFormat="1" hidden="1" outlineLevel="2" x14ac:dyDescent="0.25">
      <c r="A1408" s="65" t="s">
        <v>1585</v>
      </c>
      <c r="B1408" s="66" t="s">
        <v>2046</v>
      </c>
      <c r="C1408" s="67" t="s">
        <v>2486</v>
      </c>
      <c r="D1408" s="68"/>
      <c r="E1408" s="69"/>
      <c r="F1408" s="310">
        <v>0</v>
      </c>
      <c r="G1408" s="310">
        <v>376.75</v>
      </c>
      <c r="H1408" s="144">
        <f t="shared" si="233"/>
        <v>-376.75</v>
      </c>
      <c r="I1408" s="93" t="str">
        <f t="shared" si="232"/>
        <v>N.M.</v>
      </c>
      <c r="J1408" s="160"/>
      <c r="K1408" s="310">
        <v>0</v>
      </c>
      <c r="L1408" s="310">
        <v>2282.67</v>
      </c>
      <c r="M1408" s="144">
        <f t="shared" si="226"/>
        <v>-2282.67</v>
      </c>
      <c r="N1408" s="93" t="str">
        <f t="shared" si="227"/>
        <v>N.M.</v>
      </c>
      <c r="O1408" s="261"/>
      <c r="P1408" s="160"/>
      <c r="Q1408" s="310">
        <v>0</v>
      </c>
      <c r="R1408" s="310">
        <v>1144.56</v>
      </c>
      <c r="S1408" s="144">
        <f t="shared" si="228"/>
        <v>-1144.56</v>
      </c>
      <c r="T1408" s="93" t="str">
        <f t="shared" si="229"/>
        <v>N.M.</v>
      </c>
      <c r="U1408" s="160"/>
      <c r="V1408" s="310">
        <v>2259.56</v>
      </c>
      <c r="W1408" s="310">
        <v>4642.22</v>
      </c>
      <c r="X1408" s="144">
        <f t="shared" si="230"/>
        <v>-2382.6600000000003</v>
      </c>
      <c r="Y1408" s="93">
        <f t="shared" si="231"/>
        <v>-0.51325874258436699</v>
      </c>
      <c r="Z1408" s="134"/>
    </row>
    <row r="1409" spans="1:26" s="70" customFormat="1" hidden="1" outlineLevel="2" x14ac:dyDescent="0.25">
      <c r="A1409" s="65" t="s">
        <v>1586</v>
      </c>
      <c r="B1409" s="66" t="s">
        <v>2047</v>
      </c>
      <c r="C1409" s="67" t="s">
        <v>2487</v>
      </c>
      <c r="D1409" s="68"/>
      <c r="E1409" s="69"/>
      <c r="F1409" s="310">
        <v>0</v>
      </c>
      <c r="G1409" s="310">
        <v>62751.8</v>
      </c>
      <c r="H1409" s="144">
        <f t="shared" si="233"/>
        <v>-62751.8</v>
      </c>
      <c r="I1409" s="93" t="str">
        <f t="shared" si="232"/>
        <v>N.M.</v>
      </c>
      <c r="J1409" s="160"/>
      <c r="K1409" s="310">
        <v>0</v>
      </c>
      <c r="L1409" s="310">
        <v>632378</v>
      </c>
      <c r="M1409" s="144">
        <f t="shared" si="226"/>
        <v>-632378</v>
      </c>
      <c r="N1409" s="93" t="str">
        <f t="shared" si="227"/>
        <v>N.M.</v>
      </c>
      <c r="O1409" s="261"/>
      <c r="P1409" s="160"/>
      <c r="Q1409" s="310">
        <v>0</v>
      </c>
      <c r="R1409" s="310">
        <v>248878.2</v>
      </c>
      <c r="S1409" s="144">
        <f t="shared" si="228"/>
        <v>-248878.2</v>
      </c>
      <c r="T1409" s="93" t="str">
        <f t="shared" si="229"/>
        <v>N.M.</v>
      </c>
      <c r="U1409" s="160"/>
      <c r="V1409" s="310">
        <v>485825.73</v>
      </c>
      <c r="W1409" s="310">
        <v>1142269.6099999999</v>
      </c>
      <c r="X1409" s="144">
        <f t="shared" si="230"/>
        <v>-656443.87999999989</v>
      </c>
      <c r="Y1409" s="93">
        <f t="shared" si="231"/>
        <v>-0.57468383493105446</v>
      </c>
      <c r="Z1409" s="134"/>
    </row>
    <row r="1410" spans="1:26" s="70" customFormat="1" hidden="1" outlineLevel="2" x14ac:dyDescent="0.25">
      <c r="A1410" s="65" t="s">
        <v>1587</v>
      </c>
      <c r="B1410" s="66" t="s">
        <v>2048</v>
      </c>
      <c r="C1410" s="67" t="s">
        <v>2488</v>
      </c>
      <c r="D1410" s="68"/>
      <c r="E1410" s="69"/>
      <c r="F1410" s="310">
        <v>0</v>
      </c>
      <c r="G1410" s="310">
        <v>84260.39</v>
      </c>
      <c r="H1410" s="144">
        <f t="shared" si="233"/>
        <v>-84260.39</v>
      </c>
      <c r="I1410" s="93" t="str">
        <f t="shared" si="232"/>
        <v>N.M.</v>
      </c>
      <c r="J1410" s="160"/>
      <c r="K1410" s="310">
        <v>0</v>
      </c>
      <c r="L1410" s="310">
        <v>487291.14</v>
      </c>
      <c r="M1410" s="144">
        <f t="shared" si="226"/>
        <v>-487291.14</v>
      </c>
      <c r="N1410" s="93" t="str">
        <f t="shared" si="227"/>
        <v>N.M.</v>
      </c>
      <c r="O1410" s="261"/>
      <c r="P1410" s="160"/>
      <c r="Q1410" s="310">
        <v>0</v>
      </c>
      <c r="R1410" s="310">
        <v>255613.11000000002</v>
      </c>
      <c r="S1410" s="144">
        <f t="shared" si="228"/>
        <v>-255613.11000000002</v>
      </c>
      <c r="T1410" s="93" t="str">
        <f t="shared" si="229"/>
        <v>N.M.</v>
      </c>
      <c r="U1410" s="160"/>
      <c r="V1410" s="310">
        <v>452394.56</v>
      </c>
      <c r="W1410" s="310">
        <v>970773.26</v>
      </c>
      <c r="X1410" s="144">
        <f t="shared" si="230"/>
        <v>-518378.7</v>
      </c>
      <c r="Y1410" s="93">
        <f t="shared" si="231"/>
        <v>-0.53398535101801214</v>
      </c>
      <c r="Z1410" s="134"/>
    </row>
    <row r="1411" spans="1:26" s="70" customFormat="1" hidden="1" outlineLevel="2" x14ac:dyDescent="0.25">
      <c r="A1411" s="65" t="s">
        <v>1588</v>
      </c>
      <c r="B1411" s="66" t="s">
        <v>2049</v>
      </c>
      <c r="C1411" s="67" t="s">
        <v>2489</v>
      </c>
      <c r="D1411" s="68"/>
      <c r="E1411" s="69"/>
      <c r="F1411" s="310">
        <v>0</v>
      </c>
      <c r="G1411" s="310">
        <v>0</v>
      </c>
      <c r="H1411" s="144">
        <f t="shared" si="233"/>
        <v>0</v>
      </c>
      <c r="I1411" s="93">
        <f t="shared" si="232"/>
        <v>0</v>
      </c>
      <c r="J1411" s="160"/>
      <c r="K1411" s="310">
        <v>0</v>
      </c>
      <c r="L1411" s="310">
        <v>0</v>
      </c>
      <c r="M1411" s="144">
        <f t="shared" si="226"/>
        <v>0</v>
      </c>
      <c r="N1411" s="93">
        <f t="shared" si="227"/>
        <v>0</v>
      </c>
      <c r="O1411" s="261"/>
      <c r="P1411" s="160"/>
      <c r="Q1411" s="310">
        <v>0</v>
      </c>
      <c r="R1411" s="310">
        <v>0</v>
      </c>
      <c r="S1411" s="144">
        <f t="shared" si="228"/>
        <v>0</v>
      </c>
      <c r="T1411" s="93">
        <f t="shared" si="229"/>
        <v>0</v>
      </c>
      <c r="U1411" s="160"/>
      <c r="V1411" s="310">
        <v>0</v>
      </c>
      <c r="W1411" s="310">
        <v>3.72</v>
      </c>
      <c r="X1411" s="144">
        <f t="shared" si="230"/>
        <v>-3.72</v>
      </c>
      <c r="Y1411" s="93" t="str">
        <f t="shared" si="231"/>
        <v>N.M.</v>
      </c>
      <c r="Z1411" s="134"/>
    </row>
    <row r="1412" spans="1:26" s="70" customFormat="1" hidden="1" outlineLevel="2" x14ac:dyDescent="0.25">
      <c r="A1412" s="65" t="s">
        <v>1589</v>
      </c>
      <c r="B1412" s="66" t="s">
        <v>2050</v>
      </c>
      <c r="C1412" s="67" t="s">
        <v>2490</v>
      </c>
      <c r="D1412" s="68"/>
      <c r="E1412" s="69"/>
      <c r="F1412" s="310">
        <v>0</v>
      </c>
      <c r="G1412" s="310">
        <v>0</v>
      </c>
      <c r="H1412" s="144">
        <f t="shared" si="233"/>
        <v>0</v>
      </c>
      <c r="I1412" s="93">
        <f t="shared" si="232"/>
        <v>0</v>
      </c>
      <c r="J1412" s="160"/>
      <c r="K1412" s="310">
        <v>0</v>
      </c>
      <c r="L1412" s="310">
        <v>0</v>
      </c>
      <c r="M1412" s="144">
        <f t="shared" si="226"/>
        <v>0</v>
      </c>
      <c r="N1412" s="93">
        <f t="shared" si="227"/>
        <v>0</v>
      </c>
      <c r="O1412" s="261"/>
      <c r="P1412" s="160"/>
      <c r="Q1412" s="310">
        <v>0</v>
      </c>
      <c r="R1412" s="310">
        <v>0</v>
      </c>
      <c r="S1412" s="144">
        <f t="shared" si="228"/>
        <v>0</v>
      </c>
      <c r="T1412" s="93">
        <f t="shared" si="229"/>
        <v>0</v>
      </c>
      <c r="U1412" s="160"/>
      <c r="V1412" s="310">
        <v>0</v>
      </c>
      <c r="W1412" s="310">
        <v>54.59</v>
      </c>
      <c r="X1412" s="144">
        <f t="shared" si="230"/>
        <v>-54.59</v>
      </c>
      <c r="Y1412" s="93" t="str">
        <f t="shared" si="231"/>
        <v>N.M.</v>
      </c>
      <c r="Z1412" s="134"/>
    </row>
    <row r="1413" spans="1:26" s="70" customFormat="1" hidden="1" outlineLevel="2" x14ac:dyDescent="0.25">
      <c r="A1413" s="65" t="s">
        <v>1590</v>
      </c>
      <c r="B1413" s="66" t="s">
        <v>2051</v>
      </c>
      <c r="C1413" s="67" t="s">
        <v>2491</v>
      </c>
      <c r="D1413" s="68"/>
      <c r="E1413" s="69"/>
      <c r="F1413" s="310">
        <v>0</v>
      </c>
      <c r="G1413" s="310">
        <v>6.74</v>
      </c>
      <c r="H1413" s="144">
        <f t="shared" si="233"/>
        <v>-6.74</v>
      </c>
      <c r="I1413" s="93" t="str">
        <f t="shared" si="232"/>
        <v>N.M.</v>
      </c>
      <c r="J1413" s="160"/>
      <c r="K1413" s="310">
        <v>0</v>
      </c>
      <c r="L1413" s="310">
        <v>98.31</v>
      </c>
      <c r="M1413" s="144">
        <f t="shared" si="226"/>
        <v>-98.31</v>
      </c>
      <c r="N1413" s="93" t="str">
        <f t="shared" si="227"/>
        <v>N.M.</v>
      </c>
      <c r="O1413" s="261"/>
      <c r="P1413" s="160"/>
      <c r="Q1413" s="310">
        <v>0</v>
      </c>
      <c r="R1413" s="310">
        <v>98.31</v>
      </c>
      <c r="S1413" s="144">
        <f t="shared" si="228"/>
        <v>-98.31</v>
      </c>
      <c r="T1413" s="93" t="str">
        <f t="shared" si="229"/>
        <v>N.M.</v>
      </c>
      <c r="U1413" s="160"/>
      <c r="V1413" s="310">
        <v>0</v>
      </c>
      <c r="W1413" s="310">
        <v>99.53</v>
      </c>
      <c r="X1413" s="144">
        <f t="shared" si="230"/>
        <v>-99.53</v>
      </c>
      <c r="Y1413" s="93" t="str">
        <f t="shared" si="231"/>
        <v>N.M.</v>
      </c>
      <c r="Z1413" s="134"/>
    </row>
    <row r="1414" spans="1:26" s="70" customFormat="1" hidden="1" outlineLevel="2" x14ac:dyDescent="0.25">
      <c r="A1414" s="65" t="s">
        <v>1591</v>
      </c>
      <c r="B1414" s="66" t="s">
        <v>2052</v>
      </c>
      <c r="C1414" s="67" t="s">
        <v>2492</v>
      </c>
      <c r="D1414" s="68"/>
      <c r="E1414" s="69"/>
      <c r="F1414" s="310">
        <v>0</v>
      </c>
      <c r="G1414" s="310">
        <v>123.96000000000001</v>
      </c>
      <c r="H1414" s="144">
        <f t="shared" si="233"/>
        <v>-123.96000000000001</v>
      </c>
      <c r="I1414" s="93" t="str">
        <f t="shared" si="232"/>
        <v>N.M.</v>
      </c>
      <c r="J1414" s="160"/>
      <c r="K1414" s="310">
        <v>0</v>
      </c>
      <c r="L1414" s="310">
        <v>868.96</v>
      </c>
      <c r="M1414" s="144">
        <f t="shared" si="226"/>
        <v>-868.96</v>
      </c>
      <c r="N1414" s="93" t="str">
        <f t="shared" si="227"/>
        <v>N.M.</v>
      </c>
      <c r="O1414" s="261"/>
      <c r="P1414" s="160"/>
      <c r="Q1414" s="310">
        <v>0</v>
      </c>
      <c r="R1414" s="310">
        <v>294.81</v>
      </c>
      <c r="S1414" s="144">
        <f t="shared" si="228"/>
        <v>-294.81</v>
      </c>
      <c r="T1414" s="93" t="str">
        <f t="shared" si="229"/>
        <v>N.M.</v>
      </c>
      <c r="U1414" s="160"/>
      <c r="V1414" s="310">
        <v>4243.75</v>
      </c>
      <c r="W1414" s="310">
        <v>3299.38</v>
      </c>
      <c r="X1414" s="144">
        <f t="shared" si="230"/>
        <v>944.36999999999989</v>
      </c>
      <c r="Y1414" s="93">
        <f t="shared" si="231"/>
        <v>0.28622650316119996</v>
      </c>
      <c r="Z1414" s="134"/>
    </row>
    <row r="1415" spans="1:26" hidden="1" outlineLevel="1" x14ac:dyDescent="0.25">
      <c r="A1415" s="40" t="s">
        <v>735</v>
      </c>
      <c r="B1415" s="85"/>
      <c r="C1415" s="80" t="s">
        <v>278</v>
      </c>
      <c r="D1415" s="40" t="s">
        <v>275</v>
      </c>
      <c r="E1415" s="50"/>
      <c r="F1415" s="102">
        <v>4750294.6899999985</v>
      </c>
      <c r="G1415" s="102">
        <v>2778435.7800000007</v>
      </c>
      <c r="H1415" s="100">
        <f t="shared" si="233"/>
        <v>1971858.9099999978</v>
      </c>
      <c r="I1415" s="119">
        <f t="shared" si="232"/>
        <v>0.70970109303731943</v>
      </c>
      <c r="J1415" s="162"/>
      <c r="K1415" s="102">
        <v>34959795.118000001</v>
      </c>
      <c r="L1415" s="102">
        <v>33320954.720000006</v>
      </c>
      <c r="M1415" s="100">
        <f t="shared" si="226"/>
        <v>1638840.3979999945</v>
      </c>
      <c r="N1415" s="119">
        <f t="shared" si="227"/>
        <v>4.9183476637190249E-2</v>
      </c>
      <c r="O1415" s="249"/>
      <c r="P1415" s="162"/>
      <c r="Q1415" s="102">
        <v>17358602.647999998</v>
      </c>
      <c r="R1415" s="102">
        <v>18545800.240000002</v>
      </c>
      <c r="S1415" s="100">
        <f t="shared" si="228"/>
        <v>-1187197.5920000039</v>
      </c>
      <c r="T1415" s="119">
        <f t="shared" si="229"/>
        <v>-6.4014363178539438E-2</v>
      </c>
      <c r="U1415" s="162"/>
      <c r="V1415" s="102">
        <v>65309686.087999992</v>
      </c>
      <c r="W1415" s="102">
        <v>63810034.203000002</v>
      </c>
      <c r="X1415" s="100">
        <f t="shared" si="230"/>
        <v>1499651.8849999905</v>
      </c>
      <c r="Y1415" s="119">
        <f t="shared" si="231"/>
        <v>2.3501819168896244E-2</v>
      </c>
    </row>
    <row r="1416" spans="1:26" s="70" customFormat="1" hidden="1" outlineLevel="2" x14ac:dyDescent="0.25">
      <c r="A1416" s="65" t="s">
        <v>1334</v>
      </c>
      <c r="B1416" s="66" t="s">
        <v>1795</v>
      </c>
      <c r="C1416" s="67" t="s">
        <v>2255</v>
      </c>
      <c r="D1416" s="68"/>
      <c r="E1416" s="69"/>
      <c r="F1416" s="310">
        <v>340471.02</v>
      </c>
      <c r="G1416" s="310">
        <v>374170.73</v>
      </c>
      <c r="H1416" s="144">
        <f t="shared" si="233"/>
        <v>-33699.709999999963</v>
      </c>
      <c r="I1416" s="93">
        <f t="shared" si="232"/>
        <v>-9.0065062010595984E-2</v>
      </c>
      <c r="J1416" s="160"/>
      <c r="K1416" s="310">
        <v>1951709.9100000001</v>
      </c>
      <c r="L1416" s="310">
        <v>2337084.9300000002</v>
      </c>
      <c r="M1416" s="144">
        <f t="shared" si="226"/>
        <v>-385375.02</v>
      </c>
      <c r="N1416" s="93">
        <f t="shared" si="227"/>
        <v>-0.16489559923695199</v>
      </c>
      <c r="O1416" s="261"/>
      <c r="P1416" s="160"/>
      <c r="Q1416" s="310">
        <v>964221.19000000006</v>
      </c>
      <c r="R1416" s="310">
        <v>1147185.54</v>
      </c>
      <c r="S1416" s="144">
        <f t="shared" si="228"/>
        <v>-182964.34999999998</v>
      </c>
      <c r="T1416" s="93">
        <f t="shared" si="229"/>
        <v>-0.15948976309446855</v>
      </c>
      <c r="U1416" s="160"/>
      <c r="V1416" s="310">
        <v>4041549.7</v>
      </c>
      <c r="W1416" s="310">
        <v>5047251.7100000009</v>
      </c>
      <c r="X1416" s="144">
        <f t="shared" si="230"/>
        <v>-1005702.0100000007</v>
      </c>
      <c r="Y1416" s="93">
        <f t="shared" si="231"/>
        <v>-0.19925735187873175</v>
      </c>
      <c r="Z1416" s="134"/>
    </row>
    <row r="1417" spans="1:26" s="70" customFormat="1" hidden="1" outlineLevel="2" x14ac:dyDescent="0.25">
      <c r="A1417" s="65" t="s">
        <v>1335</v>
      </c>
      <c r="B1417" s="66" t="s">
        <v>1796</v>
      </c>
      <c r="C1417" s="67" t="s">
        <v>2256</v>
      </c>
      <c r="D1417" s="68"/>
      <c r="E1417" s="69"/>
      <c r="F1417" s="310">
        <v>0</v>
      </c>
      <c r="G1417" s="310">
        <v>0</v>
      </c>
      <c r="H1417" s="144">
        <f t="shared" si="233"/>
        <v>0</v>
      </c>
      <c r="I1417" s="93">
        <f t="shared" si="232"/>
        <v>0</v>
      </c>
      <c r="J1417" s="160"/>
      <c r="K1417" s="310">
        <v>0</v>
      </c>
      <c r="L1417" s="310">
        <v>0</v>
      </c>
      <c r="M1417" s="144">
        <f t="shared" si="226"/>
        <v>0</v>
      </c>
      <c r="N1417" s="93">
        <f t="shared" si="227"/>
        <v>0</v>
      </c>
      <c r="O1417" s="261"/>
      <c r="P1417" s="160"/>
      <c r="Q1417" s="310">
        <v>0</v>
      </c>
      <c r="R1417" s="310">
        <v>0</v>
      </c>
      <c r="S1417" s="144">
        <f t="shared" si="228"/>
        <v>0</v>
      </c>
      <c r="T1417" s="93">
        <f t="shared" si="229"/>
        <v>0</v>
      </c>
      <c r="U1417" s="160"/>
      <c r="V1417" s="310">
        <v>0</v>
      </c>
      <c r="W1417" s="310">
        <v>0</v>
      </c>
      <c r="X1417" s="144">
        <f t="shared" si="230"/>
        <v>0</v>
      </c>
      <c r="Y1417" s="93">
        <f t="shared" si="231"/>
        <v>0</v>
      </c>
      <c r="Z1417" s="134"/>
    </row>
    <row r="1418" spans="1:26" s="70" customFormat="1" hidden="1" outlineLevel="2" x14ac:dyDescent="0.25">
      <c r="A1418" s="65" t="s">
        <v>1321</v>
      </c>
      <c r="B1418" s="66" t="s">
        <v>1782</v>
      </c>
      <c r="C1418" s="67" t="s">
        <v>2242</v>
      </c>
      <c r="D1418" s="68"/>
      <c r="E1418" s="69"/>
      <c r="F1418" s="310">
        <v>438840.56</v>
      </c>
      <c r="G1418" s="310">
        <v>461656.61</v>
      </c>
      <c r="H1418" s="144">
        <f t="shared" si="233"/>
        <v>-22816.049999999988</v>
      </c>
      <c r="I1418" s="93">
        <f t="shared" si="232"/>
        <v>-4.9422123512972094E-2</v>
      </c>
      <c r="J1418" s="160"/>
      <c r="K1418" s="310">
        <v>4099683.87</v>
      </c>
      <c r="L1418" s="310">
        <v>3075235.75</v>
      </c>
      <c r="M1418" s="144">
        <f t="shared" si="226"/>
        <v>1024448.1200000001</v>
      </c>
      <c r="N1418" s="93">
        <f t="shared" si="227"/>
        <v>0.33312832032471013</v>
      </c>
      <c r="O1418" s="261"/>
      <c r="P1418" s="160"/>
      <c r="Q1418" s="310">
        <v>1397412.57</v>
      </c>
      <c r="R1418" s="310">
        <v>1856157.81</v>
      </c>
      <c r="S1418" s="144">
        <f t="shared" si="228"/>
        <v>-458745.24</v>
      </c>
      <c r="T1418" s="93">
        <f t="shared" si="229"/>
        <v>-0.24714775733427535</v>
      </c>
      <c r="U1418" s="160"/>
      <c r="V1418" s="310">
        <v>7373288.1299999999</v>
      </c>
      <c r="W1418" s="310">
        <v>7241766.8499999996</v>
      </c>
      <c r="X1418" s="144">
        <f t="shared" si="230"/>
        <v>131521.28000000026</v>
      </c>
      <c r="Y1418" s="93">
        <f t="shared" si="231"/>
        <v>1.8161490520783648E-2</v>
      </c>
      <c r="Z1418" s="134"/>
    </row>
    <row r="1419" spans="1:26" s="70" customFormat="1" hidden="1" outlineLevel="2" x14ac:dyDescent="0.25">
      <c r="A1419" s="65" t="s">
        <v>1322</v>
      </c>
      <c r="B1419" s="66" t="s">
        <v>1783</v>
      </c>
      <c r="C1419" s="67" t="s">
        <v>2243</v>
      </c>
      <c r="D1419" s="68"/>
      <c r="E1419" s="69"/>
      <c r="F1419" s="310">
        <v>5465171.1200000001</v>
      </c>
      <c r="G1419" s="310">
        <v>10602993.08</v>
      </c>
      <c r="H1419" s="144">
        <f t="shared" si="233"/>
        <v>-5137821.96</v>
      </c>
      <c r="I1419" s="93">
        <f t="shared" si="232"/>
        <v>-0.48456336066947614</v>
      </c>
      <c r="J1419" s="160"/>
      <c r="K1419" s="310">
        <v>28988957.969999999</v>
      </c>
      <c r="L1419" s="310">
        <v>38287180.909999996</v>
      </c>
      <c r="M1419" s="144">
        <f t="shared" si="226"/>
        <v>-9298222.9399999976</v>
      </c>
      <c r="N1419" s="93">
        <f t="shared" si="227"/>
        <v>-0.24285472889364521</v>
      </c>
      <c r="O1419" s="261"/>
      <c r="P1419" s="160"/>
      <c r="Q1419" s="310">
        <v>11994024.050000001</v>
      </c>
      <c r="R1419" s="310">
        <v>14849953.57</v>
      </c>
      <c r="S1419" s="144">
        <f t="shared" si="228"/>
        <v>-2855929.5199999996</v>
      </c>
      <c r="T1419" s="93">
        <f t="shared" si="229"/>
        <v>-0.19231908750001564</v>
      </c>
      <c r="U1419" s="160"/>
      <c r="V1419" s="310">
        <v>72898701.359999999</v>
      </c>
      <c r="W1419" s="310">
        <v>71098528.289999992</v>
      </c>
      <c r="X1419" s="144">
        <f t="shared" si="230"/>
        <v>1800173.0700000077</v>
      </c>
      <c r="Y1419" s="93">
        <f t="shared" si="231"/>
        <v>2.5319413963920293E-2</v>
      </c>
      <c r="Z1419" s="134"/>
    </row>
    <row r="1420" spans="1:26" s="70" customFormat="1" hidden="1" outlineLevel="2" x14ac:dyDescent="0.25">
      <c r="A1420" s="65" t="s">
        <v>1323</v>
      </c>
      <c r="B1420" s="66" t="s">
        <v>1784</v>
      </c>
      <c r="C1420" s="67" t="s">
        <v>2244</v>
      </c>
      <c r="D1420" s="68"/>
      <c r="E1420" s="69"/>
      <c r="F1420" s="310">
        <v>500918.55</v>
      </c>
      <c r="G1420" s="310">
        <v>468389.37</v>
      </c>
      <c r="H1420" s="144">
        <f t="shared" si="233"/>
        <v>32529.179999999993</v>
      </c>
      <c r="I1420" s="93">
        <f t="shared" si="232"/>
        <v>6.9449014182367111E-2</v>
      </c>
      <c r="J1420" s="160"/>
      <c r="K1420" s="310">
        <v>1749200.13</v>
      </c>
      <c r="L1420" s="310">
        <v>1495327.75</v>
      </c>
      <c r="M1420" s="144">
        <f t="shared" si="226"/>
        <v>253872.37999999989</v>
      </c>
      <c r="N1420" s="93">
        <f t="shared" si="227"/>
        <v>0.1697770806433572</v>
      </c>
      <c r="O1420" s="261"/>
      <c r="P1420" s="160"/>
      <c r="Q1420" s="310">
        <v>890622.49</v>
      </c>
      <c r="R1420" s="310">
        <v>671504.8</v>
      </c>
      <c r="S1420" s="144">
        <f t="shared" si="228"/>
        <v>219117.68999999994</v>
      </c>
      <c r="T1420" s="93">
        <f t="shared" si="229"/>
        <v>0.32630844932158332</v>
      </c>
      <c r="U1420" s="160"/>
      <c r="V1420" s="310">
        <v>3804662.46</v>
      </c>
      <c r="W1420" s="310">
        <v>2613745.94</v>
      </c>
      <c r="X1420" s="144">
        <f t="shared" si="230"/>
        <v>1190916.52</v>
      </c>
      <c r="Y1420" s="93">
        <f t="shared" si="231"/>
        <v>0.45563591387156782</v>
      </c>
      <c r="Z1420" s="134"/>
    </row>
    <row r="1421" spans="1:26" s="70" customFormat="1" hidden="1" outlineLevel="2" x14ac:dyDescent="0.25">
      <c r="A1421" s="65" t="s">
        <v>1324</v>
      </c>
      <c r="B1421" s="66" t="s">
        <v>1785</v>
      </c>
      <c r="C1421" s="67" t="s">
        <v>2245</v>
      </c>
      <c r="D1421" s="68"/>
      <c r="E1421" s="69"/>
      <c r="F1421" s="310">
        <v>-3340582.92</v>
      </c>
      <c r="G1421" s="310">
        <v>-4139638.98</v>
      </c>
      <c r="H1421" s="144">
        <f t="shared" si="233"/>
        <v>799056.06</v>
      </c>
      <c r="I1421" s="93">
        <f t="shared" si="232"/>
        <v>0.19302554253173065</v>
      </c>
      <c r="J1421" s="160"/>
      <c r="K1421" s="310">
        <v>1555354.3</v>
      </c>
      <c r="L1421" s="310">
        <v>3875937.33</v>
      </c>
      <c r="M1421" s="144">
        <f t="shared" si="226"/>
        <v>-2320583.0300000003</v>
      </c>
      <c r="N1421" s="93">
        <f t="shared" si="227"/>
        <v>-0.59871531256156818</v>
      </c>
      <c r="O1421" s="261"/>
      <c r="P1421" s="160"/>
      <c r="Q1421" s="310">
        <v>2122048.909</v>
      </c>
      <c r="R1421" s="310">
        <v>1199521.98</v>
      </c>
      <c r="S1421" s="144">
        <f t="shared" si="228"/>
        <v>922526.929</v>
      </c>
      <c r="T1421" s="93">
        <f t="shared" si="229"/>
        <v>0.76907880337465762</v>
      </c>
      <c r="U1421" s="160"/>
      <c r="V1421" s="310">
        <v>-267358.95999999996</v>
      </c>
      <c r="W1421" s="310">
        <v>-2790464.34</v>
      </c>
      <c r="X1421" s="144">
        <f t="shared" si="230"/>
        <v>2523105.38</v>
      </c>
      <c r="Y1421" s="93">
        <f t="shared" si="231"/>
        <v>0.904188361711872</v>
      </c>
      <c r="Z1421" s="134"/>
    </row>
    <row r="1422" spans="1:26" s="70" customFormat="1" hidden="1" outlineLevel="2" x14ac:dyDescent="0.25">
      <c r="A1422" s="65" t="s">
        <v>1325</v>
      </c>
      <c r="B1422" s="66" t="s">
        <v>1786</v>
      </c>
      <c r="C1422" s="67" t="s">
        <v>2246</v>
      </c>
      <c r="D1422" s="68"/>
      <c r="E1422" s="69"/>
      <c r="F1422" s="310">
        <v>-1796.76</v>
      </c>
      <c r="G1422" s="310">
        <v>2065.77</v>
      </c>
      <c r="H1422" s="144">
        <f t="shared" si="233"/>
        <v>-3862.5299999999997</v>
      </c>
      <c r="I1422" s="93">
        <f t="shared" si="232"/>
        <v>-1.8697773711497407</v>
      </c>
      <c r="J1422" s="160"/>
      <c r="K1422" s="310">
        <v>1958.46</v>
      </c>
      <c r="L1422" s="310">
        <v>8543.94</v>
      </c>
      <c r="M1422" s="144">
        <f t="shared" si="226"/>
        <v>-6585.4800000000005</v>
      </c>
      <c r="N1422" s="93">
        <f t="shared" si="227"/>
        <v>-0.77077788467615649</v>
      </c>
      <c r="O1422" s="261"/>
      <c r="P1422" s="160"/>
      <c r="Q1422" s="310">
        <v>-1376.5</v>
      </c>
      <c r="R1422" s="310">
        <v>8543.94</v>
      </c>
      <c r="S1422" s="144">
        <f t="shared" si="228"/>
        <v>-9920.44</v>
      </c>
      <c r="T1422" s="93">
        <f t="shared" si="229"/>
        <v>-1.1611083411166276</v>
      </c>
      <c r="U1422" s="160"/>
      <c r="V1422" s="310">
        <v>12268.57</v>
      </c>
      <c r="W1422" s="310">
        <v>8543.94</v>
      </c>
      <c r="X1422" s="144">
        <f t="shared" si="230"/>
        <v>3724.6299999999992</v>
      </c>
      <c r="Y1422" s="93">
        <f t="shared" si="231"/>
        <v>0.43593822053993814</v>
      </c>
      <c r="Z1422" s="134"/>
    </row>
    <row r="1423" spans="1:26" s="70" customFormat="1" hidden="1" outlineLevel="2" x14ac:dyDescent="0.25">
      <c r="A1423" s="65" t="s">
        <v>1326</v>
      </c>
      <c r="B1423" s="66" t="s">
        <v>1787</v>
      </c>
      <c r="C1423" s="67" t="s">
        <v>2247</v>
      </c>
      <c r="D1423" s="68"/>
      <c r="E1423" s="69"/>
      <c r="F1423" s="310">
        <v>4136038.43</v>
      </c>
      <c r="G1423" s="310">
        <v>0</v>
      </c>
      <c r="H1423" s="144">
        <f t="shared" si="233"/>
        <v>4136038.43</v>
      </c>
      <c r="I1423" s="93" t="str">
        <f t="shared" si="232"/>
        <v>N.M.</v>
      </c>
      <c r="J1423" s="160"/>
      <c r="K1423" s="310">
        <v>4136038.43</v>
      </c>
      <c r="L1423" s="310">
        <v>49281.130000000005</v>
      </c>
      <c r="M1423" s="144">
        <f t="shared" si="226"/>
        <v>4086757.3000000003</v>
      </c>
      <c r="N1423" s="93" t="str">
        <f t="shared" si="227"/>
        <v>N.M.</v>
      </c>
      <c r="O1423" s="261"/>
      <c r="P1423" s="160"/>
      <c r="Q1423" s="310">
        <v>4136038.43</v>
      </c>
      <c r="R1423" s="310">
        <v>49281.130000000005</v>
      </c>
      <c r="S1423" s="144">
        <f t="shared" si="228"/>
        <v>4086757.3000000003</v>
      </c>
      <c r="T1423" s="93" t="str">
        <f t="shared" si="229"/>
        <v>N.M.</v>
      </c>
      <c r="U1423" s="160"/>
      <c r="V1423" s="310">
        <v>4136038.43</v>
      </c>
      <c r="W1423" s="310">
        <v>49281.130000000005</v>
      </c>
      <c r="X1423" s="144">
        <f t="shared" si="230"/>
        <v>4086757.3000000003</v>
      </c>
      <c r="Y1423" s="93" t="str">
        <f t="shared" si="231"/>
        <v>N.M.</v>
      </c>
      <c r="Z1423" s="134"/>
    </row>
    <row r="1424" spans="1:26" s="70" customFormat="1" hidden="1" outlineLevel="2" x14ac:dyDescent="0.25">
      <c r="A1424" s="65" t="s">
        <v>1327</v>
      </c>
      <c r="B1424" s="66" t="s">
        <v>1788</v>
      </c>
      <c r="C1424" s="67" t="s">
        <v>2248</v>
      </c>
      <c r="D1424" s="68"/>
      <c r="E1424" s="69"/>
      <c r="F1424" s="310">
        <v>1026257.44</v>
      </c>
      <c r="G1424" s="310">
        <v>342039.11</v>
      </c>
      <c r="H1424" s="144">
        <f t="shared" si="233"/>
        <v>684218.33</v>
      </c>
      <c r="I1424" s="93">
        <f t="shared" si="232"/>
        <v>2.0004096315184543</v>
      </c>
      <c r="J1424" s="160"/>
      <c r="K1424" s="310">
        <v>2389555.58</v>
      </c>
      <c r="L1424" s="310">
        <v>1812453.4</v>
      </c>
      <c r="M1424" s="144">
        <f t="shared" si="226"/>
        <v>577102.18000000017</v>
      </c>
      <c r="N1424" s="93">
        <f t="shared" si="227"/>
        <v>0.31840938917381278</v>
      </c>
      <c r="O1424" s="261"/>
      <c r="P1424" s="160"/>
      <c r="Q1424" s="310">
        <v>1283557.56</v>
      </c>
      <c r="R1424" s="310">
        <v>742682.24</v>
      </c>
      <c r="S1424" s="144">
        <f t="shared" si="228"/>
        <v>540875.32000000007</v>
      </c>
      <c r="T1424" s="93">
        <f t="shared" si="229"/>
        <v>0.72827286135184821</v>
      </c>
      <c r="U1424" s="160"/>
      <c r="V1424" s="310">
        <v>4306433.5</v>
      </c>
      <c r="W1424" s="310">
        <v>3132865.7199999997</v>
      </c>
      <c r="X1424" s="144">
        <f t="shared" si="230"/>
        <v>1173567.7800000003</v>
      </c>
      <c r="Y1424" s="93">
        <f t="shared" si="231"/>
        <v>0.37459881299987552</v>
      </c>
      <c r="Z1424" s="134"/>
    </row>
    <row r="1425" spans="1:26" s="70" customFormat="1" hidden="1" outlineLevel="2" x14ac:dyDescent="0.25">
      <c r="A1425" s="65" t="s">
        <v>1328</v>
      </c>
      <c r="B1425" s="66" t="s">
        <v>1789</v>
      </c>
      <c r="C1425" s="67" t="s">
        <v>2249</v>
      </c>
      <c r="D1425" s="68"/>
      <c r="E1425" s="69"/>
      <c r="F1425" s="310">
        <v>3625585.34</v>
      </c>
      <c r="G1425" s="310">
        <v>2607257.08</v>
      </c>
      <c r="H1425" s="144">
        <f t="shared" si="233"/>
        <v>1018328.2599999998</v>
      </c>
      <c r="I1425" s="93">
        <f t="shared" si="232"/>
        <v>0.39057454971030314</v>
      </c>
      <c r="J1425" s="160"/>
      <c r="K1425" s="310">
        <v>20948927.280000001</v>
      </c>
      <c r="L1425" s="310">
        <v>17131280.59</v>
      </c>
      <c r="M1425" s="144">
        <f t="shared" si="226"/>
        <v>3817646.6900000013</v>
      </c>
      <c r="N1425" s="93">
        <f t="shared" si="227"/>
        <v>0.22284654494705239</v>
      </c>
      <c r="O1425" s="261"/>
      <c r="P1425" s="160"/>
      <c r="Q1425" s="310">
        <v>8035922.8200000003</v>
      </c>
      <c r="R1425" s="310">
        <v>7636643.9299999997</v>
      </c>
      <c r="S1425" s="144">
        <f t="shared" si="228"/>
        <v>399278.8900000006</v>
      </c>
      <c r="T1425" s="93">
        <f t="shared" si="229"/>
        <v>5.2284602196975893E-2</v>
      </c>
      <c r="U1425" s="160"/>
      <c r="V1425" s="310">
        <v>31582773.460000001</v>
      </c>
      <c r="W1425" s="310">
        <v>28678447.439999998</v>
      </c>
      <c r="X1425" s="144">
        <f t="shared" si="230"/>
        <v>2904326.0200000033</v>
      </c>
      <c r="Y1425" s="93">
        <f t="shared" si="231"/>
        <v>0.1012720798807651</v>
      </c>
      <c r="Z1425" s="134"/>
    </row>
    <row r="1426" spans="1:26" s="70" customFormat="1" hidden="1" outlineLevel="2" x14ac:dyDescent="0.25">
      <c r="A1426" s="65" t="s">
        <v>1329</v>
      </c>
      <c r="B1426" s="66" t="s">
        <v>1790</v>
      </c>
      <c r="C1426" s="67" t="s">
        <v>2250</v>
      </c>
      <c r="D1426" s="68"/>
      <c r="E1426" s="69"/>
      <c r="F1426" s="310">
        <v>86157.96</v>
      </c>
      <c r="G1426" s="310">
        <v>20964.580000000002</v>
      </c>
      <c r="H1426" s="144">
        <f t="shared" si="233"/>
        <v>65193.380000000005</v>
      </c>
      <c r="I1426" s="93">
        <f t="shared" si="232"/>
        <v>3.1096916799668772</v>
      </c>
      <c r="J1426" s="160"/>
      <c r="K1426" s="310">
        <v>280191.31</v>
      </c>
      <c r="L1426" s="310">
        <v>517264.55</v>
      </c>
      <c r="M1426" s="144">
        <f t="shared" si="226"/>
        <v>-237073.24</v>
      </c>
      <c r="N1426" s="93">
        <f t="shared" si="227"/>
        <v>-0.45832106607730994</v>
      </c>
      <c r="O1426" s="261"/>
      <c r="P1426" s="160"/>
      <c r="Q1426" s="310">
        <v>171145.92</v>
      </c>
      <c r="R1426" s="310">
        <v>57488.68</v>
      </c>
      <c r="S1426" s="144">
        <f t="shared" si="228"/>
        <v>113657.24000000002</v>
      </c>
      <c r="T1426" s="93">
        <f t="shared" si="229"/>
        <v>1.9770368705630399</v>
      </c>
      <c r="U1426" s="160"/>
      <c r="V1426" s="310">
        <v>387422.67</v>
      </c>
      <c r="W1426" s="310">
        <v>626827.91999999993</v>
      </c>
      <c r="X1426" s="144">
        <f t="shared" si="230"/>
        <v>-239405.24999999994</v>
      </c>
      <c r="Y1426" s="93">
        <f t="shared" si="231"/>
        <v>-0.38193137599869509</v>
      </c>
      <c r="Z1426" s="134"/>
    </row>
    <row r="1427" spans="1:26" s="70" customFormat="1" hidden="1" outlineLevel="2" x14ac:dyDescent="0.25">
      <c r="A1427" s="65" t="s">
        <v>1330</v>
      </c>
      <c r="B1427" s="66" t="s">
        <v>1791</v>
      </c>
      <c r="C1427" s="67" t="s">
        <v>2251</v>
      </c>
      <c r="D1427" s="68"/>
      <c r="E1427" s="69"/>
      <c r="F1427" s="310">
        <v>119621.95</v>
      </c>
      <c r="G1427" s="310">
        <v>210826.82</v>
      </c>
      <c r="H1427" s="144">
        <f t="shared" si="233"/>
        <v>-91204.87000000001</v>
      </c>
      <c r="I1427" s="93">
        <f t="shared" si="232"/>
        <v>-0.4326056333819388</v>
      </c>
      <c r="J1427" s="160"/>
      <c r="K1427" s="310">
        <v>645973.99</v>
      </c>
      <c r="L1427" s="310">
        <v>681066.17</v>
      </c>
      <c r="M1427" s="144">
        <f t="shared" si="226"/>
        <v>-35092.180000000051</v>
      </c>
      <c r="N1427" s="93">
        <f t="shared" si="227"/>
        <v>-5.1525360597487975E-2</v>
      </c>
      <c r="O1427" s="261"/>
      <c r="P1427" s="160"/>
      <c r="Q1427" s="310">
        <v>278311.02</v>
      </c>
      <c r="R1427" s="310">
        <v>454101.22000000003</v>
      </c>
      <c r="S1427" s="144">
        <f t="shared" si="228"/>
        <v>-175790.2</v>
      </c>
      <c r="T1427" s="93">
        <f t="shared" si="229"/>
        <v>-0.38711677541848488</v>
      </c>
      <c r="U1427" s="160"/>
      <c r="V1427" s="310">
        <v>1355179.5</v>
      </c>
      <c r="W1427" s="310">
        <v>1314324.0900000001</v>
      </c>
      <c r="X1427" s="144">
        <f t="shared" si="230"/>
        <v>40855.409999999916</v>
      </c>
      <c r="Y1427" s="93">
        <f t="shared" si="231"/>
        <v>3.1084730403138174E-2</v>
      </c>
      <c r="Z1427" s="134"/>
    </row>
    <row r="1428" spans="1:26" s="70" customFormat="1" hidden="1" outlineLevel="2" x14ac:dyDescent="0.25">
      <c r="A1428" s="65" t="s">
        <v>1331</v>
      </c>
      <c r="B1428" s="66" t="s">
        <v>1792</v>
      </c>
      <c r="C1428" s="67" t="s">
        <v>2252</v>
      </c>
      <c r="D1428" s="68"/>
      <c r="E1428" s="69"/>
      <c r="F1428" s="310">
        <v>-57542.76</v>
      </c>
      <c r="G1428" s="310">
        <v>-71261.650000000009</v>
      </c>
      <c r="H1428" s="144">
        <f t="shared" si="233"/>
        <v>13718.890000000007</v>
      </c>
      <c r="I1428" s="93">
        <f t="shared" si="232"/>
        <v>0.1925143467769832</v>
      </c>
      <c r="J1428" s="160"/>
      <c r="K1428" s="310">
        <v>-609206.72</v>
      </c>
      <c r="L1428" s="310">
        <v>-669523.28</v>
      </c>
      <c r="M1428" s="144">
        <f t="shared" si="226"/>
        <v>60316.560000000056</v>
      </c>
      <c r="N1428" s="93">
        <f t="shared" si="227"/>
        <v>9.0088816627855048E-2</v>
      </c>
      <c r="O1428" s="261"/>
      <c r="P1428" s="160"/>
      <c r="Q1428" s="310">
        <v>-209761.13</v>
      </c>
      <c r="R1428" s="310">
        <v>-226105.59</v>
      </c>
      <c r="S1428" s="144">
        <f t="shared" si="228"/>
        <v>16344.459999999992</v>
      </c>
      <c r="T1428" s="93">
        <f t="shared" si="229"/>
        <v>7.228684615891183E-2</v>
      </c>
      <c r="U1428" s="160"/>
      <c r="V1428" s="310">
        <v>-1225360.95</v>
      </c>
      <c r="W1428" s="310">
        <v>-1258513.8</v>
      </c>
      <c r="X1428" s="144">
        <f t="shared" si="230"/>
        <v>33152.850000000093</v>
      </c>
      <c r="Y1428" s="93">
        <f t="shared" si="231"/>
        <v>2.6342857742203615E-2</v>
      </c>
      <c r="Z1428" s="134"/>
    </row>
    <row r="1429" spans="1:26" s="70" customFormat="1" hidden="1" outlineLevel="2" x14ac:dyDescent="0.25">
      <c r="A1429" s="65" t="s">
        <v>1332</v>
      </c>
      <c r="B1429" s="66" t="s">
        <v>1793</v>
      </c>
      <c r="C1429" s="67" t="s">
        <v>2253</v>
      </c>
      <c r="D1429" s="68"/>
      <c r="E1429" s="69"/>
      <c r="F1429" s="310">
        <v>487940.4</v>
      </c>
      <c r="G1429" s="310">
        <v>538272</v>
      </c>
      <c r="H1429" s="144">
        <f t="shared" si="233"/>
        <v>-50331.599999999977</v>
      </c>
      <c r="I1429" s="93">
        <f t="shared" si="232"/>
        <v>-9.3505885500267477E-2</v>
      </c>
      <c r="J1429" s="160"/>
      <c r="K1429" s="310">
        <v>3097248.48</v>
      </c>
      <c r="L1429" s="310">
        <v>3149567.28</v>
      </c>
      <c r="M1429" s="144">
        <f t="shared" si="226"/>
        <v>-52318.799999999814</v>
      </c>
      <c r="N1429" s="93">
        <f t="shared" si="227"/>
        <v>-1.6611424792297123E-2</v>
      </c>
      <c r="O1429" s="261"/>
      <c r="P1429" s="160"/>
      <c r="Q1429" s="310">
        <v>1481684.4</v>
      </c>
      <c r="R1429" s="310">
        <v>1629216</v>
      </c>
      <c r="S1429" s="144">
        <f t="shared" si="228"/>
        <v>-147531.60000000009</v>
      </c>
      <c r="T1429" s="93">
        <f t="shared" si="229"/>
        <v>-9.0553738730776087E-2</v>
      </c>
      <c r="U1429" s="160"/>
      <c r="V1429" s="310">
        <v>6185840.5999999996</v>
      </c>
      <c r="W1429" s="310">
        <v>6225970.3200000003</v>
      </c>
      <c r="X1429" s="144">
        <f t="shared" si="230"/>
        <v>-40129.720000000671</v>
      </c>
      <c r="Y1429" s="93">
        <f t="shared" si="231"/>
        <v>-6.4455366693750423E-3</v>
      </c>
      <c r="Z1429" s="134"/>
    </row>
    <row r="1430" spans="1:26" s="70" customFormat="1" hidden="1" outlineLevel="2" x14ac:dyDescent="0.25">
      <c r="A1430" s="65" t="s">
        <v>1333</v>
      </c>
      <c r="B1430" s="66" t="s">
        <v>1794</v>
      </c>
      <c r="C1430" s="67" t="s">
        <v>2254</v>
      </c>
      <c r="D1430" s="68"/>
      <c r="E1430" s="69"/>
      <c r="F1430" s="310">
        <v>-4.5000000000000005E-2</v>
      </c>
      <c r="G1430" s="310">
        <v>75987</v>
      </c>
      <c r="H1430" s="144">
        <f t="shared" si="233"/>
        <v>-75987.044999999998</v>
      </c>
      <c r="I1430" s="93">
        <f t="shared" si="232"/>
        <v>-1.0000005922065616</v>
      </c>
      <c r="J1430" s="160"/>
      <c r="K1430" s="310">
        <v>237983.67499999999</v>
      </c>
      <c r="L1430" s="310">
        <v>1140697.08</v>
      </c>
      <c r="M1430" s="144">
        <f t="shared" si="226"/>
        <v>-902713.40500000003</v>
      </c>
      <c r="N1430" s="93">
        <f t="shared" si="227"/>
        <v>-0.79136996212877131</v>
      </c>
      <c r="O1430" s="261"/>
      <c r="P1430" s="160"/>
      <c r="Q1430" s="310">
        <v>-215304.51500000001</v>
      </c>
      <c r="R1430" s="310">
        <v>81209.58</v>
      </c>
      <c r="S1430" s="144">
        <f t="shared" si="228"/>
        <v>-296514.09500000003</v>
      </c>
      <c r="T1430" s="93">
        <f t="shared" si="229"/>
        <v>-3.6512206441653809</v>
      </c>
      <c r="U1430" s="160"/>
      <c r="V1430" s="310">
        <v>1796089.2950000002</v>
      </c>
      <c r="W1430" s="310">
        <v>1226591.71</v>
      </c>
      <c r="X1430" s="144">
        <f t="shared" si="230"/>
        <v>569497.5850000002</v>
      </c>
      <c r="Y1430" s="93">
        <f t="shared" si="231"/>
        <v>0.46429270665786598</v>
      </c>
      <c r="Z1430" s="134"/>
    </row>
    <row r="1431" spans="1:26" s="70" customFormat="1" hidden="1" outlineLevel="2" x14ac:dyDescent="0.25">
      <c r="A1431" s="65" t="s">
        <v>1336</v>
      </c>
      <c r="B1431" s="66" t="s">
        <v>1797</v>
      </c>
      <c r="C1431" s="67" t="s">
        <v>2257</v>
      </c>
      <c r="D1431" s="68"/>
      <c r="E1431" s="69"/>
      <c r="F1431" s="310">
        <v>161081.79</v>
      </c>
      <c r="G1431" s="310">
        <v>125604.92</v>
      </c>
      <c r="H1431" s="144">
        <f t="shared" si="233"/>
        <v>35476.87000000001</v>
      </c>
      <c r="I1431" s="93">
        <f t="shared" si="232"/>
        <v>0.28244809200149174</v>
      </c>
      <c r="J1431" s="160"/>
      <c r="K1431" s="310">
        <v>987585.79</v>
      </c>
      <c r="L1431" s="310">
        <v>790187.8</v>
      </c>
      <c r="M1431" s="144">
        <f t="shared" ref="M1431:M1494" si="234">+K1431-L1431</f>
        <v>197397.99</v>
      </c>
      <c r="N1431" s="93">
        <f t="shared" ref="N1431:N1494" si="235">IF(L1431&lt;0,IF(M1431=0,0,IF(OR(L1431=0,K1431=0),"N.M.",IF(ABS(M1431/L1431)&gt;=10,"N.M.",M1431/(-L1431)))),IF(M1431=0,0,IF(OR(L1431=0,K1431=0),"N.M.",IF(ABS(M1431/L1431)&gt;=10,"N.M.",M1431/L1431))))</f>
        <v>0.24981148785136897</v>
      </c>
      <c r="O1431" s="261"/>
      <c r="P1431" s="160"/>
      <c r="Q1431" s="310">
        <v>492009.93</v>
      </c>
      <c r="R1431" s="310">
        <v>431354.27</v>
      </c>
      <c r="S1431" s="144">
        <f t="shared" ref="S1431:S1494" si="236">+Q1431-R1431</f>
        <v>60655.659999999974</v>
      </c>
      <c r="T1431" s="93">
        <f t="shared" ref="T1431:T1494" si="237">IF(R1431&lt;0,IF(S1431=0,0,IF(OR(R1431=0,Q1431=0),"N.M.",IF(ABS(S1431/R1431)&gt;=10,"N.M.",S1431/(-R1431)))),IF(S1431=0,0,IF(OR(R1431=0,Q1431=0),"N.M.",IF(ABS(S1431/R1431)&gt;=10,"N.M.",S1431/R1431))))</f>
        <v>0.14061680669116819</v>
      </c>
      <c r="U1431" s="160"/>
      <c r="V1431" s="310">
        <v>1697129.6400000001</v>
      </c>
      <c r="W1431" s="310">
        <v>1597779.7200000002</v>
      </c>
      <c r="X1431" s="144">
        <f t="shared" ref="X1431:X1494" si="238">+V1431-W1431</f>
        <v>99349.919999999925</v>
      </c>
      <c r="Y1431" s="93">
        <f t="shared" ref="Y1431:Y1494" si="239">IF(W1431&lt;0,IF(X1431=0,0,IF(OR(W1431=0,V1431=0),"N.M.",IF(ABS(X1431/W1431)&gt;=10,"N.M.",X1431/(-W1431)))),IF(X1431=0,0,IF(OR(W1431=0,V1431=0),"N.M.",IF(ABS(X1431/W1431)&gt;=10,"N.M.",X1431/W1431))))</f>
        <v>6.2179985611533428E-2</v>
      </c>
      <c r="Z1431" s="134"/>
    </row>
    <row r="1432" spans="1:26" s="70" customFormat="1" hidden="1" outlineLevel="2" x14ac:dyDescent="0.25">
      <c r="A1432" s="65" t="s">
        <v>1337</v>
      </c>
      <c r="B1432" s="66" t="s">
        <v>1798</v>
      </c>
      <c r="C1432" s="67" t="s">
        <v>2258</v>
      </c>
      <c r="D1432" s="68"/>
      <c r="E1432" s="69"/>
      <c r="F1432" s="310">
        <v>82902.210000000006</v>
      </c>
      <c r="G1432" s="310">
        <v>160407.34</v>
      </c>
      <c r="H1432" s="144">
        <f t="shared" si="233"/>
        <v>-77505.12999999999</v>
      </c>
      <c r="I1432" s="93">
        <f t="shared" si="232"/>
        <v>-0.48317695437128994</v>
      </c>
      <c r="J1432" s="160"/>
      <c r="K1432" s="310">
        <v>390980.68</v>
      </c>
      <c r="L1432" s="310">
        <v>666007</v>
      </c>
      <c r="M1432" s="144">
        <f t="shared" si="234"/>
        <v>-275026.32</v>
      </c>
      <c r="N1432" s="93">
        <f t="shared" si="235"/>
        <v>-0.41294809213716976</v>
      </c>
      <c r="O1432" s="261"/>
      <c r="P1432" s="160"/>
      <c r="Q1432" s="310">
        <v>157744.72</v>
      </c>
      <c r="R1432" s="310">
        <v>265668.84000000003</v>
      </c>
      <c r="S1432" s="144">
        <f t="shared" si="236"/>
        <v>-107924.12000000002</v>
      </c>
      <c r="T1432" s="93">
        <f t="shared" si="237"/>
        <v>-0.40623552238945304</v>
      </c>
      <c r="U1432" s="160"/>
      <c r="V1432" s="310">
        <v>1002768.23</v>
      </c>
      <c r="W1432" s="310">
        <v>1457592.1800000002</v>
      </c>
      <c r="X1432" s="144">
        <f t="shared" si="238"/>
        <v>-454823.95000000019</v>
      </c>
      <c r="Y1432" s="93">
        <f t="shared" si="239"/>
        <v>-0.31203786370478481</v>
      </c>
      <c r="Z1432" s="134"/>
    </row>
    <row r="1433" spans="1:26" s="70" customFormat="1" hidden="1" outlineLevel="2" x14ac:dyDescent="0.25">
      <c r="A1433" s="65" t="s">
        <v>1338</v>
      </c>
      <c r="B1433" s="66" t="s">
        <v>1799</v>
      </c>
      <c r="C1433" s="67" t="s">
        <v>2259</v>
      </c>
      <c r="D1433" s="68"/>
      <c r="E1433" s="69"/>
      <c r="F1433" s="310">
        <v>0</v>
      </c>
      <c r="G1433" s="310">
        <v>0</v>
      </c>
      <c r="H1433" s="144">
        <f t="shared" si="233"/>
        <v>0</v>
      </c>
      <c r="I1433" s="93">
        <f t="shared" si="232"/>
        <v>0</v>
      </c>
      <c r="J1433" s="160"/>
      <c r="K1433" s="310">
        <v>0</v>
      </c>
      <c r="L1433" s="310">
        <v>0</v>
      </c>
      <c r="M1433" s="144">
        <f t="shared" si="234"/>
        <v>0</v>
      </c>
      <c r="N1433" s="93">
        <f t="shared" si="235"/>
        <v>0</v>
      </c>
      <c r="O1433" s="261"/>
      <c r="P1433" s="160"/>
      <c r="Q1433" s="310">
        <v>0</v>
      </c>
      <c r="R1433" s="310">
        <v>0</v>
      </c>
      <c r="S1433" s="144">
        <f t="shared" si="236"/>
        <v>0</v>
      </c>
      <c r="T1433" s="93">
        <f t="shared" si="237"/>
        <v>0</v>
      </c>
      <c r="U1433" s="160"/>
      <c r="V1433" s="310">
        <v>0</v>
      </c>
      <c r="W1433" s="310">
        <v>881.52</v>
      </c>
      <c r="X1433" s="144">
        <f t="shared" si="238"/>
        <v>-881.52</v>
      </c>
      <c r="Y1433" s="93" t="str">
        <f t="shared" si="239"/>
        <v>N.M.</v>
      </c>
      <c r="Z1433" s="134"/>
    </row>
    <row r="1434" spans="1:26" s="70" customFormat="1" hidden="1" outlineLevel="2" x14ac:dyDescent="0.25">
      <c r="A1434" s="65" t="s">
        <v>1339</v>
      </c>
      <c r="B1434" s="66" t="s">
        <v>1800</v>
      </c>
      <c r="C1434" s="67" t="s">
        <v>2260</v>
      </c>
      <c r="D1434" s="68"/>
      <c r="E1434" s="69"/>
      <c r="F1434" s="310">
        <v>92368.08</v>
      </c>
      <c r="G1434" s="310">
        <v>297633.69</v>
      </c>
      <c r="H1434" s="144">
        <f t="shared" si="233"/>
        <v>-205265.61</v>
      </c>
      <c r="I1434" s="93">
        <f t="shared" si="232"/>
        <v>-0.68965851950429402</v>
      </c>
      <c r="J1434" s="160"/>
      <c r="K1434" s="310">
        <v>780669.01</v>
      </c>
      <c r="L1434" s="310">
        <v>875452.47</v>
      </c>
      <c r="M1434" s="144">
        <f t="shared" si="234"/>
        <v>-94783.459999999963</v>
      </c>
      <c r="N1434" s="93">
        <f t="shared" si="235"/>
        <v>-0.10826796799145472</v>
      </c>
      <c r="O1434" s="261"/>
      <c r="P1434" s="160"/>
      <c r="Q1434" s="310">
        <v>350614.95</v>
      </c>
      <c r="R1434" s="310">
        <v>397180.02</v>
      </c>
      <c r="S1434" s="144">
        <f t="shared" si="236"/>
        <v>-46565.070000000007</v>
      </c>
      <c r="T1434" s="93">
        <f t="shared" si="237"/>
        <v>-0.11723920553707612</v>
      </c>
      <c r="U1434" s="160"/>
      <c r="V1434" s="310">
        <v>2180933.4299999997</v>
      </c>
      <c r="W1434" s="310">
        <v>1985413.8499999999</v>
      </c>
      <c r="X1434" s="144">
        <f t="shared" si="238"/>
        <v>195519.57999999984</v>
      </c>
      <c r="Y1434" s="93">
        <f t="shared" si="239"/>
        <v>9.8477997421041394E-2</v>
      </c>
      <c r="Z1434" s="134"/>
    </row>
    <row r="1435" spans="1:26" s="70" customFormat="1" hidden="1" outlineLevel="2" x14ac:dyDescent="0.25">
      <c r="A1435" s="65" t="s">
        <v>1340</v>
      </c>
      <c r="B1435" s="66" t="s">
        <v>1801</v>
      </c>
      <c r="C1435" s="67" t="s">
        <v>2261</v>
      </c>
      <c r="D1435" s="68"/>
      <c r="E1435" s="69"/>
      <c r="F1435" s="310">
        <v>0</v>
      </c>
      <c r="G1435" s="310">
        <v>0</v>
      </c>
      <c r="H1435" s="144">
        <f t="shared" si="233"/>
        <v>0</v>
      </c>
      <c r="I1435" s="93">
        <f t="shared" si="232"/>
        <v>0</v>
      </c>
      <c r="J1435" s="160"/>
      <c r="K1435" s="310">
        <v>0</v>
      </c>
      <c r="L1435" s="310">
        <v>0</v>
      </c>
      <c r="M1435" s="144">
        <f t="shared" si="234"/>
        <v>0</v>
      </c>
      <c r="N1435" s="93">
        <f t="shared" si="235"/>
        <v>0</v>
      </c>
      <c r="O1435" s="261"/>
      <c r="P1435" s="160"/>
      <c r="Q1435" s="310">
        <v>0</v>
      </c>
      <c r="R1435" s="310">
        <v>0</v>
      </c>
      <c r="S1435" s="144">
        <f t="shared" si="236"/>
        <v>0</v>
      </c>
      <c r="T1435" s="93">
        <f t="shared" si="237"/>
        <v>0</v>
      </c>
      <c r="U1435" s="160"/>
      <c r="V1435" s="310">
        <v>0</v>
      </c>
      <c r="W1435" s="310">
        <v>69654.8</v>
      </c>
      <c r="X1435" s="144">
        <f t="shared" si="238"/>
        <v>-69654.8</v>
      </c>
      <c r="Y1435" s="93" t="str">
        <f t="shared" si="239"/>
        <v>N.M.</v>
      </c>
      <c r="Z1435" s="134"/>
    </row>
    <row r="1436" spans="1:26" s="70" customFormat="1" hidden="1" outlineLevel="2" x14ac:dyDescent="0.25">
      <c r="A1436" s="65" t="s">
        <v>1341</v>
      </c>
      <c r="B1436" s="66" t="s">
        <v>1802</v>
      </c>
      <c r="C1436" s="67" t="s">
        <v>2262</v>
      </c>
      <c r="D1436" s="68"/>
      <c r="E1436" s="69"/>
      <c r="F1436" s="310">
        <v>13658.29</v>
      </c>
      <c r="G1436" s="310">
        <v>6030.3</v>
      </c>
      <c r="H1436" s="144">
        <f t="shared" si="233"/>
        <v>7627.9900000000007</v>
      </c>
      <c r="I1436" s="93">
        <f t="shared" si="232"/>
        <v>1.2649437009767341</v>
      </c>
      <c r="J1436" s="160"/>
      <c r="K1436" s="310">
        <v>39587.040000000001</v>
      </c>
      <c r="L1436" s="310">
        <v>18281.04</v>
      </c>
      <c r="M1436" s="144">
        <f t="shared" si="234"/>
        <v>21306</v>
      </c>
      <c r="N1436" s="93">
        <f t="shared" si="235"/>
        <v>1.1654697982171691</v>
      </c>
      <c r="O1436" s="261"/>
      <c r="P1436" s="160"/>
      <c r="Q1436" s="310">
        <v>36774.959999999999</v>
      </c>
      <c r="R1436" s="310">
        <v>6903.5</v>
      </c>
      <c r="S1436" s="144">
        <f t="shared" si="236"/>
        <v>29871.46</v>
      </c>
      <c r="T1436" s="93">
        <f t="shared" si="237"/>
        <v>4.3270022452379227</v>
      </c>
      <c r="U1436" s="160"/>
      <c r="V1436" s="310">
        <v>65726.210000000006</v>
      </c>
      <c r="W1436" s="310">
        <v>34854.720000000001</v>
      </c>
      <c r="X1436" s="144">
        <f t="shared" si="238"/>
        <v>30871.490000000005</v>
      </c>
      <c r="Y1436" s="93">
        <f t="shared" si="239"/>
        <v>0.88571906473499151</v>
      </c>
      <c r="Z1436" s="134"/>
    </row>
    <row r="1437" spans="1:26" s="70" customFormat="1" hidden="1" outlineLevel="2" x14ac:dyDescent="0.25">
      <c r="A1437" s="65" t="s">
        <v>1342</v>
      </c>
      <c r="B1437" s="66" t="s">
        <v>1803</v>
      </c>
      <c r="C1437" s="67" t="s">
        <v>2263</v>
      </c>
      <c r="D1437" s="68"/>
      <c r="E1437" s="69"/>
      <c r="F1437" s="310">
        <v>412492.9</v>
      </c>
      <c r="G1437" s="310">
        <v>1478949.49</v>
      </c>
      <c r="H1437" s="144">
        <f t="shared" si="233"/>
        <v>-1066456.5899999999</v>
      </c>
      <c r="I1437" s="93">
        <f t="shared" si="232"/>
        <v>-0.72109061006539166</v>
      </c>
      <c r="J1437" s="160"/>
      <c r="K1437" s="310">
        <v>2393523.5959999999</v>
      </c>
      <c r="L1437" s="310">
        <v>3638705.67</v>
      </c>
      <c r="M1437" s="144">
        <f t="shared" si="234"/>
        <v>-1245182.074</v>
      </c>
      <c r="N1437" s="93">
        <f t="shared" si="235"/>
        <v>-0.34220467026672152</v>
      </c>
      <c r="O1437" s="261"/>
      <c r="P1437" s="160"/>
      <c r="Q1437" s="310">
        <v>1241600.27</v>
      </c>
      <c r="R1437" s="310">
        <v>2207736.16</v>
      </c>
      <c r="S1437" s="144">
        <f t="shared" si="236"/>
        <v>-966135.89000000013</v>
      </c>
      <c r="T1437" s="93">
        <f t="shared" si="237"/>
        <v>-0.43761383606635318</v>
      </c>
      <c r="U1437" s="160"/>
      <c r="V1437" s="310">
        <v>4958181.7560000001</v>
      </c>
      <c r="W1437" s="310">
        <v>6858165.6200000001</v>
      </c>
      <c r="X1437" s="144">
        <f t="shared" si="238"/>
        <v>-1899983.8640000001</v>
      </c>
      <c r="Y1437" s="93">
        <f t="shared" si="239"/>
        <v>-0.27703965889351034</v>
      </c>
      <c r="Z1437" s="134"/>
    </row>
    <row r="1438" spans="1:26" s="70" customFormat="1" hidden="1" outlineLevel="2" x14ac:dyDescent="0.25">
      <c r="A1438" s="65" t="s">
        <v>1343</v>
      </c>
      <c r="B1438" s="66" t="s">
        <v>1804</v>
      </c>
      <c r="C1438" s="67" t="s">
        <v>2264</v>
      </c>
      <c r="D1438" s="68"/>
      <c r="E1438" s="69"/>
      <c r="F1438" s="310">
        <v>3074.38</v>
      </c>
      <c r="G1438" s="310">
        <v>5250.72</v>
      </c>
      <c r="H1438" s="144">
        <f t="shared" si="233"/>
        <v>-2176.34</v>
      </c>
      <c r="I1438" s="93">
        <f t="shared" si="232"/>
        <v>-0.41448410884602493</v>
      </c>
      <c r="J1438" s="160"/>
      <c r="K1438" s="310">
        <v>25593.010000000002</v>
      </c>
      <c r="L1438" s="310">
        <v>26754.21</v>
      </c>
      <c r="M1438" s="144">
        <f t="shared" si="234"/>
        <v>-1161.1999999999971</v>
      </c>
      <c r="N1438" s="93">
        <f t="shared" si="235"/>
        <v>-4.3402514968672111E-2</v>
      </c>
      <c r="O1438" s="261"/>
      <c r="P1438" s="160"/>
      <c r="Q1438" s="310">
        <v>11208.78</v>
      </c>
      <c r="R1438" s="310">
        <v>13565.07</v>
      </c>
      <c r="S1438" s="144">
        <f t="shared" si="236"/>
        <v>-2356.2899999999991</v>
      </c>
      <c r="T1438" s="93">
        <f t="shared" si="237"/>
        <v>-0.1737027527318325</v>
      </c>
      <c r="U1438" s="160"/>
      <c r="V1438" s="310">
        <v>50832.15</v>
      </c>
      <c r="W1438" s="310">
        <v>48897.119999999995</v>
      </c>
      <c r="X1438" s="144">
        <f t="shared" si="238"/>
        <v>1935.0300000000061</v>
      </c>
      <c r="Y1438" s="93">
        <f t="shared" si="239"/>
        <v>3.9573496353159578E-2</v>
      </c>
      <c r="Z1438" s="134"/>
    </row>
    <row r="1439" spans="1:26" s="70" customFormat="1" hidden="1" outlineLevel="2" x14ac:dyDescent="0.25">
      <c r="A1439" s="65" t="s">
        <v>1344</v>
      </c>
      <c r="B1439" s="66" t="s">
        <v>1805</v>
      </c>
      <c r="C1439" s="67" t="s">
        <v>2265</v>
      </c>
      <c r="D1439" s="68"/>
      <c r="E1439" s="69"/>
      <c r="F1439" s="310">
        <v>0</v>
      </c>
      <c r="G1439" s="310">
        <v>0</v>
      </c>
      <c r="H1439" s="144">
        <f t="shared" si="233"/>
        <v>0</v>
      </c>
      <c r="I1439" s="93">
        <f t="shared" si="232"/>
        <v>0</v>
      </c>
      <c r="J1439" s="160"/>
      <c r="K1439" s="310">
        <v>0</v>
      </c>
      <c r="L1439" s="310">
        <v>10130</v>
      </c>
      <c r="M1439" s="144">
        <f t="shared" si="234"/>
        <v>-10130</v>
      </c>
      <c r="N1439" s="93" t="str">
        <f t="shared" si="235"/>
        <v>N.M.</v>
      </c>
      <c r="O1439" s="261"/>
      <c r="P1439" s="160"/>
      <c r="Q1439" s="310">
        <v>0</v>
      </c>
      <c r="R1439" s="310">
        <v>0</v>
      </c>
      <c r="S1439" s="144">
        <f t="shared" si="236"/>
        <v>0</v>
      </c>
      <c r="T1439" s="93">
        <f t="shared" si="237"/>
        <v>0</v>
      </c>
      <c r="U1439" s="160"/>
      <c r="V1439" s="310">
        <v>0</v>
      </c>
      <c r="W1439" s="310">
        <v>10130</v>
      </c>
      <c r="X1439" s="144">
        <f t="shared" si="238"/>
        <v>-10130</v>
      </c>
      <c r="Y1439" s="93" t="str">
        <f t="shared" si="239"/>
        <v>N.M.</v>
      </c>
      <c r="Z1439" s="134"/>
    </row>
    <row r="1440" spans="1:26" s="70" customFormat="1" hidden="1" outlineLevel="2" x14ac:dyDescent="0.25">
      <c r="A1440" s="65" t="s">
        <v>1345</v>
      </c>
      <c r="B1440" s="66" t="s">
        <v>1806</v>
      </c>
      <c r="C1440" s="67" t="s">
        <v>2266</v>
      </c>
      <c r="D1440" s="68"/>
      <c r="E1440" s="69"/>
      <c r="F1440" s="310">
        <v>0</v>
      </c>
      <c r="G1440" s="310">
        <v>-1.1000000000000001</v>
      </c>
      <c r="H1440" s="144">
        <f t="shared" si="233"/>
        <v>1.1000000000000001</v>
      </c>
      <c r="I1440" s="93" t="str">
        <f t="shared" si="232"/>
        <v>N.M.</v>
      </c>
      <c r="J1440" s="160"/>
      <c r="K1440" s="310">
        <v>0</v>
      </c>
      <c r="L1440" s="310">
        <v>367.46</v>
      </c>
      <c r="M1440" s="144">
        <f t="shared" si="234"/>
        <v>-367.46</v>
      </c>
      <c r="N1440" s="93" t="str">
        <f t="shared" si="235"/>
        <v>N.M.</v>
      </c>
      <c r="O1440" s="261"/>
      <c r="P1440" s="160"/>
      <c r="Q1440" s="310">
        <v>0</v>
      </c>
      <c r="R1440" s="310">
        <v>210.68</v>
      </c>
      <c r="S1440" s="144">
        <f t="shared" si="236"/>
        <v>-210.68</v>
      </c>
      <c r="T1440" s="93" t="str">
        <f t="shared" si="237"/>
        <v>N.M.</v>
      </c>
      <c r="U1440" s="160"/>
      <c r="V1440" s="310">
        <v>0</v>
      </c>
      <c r="W1440" s="310">
        <v>489.34</v>
      </c>
      <c r="X1440" s="144">
        <f t="shared" si="238"/>
        <v>-489.34</v>
      </c>
      <c r="Y1440" s="93" t="str">
        <f t="shared" si="239"/>
        <v>N.M.</v>
      </c>
      <c r="Z1440" s="134"/>
    </row>
    <row r="1441" spans="1:26" s="70" customFormat="1" hidden="1" outlineLevel="2" x14ac:dyDescent="0.25">
      <c r="A1441" s="65" t="s">
        <v>1346</v>
      </c>
      <c r="B1441" s="66" t="s">
        <v>1807</v>
      </c>
      <c r="C1441" s="67" t="s">
        <v>2267</v>
      </c>
      <c r="D1441" s="68"/>
      <c r="E1441" s="69"/>
      <c r="F1441" s="310">
        <v>193.17000000000002</v>
      </c>
      <c r="G1441" s="310">
        <v>0</v>
      </c>
      <c r="H1441" s="144">
        <f t="shared" si="233"/>
        <v>193.17000000000002</v>
      </c>
      <c r="I1441" s="93" t="str">
        <f t="shared" si="232"/>
        <v>N.M.</v>
      </c>
      <c r="J1441" s="160"/>
      <c r="K1441" s="310">
        <v>1159.02</v>
      </c>
      <c r="L1441" s="310">
        <v>0</v>
      </c>
      <c r="M1441" s="144">
        <f t="shared" si="234"/>
        <v>1159.02</v>
      </c>
      <c r="N1441" s="93" t="str">
        <f t="shared" si="235"/>
        <v>N.M.</v>
      </c>
      <c r="O1441" s="261"/>
      <c r="P1441" s="160"/>
      <c r="Q1441" s="310">
        <v>579.51</v>
      </c>
      <c r="R1441" s="310">
        <v>0</v>
      </c>
      <c r="S1441" s="144">
        <f t="shared" si="236"/>
        <v>579.51</v>
      </c>
      <c r="T1441" s="93" t="str">
        <f t="shared" si="237"/>
        <v>N.M.</v>
      </c>
      <c r="U1441" s="160"/>
      <c r="V1441" s="310">
        <v>1159.02</v>
      </c>
      <c r="W1441" s="310">
        <v>0</v>
      </c>
      <c r="X1441" s="144">
        <f t="shared" si="238"/>
        <v>1159.02</v>
      </c>
      <c r="Y1441" s="93" t="str">
        <f t="shared" si="239"/>
        <v>N.M.</v>
      </c>
      <c r="Z1441" s="134"/>
    </row>
    <row r="1442" spans="1:26" s="70" customFormat="1" hidden="1" outlineLevel="2" x14ac:dyDescent="0.25">
      <c r="A1442" s="65" t="s">
        <v>1347</v>
      </c>
      <c r="B1442" s="66" t="s">
        <v>1808</v>
      </c>
      <c r="C1442" s="67" t="s">
        <v>2268</v>
      </c>
      <c r="D1442" s="68"/>
      <c r="E1442" s="69"/>
      <c r="F1442" s="310">
        <v>0</v>
      </c>
      <c r="G1442" s="310">
        <v>0</v>
      </c>
      <c r="H1442" s="144">
        <f t="shared" si="233"/>
        <v>0</v>
      </c>
      <c r="I1442" s="93">
        <f t="shared" si="232"/>
        <v>0</v>
      </c>
      <c r="J1442" s="160"/>
      <c r="K1442" s="310">
        <v>0</v>
      </c>
      <c r="L1442" s="310">
        <v>0</v>
      </c>
      <c r="M1442" s="144">
        <f t="shared" si="234"/>
        <v>0</v>
      </c>
      <c r="N1442" s="93">
        <f t="shared" si="235"/>
        <v>0</v>
      </c>
      <c r="O1442" s="261"/>
      <c r="P1442" s="160"/>
      <c r="Q1442" s="310">
        <v>0</v>
      </c>
      <c r="R1442" s="310">
        <v>0</v>
      </c>
      <c r="S1442" s="144">
        <f t="shared" si="236"/>
        <v>0</v>
      </c>
      <c r="T1442" s="93">
        <f t="shared" si="237"/>
        <v>0</v>
      </c>
      <c r="U1442" s="160"/>
      <c r="V1442" s="310">
        <v>0</v>
      </c>
      <c r="W1442" s="310">
        <v>-0.02</v>
      </c>
      <c r="X1442" s="144">
        <f t="shared" si="238"/>
        <v>0.02</v>
      </c>
      <c r="Y1442" s="93" t="str">
        <f t="shared" si="239"/>
        <v>N.M.</v>
      </c>
      <c r="Z1442" s="134"/>
    </row>
    <row r="1443" spans="1:26" s="70" customFormat="1" hidden="1" outlineLevel="2" x14ac:dyDescent="0.25">
      <c r="A1443" s="65" t="s">
        <v>1348</v>
      </c>
      <c r="B1443" s="66" t="s">
        <v>1809</v>
      </c>
      <c r="C1443" s="67" t="s">
        <v>2269</v>
      </c>
      <c r="D1443" s="68"/>
      <c r="E1443" s="69"/>
      <c r="F1443" s="310">
        <v>1321.84</v>
      </c>
      <c r="G1443" s="310">
        <v>5019.08</v>
      </c>
      <c r="H1443" s="144">
        <f t="shared" si="233"/>
        <v>-3697.24</v>
      </c>
      <c r="I1443" s="93">
        <f t="shared" si="232"/>
        <v>-0.7366369932338197</v>
      </c>
      <c r="J1443" s="160"/>
      <c r="K1443" s="310">
        <v>7860.93</v>
      </c>
      <c r="L1443" s="310">
        <v>12968.050000000001</v>
      </c>
      <c r="M1443" s="144">
        <f t="shared" si="234"/>
        <v>-5107.1200000000008</v>
      </c>
      <c r="N1443" s="93">
        <f t="shared" si="235"/>
        <v>-0.3938232810638454</v>
      </c>
      <c r="O1443" s="261"/>
      <c r="P1443" s="160"/>
      <c r="Q1443" s="310">
        <v>2605.91</v>
      </c>
      <c r="R1443" s="310">
        <v>7488.1500000000005</v>
      </c>
      <c r="S1443" s="144">
        <f t="shared" si="236"/>
        <v>-4882.2400000000007</v>
      </c>
      <c r="T1443" s="93">
        <f t="shared" si="237"/>
        <v>-0.6519954862015318</v>
      </c>
      <c r="U1443" s="160"/>
      <c r="V1443" s="310">
        <v>33077.770000000004</v>
      </c>
      <c r="W1443" s="310">
        <v>23583.75</v>
      </c>
      <c r="X1443" s="144">
        <f t="shared" si="238"/>
        <v>9494.0200000000041</v>
      </c>
      <c r="Y1443" s="93">
        <f t="shared" si="239"/>
        <v>0.40256617374251358</v>
      </c>
      <c r="Z1443" s="134"/>
    </row>
    <row r="1444" spans="1:26" s="70" customFormat="1" hidden="1" outlineLevel="2" x14ac:dyDescent="0.25">
      <c r="A1444" s="65" t="s">
        <v>1349</v>
      </c>
      <c r="B1444" s="66" t="s">
        <v>1810</v>
      </c>
      <c r="C1444" s="67" t="s">
        <v>2270</v>
      </c>
      <c r="D1444" s="68"/>
      <c r="E1444" s="69"/>
      <c r="F1444" s="310">
        <v>0</v>
      </c>
      <c r="G1444" s="310">
        <v>0</v>
      </c>
      <c r="H1444" s="144">
        <f t="shared" si="233"/>
        <v>0</v>
      </c>
      <c r="I1444" s="93">
        <f t="shared" si="232"/>
        <v>0</v>
      </c>
      <c r="J1444" s="160"/>
      <c r="K1444" s="310">
        <v>0</v>
      </c>
      <c r="L1444" s="310">
        <v>0</v>
      </c>
      <c r="M1444" s="144">
        <f t="shared" si="234"/>
        <v>0</v>
      </c>
      <c r="N1444" s="93">
        <f t="shared" si="235"/>
        <v>0</v>
      </c>
      <c r="O1444" s="261"/>
      <c r="P1444" s="160"/>
      <c r="Q1444" s="310">
        <v>0</v>
      </c>
      <c r="R1444" s="310">
        <v>0</v>
      </c>
      <c r="S1444" s="144">
        <f t="shared" si="236"/>
        <v>0</v>
      </c>
      <c r="T1444" s="93">
        <f t="shared" si="237"/>
        <v>0</v>
      </c>
      <c r="U1444" s="160"/>
      <c r="V1444" s="310">
        <v>42857.15</v>
      </c>
      <c r="W1444" s="310">
        <v>0</v>
      </c>
      <c r="X1444" s="144">
        <f t="shared" si="238"/>
        <v>42857.15</v>
      </c>
      <c r="Y1444" s="93" t="str">
        <f t="shared" si="239"/>
        <v>N.M.</v>
      </c>
      <c r="Z1444" s="134"/>
    </row>
    <row r="1445" spans="1:26" s="70" customFormat="1" hidden="1" outlineLevel="2" x14ac:dyDescent="0.25">
      <c r="A1445" s="65" t="s">
        <v>1350</v>
      </c>
      <c r="B1445" s="66" t="s">
        <v>1811</v>
      </c>
      <c r="C1445" s="67" t="s">
        <v>2271</v>
      </c>
      <c r="D1445" s="68"/>
      <c r="E1445" s="69"/>
      <c r="F1445" s="310">
        <v>6.46</v>
      </c>
      <c r="G1445" s="310">
        <v>24.05</v>
      </c>
      <c r="H1445" s="144">
        <f t="shared" si="233"/>
        <v>-17.59</v>
      </c>
      <c r="I1445" s="93">
        <f t="shared" si="232"/>
        <v>-0.73139293139293138</v>
      </c>
      <c r="J1445" s="160"/>
      <c r="K1445" s="310">
        <v>38.4</v>
      </c>
      <c r="L1445" s="310">
        <v>62.18</v>
      </c>
      <c r="M1445" s="144">
        <f t="shared" si="234"/>
        <v>-23.78</v>
      </c>
      <c r="N1445" s="93">
        <f t="shared" si="235"/>
        <v>-0.38243808298488263</v>
      </c>
      <c r="O1445" s="261"/>
      <c r="P1445" s="160"/>
      <c r="Q1445" s="310">
        <v>12.74</v>
      </c>
      <c r="R1445" s="310">
        <v>35.880000000000003</v>
      </c>
      <c r="S1445" s="144">
        <f t="shared" si="236"/>
        <v>-23.14</v>
      </c>
      <c r="T1445" s="93">
        <f t="shared" si="237"/>
        <v>-0.64492753623188404</v>
      </c>
      <c r="U1445" s="160"/>
      <c r="V1445" s="310">
        <v>159.26</v>
      </c>
      <c r="W1445" s="310">
        <v>124.39</v>
      </c>
      <c r="X1445" s="144">
        <f t="shared" si="238"/>
        <v>34.86999999999999</v>
      </c>
      <c r="Y1445" s="93">
        <f t="shared" si="239"/>
        <v>0.28032800064313845</v>
      </c>
      <c r="Z1445" s="134"/>
    </row>
    <row r="1446" spans="1:26" s="70" customFormat="1" hidden="1" outlineLevel="2" x14ac:dyDescent="0.25">
      <c r="A1446" s="65" t="s">
        <v>1547</v>
      </c>
      <c r="B1446" s="66" t="s">
        <v>2008</v>
      </c>
      <c r="C1446" s="67" t="s">
        <v>2458</v>
      </c>
      <c r="D1446" s="68"/>
      <c r="E1446" s="69"/>
      <c r="F1446" s="310">
        <v>65789.02</v>
      </c>
      <c r="G1446" s="310">
        <v>128935.01000000001</v>
      </c>
      <c r="H1446" s="144">
        <f t="shared" si="233"/>
        <v>-63145.990000000005</v>
      </c>
      <c r="I1446" s="93">
        <f t="shared" si="232"/>
        <v>-0.48975053400934315</v>
      </c>
      <c r="J1446" s="160"/>
      <c r="K1446" s="310">
        <v>524607.31000000006</v>
      </c>
      <c r="L1446" s="310">
        <v>912310.32000000007</v>
      </c>
      <c r="M1446" s="144">
        <f t="shared" si="234"/>
        <v>-387703.01</v>
      </c>
      <c r="N1446" s="93">
        <f t="shared" si="235"/>
        <v>-0.42496834848914128</v>
      </c>
      <c r="O1446" s="261"/>
      <c r="P1446" s="160"/>
      <c r="Q1446" s="310">
        <v>263765.78999999998</v>
      </c>
      <c r="R1446" s="310">
        <v>458826.77</v>
      </c>
      <c r="S1446" s="144">
        <f t="shared" si="236"/>
        <v>-195060.98000000004</v>
      </c>
      <c r="T1446" s="93">
        <f t="shared" si="237"/>
        <v>-0.42512990251200911</v>
      </c>
      <c r="U1446" s="160"/>
      <c r="V1446" s="310">
        <v>1289727.2000000002</v>
      </c>
      <c r="W1446" s="310">
        <v>1654751.73</v>
      </c>
      <c r="X1446" s="144">
        <f t="shared" si="238"/>
        <v>-365024.5299999998</v>
      </c>
      <c r="Y1446" s="93">
        <f t="shared" si="239"/>
        <v>-0.22059171982252576</v>
      </c>
      <c r="Z1446" s="134"/>
    </row>
    <row r="1447" spans="1:26" s="70" customFormat="1" hidden="1" outlineLevel="2" x14ac:dyDescent="0.25">
      <c r="A1447" s="65" t="s">
        <v>1548</v>
      </c>
      <c r="B1447" s="66" t="s">
        <v>2009</v>
      </c>
      <c r="C1447" s="67" t="s">
        <v>2459</v>
      </c>
      <c r="D1447" s="68"/>
      <c r="E1447" s="69"/>
      <c r="F1447" s="310">
        <v>167010.37</v>
      </c>
      <c r="G1447" s="310">
        <v>90430.22</v>
      </c>
      <c r="H1447" s="144">
        <f t="shared" si="233"/>
        <v>76580.149999999994</v>
      </c>
      <c r="I1447" s="93">
        <f t="shared" si="232"/>
        <v>0.84684246040759381</v>
      </c>
      <c r="J1447" s="160"/>
      <c r="K1447" s="310">
        <v>900636.81</v>
      </c>
      <c r="L1447" s="310">
        <v>629143.04000000004</v>
      </c>
      <c r="M1447" s="144">
        <f t="shared" si="234"/>
        <v>271493.77</v>
      </c>
      <c r="N1447" s="93">
        <f t="shared" si="235"/>
        <v>0.43152948175346578</v>
      </c>
      <c r="O1447" s="261"/>
      <c r="P1447" s="160"/>
      <c r="Q1447" s="310">
        <v>447180.39</v>
      </c>
      <c r="R1447" s="310">
        <v>256932.16</v>
      </c>
      <c r="S1447" s="144">
        <f t="shared" si="236"/>
        <v>190248.23</v>
      </c>
      <c r="T1447" s="93">
        <f t="shared" si="237"/>
        <v>0.74046094502144066</v>
      </c>
      <c r="U1447" s="160"/>
      <c r="V1447" s="310">
        <v>2065957.56</v>
      </c>
      <c r="W1447" s="310">
        <v>1438771.85</v>
      </c>
      <c r="X1447" s="144">
        <f t="shared" si="238"/>
        <v>627185.71</v>
      </c>
      <c r="Y1447" s="93">
        <f t="shared" si="239"/>
        <v>0.43591741803955919</v>
      </c>
      <c r="Z1447" s="134"/>
    </row>
    <row r="1448" spans="1:26" s="70" customFormat="1" hidden="1" outlineLevel="2" x14ac:dyDescent="0.25">
      <c r="A1448" s="65" t="s">
        <v>1549</v>
      </c>
      <c r="B1448" s="66" t="s">
        <v>2010</v>
      </c>
      <c r="C1448" s="67" t="s">
        <v>2460</v>
      </c>
      <c r="D1448" s="68"/>
      <c r="E1448" s="69"/>
      <c r="F1448" s="310">
        <v>316845.68</v>
      </c>
      <c r="G1448" s="310">
        <v>681572.32000000007</v>
      </c>
      <c r="H1448" s="144">
        <f t="shared" si="233"/>
        <v>-364726.64000000007</v>
      </c>
      <c r="I1448" s="93">
        <f t="shared" si="232"/>
        <v>-0.53512537011479577</v>
      </c>
      <c r="J1448" s="160"/>
      <c r="K1448" s="310">
        <v>7594538.6299999999</v>
      </c>
      <c r="L1448" s="310">
        <v>6540282.9400000004</v>
      </c>
      <c r="M1448" s="144">
        <f t="shared" si="234"/>
        <v>1054255.6899999995</v>
      </c>
      <c r="N1448" s="93">
        <f t="shared" si="235"/>
        <v>0.16119420209670615</v>
      </c>
      <c r="O1448" s="261"/>
      <c r="P1448" s="160"/>
      <c r="Q1448" s="310">
        <v>3724881.02</v>
      </c>
      <c r="R1448" s="310">
        <v>4135768.51</v>
      </c>
      <c r="S1448" s="144">
        <f t="shared" si="236"/>
        <v>-410887.48999999976</v>
      </c>
      <c r="T1448" s="93">
        <f t="shared" si="237"/>
        <v>-9.9349731254663426E-2</v>
      </c>
      <c r="U1448" s="160"/>
      <c r="V1448" s="310">
        <v>15209176.84</v>
      </c>
      <c r="W1448" s="310">
        <v>12998522.48</v>
      </c>
      <c r="X1448" s="144">
        <f t="shared" si="238"/>
        <v>2210654.3599999994</v>
      </c>
      <c r="Y1448" s="93">
        <f t="shared" si="239"/>
        <v>0.17006966471777024</v>
      </c>
      <c r="Z1448" s="134"/>
    </row>
    <row r="1449" spans="1:26" s="70" customFormat="1" hidden="1" outlineLevel="2" x14ac:dyDescent="0.25">
      <c r="A1449" s="65" t="s">
        <v>1550</v>
      </c>
      <c r="B1449" s="66" t="s">
        <v>2011</v>
      </c>
      <c r="C1449" s="67" t="s">
        <v>2461</v>
      </c>
      <c r="D1449" s="68"/>
      <c r="E1449" s="69"/>
      <c r="F1449" s="310">
        <v>0</v>
      </c>
      <c r="G1449" s="310">
        <v>0</v>
      </c>
      <c r="H1449" s="144">
        <f t="shared" si="233"/>
        <v>0</v>
      </c>
      <c r="I1449" s="93">
        <f t="shared" si="232"/>
        <v>0</v>
      </c>
      <c r="J1449" s="160"/>
      <c r="K1449" s="310">
        <v>0</v>
      </c>
      <c r="L1449" s="310">
        <v>0</v>
      </c>
      <c r="M1449" s="144">
        <f t="shared" si="234"/>
        <v>0</v>
      </c>
      <c r="N1449" s="93">
        <f t="shared" si="235"/>
        <v>0</v>
      </c>
      <c r="O1449" s="261"/>
      <c r="P1449" s="160"/>
      <c r="Q1449" s="310">
        <v>0</v>
      </c>
      <c r="R1449" s="310">
        <v>0</v>
      </c>
      <c r="S1449" s="144">
        <f t="shared" si="236"/>
        <v>0</v>
      </c>
      <c r="T1449" s="93">
        <f t="shared" si="237"/>
        <v>0</v>
      </c>
      <c r="U1449" s="160"/>
      <c r="V1449" s="310">
        <v>0</v>
      </c>
      <c r="W1449" s="310">
        <v>-11.66</v>
      </c>
      <c r="X1449" s="144">
        <f t="shared" si="238"/>
        <v>11.66</v>
      </c>
      <c r="Y1449" s="93" t="str">
        <f t="shared" si="239"/>
        <v>N.M.</v>
      </c>
      <c r="Z1449" s="134"/>
    </row>
    <row r="1450" spans="1:26" s="70" customFormat="1" hidden="1" outlineLevel="2" x14ac:dyDescent="0.25">
      <c r="A1450" s="65" t="s">
        <v>1551</v>
      </c>
      <c r="B1450" s="66" t="s">
        <v>2012</v>
      </c>
      <c r="C1450" s="67" t="s">
        <v>2462</v>
      </c>
      <c r="D1450" s="68"/>
      <c r="E1450" s="69"/>
      <c r="F1450" s="310">
        <v>-540.36</v>
      </c>
      <c r="G1450" s="310">
        <v>-491.95</v>
      </c>
      <c r="H1450" s="144">
        <f t="shared" si="233"/>
        <v>-48.410000000000025</v>
      </c>
      <c r="I1450" s="93">
        <f t="shared" si="232"/>
        <v>-9.8404309381034713E-2</v>
      </c>
      <c r="J1450" s="160"/>
      <c r="K1450" s="310">
        <v>-3221.82</v>
      </c>
      <c r="L1450" s="310">
        <v>-5997.07</v>
      </c>
      <c r="M1450" s="144">
        <f t="shared" si="234"/>
        <v>2775.2499999999995</v>
      </c>
      <c r="N1450" s="93">
        <f t="shared" si="235"/>
        <v>0.46276765153650029</v>
      </c>
      <c r="O1450" s="261"/>
      <c r="P1450" s="160"/>
      <c r="Q1450" s="310">
        <v>-2634.75</v>
      </c>
      <c r="R1450" s="310">
        <v>-4396.7</v>
      </c>
      <c r="S1450" s="144">
        <f t="shared" si="236"/>
        <v>1761.9499999999998</v>
      </c>
      <c r="T1450" s="93">
        <f t="shared" si="237"/>
        <v>0.40074373962289894</v>
      </c>
      <c r="U1450" s="160"/>
      <c r="V1450" s="310">
        <v>-7719.5</v>
      </c>
      <c r="W1450" s="310">
        <v>-11931.7</v>
      </c>
      <c r="X1450" s="144">
        <f t="shared" si="238"/>
        <v>4212.2000000000007</v>
      </c>
      <c r="Y1450" s="93">
        <f t="shared" si="239"/>
        <v>0.35302597282868331</v>
      </c>
      <c r="Z1450" s="134"/>
    </row>
    <row r="1451" spans="1:26" s="70" customFormat="1" hidden="1" outlineLevel="2" x14ac:dyDescent="0.25">
      <c r="A1451" s="65" t="s">
        <v>1552</v>
      </c>
      <c r="B1451" s="66" t="s">
        <v>2013</v>
      </c>
      <c r="C1451" s="67" t="s">
        <v>2463</v>
      </c>
      <c r="D1451" s="68"/>
      <c r="E1451" s="69"/>
      <c r="F1451" s="310">
        <v>-58271.11</v>
      </c>
      <c r="G1451" s="310">
        <v>-58271.11</v>
      </c>
      <c r="H1451" s="144">
        <f t="shared" si="233"/>
        <v>0</v>
      </c>
      <c r="I1451" s="93">
        <f t="shared" si="232"/>
        <v>0</v>
      </c>
      <c r="J1451" s="160"/>
      <c r="K1451" s="310">
        <v>-349626.66000000003</v>
      </c>
      <c r="L1451" s="310">
        <v>-313320.98</v>
      </c>
      <c r="M1451" s="144">
        <f t="shared" si="234"/>
        <v>-36305.680000000051</v>
      </c>
      <c r="N1451" s="93">
        <f t="shared" si="235"/>
        <v>-0.11587375987397988</v>
      </c>
      <c r="O1451" s="261"/>
      <c r="P1451" s="160"/>
      <c r="Q1451" s="310">
        <v>-174813.33000000002</v>
      </c>
      <c r="R1451" s="310">
        <v>-174813.33000000002</v>
      </c>
      <c r="S1451" s="144">
        <f t="shared" si="236"/>
        <v>0</v>
      </c>
      <c r="T1451" s="93">
        <f t="shared" si="237"/>
        <v>0</v>
      </c>
      <c r="U1451" s="160"/>
      <c r="V1451" s="310">
        <v>-699253.32000000007</v>
      </c>
      <c r="W1451" s="310">
        <v>-197288.65999999997</v>
      </c>
      <c r="X1451" s="144">
        <f t="shared" si="238"/>
        <v>-501964.66000000009</v>
      </c>
      <c r="Y1451" s="93">
        <f t="shared" si="239"/>
        <v>-2.5443158263632597</v>
      </c>
      <c r="Z1451" s="134"/>
    </row>
    <row r="1452" spans="1:26" s="70" customFormat="1" hidden="1" outlineLevel="2" x14ac:dyDescent="0.25">
      <c r="A1452" s="65" t="s">
        <v>1553</v>
      </c>
      <c r="B1452" s="66" t="s">
        <v>2014</v>
      </c>
      <c r="C1452" s="67" t="s">
        <v>2464</v>
      </c>
      <c r="D1452" s="68"/>
      <c r="E1452" s="69"/>
      <c r="F1452" s="310">
        <v>252404.07</v>
      </c>
      <c r="G1452" s="310">
        <v>115997.6</v>
      </c>
      <c r="H1452" s="144">
        <f t="shared" si="233"/>
        <v>136406.47</v>
      </c>
      <c r="I1452" s="93">
        <f t="shared" si="232"/>
        <v>1.1759421746656826</v>
      </c>
      <c r="J1452" s="160"/>
      <c r="K1452" s="310">
        <v>2628405.12</v>
      </c>
      <c r="L1452" s="310">
        <v>2088417.27</v>
      </c>
      <c r="M1452" s="144">
        <f t="shared" si="234"/>
        <v>539987.85000000009</v>
      </c>
      <c r="N1452" s="93">
        <f t="shared" si="235"/>
        <v>0.25856319891474566</v>
      </c>
      <c r="O1452" s="261"/>
      <c r="P1452" s="160"/>
      <c r="Q1452" s="310">
        <v>1135146.3400000001</v>
      </c>
      <c r="R1452" s="310">
        <v>958750.23</v>
      </c>
      <c r="S1452" s="144">
        <f t="shared" si="236"/>
        <v>176396.1100000001</v>
      </c>
      <c r="T1452" s="93">
        <f t="shared" si="237"/>
        <v>0.18398546824859704</v>
      </c>
      <c r="U1452" s="160"/>
      <c r="V1452" s="310">
        <v>4489140.33</v>
      </c>
      <c r="W1452" s="310">
        <v>4458240.29</v>
      </c>
      <c r="X1452" s="144">
        <f t="shared" si="238"/>
        <v>30900.040000000037</v>
      </c>
      <c r="Y1452" s="93">
        <f t="shared" si="239"/>
        <v>6.9309947400793947E-3</v>
      </c>
      <c r="Z1452" s="134"/>
    </row>
    <row r="1453" spans="1:26" s="70" customFormat="1" hidden="1" outlineLevel="2" x14ac:dyDescent="0.25">
      <c r="A1453" s="65" t="s">
        <v>1554</v>
      </c>
      <c r="B1453" s="66" t="s">
        <v>2015</v>
      </c>
      <c r="C1453" s="67" t="s">
        <v>2465</v>
      </c>
      <c r="D1453" s="68"/>
      <c r="E1453" s="69"/>
      <c r="F1453" s="310">
        <v>2475.3000000000002</v>
      </c>
      <c r="G1453" s="310">
        <v>0</v>
      </c>
      <c r="H1453" s="144">
        <f t="shared" si="233"/>
        <v>2475.3000000000002</v>
      </c>
      <c r="I1453" s="93" t="str">
        <f t="shared" si="232"/>
        <v>N.M.</v>
      </c>
      <c r="J1453" s="160"/>
      <c r="K1453" s="310">
        <v>29545.25</v>
      </c>
      <c r="L1453" s="310">
        <v>0</v>
      </c>
      <c r="M1453" s="144">
        <f t="shared" si="234"/>
        <v>29545.25</v>
      </c>
      <c r="N1453" s="93" t="str">
        <f t="shared" si="235"/>
        <v>N.M.</v>
      </c>
      <c r="O1453" s="261"/>
      <c r="P1453" s="160"/>
      <c r="Q1453" s="310">
        <v>12377.75</v>
      </c>
      <c r="R1453" s="310">
        <v>0</v>
      </c>
      <c r="S1453" s="144">
        <f t="shared" si="236"/>
        <v>12377.75</v>
      </c>
      <c r="T1453" s="93" t="str">
        <f t="shared" si="237"/>
        <v>N.M.</v>
      </c>
      <c r="U1453" s="160"/>
      <c r="V1453" s="310">
        <v>29545.25</v>
      </c>
      <c r="W1453" s="310">
        <v>0</v>
      </c>
      <c r="X1453" s="144">
        <f t="shared" si="238"/>
        <v>29545.25</v>
      </c>
      <c r="Y1453" s="93" t="str">
        <f t="shared" si="239"/>
        <v>N.M.</v>
      </c>
      <c r="Z1453" s="134"/>
    </row>
    <row r="1454" spans="1:26" s="70" customFormat="1" hidden="1" outlineLevel="2" x14ac:dyDescent="0.25">
      <c r="A1454" s="65" t="s">
        <v>1555</v>
      </c>
      <c r="B1454" s="66" t="s">
        <v>2016</v>
      </c>
      <c r="C1454" s="67" t="s">
        <v>2466</v>
      </c>
      <c r="D1454" s="68"/>
      <c r="E1454" s="69"/>
      <c r="F1454" s="310">
        <v>248.73000000000002</v>
      </c>
      <c r="G1454" s="310">
        <v>0</v>
      </c>
      <c r="H1454" s="144">
        <f t="shared" si="233"/>
        <v>248.73000000000002</v>
      </c>
      <c r="I1454" s="93" t="str">
        <f t="shared" si="232"/>
        <v>N.M.</v>
      </c>
      <c r="J1454" s="160"/>
      <c r="K1454" s="310">
        <v>1372.91</v>
      </c>
      <c r="L1454" s="310">
        <v>0</v>
      </c>
      <c r="M1454" s="144">
        <f t="shared" si="234"/>
        <v>1372.91</v>
      </c>
      <c r="N1454" s="93" t="str">
        <f t="shared" si="235"/>
        <v>N.M.</v>
      </c>
      <c r="O1454" s="261"/>
      <c r="P1454" s="160"/>
      <c r="Q1454" s="310">
        <v>961.05000000000007</v>
      </c>
      <c r="R1454" s="310">
        <v>0</v>
      </c>
      <c r="S1454" s="144">
        <f t="shared" si="236"/>
        <v>961.05000000000007</v>
      </c>
      <c r="T1454" s="93" t="str">
        <f t="shared" si="237"/>
        <v>N.M.</v>
      </c>
      <c r="U1454" s="160"/>
      <c r="V1454" s="310">
        <v>1372.91</v>
      </c>
      <c r="W1454" s="310">
        <v>0</v>
      </c>
      <c r="X1454" s="144">
        <f t="shared" si="238"/>
        <v>1372.91</v>
      </c>
      <c r="Y1454" s="93" t="str">
        <f t="shared" si="239"/>
        <v>N.M.</v>
      </c>
      <c r="Z1454" s="134"/>
    </row>
    <row r="1455" spans="1:26" s="70" customFormat="1" hidden="1" outlineLevel="2" x14ac:dyDescent="0.25">
      <c r="A1455" s="65" t="s">
        <v>1556</v>
      </c>
      <c r="B1455" s="66" t="s">
        <v>2017</v>
      </c>
      <c r="C1455" s="67" t="s">
        <v>2467</v>
      </c>
      <c r="D1455" s="68"/>
      <c r="E1455" s="69"/>
      <c r="F1455" s="310">
        <v>183758.83000000002</v>
      </c>
      <c r="G1455" s="310">
        <v>124535.06</v>
      </c>
      <c r="H1455" s="144">
        <f t="shared" si="233"/>
        <v>59223.770000000019</v>
      </c>
      <c r="I1455" s="93">
        <f t="shared" si="232"/>
        <v>0.47555901125353794</v>
      </c>
      <c r="J1455" s="160"/>
      <c r="K1455" s="310">
        <v>748353.77</v>
      </c>
      <c r="L1455" s="310">
        <v>817678.3</v>
      </c>
      <c r="M1455" s="144">
        <f t="shared" si="234"/>
        <v>-69324.530000000028</v>
      </c>
      <c r="N1455" s="93">
        <f t="shared" si="235"/>
        <v>-8.4782156992548319E-2</v>
      </c>
      <c r="O1455" s="261"/>
      <c r="P1455" s="160"/>
      <c r="Q1455" s="310">
        <v>343008.11</v>
      </c>
      <c r="R1455" s="310">
        <v>430270.89</v>
      </c>
      <c r="S1455" s="144">
        <f t="shared" si="236"/>
        <v>-87262.780000000028</v>
      </c>
      <c r="T1455" s="93">
        <f t="shared" si="237"/>
        <v>-0.20280893276326462</v>
      </c>
      <c r="U1455" s="160"/>
      <c r="V1455" s="310">
        <v>1466160</v>
      </c>
      <c r="W1455" s="310">
        <v>1805519.54</v>
      </c>
      <c r="X1455" s="144">
        <f t="shared" si="238"/>
        <v>-339359.54000000004</v>
      </c>
      <c r="Y1455" s="93">
        <f t="shared" si="239"/>
        <v>-0.18795672518725554</v>
      </c>
      <c r="Z1455" s="134"/>
    </row>
    <row r="1456" spans="1:26" s="70" customFormat="1" hidden="1" outlineLevel="2" x14ac:dyDescent="0.25">
      <c r="A1456" s="65" t="s">
        <v>1557</v>
      </c>
      <c r="B1456" s="66" t="s">
        <v>2018</v>
      </c>
      <c r="C1456" s="67" t="s">
        <v>2468</v>
      </c>
      <c r="D1456" s="68"/>
      <c r="E1456" s="69"/>
      <c r="F1456" s="310">
        <v>0</v>
      </c>
      <c r="G1456" s="310">
        <v>0</v>
      </c>
      <c r="H1456" s="144">
        <f t="shared" si="233"/>
        <v>0</v>
      </c>
      <c r="I1456" s="93">
        <f t="shared" si="232"/>
        <v>0</v>
      </c>
      <c r="J1456" s="160"/>
      <c r="K1456" s="310">
        <v>0</v>
      </c>
      <c r="L1456" s="310">
        <v>-13.57</v>
      </c>
      <c r="M1456" s="144">
        <f t="shared" si="234"/>
        <v>13.57</v>
      </c>
      <c r="N1456" s="93" t="str">
        <f t="shared" si="235"/>
        <v>N.M.</v>
      </c>
      <c r="O1456" s="261"/>
      <c r="P1456" s="160"/>
      <c r="Q1456" s="310">
        <v>0</v>
      </c>
      <c r="R1456" s="310">
        <v>0</v>
      </c>
      <c r="S1456" s="144">
        <f t="shared" si="236"/>
        <v>0</v>
      </c>
      <c r="T1456" s="93">
        <f t="shared" si="237"/>
        <v>0</v>
      </c>
      <c r="U1456" s="160"/>
      <c r="V1456" s="310">
        <v>0</v>
      </c>
      <c r="W1456" s="310">
        <v>0</v>
      </c>
      <c r="X1456" s="144">
        <f t="shared" si="238"/>
        <v>0</v>
      </c>
      <c r="Y1456" s="93">
        <f t="shared" si="239"/>
        <v>0</v>
      </c>
      <c r="Z1456" s="134"/>
    </row>
    <row r="1457" spans="1:26" s="70" customFormat="1" hidden="1" outlineLevel="2" x14ac:dyDescent="0.25">
      <c r="A1457" s="65" t="s">
        <v>1558</v>
      </c>
      <c r="B1457" s="66" t="s">
        <v>2019</v>
      </c>
      <c r="C1457" s="67" t="s">
        <v>2469</v>
      </c>
      <c r="D1457" s="68"/>
      <c r="E1457" s="69"/>
      <c r="F1457" s="310">
        <v>-14.44</v>
      </c>
      <c r="G1457" s="310">
        <v>0</v>
      </c>
      <c r="H1457" s="144">
        <f t="shared" si="233"/>
        <v>-14.44</v>
      </c>
      <c r="I1457" s="93" t="str">
        <f t="shared" si="232"/>
        <v>N.M.</v>
      </c>
      <c r="J1457" s="160"/>
      <c r="K1457" s="310">
        <v>-14.44</v>
      </c>
      <c r="L1457" s="310">
        <v>0</v>
      </c>
      <c r="M1457" s="144">
        <f t="shared" si="234"/>
        <v>-14.44</v>
      </c>
      <c r="N1457" s="93" t="str">
        <f t="shared" si="235"/>
        <v>N.M.</v>
      </c>
      <c r="O1457" s="261"/>
      <c r="P1457" s="160"/>
      <c r="Q1457" s="310">
        <v>-14.44</v>
      </c>
      <c r="R1457" s="310">
        <v>0</v>
      </c>
      <c r="S1457" s="144">
        <f t="shared" si="236"/>
        <v>-14.44</v>
      </c>
      <c r="T1457" s="93" t="str">
        <f t="shared" si="237"/>
        <v>N.M.</v>
      </c>
      <c r="U1457" s="160"/>
      <c r="V1457" s="310">
        <v>-14.44</v>
      </c>
      <c r="W1457" s="310">
        <v>0</v>
      </c>
      <c r="X1457" s="144">
        <f t="shared" si="238"/>
        <v>-14.44</v>
      </c>
      <c r="Y1457" s="93" t="str">
        <f t="shared" si="239"/>
        <v>N.M.</v>
      </c>
      <c r="Z1457" s="134"/>
    </row>
    <row r="1458" spans="1:26" s="70" customFormat="1" hidden="1" outlineLevel="2" x14ac:dyDescent="0.25">
      <c r="A1458" s="65" t="s">
        <v>1351</v>
      </c>
      <c r="B1458" s="66" t="s">
        <v>1812</v>
      </c>
      <c r="C1458" s="67" t="s">
        <v>2272</v>
      </c>
      <c r="D1458" s="68"/>
      <c r="E1458" s="69"/>
      <c r="F1458" s="310">
        <v>0</v>
      </c>
      <c r="G1458" s="310">
        <v>0</v>
      </c>
      <c r="H1458" s="144">
        <f t="shared" si="233"/>
        <v>0</v>
      </c>
      <c r="I1458" s="93">
        <f t="shared" si="232"/>
        <v>0</v>
      </c>
      <c r="J1458" s="160"/>
      <c r="K1458" s="310">
        <v>0</v>
      </c>
      <c r="L1458" s="310">
        <v>0</v>
      </c>
      <c r="M1458" s="144">
        <f t="shared" si="234"/>
        <v>0</v>
      </c>
      <c r="N1458" s="93">
        <f t="shared" si="235"/>
        <v>0</v>
      </c>
      <c r="O1458" s="261"/>
      <c r="P1458" s="160"/>
      <c r="Q1458" s="310">
        <v>0</v>
      </c>
      <c r="R1458" s="310">
        <v>0</v>
      </c>
      <c r="S1458" s="144">
        <f t="shared" si="236"/>
        <v>0</v>
      </c>
      <c r="T1458" s="93">
        <f t="shared" si="237"/>
        <v>0</v>
      </c>
      <c r="U1458" s="160"/>
      <c r="V1458" s="310">
        <v>0</v>
      </c>
      <c r="W1458" s="310">
        <v>-420846.12</v>
      </c>
      <c r="X1458" s="144">
        <f t="shared" si="238"/>
        <v>420846.12</v>
      </c>
      <c r="Y1458" s="93" t="str">
        <f t="shared" si="239"/>
        <v>N.M.</v>
      </c>
      <c r="Z1458" s="134"/>
    </row>
    <row r="1459" spans="1:26" s="70" customFormat="1" hidden="1" outlineLevel="2" x14ac:dyDescent="0.25">
      <c r="A1459" s="65" t="s">
        <v>1353</v>
      </c>
      <c r="B1459" s="66" t="s">
        <v>1814</v>
      </c>
      <c r="C1459" s="67" t="s">
        <v>2274</v>
      </c>
      <c r="D1459" s="68"/>
      <c r="E1459" s="69"/>
      <c r="F1459" s="310">
        <v>6715935.2800000003</v>
      </c>
      <c r="G1459" s="310">
        <v>3209524.98</v>
      </c>
      <c r="H1459" s="144">
        <f t="shared" si="233"/>
        <v>3506410.3000000003</v>
      </c>
      <c r="I1459" s="93">
        <f t="shared" si="232"/>
        <v>1.0925013270966972</v>
      </c>
      <c r="J1459" s="160"/>
      <c r="K1459" s="310">
        <v>68678373.620000005</v>
      </c>
      <c r="L1459" s="310">
        <v>45340286.780000001</v>
      </c>
      <c r="M1459" s="144">
        <f t="shared" si="234"/>
        <v>23338086.840000004</v>
      </c>
      <c r="N1459" s="93">
        <f t="shared" si="235"/>
        <v>0.51473178705818501</v>
      </c>
      <c r="O1459" s="261"/>
      <c r="P1459" s="160"/>
      <c r="Q1459" s="310">
        <v>24662942.850000001</v>
      </c>
      <c r="R1459" s="310">
        <v>18582571.640000001</v>
      </c>
      <c r="S1459" s="144">
        <f t="shared" si="236"/>
        <v>6080371.2100000009</v>
      </c>
      <c r="T1459" s="93">
        <f t="shared" si="237"/>
        <v>0.32720827492528914</v>
      </c>
      <c r="U1459" s="160"/>
      <c r="V1459" s="310">
        <v>112345802.7</v>
      </c>
      <c r="W1459" s="310">
        <v>90125032.319999993</v>
      </c>
      <c r="X1459" s="144">
        <f t="shared" si="238"/>
        <v>22220770.38000001</v>
      </c>
      <c r="Y1459" s="93">
        <f t="shared" si="239"/>
        <v>0.24655492273336932</v>
      </c>
      <c r="Z1459" s="134"/>
    </row>
    <row r="1460" spans="1:26" s="70" customFormat="1" hidden="1" outlineLevel="2" x14ac:dyDescent="0.25">
      <c r="A1460" s="65" t="s">
        <v>1354</v>
      </c>
      <c r="B1460" s="66" t="s">
        <v>1815</v>
      </c>
      <c r="C1460" s="67" t="s">
        <v>2275</v>
      </c>
      <c r="D1460" s="68"/>
      <c r="E1460" s="69"/>
      <c r="F1460" s="310">
        <v>0</v>
      </c>
      <c r="G1460" s="310">
        <v>0</v>
      </c>
      <c r="H1460" s="144">
        <f t="shared" si="233"/>
        <v>0</v>
      </c>
      <c r="I1460" s="93">
        <f t="shared" ref="I1460:I1523" si="240">IF(G1460&lt;0,IF(H1460=0,0,IF(OR(G1460=0,F1460=0),"N.M.",IF(ABS(H1460/G1460)&gt;=10,"N.M.",H1460/(-G1460)))),IF(H1460=0,0,IF(OR(G1460=0,F1460=0),"N.M.",IF(ABS(H1460/G1460)&gt;=10,"N.M.",H1460/G1460))))</f>
        <v>0</v>
      </c>
      <c r="J1460" s="160"/>
      <c r="K1460" s="310">
        <v>0</v>
      </c>
      <c r="L1460" s="310">
        <v>373078.23</v>
      </c>
      <c r="M1460" s="144">
        <f t="shared" si="234"/>
        <v>-373078.23</v>
      </c>
      <c r="N1460" s="93" t="str">
        <f t="shared" si="235"/>
        <v>N.M.</v>
      </c>
      <c r="O1460" s="261"/>
      <c r="P1460" s="160"/>
      <c r="Q1460" s="310">
        <v>0</v>
      </c>
      <c r="R1460" s="310">
        <v>149722.20000000001</v>
      </c>
      <c r="S1460" s="144">
        <f t="shared" si="236"/>
        <v>-149722.20000000001</v>
      </c>
      <c r="T1460" s="93" t="str">
        <f t="shared" si="237"/>
        <v>N.M.</v>
      </c>
      <c r="U1460" s="160"/>
      <c r="V1460" s="310">
        <v>0</v>
      </c>
      <c r="W1460" s="310">
        <v>824699.23</v>
      </c>
      <c r="X1460" s="144">
        <f t="shared" si="238"/>
        <v>-824699.23</v>
      </c>
      <c r="Y1460" s="93" t="str">
        <f t="shared" si="239"/>
        <v>N.M.</v>
      </c>
      <c r="Z1460" s="134"/>
    </row>
    <row r="1461" spans="1:26" s="70" customFormat="1" hidden="1" outlineLevel="2" x14ac:dyDescent="0.25">
      <c r="A1461" s="65" t="s">
        <v>1355</v>
      </c>
      <c r="B1461" s="66" t="s">
        <v>1816</v>
      </c>
      <c r="C1461" s="67" t="s">
        <v>2276</v>
      </c>
      <c r="D1461" s="68"/>
      <c r="E1461" s="69"/>
      <c r="F1461" s="310">
        <v>483018.55</v>
      </c>
      <c r="G1461" s="310">
        <v>220058.25</v>
      </c>
      <c r="H1461" s="144">
        <f t="shared" si="233"/>
        <v>262960.3</v>
      </c>
      <c r="I1461" s="93">
        <f t="shared" si="240"/>
        <v>1.1949576987002304</v>
      </c>
      <c r="J1461" s="160"/>
      <c r="K1461" s="310">
        <v>2332542</v>
      </c>
      <c r="L1461" s="310">
        <v>220058.25</v>
      </c>
      <c r="M1461" s="144">
        <f t="shared" si="234"/>
        <v>2112483.75</v>
      </c>
      <c r="N1461" s="93">
        <f t="shared" si="235"/>
        <v>9.5996571362355194</v>
      </c>
      <c r="O1461" s="261"/>
      <c r="P1461" s="160"/>
      <c r="Q1461" s="310">
        <v>1727896.6800000002</v>
      </c>
      <c r="R1461" s="310">
        <v>220058.25</v>
      </c>
      <c r="S1461" s="144">
        <f t="shared" si="236"/>
        <v>1507838.4300000002</v>
      </c>
      <c r="T1461" s="93">
        <f t="shared" si="237"/>
        <v>6.8519968235683058</v>
      </c>
      <c r="U1461" s="160"/>
      <c r="V1461" s="310">
        <v>3531740.64</v>
      </c>
      <c r="W1461" s="310">
        <v>220058.25</v>
      </c>
      <c r="X1461" s="144">
        <f t="shared" si="238"/>
        <v>3311682.39</v>
      </c>
      <c r="Y1461" s="93" t="str">
        <f t="shared" si="239"/>
        <v>N.M.</v>
      </c>
      <c r="Z1461" s="134"/>
    </row>
    <row r="1462" spans="1:26" s="70" customFormat="1" hidden="1" outlineLevel="2" x14ac:dyDescent="0.25">
      <c r="A1462" s="65" t="s">
        <v>1356</v>
      </c>
      <c r="B1462" s="66" t="s">
        <v>1817</v>
      </c>
      <c r="C1462" s="67" t="s">
        <v>2277</v>
      </c>
      <c r="D1462" s="68"/>
      <c r="E1462" s="69"/>
      <c r="F1462" s="310">
        <v>0</v>
      </c>
      <c r="G1462" s="310">
        <v>0</v>
      </c>
      <c r="H1462" s="144">
        <f t="shared" si="233"/>
        <v>0</v>
      </c>
      <c r="I1462" s="93">
        <f t="shared" si="240"/>
        <v>0</v>
      </c>
      <c r="J1462" s="160"/>
      <c r="K1462" s="310">
        <v>0</v>
      </c>
      <c r="L1462" s="310">
        <v>0</v>
      </c>
      <c r="M1462" s="144">
        <f t="shared" si="234"/>
        <v>0</v>
      </c>
      <c r="N1462" s="93">
        <f t="shared" si="235"/>
        <v>0</v>
      </c>
      <c r="O1462" s="261"/>
      <c r="P1462" s="160"/>
      <c r="Q1462" s="310">
        <v>0</v>
      </c>
      <c r="R1462" s="310">
        <v>0</v>
      </c>
      <c r="S1462" s="144">
        <f t="shared" si="236"/>
        <v>0</v>
      </c>
      <c r="T1462" s="93">
        <f t="shared" si="237"/>
        <v>0</v>
      </c>
      <c r="U1462" s="160"/>
      <c r="V1462" s="310">
        <v>0</v>
      </c>
      <c r="W1462" s="310">
        <v>0</v>
      </c>
      <c r="X1462" s="144">
        <f t="shared" si="238"/>
        <v>0</v>
      </c>
      <c r="Y1462" s="93">
        <f t="shared" si="239"/>
        <v>0</v>
      </c>
      <c r="Z1462" s="134"/>
    </row>
    <row r="1463" spans="1:26" s="70" customFormat="1" hidden="1" outlineLevel="2" x14ac:dyDescent="0.25">
      <c r="A1463" s="65" t="s">
        <v>1357</v>
      </c>
      <c r="B1463" s="66" t="s">
        <v>1818</v>
      </c>
      <c r="C1463" s="67" t="s">
        <v>2278</v>
      </c>
      <c r="D1463" s="68"/>
      <c r="E1463" s="69"/>
      <c r="F1463" s="310">
        <v>891.5</v>
      </c>
      <c r="G1463" s="310">
        <v>1324.51</v>
      </c>
      <c r="H1463" s="144">
        <f t="shared" ref="H1463:H1526" si="241">+F1463-G1463</f>
        <v>-433.01</v>
      </c>
      <c r="I1463" s="93">
        <f t="shared" si="240"/>
        <v>-0.32692089904945981</v>
      </c>
      <c r="J1463" s="160"/>
      <c r="K1463" s="310">
        <v>-1531.24</v>
      </c>
      <c r="L1463" s="310">
        <v>1537.56</v>
      </c>
      <c r="M1463" s="144">
        <f t="shared" si="234"/>
        <v>-3068.8</v>
      </c>
      <c r="N1463" s="93">
        <f t="shared" si="235"/>
        <v>-1.9958895913005024</v>
      </c>
      <c r="O1463" s="261"/>
      <c r="P1463" s="160"/>
      <c r="Q1463" s="310">
        <v>-391.77</v>
      </c>
      <c r="R1463" s="310">
        <v>1693.79</v>
      </c>
      <c r="S1463" s="144">
        <f t="shared" si="236"/>
        <v>-2085.56</v>
      </c>
      <c r="T1463" s="93">
        <f t="shared" si="237"/>
        <v>-1.2312978586483567</v>
      </c>
      <c r="U1463" s="160"/>
      <c r="V1463" s="310">
        <v>1843.49</v>
      </c>
      <c r="W1463" s="310">
        <v>4375.74</v>
      </c>
      <c r="X1463" s="144">
        <f t="shared" si="238"/>
        <v>-2532.25</v>
      </c>
      <c r="Y1463" s="93">
        <f t="shared" si="239"/>
        <v>-0.57870211667055171</v>
      </c>
      <c r="Z1463" s="134"/>
    </row>
    <row r="1464" spans="1:26" s="70" customFormat="1" hidden="1" outlineLevel="2" x14ac:dyDescent="0.25">
      <c r="A1464" s="65" t="s">
        <v>1358</v>
      </c>
      <c r="B1464" s="66" t="s">
        <v>1819</v>
      </c>
      <c r="C1464" s="67" t="s">
        <v>2279</v>
      </c>
      <c r="D1464" s="68"/>
      <c r="E1464" s="69"/>
      <c r="F1464" s="310">
        <v>-4019.14</v>
      </c>
      <c r="G1464" s="310">
        <v>8576.02</v>
      </c>
      <c r="H1464" s="144">
        <f t="shared" si="241"/>
        <v>-12595.16</v>
      </c>
      <c r="I1464" s="93">
        <f t="shared" si="240"/>
        <v>-1.4686486272186865</v>
      </c>
      <c r="J1464" s="160"/>
      <c r="K1464" s="310">
        <v>-38270.129999999997</v>
      </c>
      <c r="L1464" s="310">
        <v>22786.100000000002</v>
      </c>
      <c r="M1464" s="144">
        <f t="shared" si="234"/>
        <v>-61056.229999999996</v>
      </c>
      <c r="N1464" s="93">
        <f t="shared" si="235"/>
        <v>-2.6795384027981966</v>
      </c>
      <c r="O1464" s="261"/>
      <c r="P1464" s="160"/>
      <c r="Q1464" s="310">
        <v>-21728.22</v>
      </c>
      <c r="R1464" s="310">
        <v>17615.7</v>
      </c>
      <c r="S1464" s="144">
        <f t="shared" si="236"/>
        <v>-39343.919999999998</v>
      </c>
      <c r="T1464" s="93">
        <f t="shared" si="237"/>
        <v>-2.2334576542516049</v>
      </c>
      <c r="U1464" s="160"/>
      <c r="V1464" s="310">
        <v>-4990.2299999999959</v>
      </c>
      <c r="W1464" s="310">
        <v>50226.33</v>
      </c>
      <c r="X1464" s="144">
        <f t="shared" si="238"/>
        <v>-55216.56</v>
      </c>
      <c r="Y1464" s="93">
        <f t="shared" si="239"/>
        <v>-1.0993548602894139</v>
      </c>
      <c r="Z1464" s="134"/>
    </row>
    <row r="1465" spans="1:26" s="70" customFormat="1" hidden="1" outlineLevel="2" x14ac:dyDescent="0.25">
      <c r="A1465" s="65" t="s">
        <v>1359</v>
      </c>
      <c r="B1465" s="66" t="s">
        <v>1820</v>
      </c>
      <c r="C1465" s="67" t="s">
        <v>2280</v>
      </c>
      <c r="D1465" s="68"/>
      <c r="E1465" s="69"/>
      <c r="F1465" s="310">
        <v>271549.28999999998</v>
      </c>
      <c r="G1465" s="310">
        <v>301057.2</v>
      </c>
      <c r="H1465" s="144">
        <f t="shared" si="241"/>
        <v>-29507.910000000033</v>
      </c>
      <c r="I1465" s="93">
        <f t="shared" si="240"/>
        <v>-9.8014297615204124E-2</v>
      </c>
      <c r="J1465" s="160"/>
      <c r="K1465" s="310">
        <v>1649750.9500000002</v>
      </c>
      <c r="L1465" s="310">
        <v>1847368.6600000001</v>
      </c>
      <c r="M1465" s="144">
        <f t="shared" si="234"/>
        <v>-197617.70999999996</v>
      </c>
      <c r="N1465" s="93">
        <f t="shared" si="235"/>
        <v>-0.10697253573631586</v>
      </c>
      <c r="O1465" s="261"/>
      <c r="P1465" s="160"/>
      <c r="Q1465" s="310">
        <v>818938.66</v>
      </c>
      <c r="R1465" s="310">
        <v>910650.49</v>
      </c>
      <c r="S1465" s="144">
        <f t="shared" si="236"/>
        <v>-91711.829999999958</v>
      </c>
      <c r="T1465" s="93">
        <f t="shared" si="237"/>
        <v>-0.10071024065445784</v>
      </c>
      <c r="U1465" s="160"/>
      <c r="V1465" s="310">
        <v>3389853.7700000005</v>
      </c>
      <c r="W1465" s="310">
        <v>3180729.83</v>
      </c>
      <c r="X1465" s="144">
        <f t="shared" si="238"/>
        <v>209123.94000000041</v>
      </c>
      <c r="Y1465" s="93">
        <f t="shared" si="239"/>
        <v>6.5747155897236453E-2</v>
      </c>
      <c r="Z1465" s="134"/>
    </row>
    <row r="1466" spans="1:26" s="70" customFormat="1" hidden="1" outlineLevel="2" x14ac:dyDescent="0.25">
      <c r="A1466" s="65" t="s">
        <v>1360</v>
      </c>
      <c r="B1466" s="66" t="s">
        <v>1821</v>
      </c>
      <c r="C1466" s="67" t="s">
        <v>2281</v>
      </c>
      <c r="D1466" s="68"/>
      <c r="E1466" s="69"/>
      <c r="F1466" s="310">
        <v>-119573</v>
      </c>
      <c r="G1466" s="310">
        <v>-119573</v>
      </c>
      <c r="H1466" s="144">
        <f t="shared" si="241"/>
        <v>0</v>
      </c>
      <c r="I1466" s="93">
        <f t="shared" si="240"/>
        <v>0</v>
      </c>
      <c r="J1466" s="160"/>
      <c r="K1466" s="310">
        <v>-717438</v>
      </c>
      <c r="L1466" s="310">
        <v>-717438</v>
      </c>
      <c r="M1466" s="144">
        <f t="shared" si="234"/>
        <v>0</v>
      </c>
      <c r="N1466" s="93">
        <f t="shared" si="235"/>
        <v>0</v>
      </c>
      <c r="O1466" s="261"/>
      <c r="P1466" s="160"/>
      <c r="Q1466" s="310">
        <v>-358719</v>
      </c>
      <c r="R1466" s="310">
        <v>-358719</v>
      </c>
      <c r="S1466" s="144">
        <f t="shared" si="236"/>
        <v>0</v>
      </c>
      <c r="T1466" s="93">
        <f t="shared" si="237"/>
        <v>0</v>
      </c>
      <c r="U1466" s="160"/>
      <c r="V1466" s="310">
        <v>-1434876</v>
      </c>
      <c r="W1466" s="310">
        <v>-1434876</v>
      </c>
      <c r="X1466" s="144">
        <f t="shared" si="238"/>
        <v>0</v>
      </c>
      <c r="Y1466" s="93">
        <f t="shared" si="239"/>
        <v>0</v>
      </c>
      <c r="Z1466" s="134"/>
    </row>
    <row r="1467" spans="1:26" s="70" customFormat="1" hidden="1" outlineLevel="2" x14ac:dyDescent="0.25">
      <c r="A1467" s="65" t="s">
        <v>1361</v>
      </c>
      <c r="B1467" s="66" t="s">
        <v>1822</v>
      </c>
      <c r="C1467" s="67" t="s">
        <v>2282</v>
      </c>
      <c r="D1467" s="68"/>
      <c r="E1467" s="69"/>
      <c r="F1467" s="310">
        <v>26888.600000000002</v>
      </c>
      <c r="G1467" s="310">
        <v>95135.13</v>
      </c>
      <c r="H1467" s="144">
        <f t="shared" si="241"/>
        <v>-68246.53</v>
      </c>
      <c r="I1467" s="93">
        <f t="shared" si="240"/>
        <v>-0.71736413247135933</v>
      </c>
      <c r="J1467" s="160"/>
      <c r="K1467" s="310">
        <v>208661.02000000002</v>
      </c>
      <c r="L1467" s="310">
        <v>525283.94999999995</v>
      </c>
      <c r="M1467" s="144">
        <f t="shared" si="234"/>
        <v>-316622.92999999993</v>
      </c>
      <c r="N1467" s="93">
        <f t="shared" si="235"/>
        <v>-0.60276528532805917</v>
      </c>
      <c r="O1467" s="261"/>
      <c r="P1467" s="160"/>
      <c r="Q1467" s="310">
        <v>111222.19</v>
      </c>
      <c r="R1467" s="310">
        <v>269511.63</v>
      </c>
      <c r="S1467" s="144">
        <f t="shared" si="236"/>
        <v>-158289.44</v>
      </c>
      <c r="T1467" s="93">
        <f t="shared" si="237"/>
        <v>-0.58731951567359075</v>
      </c>
      <c r="U1467" s="160"/>
      <c r="V1467" s="310">
        <v>782192.34000000008</v>
      </c>
      <c r="W1467" s="310">
        <v>957307.12999999989</v>
      </c>
      <c r="X1467" s="144">
        <f t="shared" si="238"/>
        <v>-175114.7899999998</v>
      </c>
      <c r="Y1467" s="93">
        <f t="shared" si="239"/>
        <v>-0.18292435573941648</v>
      </c>
      <c r="Z1467" s="134"/>
    </row>
    <row r="1468" spans="1:26" s="70" customFormat="1" hidden="1" outlineLevel="2" x14ac:dyDescent="0.25">
      <c r="A1468" s="65" t="s">
        <v>1362</v>
      </c>
      <c r="B1468" s="66" t="s">
        <v>1823</v>
      </c>
      <c r="C1468" s="67" t="s">
        <v>2283</v>
      </c>
      <c r="D1468" s="68"/>
      <c r="E1468" s="69"/>
      <c r="F1468" s="310">
        <v>108302.07</v>
      </c>
      <c r="G1468" s="310">
        <v>36486.33</v>
      </c>
      <c r="H1468" s="144">
        <f t="shared" si="241"/>
        <v>71815.740000000005</v>
      </c>
      <c r="I1468" s="93">
        <f t="shared" si="240"/>
        <v>1.9682916862287876</v>
      </c>
      <c r="J1468" s="160"/>
      <c r="K1468" s="310">
        <v>505567.03</v>
      </c>
      <c r="L1468" s="310">
        <v>304407.47000000003</v>
      </c>
      <c r="M1468" s="144">
        <f t="shared" si="234"/>
        <v>201159.56</v>
      </c>
      <c r="N1468" s="93">
        <f t="shared" si="235"/>
        <v>0.66082333656266712</v>
      </c>
      <c r="O1468" s="261"/>
      <c r="P1468" s="160"/>
      <c r="Q1468" s="310">
        <v>228433.39</v>
      </c>
      <c r="R1468" s="310">
        <v>149308.74</v>
      </c>
      <c r="S1468" s="144">
        <f t="shared" si="236"/>
        <v>79124.650000000023</v>
      </c>
      <c r="T1468" s="93">
        <f t="shared" si="237"/>
        <v>0.52993984143192174</v>
      </c>
      <c r="U1468" s="160"/>
      <c r="V1468" s="310">
        <v>799682.65</v>
      </c>
      <c r="W1468" s="310">
        <v>619034.97</v>
      </c>
      <c r="X1468" s="144">
        <f t="shared" si="238"/>
        <v>180647.68000000005</v>
      </c>
      <c r="Y1468" s="93">
        <f t="shared" si="239"/>
        <v>0.29182144588697478</v>
      </c>
      <c r="Z1468" s="134"/>
    </row>
    <row r="1469" spans="1:26" s="70" customFormat="1" hidden="1" outlineLevel="2" x14ac:dyDescent="0.25">
      <c r="A1469" s="65" t="s">
        <v>1363</v>
      </c>
      <c r="B1469" s="66" t="s">
        <v>1824</v>
      </c>
      <c r="C1469" s="67" t="s">
        <v>2284</v>
      </c>
      <c r="D1469" s="68"/>
      <c r="E1469" s="69"/>
      <c r="F1469" s="310">
        <v>-961.09</v>
      </c>
      <c r="G1469" s="310">
        <v>-368.62</v>
      </c>
      <c r="H1469" s="144">
        <f t="shared" si="241"/>
        <v>-592.47</v>
      </c>
      <c r="I1469" s="93">
        <f t="shared" si="240"/>
        <v>-1.6072649340784548</v>
      </c>
      <c r="J1469" s="160"/>
      <c r="K1469" s="310">
        <v>211096.54</v>
      </c>
      <c r="L1469" s="310">
        <v>-9415.0400000000009</v>
      </c>
      <c r="M1469" s="144">
        <f t="shared" si="234"/>
        <v>220511.58000000002</v>
      </c>
      <c r="N1469" s="93" t="str">
        <f t="shared" si="235"/>
        <v>N.M.</v>
      </c>
      <c r="O1469" s="261"/>
      <c r="P1469" s="160"/>
      <c r="Q1469" s="310">
        <v>-1821.42</v>
      </c>
      <c r="R1469" s="310">
        <v>-2789.86</v>
      </c>
      <c r="S1469" s="144">
        <f t="shared" si="236"/>
        <v>968.44</v>
      </c>
      <c r="T1469" s="93">
        <f t="shared" si="237"/>
        <v>0.34712852974701242</v>
      </c>
      <c r="U1469" s="160"/>
      <c r="V1469" s="310">
        <v>-19127.419999999984</v>
      </c>
      <c r="W1469" s="310">
        <v>7220.3499999999985</v>
      </c>
      <c r="X1469" s="144">
        <f t="shared" si="238"/>
        <v>-26347.769999999982</v>
      </c>
      <c r="Y1469" s="93">
        <f t="shared" si="239"/>
        <v>-3.6490987279010003</v>
      </c>
      <c r="Z1469" s="134"/>
    </row>
    <row r="1470" spans="1:26" s="70" customFormat="1" hidden="1" outlineLevel="2" x14ac:dyDescent="0.25">
      <c r="A1470" s="65" t="s">
        <v>1364</v>
      </c>
      <c r="B1470" s="66" t="s">
        <v>1825</v>
      </c>
      <c r="C1470" s="67" t="s">
        <v>2285</v>
      </c>
      <c r="D1470" s="68"/>
      <c r="E1470" s="69"/>
      <c r="F1470" s="310">
        <v>3619595.0300000003</v>
      </c>
      <c r="G1470" s="310">
        <v>1941715.06</v>
      </c>
      <c r="H1470" s="144">
        <f t="shared" si="241"/>
        <v>1677879.9700000002</v>
      </c>
      <c r="I1470" s="93">
        <f t="shared" si="240"/>
        <v>0.86412265350612261</v>
      </c>
      <c r="J1470" s="160"/>
      <c r="K1470" s="310">
        <v>6498538.9900000002</v>
      </c>
      <c r="L1470" s="310">
        <v>2554476.13</v>
      </c>
      <c r="M1470" s="144">
        <f t="shared" si="234"/>
        <v>3944062.8600000003</v>
      </c>
      <c r="N1470" s="93">
        <f t="shared" si="235"/>
        <v>1.543981097995228</v>
      </c>
      <c r="O1470" s="261"/>
      <c r="P1470" s="160"/>
      <c r="Q1470" s="310">
        <v>5159257.5599999996</v>
      </c>
      <c r="R1470" s="310">
        <v>2182148.9500000002</v>
      </c>
      <c r="S1470" s="144">
        <f t="shared" si="236"/>
        <v>2977108.6099999994</v>
      </c>
      <c r="T1470" s="93">
        <f t="shared" si="237"/>
        <v>1.3643012820000207</v>
      </c>
      <c r="U1470" s="160"/>
      <c r="V1470" s="310">
        <v>12556509.93</v>
      </c>
      <c r="W1470" s="310">
        <v>7829587.4799999995</v>
      </c>
      <c r="X1470" s="144">
        <f t="shared" si="238"/>
        <v>4726922.45</v>
      </c>
      <c r="Y1470" s="93">
        <f t="shared" si="239"/>
        <v>0.60372560649900298</v>
      </c>
      <c r="Z1470" s="134"/>
    </row>
    <row r="1471" spans="1:26" s="70" customFormat="1" hidden="1" outlineLevel="2" x14ac:dyDescent="0.25">
      <c r="A1471" s="65" t="s">
        <v>1365</v>
      </c>
      <c r="B1471" s="66" t="s">
        <v>1826</v>
      </c>
      <c r="C1471" s="67" t="s">
        <v>2286</v>
      </c>
      <c r="D1471" s="68"/>
      <c r="E1471" s="69"/>
      <c r="F1471" s="310">
        <v>95618.73</v>
      </c>
      <c r="G1471" s="310">
        <v>53689.01</v>
      </c>
      <c r="H1471" s="144">
        <f t="shared" si="241"/>
        <v>41929.719999999994</v>
      </c>
      <c r="I1471" s="93">
        <f t="shared" si="240"/>
        <v>0.78097398331613843</v>
      </c>
      <c r="J1471" s="160"/>
      <c r="K1471" s="310">
        <v>544778.74</v>
      </c>
      <c r="L1471" s="310">
        <v>219149.98</v>
      </c>
      <c r="M1471" s="144">
        <f t="shared" si="234"/>
        <v>325628.76</v>
      </c>
      <c r="N1471" s="93">
        <f t="shared" si="235"/>
        <v>1.485871730401253</v>
      </c>
      <c r="O1471" s="261"/>
      <c r="P1471" s="160"/>
      <c r="Q1471" s="310">
        <v>270474.18</v>
      </c>
      <c r="R1471" s="310">
        <v>160450.26999999999</v>
      </c>
      <c r="S1471" s="144">
        <f t="shared" si="236"/>
        <v>110023.91</v>
      </c>
      <c r="T1471" s="93">
        <f t="shared" si="237"/>
        <v>0.68571969370945907</v>
      </c>
      <c r="U1471" s="160"/>
      <c r="V1471" s="310">
        <v>795604.79</v>
      </c>
      <c r="W1471" s="310">
        <v>555891.03</v>
      </c>
      <c r="X1471" s="144">
        <f t="shared" si="238"/>
        <v>239713.76</v>
      </c>
      <c r="Y1471" s="93">
        <f t="shared" si="239"/>
        <v>0.43122437143840942</v>
      </c>
      <c r="Z1471" s="134"/>
    </row>
    <row r="1472" spans="1:26" s="70" customFormat="1" hidden="1" outlineLevel="2" x14ac:dyDescent="0.25">
      <c r="A1472" s="65" t="s">
        <v>1366</v>
      </c>
      <c r="B1472" s="66" t="s">
        <v>1827</v>
      </c>
      <c r="C1472" s="67" t="s">
        <v>2287</v>
      </c>
      <c r="D1472" s="68"/>
      <c r="E1472" s="69"/>
      <c r="F1472" s="310">
        <v>-5237.4400000000005</v>
      </c>
      <c r="G1472" s="310">
        <v>-25283.119999999999</v>
      </c>
      <c r="H1472" s="144">
        <f t="shared" si="241"/>
        <v>20045.68</v>
      </c>
      <c r="I1472" s="93">
        <f t="shared" si="240"/>
        <v>0.79284835099465578</v>
      </c>
      <c r="J1472" s="160"/>
      <c r="K1472" s="310">
        <v>-98626.83</v>
      </c>
      <c r="L1472" s="310">
        <v>-13997.58</v>
      </c>
      <c r="M1472" s="144">
        <f t="shared" si="234"/>
        <v>-84629.25</v>
      </c>
      <c r="N1472" s="93">
        <f t="shared" si="235"/>
        <v>-6.0459915213915547</v>
      </c>
      <c r="O1472" s="261"/>
      <c r="P1472" s="160"/>
      <c r="Q1472" s="310">
        <v>-55687.700000000004</v>
      </c>
      <c r="R1472" s="310">
        <v>-22033.62</v>
      </c>
      <c r="S1472" s="144">
        <f t="shared" si="236"/>
        <v>-33654.080000000002</v>
      </c>
      <c r="T1472" s="93">
        <f t="shared" si="237"/>
        <v>-1.5273967691191916</v>
      </c>
      <c r="U1472" s="160"/>
      <c r="V1472" s="310">
        <v>-120514.41</v>
      </c>
      <c r="W1472" s="310">
        <v>-10593.61</v>
      </c>
      <c r="X1472" s="144">
        <f t="shared" si="238"/>
        <v>-109920.8</v>
      </c>
      <c r="Y1472" s="93" t="str">
        <f t="shared" si="239"/>
        <v>N.M.</v>
      </c>
      <c r="Z1472" s="134"/>
    </row>
    <row r="1473" spans="1:26" s="70" customFormat="1" hidden="1" outlineLevel="2" x14ac:dyDescent="0.25">
      <c r="A1473" s="65" t="s">
        <v>1367</v>
      </c>
      <c r="B1473" s="66" t="s">
        <v>1828</v>
      </c>
      <c r="C1473" s="67" t="s">
        <v>2288</v>
      </c>
      <c r="D1473" s="68"/>
      <c r="E1473" s="69"/>
      <c r="F1473" s="310">
        <v>0</v>
      </c>
      <c r="G1473" s="310">
        <v>0</v>
      </c>
      <c r="H1473" s="144">
        <f t="shared" si="241"/>
        <v>0</v>
      </c>
      <c r="I1473" s="93">
        <f t="shared" si="240"/>
        <v>0</v>
      </c>
      <c r="J1473" s="160"/>
      <c r="K1473" s="310">
        <v>0</v>
      </c>
      <c r="L1473" s="310">
        <v>0</v>
      </c>
      <c r="M1473" s="144">
        <f t="shared" si="234"/>
        <v>0</v>
      </c>
      <c r="N1473" s="93">
        <f t="shared" si="235"/>
        <v>0</v>
      </c>
      <c r="O1473" s="261"/>
      <c r="P1473" s="160"/>
      <c r="Q1473" s="310">
        <v>0</v>
      </c>
      <c r="R1473" s="310">
        <v>0</v>
      </c>
      <c r="S1473" s="144">
        <f t="shared" si="236"/>
        <v>0</v>
      </c>
      <c r="T1473" s="93">
        <f t="shared" si="237"/>
        <v>0</v>
      </c>
      <c r="U1473" s="160"/>
      <c r="V1473" s="310">
        <v>0</v>
      </c>
      <c r="W1473" s="310">
        <v>0</v>
      </c>
      <c r="X1473" s="144">
        <f t="shared" si="238"/>
        <v>0</v>
      </c>
      <c r="Y1473" s="93">
        <f t="shared" si="239"/>
        <v>0</v>
      </c>
      <c r="Z1473" s="134"/>
    </row>
    <row r="1474" spans="1:26" s="70" customFormat="1" hidden="1" outlineLevel="2" x14ac:dyDescent="0.25">
      <c r="A1474" s="65" t="s">
        <v>1368</v>
      </c>
      <c r="B1474" s="66" t="s">
        <v>1829</v>
      </c>
      <c r="C1474" s="67" t="s">
        <v>2289</v>
      </c>
      <c r="D1474" s="68"/>
      <c r="E1474" s="69"/>
      <c r="F1474" s="310">
        <v>115041.68000000001</v>
      </c>
      <c r="G1474" s="310">
        <v>165939.33000000002</v>
      </c>
      <c r="H1474" s="144">
        <f t="shared" si="241"/>
        <v>-50897.650000000009</v>
      </c>
      <c r="I1474" s="93">
        <f t="shared" si="240"/>
        <v>-0.30672445164145234</v>
      </c>
      <c r="J1474" s="160"/>
      <c r="K1474" s="310">
        <v>3754534.42</v>
      </c>
      <c r="L1474" s="310">
        <v>821691.29</v>
      </c>
      <c r="M1474" s="144">
        <f t="shared" si="234"/>
        <v>2932843.13</v>
      </c>
      <c r="N1474" s="93">
        <f t="shared" si="235"/>
        <v>3.5692761572293161</v>
      </c>
      <c r="O1474" s="261"/>
      <c r="P1474" s="160"/>
      <c r="Q1474" s="310">
        <v>441454</v>
      </c>
      <c r="R1474" s="310">
        <v>403044.42</v>
      </c>
      <c r="S1474" s="144">
        <f t="shared" si="236"/>
        <v>38409.580000000016</v>
      </c>
      <c r="T1474" s="93">
        <f t="shared" si="237"/>
        <v>9.5298627382063794E-2</v>
      </c>
      <c r="U1474" s="160"/>
      <c r="V1474" s="310">
        <v>4223240.5199999996</v>
      </c>
      <c r="W1474" s="310">
        <v>1210377.1600000001</v>
      </c>
      <c r="X1474" s="144">
        <f t="shared" si="238"/>
        <v>3012863.3599999994</v>
      </c>
      <c r="Y1474" s="93">
        <f t="shared" si="239"/>
        <v>2.4891938311195489</v>
      </c>
      <c r="Z1474" s="134"/>
    </row>
    <row r="1475" spans="1:26" s="70" customFormat="1" hidden="1" outlineLevel="2" x14ac:dyDescent="0.25">
      <c r="A1475" s="65" t="s">
        <v>1369</v>
      </c>
      <c r="B1475" s="66" t="s">
        <v>1830</v>
      </c>
      <c r="C1475" s="67" t="s">
        <v>2290</v>
      </c>
      <c r="D1475" s="68"/>
      <c r="E1475" s="69"/>
      <c r="F1475" s="310">
        <v>652934.32000000007</v>
      </c>
      <c r="G1475" s="310">
        <v>814272.95000000007</v>
      </c>
      <c r="H1475" s="144">
        <f t="shared" si="241"/>
        <v>-161338.63</v>
      </c>
      <c r="I1475" s="93">
        <f t="shared" si="240"/>
        <v>-0.19813826555333811</v>
      </c>
      <c r="J1475" s="160"/>
      <c r="K1475" s="310">
        <v>3399859.13</v>
      </c>
      <c r="L1475" s="310">
        <v>2475132.7400000002</v>
      </c>
      <c r="M1475" s="144">
        <f t="shared" si="234"/>
        <v>924726.38999999966</v>
      </c>
      <c r="N1475" s="93">
        <f t="shared" si="235"/>
        <v>0.37360678684247034</v>
      </c>
      <c r="O1475" s="261"/>
      <c r="P1475" s="160"/>
      <c r="Q1475" s="310">
        <v>934624.70000000007</v>
      </c>
      <c r="R1475" s="310">
        <v>1617481.5899999999</v>
      </c>
      <c r="S1475" s="144">
        <f t="shared" si="236"/>
        <v>-682856.88999999978</v>
      </c>
      <c r="T1475" s="93">
        <f t="shared" si="237"/>
        <v>-0.42217289780713968</v>
      </c>
      <c r="U1475" s="160"/>
      <c r="V1475" s="310">
        <v>7868469.75</v>
      </c>
      <c r="W1475" s="310">
        <v>6254477.6200000001</v>
      </c>
      <c r="X1475" s="144">
        <f t="shared" si="238"/>
        <v>1613992.13</v>
      </c>
      <c r="Y1475" s="93">
        <f t="shared" si="239"/>
        <v>0.25805386605572345</v>
      </c>
      <c r="Z1475" s="134"/>
    </row>
    <row r="1476" spans="1:26" s="70" customFormat="1" hidden="1" outlineLevel="2" x14ac:dyDescent="0.25">
      <c r="A1476" s="65" t="s">
        <v>1370</v>
      </c>
      <c r="B1476" s="66" t="s">
        <v>1831</v>
      </c>
      <c r="C1476" s="67" t="s">
        <v>2291</v>
      </c>
      <c r="D1476" s="68"/>
      <c r="E1476" s="69"/>
      <c r="F1476" s="310">
        <v>-77097.56</v>
      </c>
      <c r="G1476" s="310">
        <v>-356099.49</v>
      </c>
      <c r="H1476" s="144">
        <f t="shared" si="241"/>
        <v>279001.93</v>
      </c>
      <c r="I1476" s="93">
        <f t="shared" si="240"/>
        <v>0.78349432626258464</v>
      </c>
      <c r="J1476" s="160"/>
      <c r="K1476" s="310">
        <v>-6119712.6799999997</v>
      </c>
      <c r="L1476" s="310">
        <v>-3770708.2199999997</v>
      </c>
      <c r="M1476" s="144">
        <f t="shared" si="234"/>
        <v>-2349004.46</v>
      </c>
      <c r="N1476" s="93">
        <f t="shared" si="235"/>
        <v>-0.62296107864850925</v>
      </c>
      <c r="O1476" s="261"/>
      <c r="P1476" s="160"/>
      <c r="Q1476" s="310">
        <v>-1341557.79</v>
      </c>
      <c r="R1476" s="310">
        <v>-1926556.9100000001</v>
      </c>
      <c r="S1476" s="144">
        <f t="shared" si="236"/>
        <v>584999.12000000011</v>
      </c>
      <c r="T1476" s="93">
        <f t="shared" si="237"/>
        <v>0.30365005931747951</v>
      </c>
      <c r="U1476" s="160"/>
      <c r="V1476" s="310">
        <v>-9904130.7799999993</v>
      </c>
      <c r="W1476" s="310">
        <v>-4905986.16</v>
      </c>
      <c r="X1476" s="144">
        <f t="shared" si="238"/>
        <v>-4998144.6199999992</v>
      </c>
      <c r="Y1476" s="93">
        <f t="shared" si="239"/>
        <v>-1.0187849001188374</v>
      </c>
      <c r="Z1476" s="134"/>
    </row>
    <row r="1477" spans="1:26" s="70" customFormat="1" hidden="1" outlineLevel="2" x14ac:dyDescent="0.25">
      <c r="A1477" s="65" t="s">
        <v>1371</v>
      </c>
      <c r="B1477" s="66" t="s">
        <v>1832</v>
      </c>
      <c r="C1477" s="67" t="s">
        <v>2292</v>
      </c>
      <c r="D1477" s="68"/>
      <c r="E1477" s="69"/>
      <c r="F1477" s="310">
        <v>-356.27</v>
      </c>
      <c r="G1477" s="310">
        <v>-8086.54</v>
      </c>
      <c r="H1477" s="144">
        <f t="shared" si="241"/>
        <v>7730.27</v>
      </c>
      <c r="I1477" s="93">
        <f t="shared" si="240"/>
        <v>0.95594283834619009</v>
      </c>
      <c r="J1477" s="160"/>
      <c r="K1477" s="310">
        <v>-37127.01</v>
      </c>
      <c r="L1477" s="310">
        <v>-36063.64</v>
      </c>
      <c r="M1477" s="144">
        <f t="shared" si="234"/>
        <v>-1063.3700000000026</v>
      </c>
      <c r="N1477" s="93">
        <f t="shared" si="235"/>
        <v>-2.9485930982008544E-2</v>
      </c>
      <c r="O1477" s="261"/>
      <c r="P1477" s="160"/>
      <c r="Q1477" s="310">
        <v>-21039.74</v>
      </c>
      <c r="R1477" s="310">
        <v>-23775.82</v>
      </c>
      <c r="S1477" s="144">
        <f t="shared" si="236"/>
        <v>2736.0799999999981</v>
      </c>
      <c r="T1477" s="93">
        <f t="shared" si="237"/>
        <v>0.11507826018198312</v>
      </c>
      <c r="U1477" s="160"/>
      <c r="V1477" s="310">
        <v>-65337.69</v>
      </c>
      <c r="W1477" s="310">
        <v>-68245.290000000008</v>
      </c>
      <c r="X1477" s="144">
        <f t="shared" si="238"/>
        <v>2907.6000000000058</v>
      </c>
      <c r="Y1477" s="93">
        <f t="shared" si="239"/>
        <v>4.2605138024909929E-2</v>
      </c>
      <c r="Z1477" s="134"/>
    </row>
    <row r="1478" spans="1:26" s="70" customFormat="1" hidden="1" outlineLevel="2" x14ac:dyDescent="0.25">
      <c r="A1478" s="65" t="s">
        <v>1372</v>
      </c>
      <c r="B1478" s="66" t="s">
        <v>1833</v>
      </c>
      <c r="C1478" s="67" t="s">
        <v>2293</v>
      </c>
      <c r="D1478" s="68"/>
      <c r="E1478" s="69"/>
      <c r="F1478" s="310">
        <v>0</v>
      </c>
      <c r="G1478" s="310">
        <v>0</v>
      </c>
      <c r="H1478" s="144">
        <f t="shared" si="241"/>
        <v>0</v>
      </c>
      <c r="I1478" s="93">
        <f t="shared" si="240"/>
        <v>0</v>
      </c>
      <c r="J1478" s="160"/>
      <c r="K1478" s="310">
        <v>0</v>
      </c>
      <c r="L1478" s="310">
        <v>0</v>
      </c>
      <c r="M1478" s="144">
        <f t="shared" si="234"/>
        <v>0</v>
      </c>
      <c r="N1478" s="93">
        <f t="shared" si="235"/>
        <v>0</v>
      </c>
      <c r="O1478" s="261"/>
      <c r="P1478" s="160"/>
      <c r="Q1478" s="310">
        <v>0</v>
      </c>
      <c r="R1478" s="310">
        <v>0</v>
      </c>
      <c r="S1478" s="144">
        <f t="shared" si="236"/>
        <v>0</v>
      </c>
      <c r="T1478" s="93">
        <f t="shared" si="237"/>
        <v>0</v>
      </c>
      <c r="U1478" s="160"/>
      <c r="V1478" s="310">
        <v>0</v>
      </c>
      <c r="W1478" s="310">
        <v>0</v>
      </c>
      <c r="X1478" s="144">
        <f t="shared" si="238"/>
        <v>0</v>
      </c>
      <c r="Y1478" s="93">
        <f t="shared" si="239"/>
        <v>0</v>
      </c>
      <c r="Z1478" s="134"/>
    </row>
    <row r="1479" spans="1:26" s="70" customFormat="1" hidden="1" outlineLevel="2" x14ac:dyDescent="0.25">
      <c r="A1479" s="65" t="s">
        <v>1373</v>
      </c>
      <c r="B1479" s="66" t="s">
        <v>1834</v>
      </c>
      <c r="C1479" s="67" t="s">
        <v>2294</v>
      </c>
      <c r="D1479" s="68"/>
      <c r="E1479" s="69"/>
      <c r="F1479" s="310">
        <v>0</v>
      </c>
      <c r="G1479" s="310">
        <v>0</v>
      </c>
      <c r="H1479" s="144">
        <f t="shared" si="241"/>
        <v>0</v>
      </c>
      <c r="I1479" s="93">
        <f t="shared" si="240"/>
        <v>0</v>
      </c>
      <c r="J1479" s="160"/>
      <c r="K1479" s="310">
        <v>0</v>
      </c>
      <c r="L1479" s="310">
        <v>152679.92000000001</v>
      </c>
      <c r="M1479" s="144">
        <f t="shared" si="234"/>
        <v>-152679.92000000001</v>
      </c>
      <c r="N1479" s="93" t="str">
        <f t="shared" si="235"/>
        <v>N.M.</v>
      </c>
      <c r="O1479" s="261"/>
      <c r="P1479" s="160"/>
      <c r="Q1479" s="310">
        <v>0</v>
      </c>
      <c r="R1479" s="310">
        <v>0</v>
      </c>
      <c r="S1479" s="144">
        <f t="shared" si="236"/>
        <v>0</v>
      </c>
      <c r="T1479" s="93">
        <f t="shared" si="237"/>
        <v>0</v>
      </c>
      <c r="U1479" s="160"/>
      <c r="V1479" s="310">
        <v>0</v>
      </c>
      <c r="W1479" s="310">
        <v>4543476.29</v>
      </c>
      <c r="X1479" s="144">
        <f t="shared" si="238"/>
        <v>-4543476.29</v>
      </c>
      <c r="Y1479" s="93" t="str">
        <f t="shared" si="239"/>
        <v>N.M.</v>
      </c>
      <c r="Z1479" s="134"/>
    </row>
    <row r="1480" spans="1:26" s="70" customFormat="1" hidden="1" outlineLevel="2" x14ac:dyDescent="0.25">
      <c r="A1480" s="65" t="s">
        <v>1374</v>
      </c>
      <c r="B1480" s="66" t="s">
        <v>1835</v>
      </c>
      <c r="C1480" s="67" t="s">
        <v>2295</v>
      </c>
      <c r="D1480" s="68"/>
      <c r="E1480" s="69"/>
      <c r="F1480" s="310">
        <v>547423.21</v>
      </c>
      <c r="G1480" s="310">
        <v>514991.33</v>
      </c>
      <c r="H1480" s="144">
        <f t="shared" si="241"/>
        <v>32431.879999999946</v>
      </c>
      <c r="I1480" s="93">
        <f t="shared" si="240"/>
        <v>6.2975584462751921E-2</v>
      </c>
      <c r="J1480" s="160"/>
      <c r="K1480" s="310">
        <v>3523439.49</v>
      </c>
      <c r="L1480" s="310">
        <v>2764769.8</v>
      </c>
      <c r="M1480" s="144">
        <f t="shared" si="234"/>
        <v>758669.69000000041</v>
      </c>
      <c r="N1480" s="93">
        <f t="shared" si="235"/>
        <v>0.27440609702840374</v>
      </c>
      <c r="O1480" s="261"/>
      <c r="P1480" s="160"/>
      <c r="Q1480" s="310">
        <v>1178978.75</v>
      </c>
      <c r="R1480" s="310">
        <v>1029394.84</v>
      </c>
      <c r="S1480" s="144">
        <f t="shared" si="236"/>
        <v>149583.91000000003</v>
      </c>
      <c r="T1480" s="93">
        <f t="shared" si="237"/>
        <v>0.14531247310312925</v>
      </c>
      <c r="U1480" s="160"/>
      <c r="V1480" s="310">
        <v>6410111.3399999999</v>
      </c>
      <c r="W1480" s="310">
        <v>5906588.9100000001</v>
      </c>
      <c r="X1480" s="144">
        <f t="shared" si="238"/>
        <v>503522.4299999997</v>
      </c>
      <c r="Y1480" s="93">
        <f t="shared" si="239"/>
        <v>8.5247583278992692E-2</v>
      </c>
      <c r="Z1480" s="134"/>
    </row>
    <row r="1481" spans="1:26" s="70" customFormat="1" hidden="1" outlineLevel="2" x14ac:dyDescent="0.25">
      <c r="A1481" s="65" t="s">
        <v>1375</v>
      </c>
      <c r="B1481" s="66" t="s">
        <v>1836</v>
      </c>
      <c r="C1481" s="67" t="s">
        <v>2296</v>
      </c>
      <c r="D1481" s="68"/>
      <c r="E1481" s="69"/>
      <c r="F1481" s="310">
        <v>-279161.09000000003</v>
      </c>
      <c r="G1481" s="310">
        <v>-184463.02</v>
      </c>
      <c r="H1481" s="144">
        <f t="shared" si="241"/>
        <v>-94698.070000000036</v>
      </c>
      <c r="I1481" s="93">
        <f t="shared" si="240"/>
        <v>-0.5133715690006595</v>
      </c>
      <c r="J1481" s="160"/>
      <c r="K1481" s="310">
        <v>-1889123.8</v>
      </c>
      <c r="L1481" s="310">
        <v>-1044887</v>
      </c>
      <c r="M1481" s="144">
        <f t="shared" si="234"/>
        <v>-844236.80000000005</v>
      </c>
      <c r="N1481" s="93">
        <f t="shared" si="235"/>
        <v>-0.807969474211087</v>
      </c>
      <c r="O1481" s="261"/>
      <c r="P1481" s="160"/>
      <c r="Q1481" s="310">
        <v>-670774.89</v>
      </c>
      <c r="R1481" s="310">
        <v>-477481.94</v>
      </c>
      <c r="S1481" s="144">
        <f t="shared" si="236"/>
        <v>-193292.95</v>
      </c>
      <c r="T1481" s="93">
        <f t="shared" si="237"/>
        <v>-0.40481730052449733</v>
      </c>
      <c r="U1481" s="160"/>
      <c r="V1481" s="310">
        <v>-3178811.56</v>
      </c>
      <c r="W1481" s="310">
        <v>-2093751.23</v>
      </c>
      <c r="X1481" s="144">
        <f t="shared" si="238"/>
        <v>-1085060.33</v>
      </c>
      <c r="Y1481" s="93">
        <f t="shared" si="239"/>
        <v>-0.51823746510706536</v>
      </c>
      <c r="Z1481" s="134"/>
    </row>
    <row r="1482" spans="1:26" s="70" customFormat="1" hidden="1" outlineLevel="2" x14ac:dyDescent="0.25">
      <c r="A1482" s="65" t="s">
        <v>1376</v>
      </c>
      <c r="B1482" s="66" t="s">
        <v>1837</v>
      </c>
      <c r="C1482" s="67" t="s">
        <v>2297</v>
      </c>
      <c r="D1482" s="68"/>
      <c r="E1482" s="69"/>
      <c r="F1482" s="310">
        <v>-288.03000000000003</v>
      </c>
      <c r="G1482" s="310">
        <v>75.58</v>
      </c>
      <c r="H1482" s="144">
        <f t="shared" si="241"/>
        <v>-363.61</v>
      </c>
      <c r="I1482" s="93">
        <f t="shared" si="240"/>
        <v>-4.8109288171473938</v>
      </c>
      <c r="J1482" s="160"/>
      <c r="K1482" s="310">
        <v>-2256.9500000000003</v>
      </c>
      <c r="L1482" s="310">
        <v>-2395.36</v>
      </c>
      <c r="M1482" s="144">
        <f t="shared" si="234"/>
        <v>138.40999999999985</v>
      </c>
      <c r="N1482" s="93">
        <f t="shared" si="235"/>
        <v>5.7782546256095052E-2</v>
      </c>
      <c r="O1482" s="261"/>
      <c r="P1482" s="160"/>
      <c r="Q1482" s="310">
        <v>-659.80000000000007</v>
      </c>
      <c r="R1482" s="310">
        <v>-872.48</v>
      </c>
      <c r="S1482" s="144">
        <f t="shared" si="236"/>
        <v>212.67999999999995</v>
      </c>
      <c r="T1482" s="93">
        <f t="shared" si="237"/>
        <v>0.24376490005501553</v>
      </c>
      <c r="U1482" s="160"/>
      <c r="V1482" s="310">
        <v>-2779.3700000000003</v>
      </c>
      <c r="W1482" s="310">
        <v>-3203.9</v>
      </c>
      <c r="X1482" s="144">
        <f t="shared" si="238"/>
        <v>424.52999999999975</v>
      </c>
      <c r="Y1482" s="93">
        <f t="shared" si="239"/>
        <v>0.13250413558475599</v>
      </c>
      <c r="Z1482" s="134"/>
    </row>
    <row r="1483" spans="1:26" s="70" customFormat="1" hidden="1" outlineLevel="2" x14ac:dyDescent="0.25">
      <c r="A1483" s="65" t="s">
        <v>1377</v>
      </c>
      <c r="B1483" s="66" t="s">
        <v>1838</v>
      </c>
      <c r="C1483" s="67" t="s">
        <v>2298</v>
      </c>
      <c r="D1483" s="68"/>
      <c r="E1483" s="69"/>
      <c r="F1483" s="310">
        <v>3584.03</v>
      </c>
      <c r="G1483" s="310">
        <v>4278.08</v>
      </c>
      <c r="H1483" s="144">
        <f t="shared" si="241"/>
        <v>-694.04999999999973</v>
      </c>
      <c r="I1483" s="93">
        <f t="shared" si="240"/>
        <v>-0.16223399281920856</v>
      </c>
      <c r="J1483" s="160"/>
      <c r="K1483" s="310">
        <v>23562.55</v>
      </c>
      <c r="L1483" s="310">
        <v>30870.77</v>
      </c>
      <c r="M1483" s="144">
        <f t="shared" si="234"/>
        <v>-7308.2200000000012</v>
      </c>
      <c r="N1483" s="93">
        <f t="shared" si="235"/>
        <v>-0.23673591556025331</v>
      </c>
      <c r="O1483" s="261"/>
      <c r="P1483" s="160"/>
      <c r="Q1483" s="310">
        <v>10333.35</v>
      </c>
      <c r="R1483" s="310">
        <v>14345.39</v>
      </c>
      <c r="S1483" s="144">
        <f t="shared" si="236"/>
        <v>-4012.0399999999991</v>
      </c>
      <c r="T1483" s="93">
        <f t="shared" si="237"/>
        <v>-0.27967451564579277</v>
      </c>
      <c r="U1483" s="160"/>
      <c r="V1483" s="310">
        <v>62567.05</v>
      </c>
      <c r="W1483" s="310">
        <v>70070.02</v>
      </c>
      <c r="X1483" s="144">
        <f t="shared" si="238"/>
        <v>-7502.9700000000012</v>
      </c>
      <c r="Y1483" s="93">
        <f t="shared" si="239"/>
        <v>-0.10707817694357731</v>
      </c>
      <c r="Z1483" s="134"/>
    </row>
    <row r="1484" spans="1:26" s="70" customFormat="1" hidden="1" outlineLevel="2" x14ac:dyDescent="0.25">
      <c r="A1484" s="65" t="s">
        <v>1378</v>
      </c>
      <c r="B1484" s="66" t="s">
        <v>1839</v>
      </c>
      <c r="C1484" s="67" t="s">
        <v>2299</v>
      </c>
      <c r="D1484" s="68"/>
      <c r="E1484" s="69"/>
      <c r="F1484" s="310">
        <v>61090.1</v>
      </c>
      <c r="G1484" s="310">
        <v>137783.09</v>
      </c>
      <c r="H1484" s="144">
        <f t="shared" si="241"/>
        <v>-76692.989999999991</v>
      </c>
      <c r="I1484" s="93">
        <f t="shared" si="240"/>
        <v>-0.5566212080161651</v>
      </c>
      <c r="J1484" s="160"/>
      <c r="K1484" s="310">
        <v>376416.24</v>
      </c>
      <c r="L1484" s="310">
        <v>458058.68</v>
      </c>
      <c r="M1484" s="144">
        <f t="shared" si="234"/>
        <v>-81642.44</v>
      </c>
      <c r="N1484" s="93">
        <f t="shared" si="235"/>
        <v>-0.17823576664893678</v>
      </c>
      <c r="O1484" s="261"/>
      <c r="P1484" s="160"/>
      <c r="Q1484" s="310">
        <v>183964.11000000002</v>
      </c>
      <c r="R1484" s="310">
        <v>266582.09000000003</v>
      </c>
      <c r="S1484" s="144">
        <f t="shared" si="236"/>
        <v>-82617.98000000001</v>
      </c>
      <c r="T1484" s="93">
        <f t="shared" si="237"/>
        <v>-0.30991571864411449</v>
      </c>
      <c r="U1484" s="160"/>
      <c r="V1484" s="310">
        <v>716667.11</v>
      </c>
      <c r="W1484" s="310">
        <v>817158.32000000007</v>
      </c>
      <c r="X1484" s="144">
        <f t="shared" si="238"/>
        <v>-100491.21000000008</v>
      </c>
      <c r="Y1484" s="93">
        <f t="shared" si="239"/>
        <v>-0.12297642640412701</v>
      </c>
      <c r="Z1484" s="134"/>
    </row>
    <row r="1485" spans="1:26" s="70" customFormat="1" hidden="1" outlineLevel="2" x14ac:dyDescent="0.25">
      <c r="A1485" s="65" t="s">
        <v>1379</v>
      </c>
      <c r="B1485" s="66" t="s">
        <v>1840</v>
      </c>
      <c r="C1485" s="67" t="s">
        <v>2300</v>
      </c>
      <c r="D1485" s="68"/>
      <c r="E1485" s="69"/>
      <c r="F1485" s="310">
        <v>0</v>
      </c>
      <c r="G1485" s="310">
        <v>0</v>
      </c>
      <c r="H1485" s="144">
        <f t="shared" si="241"/>
        <v>0</v>
      </c>
      <c r="I1485" s="93">
        <f t="shared" si="240"/>
        <v>0</v>
      </c>
      <c r="J1485" s="160"/>
      <c r="K1485" s="310">
        <v>243.15</v>
      </c>
      <c r="L1485" s="310">
        <v>245.05</v>
      </c>
      <c r="M1485" s="144">
        <f t="shared" si="234"/>
        <v>-1.9000000000000057</v>
      </c>
      <c r="N1485" s="93">
        <f t="shared" si="235"/>
        <v>-7.7535196898592352E-3</v>
      </c>
      <c r="O1485" s="261"/>
      <c r="P1485" s="160"/>
      <c r="Q1485" s="310">
        <v>0</v>
      </c>
      <c r="R1485" s="310">
        <v>0</v>
      </c>
      <c r="S1485" s="144">
        <f t="shared" si="236"/>
        <v>0</v>
      </c>
      <c r="T1485" s="93">
        <f t="shared" si="237"/>
        <v>0</v>
      </c>
      <c r="U1485" s="160"/>
      <c r="V1485" s="310">
        <v>243.15</v>
      </c>
      <c r="W1485" s="310">
        <v>245.05</v>
      </c>
      <c r="X1485" s="144">
        <f t="shared" si="238"/>
        <v>-1.9000000000000057</v>
      </c>
      <c r="Y1485" s="93">
        <f t="shared" si="239"/>
        <v>-7.7535196898592352E-3</v>
      </c>
      <c r="Z1485" s="134"/>
    </row>
    <row r="1486" spans="1:26" s="70" customFormat="1" hidden="1" outlineLevel="2" x14ac:dyDescent="0.25">
      <c r="A1486" s="65" t="s">
        <v>1380</v>
      </c>
      <c r="B1486" s="66" t="s">
        <v>1841</v>
      </c>
      <c r="C1486" s="67" t="s">
        <v>2301</v>
      </c>
      <c r="D1486" s="68"/>
      <c r="E1486" s="69"/>
      <c r="F1486" s="310">
        <v>0</v>
      </c>
      <c r="G1486" s="310">
        <v>0</v>
      </c>
      <c r="H1486" s="144">
        <f t="shared" si="241"/>
        <v>0</v>
      </c>
      <c r="I1486" s="93">
        <f t="shared" si="240"/>
        <v>0</v>
      </c>
      <c r="J1486" s="160"/>
      <c r="K1486" s="310">
        <v>0</v>
      </c>
      <c r="L1486" s="310">
        <v>446.40000000000003</v>
      </c>
      <c r="M1486" s="144">
        <f t="shared" si="234"/>
        <v>-446.40000000000003</v>
      </c>
      <c r="N1486" s="93" t="str">
        <f t="shared" si="235"/>
        <v>N.M.</v>
      </c>
      <c r="O1486" s="261"/>
      <c r="P1486" s="160"/>
      <c r="Q1486" s="310">
        <v>0</v>
      </c>
      <c r="R1486" s="310">
        <v>446.40000000000003</v>
      </c>
      <c r="S1486" s="144">
        <f t="shared" si="236"/>
        <v>-446.40000000000003</v>
      </c>
      <c r="T1486" s="93" t="str">
        <f t="shared" si="237"/>
        <v>N.M.</v>
      </c>
      <c r="U1486" s="160"/>
      <c r="V1486" s="310">
        <v>0</v>
      </c>
      <c r="W1486" s="310">
        <v>446.40000000000003</v>
      </c>
      <c r="X1486" s="144">
        <f t="shared" si="238"/>
        <v>-446.40000000000003</v>
      </c>
      <c r="Y1486" s="93" t="str">
        <f t="shared" si="239"/>
        <v>N.M.</v>
      </c>
      <c r="Z1486" s="134"/>
    </row>
    <row r="1487" spans="1:26" s="70" customFormat="1" hidden="1" outlineLevel="2" x14ac:dyDescent="0.25">
      <c r="A1487" s="65" t="s">
        <v>1381</v>
      </c>
      <c r="B1487" s="66" t="s">
        <v>1842</v>
      </c>
      <c r="C1487" s="67" t="s">
        <v>2302</v>
      </c>
      <c r="D1487" s="68"/>
      <c r="E1487" s="69"/>
      <c r="F1487" s="310">
        <v>0</v>
      </c>
      <c r="G1487" s="310">
        <v>5.68</v>
      </c>
      <c r="H1487" s="144">
        <f t="shared" si="241"/>
        <v>-5.68</v>
      </c>
      <c r="I1487" s="93" t="str">
        <f t="shared" si="240"/>
        <v>N.M.</v>
      </c>
      <c r="J1487" s="160"/>
      <c r="K1487" s="310">
        <v>0</v>
      </c>
      <c r="L1487" s="310">
        <v>5.79</v>
      </c>
      <c r="M1487" s="144">
        <f t="shared" si="234"/>
        <v>-5.79</v>
      </c>
      <c r="N1487" s="93" t="str">
        <f t="shared" si="235"/>
        <v>N.M.</v>
      </c>
      <c r="O1487" s="261"/>
      <c r="P1487" s="160"/>
      <c r="Q1487" s="310">
        <v>0</v>
      </c>
      <c r="R1487" s="310">
        <v>5.79</v>
      </c>
      <c r="S1487" s="144">
        <f t="shared" si="236"/>
        <v>-5.79</v>
      </c>
      <c r="T1487" s="93" t="str">
        <f t="shared" si="237"/>
        <v>N.M.</v>
      </c>
      <c r="U1487" s="160"/>
      <c r="V1487" s="310">
        <v>0</v>
      </c>
      <c r="W1487" s="310">
        <v>5.94</v>
      </c>
      <c r="X1487" s="144">
        <f t="shared" si="238"/>
        <v>-5.94</v>
      </c>
      <c r="Y1487" s="93" t="str">
        <f t="shared" si="239"/>
        <v>N.M.</v>
      </c>
      <c r="Z1487" s="134"/>
    </row>
    <row r="1488" spans="1:26" s="70" customFormat="1" hidden="1" outlineLevel="2" x14ac:dyDescent="0.25">
      <c r="A1488" s="65" t="s">
        <v>1382</v>
      </c>
      <c r="B1488" s="66" t="s">
        <v>1843</v>
      </c>
      <c r="C1488" s="67" t="s">
        <v>2303</v>
      </c>
      <c r="D1488" s="68"/>
      <c r="E1488" s="69"/>
      <c r="F1488" s="310">
        <v>0</v>
      </c>
      <c r="G1488" s="310">
        <v>0</v>
      </c>
      <c r="H1488" s="144">
        <f t="shared" si="241"/>
        <v>0</v>
      </c>
      <c r="I1488" s="93">
        <f t="shared" si="240"/>
        <v>0</v>
      </c>
      <c r="J1488" s="160"/>
      <c r="K1488" s="310">
        <v>0.93</v>
      </c>
      <c r="L1488" s="310">
        <v>0</v>
      </c>
      <c r="M1488" s="144">
        <f t="shared" si="234"/>
        <v>0.93</v>
      </c>
      <c r="N1488" s="93" t="str">
        <f t="shared" si="235"/>
        <v>N.M.</v>
      </c>
      <c r="O1488" s="261"/>
      <c r="P1488" s="160"/>
      <c r="Q1488" s="310">
        <v>0.93</v>
      </c>
      <c r="R1488" s="310">
        <v>0</v>
      </c>
      <c r="S1488" s="144">
        <f t="shared" si="236"/>
        <v>0.93</v>
      </c>
      <c r="T1488" s="93" t="str">
        <f t="shared" si="237"/>
        <v>N.M.</v>
      </c>
      <c r="U1488" s="160"/>
      <c r="V1488" s="310">
        <v>0.93</v>
      </c>
      <c r="W1488" s="310">
        <v>0</v>
      </c>
      <c r="X1488" s="144">
        <f t="shared" si="238"/>
        <v>0.93</v>
      </c>
      <c r="Y1488" s="93" t="str">
        <f t="shared" si="239"/>
        <v>N.M.</v>
      </c>
      <c r="Z1488" s="134"/>
    </row>
    <row r="1489" spans="1:26" s="70" customFormat="1" hidden="1" outlineLevel="2" x14ac:dyDescent="0.25">
      <c r="A1489" s="65" t="s">
        <v>1383</v>
      </c>
      <c r="B1489" s="66" t="s">
        <v>1844</v>
      </c>
      <c r="C1489" s="67" t="s">
        <v>2255</v>
      </c>
      <c r="D1489" s="68"/>
      <c r="E1489" s="69"/>
      <c r="F1489" s="310">
        <v>78.59</v>
      </c>
      <c r="G1489" s="310">
        <v>0</v>
      </c>
      <c r="H1489" s="144">
        <f t="shared" si="241"/>
        <v>78.59</v>
      </c>
      <c r="I1489" s="93" t="str">
        <f t="shared" si="240"/>
        <v>N.M.</v>
      </c>
      <c r="J1489" s="160"/>
      <c r="K1489" s="310">
        <v>224.88</v>
      </c>
      <c r="L1489" s="310">
        <v>0</v>
      </c>
      <c r="M1489" s="144">
        <f t="shared" si="234"/>
        <v>224.88</v>
      </c>
      <c r="N1489" s="93" t="str">
        <f t="shared" si="235"/>
        <v>N.M.</v>
      </c>
      <c r="O1489" s="261"/>
      <c r="P1489" s="160"/>
      <c r="Q1489" s="310">
        <v>224.88</v>
      </c>
      <c r="R1489" s="310">
        <v>0</v>
      </c>
      <c r="S1489" s="144">
        <f t="shared" si="236"/>
        <v>224.88</v>
      </c>
      <c r="T1489" s="93" t="str">
        <f t="shared" si="237"/>
        <v>N.M.</v>
      </c>
      <c r="U1489" s="160"/>
      <c r="V1489" s="310">
        <v>224.88</v>
      </c>
      <c r="W1489" s="310">
        <v>0</v>
      </c>
      <c r="X1489" s="144">
        <f t="shared" si="238"/>
        <v>224.88</v>
      </c>
      <c r="Y1489" s="93" t="str">
        <f t="shared" si="239"/>
        <v>N.M.</v>
      </c>
      <c r="Z1489" s="134"/>
    </row>
    <row r="1490" spans="1:26" s="70" customFormat="1" hidden="1" outlineLevel="2" x14ac:dyDescent="0.25">
      <c r="A1490" s="65" t="s">
        <v>1384</v>
      </c>
      <c r="B1490" s="66" t="s">
        <v>1845</v>
      </c>
      <c r="C1490" s="67" t="s">
        <v>2255</v>
      </c>
      <c r="D1490" s="68"/>
      <c r="E1490" s="69"/>
      <c r="F1490" s="310">
        <v>1636.25</v>
      </c>
      <c r="G1490" s="310">
        <v>0</v>
      </c>
      <c r="H1490" s="144">
        <f t="shared" si="241"/>
        <v>1636.25</v>
      </c>
      <c r="I1490" s="93" t="str">
        <f t="shared" si="240"/>
        <v>N.M.</v>
      </c>
      <c r="J1490" s="160"/>
      <c r="K1490" s="310">
        <v>3971.3</v>
      </c>
      <c r="L1490" s="310">
        <v>0</v>
      </c>
      <c r="M1490" s="144">
        <f t="shared" si="234"/>
        <v>3971.3</v>
      </c>
      <c r="N1490" s="93" t="str">
        <f t="shared" si="235"/>
        <v>N.M.</v>
      </c>
      <c r="O1490" s="261"/>
      <c r="P1490" s="160"/>
      <c r="Q1490" s="310">
        <v>3599.56</v>
      </c>
      <c r="R1490" s="310">
        <v>0</v>
      </c>
      <c r="S1490" s="144">
        <f t="shared" si="236"/>
        <v>3599.56</v>
      </c>
      <c r="T1490" s="93" t="str">
        <f t="shared" si="237"/>
        <v>N.M.</v>
      </c>
      <c r="U1490" s="160"/>
      <c r="V1490" s="310">
        <v>3971.3</v>
      </c>
      <c r="W1490" s="310">
        <v>0</v>
      </c>
      <c r="X1490" s="144">
        <f t="shared" si="238"/>
        <v>3971.3</v>
      </c>
      <c r="Y1490" s="93" t="str">
        <f t="shared" si="239"/>
        <v>N.M.</v>
      </c>
      <c r="Z1490" s="134"/>
    </row>
    <row r="1491" spans="1:26" s="70" customFormat="1" hidden="1" outlineLevel="2" x14ac:dyDescent="0.25">
      <c r="A1491" s="65" t="s">
        <v>1385</v>
      </c>
      <c r="B1491" s="66" t="s">
        <v>1846</v>
      </c>
      <c r="C1491" s="67" t="s">
        <v>2304</v>
      </c>
      <c r="D1491" s="68"/>
      <c r="E1491" s="69"/>
      <c r="F1491" s="310">
        <v>103.28</v>
      </c>
      <c r="G1491" s="310">
        <v>0</v>
      </c>
      <c r="H1491" s="144">
        <f t="shared" si="241"/>
        <v>103.28</v>
      </c>
      <c r="I1491" s="93" t="str">
        <f t="shared" si="240"/>
        <v>N.M.</v>
      </c>
      <c r="J1491" s="160"/>
      <c r="K1491" s="310">
        <v>514.06000000000006</v>
      </c>
      <c r="L1491" s="310">
        <v>0</v>
      </c>
      <c r="M1491" s="144">
        <f t="shared" si="234"/>
        <v>514.06000000000006</v>
      </c>
      <c r="N1491" s="93" t="str">
        <f t="shared" si="235"/>
        <v>N.M.</v>
      </c>
      <c r="O1491" s="261"/>
      <c r="P1491" s="160"/>
      <c r="Q1491" s="310">
        <v>-518.02</v>
      </c>
      <c r="R1491" s="310">
        <v>0</v>
      </c>
      <c r="S1491" s="144">
        <f t="shared" si="236"/>
        <v>-518.02</v>
      </c>
      <c r="T1491" s="93" t="str">
        <f t="shared" si="237"/>
        <v>N.M.</v>
      </c>
      <c r="U1491" s="160"/>
      <c r="V1491" s="310">
        <v>514.06000000000006</v>
      </c>
      <c r="W1491" s="310">
        <v>0</v>
      </c>
      <c r="X1491" s="144">
        <f t="shared" si="238"/>
        <v>514.06000000000006</v>
      </c>
      <c r="Y1491" s="93" t="str">
        <f t="shared" si="239"/>
        <v>N.M.</v>
      </c>
      <c r="Z1491" s="134"/>
    </row>
    <row r="1492" spans="1:26" s="70" customFormat="1" hidden="1" outlineLevel="2" x14ac:dyDescent="0.25">
      <c r="A1492" s="65" t="s">
        <v>1386</v>
      </c>
      <c r="B1492" s="66" t="s">
        <v>1847</v>
      </c>
      <c r="C1492" s="67" t="s">
        <v>2305</v>
      </c>
      <c r="D1492" s="68"/>
      <c r="E1492" s="69"/>
      <c r="F1492" s="310">
        <v>53.61</v>
      </c>
      <c r="G1492" s="310">
        <v>0</v>
      </c>
      <c r="H1492" s="144">
        <f t="shared" si="241"/>
        <v>53.61</v>
      </c>
      <c r="I1492" s="93" t="str">
        <f t="shared" si="240"/>
        <v>N.M.</v>
      </c>
      <c r="J1492" s="160"/>
      <c r="K1492" s="310">
        <v>53.61</v>
      </c>
      <c r="L1492" s="310">
        <v>0</v>
      </c>
      <c r="M1492" s="144">
        <f t="shared" si="234"/>
        <v>53.61</v>
      </c>
      <c r="N1492" s="93" t="str">
        <f t="shared" si="235"/>
        <v>N.M.</v>
      </c>
      <c r="O1492" s="261"/>
      <c r="P1492" s="160"/>
      <c r="Q1492" s="310">
        <v>53.61</v>
      </c>
      <c r="R1492" s="310">
        <v>0</v>
      </c>
      <c r="S1492" s="144">
        <f t="shared" si="236"/>
        <v>53.61</v>
      </c>
      <c r="T1492" s="93" t="str">
        <f t="shared" si="237"/>
        <v>N.M.</v>
      </c>
      <c r="U1492" s="160"/>
      <c r="V1492" s="310">
        <v>53.61</v>
      </c>
      <c r="W1492" s="310">
        <v>0</v>
      </c>
      <c r="X1492" s="144">
        <f t="shared" si="238"/>
        <v>53.61</v>
      </c>
      <c r="Y1492" s="93" t="str">
        <f t="shared" si="239"/>
        <v>N.M.</v>
      </c>
      <c r="Z1492" s="134"/>
    </row>
    <row r="1493" spans="1:26" s="70" customFormat="1" hidden="1" outlineLevel="2" x14ac:dyDescent="0.25">
      <c r="A1493" s="65" t="s">
        <v>1568</v>
      </c>
      <c r="B1493" s="66" t="s">
        <v>2029</v>
      </c>
      <c r="C1493" s="67" t="s">
        <v>2476</v>
      </c>
      <c r="D1493" s="68"/>
      <c r="E1493" s="69"/>
      <c r="F1493" s="310">
        <v>0</v>
      </c>
      <c r="G1493" s="310">
        <v>0</v>
      </c>
      <c r="H1493" s="144">
        <f t="shared" si="241"/>
        <v>0</v>
      </c>
      <c r="I1493" s="93">
        <f t="shared" si="240"/>
        <v>0</v>
      </c>
      <c r="J1493" s="160"/>
      <c r="K1493" s="310">
        <v>0</v>
      </c>
      <c r="L1493" s="310">
        <v>0</v>
      </c>
      <c r="M1493" s="144">
        <f t="shared" si="234"/>
        <v>0</v>
      </c>
      <c r="N1493" s="93">
        <f t="shared" si="235"/>
        <v>0</v>
      </c>
      <c r="O1493" s="261"/>
      <c r="P1493" s="160"/>
      <c r="Q1493" s="310">
        <v>0</v>
      </c>
      <c r="R1493" s="310">
        <v>0</v>
      </c>
      <c r="S1493" s="144">
        <f t="shared" si="236"/>
        <v>0</v>
      </c>
      <c r="T1493" s="93">
        <f t="shared" si="237"/>
        <v>0</v>
      </c>
      <c r="U1493" s="160"/>
      <c r="V1493" s="310">
        <v>0</v>
      </c>
      <c r="W1493" s="310">
        <v>0</v>
      </c>
      <c r="X1493" s="144">
        <f t="shared" si="238"/>
        <v>0</v>
      </c>
      <c r="Y1493" s="93">
        <f t="shared" si="239"/>
        <v>0</v>
      </c>
      <c r="Z1493" s="134"/>
    </row>
    <row r="1494" spans="1:26" s="70" customFormat="1" hidden="1" outlineLevel="2" x14ac:dyDescent="0.25">
      <c r="A1494" s="65" t="s">
        <v>1387</v>
      </c>
      <c r="B1494" s="66" t="s">
        <v>1848</v>
      </c>
      <c r="C1494" s="67" t="s">
        <v>2306</v>
      </c>
      <c r="D1494" s="68"/>
      <c r="E1494" s="69"/>
      <c r="F1494" s="310">
        <v>0</v>
      </c>
      <c r="G1494" s="310">
        <v>0</v>
      </c>
      <c r="H1494" s="144">
        <f t="shared" si="241"/>
        <v>0</v>
      </c>
      <c r="I1494" s="93">
        <f t="shared" si="240"/>
        <v>0</v>
      </c>
      <c r="J1494" s="160"/>
      <c r="K1494" s="310">
        <v>2.0699999999999998</v>
      </c>
      <c r="L1494" s="310">
        <v>0</v>
      </c>
      <c r="M1494" s="144">
        <f t="shared" si="234"/>
        <v>2.0699999999999998</v>
      </c>
      <c r="N1494" s="93" t="str">
        <f t="shared" si="235"/>
        <v>N.M.</v>
      </c>
      <c r="O1494" s="261"/>
      <c r="P1494" s="160"/>
      <c r="Q1494" s="310">
        <v>-8.32</v>
      </c>
      <c r="R1494" s="310">
        <v>0</v>
      </c>
      <c r="S1494" s="144">
        <f t="shared" si="236"/>
        <v>-8.32</v>
      </c>
      <c r="T1494" s="93" t="str">
        <f t="shared" si="237"/>
        <v>N.M.</v>
      </c>
      <c r="U1494" s="160"/>
      <c r="V1494" s="310">
        <v>2.0699999999999998</v>
      </c>
      <c r="W1494" s="310">
        <v>0</v>
      </c>
      <c r="X1494" s="144">
        <f t="shared" si="238"/>
        <v>2.0699999999999998</v>
      </c>
      <c r="Y1494" s="93" t="str">
        <f t="shared" si="239"/>
        <v>N.M.</v>
      </c>
      <c r="Z1494" s="134"/>
    </row>
    <row r="1495" spans="1:26" s="70" customFormat="1" hidden="1" outlineLevel="2" x14ac:dyDescent="0.25">
      <c r="A1495" s="65" t="s">
        <v>1569</v>
      </c>
      <c r="B1495" s="66" t="s">
        <v>2030</v>
      </c>
      <c r="C1495" s="67" t="s">
        <v>2477</v>
      </c>
      <c r="D1495" s="68"/>
      <c r="E1495" s="69"/>
      <c r="F1495" s="310">
        <v>-3.5100000000000002</v>
      </c>
      <c r="G1495" s="310">
        <v>0</v>
      </c>
      <c r="H1495" s="144">
        <f t="shared" si="241"/>
        <v>-3.5100000000000002</v>
      </c>
      <c r="I1495" s="93" t="str">
        <f t="shared" si="240"/>
        <v>N.M.</v>
      </c>
      <c r="J1495" s="160"/>
      <c r="K1495" s="310">
        <v>0</v>
      </c>
      <c r="L1495" s="310">
        <v>0</v>
      </c>
      <c r="M1495" s="144">
        <f t="shared" ref="M1495:M1558" si="242">+K1495-L1495</f>
        <v>0</v>
      </c>
      <c r="N1495" s="93">
        <f t="shared" ref="N1495:N1558" si="243">IF(L1495&lt;0,IF(M1495=0,0,IF(OR(L1495=0,K1495=0),"N.M.",IF(ABS(M1495/L1495)&gt;=10,"N.M.",M1495/(-L1495)))),IF(M1495=0,0,IF(OR(L1495=0,K1495=0),"N.M.",IF(ABS(M1495/L1495)&gt;=10,"N.M.",M1495/L1495))))</f>
        <v>0</v>
      </c>
      <c r="O1495" s="261"/>
      <c r="P1495" s="160"/>
      <c r="Q1495" s="310">
        <v>-41.21</v>
      </c>
      <c r="R1495" s="310">
        <v>0</v>
      </c>
      <c r="S1495" s="144">
        <f t="shared" ref="S1495:S1558" si="244">+Q1495-R1495</f>
        <v>-41.21</v>
      </c>
      <c r="T1495" s="93" t="str">
        <f t="shared" ref="T1495:T1558" si="245">IF(R1495&lt;0,IF(S1495=0,0,IF(OR(R1495=0,Q1495=0),"N.M.",IF(ABS(S1495/R1495)&gt;=10,"N.M.",S1495/(-R1495)))),IF(S1495=0,0,IF(OR(R1495=0,Q1495=0),"N.M.",IF(ABS(S1495/R1495)&gt;=10,"N.M.",S1495/R1495))))</f>
        <v>N.M.</v>
      </c>
      <c r="U1495" s="160"/>
      <c r="V1495" s="310">
        <v>0</v>
      </c>
      <c r="W1495" s="310">
        <v>0</v>
      </c>
      <c r="X1495" s="144">
        <f t="shared" ref="X1495:X1558" si="246">+V1495-W1495</f>
        <v>0</v>
      </c>
      <c r="Y1495" s="93">
        <f t="shared" ref="Y1495:Y1558" si="247">IF(W1495&lt;0,IF(X1495=0,0,IF(OR(W1495=0,V1495=0),"N.M.",IF(ABS(X1495/W1495)&gt;=10,"N.M.",X1495/(-W1495)))),IF(X1495=0,0,IF(OR(W1495=0,V1495=0),"N.M.",IF(ABS(X1495/W1495)&gt;=10,"N.M.",X1495/W1495))))</f>
        <v>0</v>
      </c>
      <c r="Z1495" s="134"/>
    </row>
    <row r="1496" spans="1:26" s="70" customFormat="1" hidden="1" outlineLevel="2" x14ac:dyDescent="0.25">
      <c r="A1496" s="65" t="s">
        <v>1388</v>
      </c>
      <c r="B1496" s="66" t="s">
        <v>1849</v>
      </c>
      <c r="C1496" s="67" t="s">
        <v>2255</v>
      </c>
      <c r="D1496" s="68"/>
      <c r="E1496" s="69"/>
      <c r="F1496" s="310">
        <v>212175.87</v>
      </c>
      <c r="G1496" s="310">
        <v>137056.33000000002</v>
      </c>
      <c r="H1496" s="144">
        <f t="shared" si="241"/>
        <v>75119.539999999979</v>
      </c>
      <c r="I1496" s="93">
        <f t="shared" si="240"/>
        <v>0.54809245220560021</v>
      </c>
      <c r="J1496" s="160"/>
      <c r="K1496" s="310">
        <v>1118799.25</v>
      </c>
      <c r="L1496" s="310">
        <v>1090896.78</v>
      </c>
      <c r="M1496" s="144">
        <f t="shared" si="242"/>
        <v>27902.469999999972</v>
      </c>
      <c r="N1496" s="93">
        <f t="shared" si="243"/>
        <v>2.5577552809350094E-2</v>
      </c>
      <c r="O1496" s="261"/>
      <c r="P1496" s="160"/>
      <c r="Q1496" s="310">
        <v>525207.21</v>
      </c>
      <c r="R1496" s="310">
        <v>494461.71</v>
      </c>
      <c r="S1496" s="144">
        <f t="shared" si="244"/>
        <v>30745.499999999942</v>
      </c>
      <c r="T1496" s="93">
        <f t="shared" si="245"/>
        <v>6.2179738851770625E-2</v>
      </c>
      <c r="U1496" s="160"/>
      <c r="V1496" s="310">
        <v>2092674.6</v>
      </c>
      <c r="W1496" s="310">
        <v>2186995.81</v>
      </c>
      <c r="X1496" s="144">
        <f t="shared" si="246"/>
        <v>-94321.209999999963</v>
      </c>
      <c r="Y1496" s="93">
        <f t="shared" si="247"/>
        <v>-4.3128207913667636E-2</v>
      </c>
      <c r="Z1496" s="134"/>
    </row>
    <row r="1497" spans="1:26" s="70" customFormat="1" hidden="1" outlineLevel="2" x14ac:dyDescent="0.25">
      <c r="A1497" s="65" t="s">
        <v>1389</v>
      </c>
      <c r="B1497" s="66" t="s">
        <v>1850</v>
      </c>
      <c r="C1497" s="67" t="s">
        <v>2307</v>
      </c>
      <c r="D1497" s="68"/>
      <c r="E1497" s="69"/>
      <c r="F1497" s="310">
        <v>54208.05</v>
      </c>
      <c r="G1497" s="310">
        <v>30121.74</v>
      </c>
      <c r="H1497" s="144">
        <f t="shared" si="241"/>
        <v>24086.31</v>
      </c>
      <c r="I1497" s="93">
        <f t="shared" si="240"/>
        <v>0.79963209296674098</v>
      </c>
      <c r="J1497" s="160"/>
      <c r="K1497" s="310">
        <v>314413.55</v>
      </c>
      <c r="L1497" s="310">
        <v>188884.30000000002</v>
      </c>
      <c r="M1497" s="144">
        <f t="shared" si="242"/>
        <v>125529.24999999997</v>
      </c>
      <c r="N1497" s="93">
        <f t="shared" si="243"/>
        <v>0.66458276309889153</v>
      </c>
      <c r="O1497" s="261"/>
      <c r="P1497" s="160"/>
      <c r="Q1497" s="310">
        <v>206227.56</v>
      </c>
      <c r="R1497" s="310">
        <v>91472.74</v>
      </c>
      <c r="S1497" s="144">
        <f t="shared" si="244"/>
        <v>114754.81999999999</v>
      </c>
      <c r="T1497" s="93">
        <f t="shared" si="245"/>
        <v>1.2545247906644099</v>
      </c>
      <c r="U1497" s="160"/>
      <c r="V1497" s="310">
        <v>511614.5</v>
      </c>
      <c r="W1497" s="310">
        <v>345975.53</v>
      </c>
      <c r="X1497" s="144">
        <f t="shared" si="246"/>
        <v>165638.96999999997</v>
      </c>
      <c r="Y1497" s="93">
        <f t="shared" si="247"/>
        <v>0.4787592058895031</v>
      </c>
      <c r="Z1497" s="134"/>
    </row>
    <row r="1498" spans="1:26" s="70" customFormat="1" hidden="1" outlineLevel="2" x14ac:dyDescent="0.25">
      <c r="A1498" s="65" t="s">
        <v>1390</v>
      </c>
      <c r="B1498" s="66" t="s">
        <v>1851</v>
      </c>
      <c r="C1498" s="67" t="s">
        <v>2308</v>
      </c>
      <c r="D1498" s="68"/>
      <c r="E1498" s="69"/>
      <c r="F1498" s="310">
        <v>80.16</v>
      </c>
      <c r="G1498" s="310">
        <v>0</v>
      </c>
      <c r="H1498" s="144">
        <f t="shared" si="241"/>
        <v>80.16</v>
      </c>
      <c r="I1498" s="93" t="str">
        <f t="shared" si="240"/>
        <v>N.M.</v>
      </c>
      <c r="J1498" s="160"/>
      <c r="K1498" s="310">
        <v>25.2</v>
      </c>
      <c r="L1498" s="310">
        <v>0</v>
      </c>
      <c r="M1498" s="144">
        <f t="shared" si="242"/>
        <v>25.2</v>
      </c>
      <c r="N1498" s="93" t="str">
        <f t="shared" si="243"/>
        <v>N.M.</v>
      </c>
      <c r="O1498" s="261"/>
      <c r="P1498" s="160"/>
      <c r="Q1498" s="310">
        <v>-149.14000000000001</v>
      </c>
      <c r="R1498" s="310">
        <v>0</v>
      </c>
      <c r="S1498" s="144">
        <f t="shared" si="244"/>
        <v>-149.14000000000001</v>
      </c>
      <c r="T1498" s="93" t="str">
        <f t="shared" si="245"/>
        <v>N.M.</v>
      </c>
      <c r="U1498" s="160"/>
      <c r="V1498" s="310">
        <v>155.25</v>
      </c>
      <c r="W1498" s="310">
        <v>0</v>
      </c>
      <c r="X1498" s="144">
        <f t="shared" si="246"/>
        <v>155.25</v>
      </c>
      <c r="Y1498" s="93" t="str">
        <f t="shared" si="247"/>
        <v>N.M.</v>
      </c>
      <c r="Z1498" s="134"/>
    </row>
    <row r="1499" spans="1:26" s="70" customFormat="1" hidden="1" outlineLevel="2" x14ac:dyDescent="0.25">
      <c r="A1499" s="65" t="s">
        <v>1391</v>
      </c>
      <c r="B1499" s="66" t="s">
        <v>1852</v>
      </c>
      <c r="C1499" s="67" t="s">
        <v>2309</v>
      </c>
      <c r="D1499" s="68"/>
      <c r="E1499" s="69"/>
      <c r="F1499" s="310">
        <v>12356.26</v>
      </c>
      <c r="G1499" s="310">
        <v>13322.58</v>
      </c>
      <c r="H1499" s="144">
        <f t="shared" si="241"/>
        <v>-966.31999999999971</v>
      </c>
      <c r="I1499" s="93">
        <f t="shared" si="240"/>
        <v>-7.2532497459200818E-2</v>
      </c>
      <c r="J1499" s="160"/>
      <c r="K1499" s="310">
        <v>44546.51</v>
      </c>
      <c r="L1499" s="310">
        <v>39320.080000000002</v>
      </c>
      <c r="M1499" s="144">
        <f t="shared" si="242"/>
        <v>5226.43</v>
      </c>
      <c r="N1499" s="93">
        <f t="shared" si="243"/>
        <v>0.13292012630696581</v>
      </c>
      <c r="O1499" s="261"/>
      <c r="P1499" s="160"/>
      <c r="Q1499" s="310">
        <v>26784.82</v>
      </c>
      <c r="R1499" s="310">
        <v>26191.200000000001</v>
      </c>
      <c r="S1499" s="144">
        <f t="shared" si="244"/>
        <v>593.61999999999898</v>
      </c>
      <c r="T1499" s="93">
        <f t="shared" si="245"/>
        <v>2.2664864534652822E-2</v>
      </c>
      <c r="U1499" s="160"/>
      <c r="V1499" s="310">
        <v>82486.929999999993</v>
      </c>
      <c r="W1499" s="310">
        <v>74570.89</v>
      </c>
      <c r="X1499" s="144">
        <f t="shared" si="246"/>
        <v>7916.0399999999936</v>
      </c>
      <c r="Y1499" s="93">
        <f t="shared" si="247"/>
        <v>0.10615455977526879</v>
      </c>
      <c r="Z1499" s="134"/>
    </row>
    <row r="1500" spans="1:26" s="70" customFormat="1" hidden="1" outlineLevel="2" x14ac:dyDescent="0.25">
      <c r="A1500" s="65" t="s">
        <v>1392</v>
      </c>
      <c r="B1500" s="66" t="s">
        <v>1853</v>
      </c>
      <c r="C1500" s="67" t="s">
        <v>2310</v>
      </c>
      <c r="D1500" s="68"/>
      <c r="E1500" s="69"/>
      <c r="F1500" s="310">
        <v>101015.23</v>
      </c>
      <c r="G1500" s="310">
        <v>110596.15000000001</v>
      </c>
      <c r="H1500" s="144">
        <f t="shared" si="241"/>
        <v>-9580.9200000000128</v>
      </c>
      <c r="I1500" s="93">
        <f t="shared" si="240"/>
        <v>-8.6629778703869995E-2</v>
      </c>
      <c r="J1500" s="160"/>
      <c r="K1500" s="310">
        <v>731688.02</v>
      </c>
      <c r="L1500" s="310">
        <v>730572.47</v>
      </c>
      <c r="M1500" s="144">
        <f t="shared" si="242"/>
        <v>1115.5500000000466</v>
      </c>
      <c r="N1500" s="93">
        <f t="shared" si="243"/>
        <v>1.5269532398340259E-3</v>
      </c>
      <c r="O1500" s="261"/>
      <c r="P1500" s="160"/>
      <c r="Q1500" s="310">
        <v>351880.81</v>
      </c>
      <c r="R1500" s="310">
        <v>359471.86</v>
      </c>
      <c r="S1500" s="144">
        <f t="shared" si="244"/>
        <v>-7591.0499999999884</v>
      </c>
      <c r="T1500" s="93">
        <f t="shared" si="245"/>
        <v>-2.111723014980919E-2</v>
      </c>
      <c r="U1500" s="160"/>
      <c r="V1500" s="310">
        <v>1317217.4100000001</v>
      </c>
      <c r="W1500" s="310">
        <v>1283082.95</v>
      </c>
      <c r="X1500" s="144">
        <f t="shared" si="246"/>
        <v>34134.460000000196</v>
      </c>
      <c r="Y1500" s="93">
        <f t="shared" si="247"/>
        <v>2.6603470960314918E-2</v>
      </c>
      <c r="Z1500" s="134"/>
    </row>
    <row r="1501" spans="1:26" s="70" customFormat="1" hidden="1" outlineLevel="2" x14ac:dyDescent="0.25">
      <c r="A1501" s="65" t="s">
        <v>1393</v>
      </c>
      <c r="B1501" s="66" t="s">
        <v>1854</v>
      </c>
      <c r="C1501" s="67" t="s">
        <v>2311</v>
      </c>
      <c r="D1501" s="68"/>
      <c r="E1501" s="69"/>
      <c r="F1501" s="310">
        <v>0</v>
      </c>
      <c r="G1501" s="310">
        <v>0</v>
      </c>
      <c r="H1501" s="144">
        <f t="shared" si="241"/>
        <v>0</v>
      </c>
      <c r="I1501" s="93">
        <f t="shared" si="240"/>
        <v>0</v>
      </c>
      <c r="J1501" s="160"/>
      <c r="K1501" s="310">
        <v>0</v>
      </c>
      <c r="L1501" s="310">
        <v>0</v>
      </c>
      <c r="M1501" s="144">
        <f t="shared" si="242"/>
        <v>0</v>
      </c>
      <c r="N1501" s="93">
        <f t="shared" si="243"/>
        <v>0</v>
      </c>
      <c r="O1501" s="261"/>
      <c r="P1501" s="160"/>
      <c r="Q1501" s="310">
        <v>0</v>
      </c>
      <c r="R1501" s="310">
        <v>0</v>
      </c>
      <c r="S1501" s="144">
        <f t="shared" si="244"/>
        <v>0</v>
      </c>
      <c r="T1501" s="93">
        <f t="shared" si="245"/>
        <v>0</v>
      </c>
      <c r="U1501" s="160"/>
      <c r="V1501" s="310">
        <v>0</v>
      </c>
      <c r="W1501" s="310">
        <v>-2488.0100000000002</v>
      </c>
      <c r="X1501" s="144">
        <f t="shared" si="246"/>
        <v>2488.0100000000002</v>
      </c>
      <c r="Y1501" s="93" t="str">
        <f t="shared" si="247"/>
        <v>N.M.</v>
      </c>
      <c r="Z1501" s="134"/>
    </row>
    <row r="1502" spans="1:26" s="70" customFormat="1" hidden="1" outlineLevel="2" x14ac:dyDescent="0.25">
      <c r="A1502" s="65" t="s">
        <v>1394</v>
      </c>
      <c r="B1502" s="66" t="s">
        <v>1855</v>
      </c>
      <c r="C1502" s="67" t="s">
        <v>2312</v>
      </c>
      <c r="D1502" s="68"/>
      <c r="E1502" s="69"/>
      <c r="F1502" s="310">
        <v>0</v>
      </c>
      <c r="G1502" s="310">
        <v>0</v>
      </c>
      <c r="H1502" s="144">
        <f t="shared" si="241"/>
        <v>0</v>
      </c>
      <c r="I1502" s="93">
        <f t="shared" si="240"/>
        <v>0</v>
      </c>
      <c r="J1502" s="160"/>
      <c r="K1502" s="310">
        <v>0</v>
      </c>
      <c r="L1502" s="310">
        <v>0</v>
      </c>
      <c r="M1502" s="144">
        <f t="shared" si="242"/>
        <v>0</v>
      </c>
      <c r="N1502" s="93">
        <f t="shared" si="243"/>
        <v>0</v>
      </c>
      <c r="O1502" s="261"/>
      <c r="P1502" s="160"/>
      <c r="Q1502" s="310">
        <v>0</v>
      </c>
      <c r="R1502" s="310">
        <v>0</v>
      </c>
      <c r="S1502" s="144">
        <f t="shared" si="244"/>
        <v>0</v>
      </c>
      <c r="T1502" s="93">
        <f t="shared" si="245"/>
        <v>0</v>
      </c>
      <c r="U1502" s="160"/>
      <c r="V1502" s="310">
        <v>0</v>
      </c>
      <c r="W1502" s="310">
        <v>39613.5</v>
      </c>
      <c r="X1502" s="144">
        <f t="shared" si="246"/>
        <v>-39613.5</v>
      </c>
      <c r="Y1502" s="93" t="str">
        <f t="shared" si="247"/>
        <v>N.M.</v>
      </c>
      <c r="Z1502" s="134"/>
    </row>
    <row r="1503" spans="1:26" s="70" customFormat="1" hidden="1" outlineLevel="2" x14ac:dyDescent="0.25">
      <c r="A1503" s="65" t="s">
        <v>1395</v>
      </c>
      <c r="B1503" s="66" t="s">
        <v>1856</v>
      </c>
      <c r="C1503" s="67" t="s">
        <v>2313</v>
      </c>
      <c r="D1503" s="68"/>
      <c r="E1503" s="69"/>
      <c r="F1503" s="310">
        <v>0</v>
      </c>
      <c r="G1503" s="310">
        <v>0</v>
      </c>
      <c r="H1503" s="144">
        <f t="shared" si="241"/>
        <v>0</v>
      </c>
      <c r="I1503" s="93">
        <f t="shared" si="240"/>
        <v>0</v>
      </c>
      <c r="J1503" s="160"/>
      <c r="K1503" s="310">
        <v>0</v>
      </c>
      <c r="L1503" s="310">
        <v>3534.9700000000003</v>
      </c>
      <c r="M1503" s="144">
        <f t="shared" si="242"/>
        <v>-3534.9700000000003</v>
      </c>
      <c r="N1503" s="93" t="str">
        <f t="shared" si="243"/>
        <v>N.M.</v>
      </c>
      <c r="O1503" s="261"/>
      <c r="P1503" s="160"/>
      <c r="Q1503" s="310">
        <v>0</v>
      </c>
      <c r="R1503" s="310">
        <v>0</v>
      </c>
      <c r="S1503" s="144">
        <f t="shared" si="244"/>
        <v>0</v>
      </c>
      <c r="T1503" s="93">
        <f t="shared" si="245"/>
        <v>0</v>
      </c>
      <c r="U1503" s="160"/>
      <c r="V1503" s="310">
        <v>0</v>
      </c>
      <c r="W1503" s="310">
        <v>54111.25</v>
      </c>
      <c r="X1503" s="144">
        <f t="shared" si="246"/>
        <v>-54111.25</v>
      </c>
      <c r="Y1503" s="93" t="str">
        <f t="shared" si="247"/>
        <v>N.M.</v>
      </c>
      <c r="Z1503" s="134"/>
    </row>
    <row r="1504" spans="1:26" s="70" customFormat="1" hidden="1" outlineLevel="2" x14ac:dyDescent="0.25">
      <c r="A1504" s="65" t="s">
        <v>1396</v>
      </c>
      <c r="B1504" s="66" t="s">
        <v>1857</v>
      </c>
      <c r="C1504" s="67" t="s">
        <v>2314</v>
      </c>
      <c r="D1504" s="68"/>
      <c r="E1504" s="69"/>
      <c r="F1504" s="310">
        <v>2751.7400000000002</v>
      </c>
      <c r="G1504" s="310">
        <v>4827.24</v>
      </c>
      <c r="H1504" s="144">
        <f t="shared" si="241"/>
        <v>-2075.4999999999995</v>
      </c>
      <c r="I1504" s="93">
        <f t="shared" si="240"/>
        <v>-0.42995583397552217</v>
      </c>
      <c r="J1504" s="160"/>
      <c r="K1504" s="310">
        <v>51021.8</v>
      </c>
      <c r="L1504" s="310">
        <v>34565.090000000004</v>
      </c>
      <c r="M1504" s="144">
        <f t="shared" si="242"/>
        <v>16456.71</v>
      </c>
      <c r="N1504" s="93">
        <f t="shared" si="243"/>
        <v>0.47610783018357533</v>
      </c>
      <c r="O1504" s="261"/>
      <c r="P1504" s="160"/>
      <c r="Q1504" s="310">
        <v>36674.86</v>
      </c>
      <c r="R1504" s="310">
        <v>14574.29</v>
      </c>
      <c r="S1504" s="144">
        <f t="shared" si="244"/>
        <v>22100.57</v>
      </c>
      <c r="T1504" s="93">
        <f t="shared" si="245"/>
        <v>1.5164080034087424</v>
      </c>
      <c r="U1504" s="160"/>
      <c r="V1504" s="310">
        <v>94538.03</v>
      </c>
      <c r="W1504" s="310">
        <v>69697.98000000001</v>
      </c>
      <c r="X1504" s="144">
        <f t="shared" si="246"/>
        <v>24840.049999999988</v>
      </c>
      <c r="Y1504" s="93">
        <f t="shared" si="247"/>
        <v>0.35639555120535754</v>
      </c>
      <c r="Z1504" s="134"/>
    </row>
    <row r="1505" spans="1:26" s="70" customFormat="1" hidden="1" outlineLevel="2" x14ac:dyDescent="0.25">
      <c r="A1505" s="65" t="s">
        <v>1397</v>
      </c>
      <c r="B1505" s="66" t="s">
        <v>1858</v>
      </c>
      <c r="C1505" s="67" t="s">
        <v>2315</v>
      </c>
      <c r="D1505" s="68"/>
      <c r="E1505" s="69"/>
      <c r="F1505" s="310">
        <v>0</v>
      </c>
      <c r="G1505" s="310">
        <v>0</v>
      </c>
      <c r="H1505" s="144">
        <f t="shared" si="241"/>
        <v>0</v>
      </c>
      <c r="I1505" s="93">
        <f t="shared" si="240"/>
        <v>0</v>
      </c>
      <c r="J1505" s="160"/>
      <c r="K1505" s="310">
        <v>0</v>
      </c>
      <c r="L1505" s="310">
        <v>0</v>
      </c>
      <c r="M1505" s="144">
        <f t="shared" si="242"/>
        <v>0</v>
      </c>
      <c r="N1505" s="93">
        <f t="shared" si="243"/>
        <v>0</v>
      </c>
      <c r="O1505" s="261"/>
      <c r="P1505" s="160"/>
      <c r="Q1505" s="310">
        <v>0</v>
      </c>
      <c r="R1505" s="310">
        <v>0</v>
      </c>
      <c r="S1505" s="144">
        <f t="shared" si="244"/>
        <v>0</v>
      </c>
      <c r="T1505" s="93">
        <f t="shared" si="245"/>
        <v>0</v>
      </c>
      <c r="U1505" s="160"/>
      <c r="V1505" s="310">
        <v>0</v>
      </c>
      <c r="W1505" s="310">
        <v>-0.73</v>
      </c>
      <c r="X1505" s="144">
        <f t="shared" si="246"/>
        <v>0.73</v>
      </c>
      <c r="Y1505" s="93" t="str">
        <f t="shared" si="247"/>
        <v>N.M.</v>
      </c>
      <c r="Z1505" s="134"/>
    </row>
    <row r="1506" spans="1:26" s="70" customFormat="1" hidden="1" outlineLevel="2" x14ac:dyDescent="0.25">
      <c r="A1506" s="65" t="s">
        <v>1398</v>
      </c>
      <c r="B1506" s="66" t="s">
        <v>1859</v>
      </c>
      <c r="C1506" s="67" t="s">
        <v>2316</v>
      </c>
      <c r="D1506" s="68"/>
      <c r="E1506" s="69"/>
      <c r="F1506" s="310">
        <v>3382.46</v>
      </c>
      <c r="G1506" s="310">
        <v>3350.4300000000003</v>
      </c>
      <c r="H1506" s="144">
        <f t="shared" si="241"/>
        <v>32.029999999999745</v>
      </c>
      <c r="I1506" s="93">
        <f t="shared" si="240"/>
        <v>9.5599669296179118E-3</v>
      </c>
      <c r="J1506" s="160"/>
      <c r="K1506" s="310">
        <v>12828.380000000001</v>
      </c>
      <c r="L1506" s="310">
        <v>11401.29</v>
      </c>
      <c r="M1506" s="144">
        <f t="shared" si="242"/>
        <v>1427.0900000000001</v>
      </c>
      <c r="N1506" s="93">
        <f t="shared" si="243"/>
        <v>0.12516916945363202</v>
      </c>
      <c r="O1506" s="261"/>
      <c r="P1506" s="160"/>
      <c r="Q1506" s="310">
        <v>6220.92</v>
      </c>
      <c r="R1506" s="310">
        <v>6513.62</v>
      </c>
      <c r="S1506" s="144">
        <f t="shared" si="244"/>
        <v>-292.69999999999982</v>
      </c>
      <c r="T1506" s="93">
        <f t="shared" si="245"/>
        <v>-4.4936609750031442E-2</v>
      </c>
      <c r="U1506" s="160"/>
      <c r="V1506" s="310">
        <v>25755.260000000002</v>
      </c>
      <c r="W1506" s="310">
        <v>24489.550000000003</v>
      </c>
      <c r="X1506" s="144">
        <f t="shared" si="246"/>
        <v>1265.7099999999991</v>
      </c>
      <c r="Y1506" s="93">
        <f t="shared" si="247"/>
        <v>5.168367732359308E-2</v>
      </c>
      <c r="Z1506" s="134"/>
    </row>
    <row r="1507" spans="1:26" s="70" customFormat="1" hidden="1" outlineLevel="2" x14ac:dyDescent="0.25">
      <c r="A1507" s="65" t="s">
        <v>1399</v>
      </c>
      <c r="B1507" s="66" t="s">
        <v>1860</v>
      </c>
      <c r="C1507" s="67" t="s">
        <v>2317</v>
      </c>
      <c r="D1507" s="68"/>
      <c r="E1507" s="69"/>
      <c r="F1507" s="310">
        <v>31652.36</v>
      </c>
      <c r="G1507" s="310">
        <v>27992.28</v>
      </c>
      <c r="H1507" s="144">
        <f t="shared" si="241"/>
        <v>3660.0800000000017</v>
      </c>
      <c r="I1507" s="93">
        <f t="shared" si="240"/>
        <v>0.13075319338046068</v>
      </c>
      <c r="J1507" s="160"/>
      <c r="K1507" s="310">
        <v>208451.86000000002</v>
      </c>
      <c r="L1507" s="310">
        <v>239478.64</v>
      </c>
      <c r="M1507" s="144">
        <f t="shared" si="242"/>
        <v>-31026.78</v>
      </c>
      <c r="N1507" s="93">
        <f t="shared" si="243"/>
        <v>-0.12955969684811972</v>
      </c>
      <c r="O1507" s="261"/>
      <c r="P1507" s="160"/>
      <c r="Q1507" s="310">
        <v>80037.509999999995</v>
      </c>
      <c r="R1507" s="310">
        <v>92062.12</v>
      </c>
      <c r="S1507" s="144">
        <f t="shared" si="244"/>
        <v>-12024.61</v>
      </c>
      <c r="T1507" s="93">
        <f t="shared" si="245"/>
        <v>-0.13061408970377827</v>
      </c>
      <c r="U1507" s="160"/>
      <c r="V1507" s="310">
        <v>396855.67000000004</v>
      </c>
      <c r="W1507" s="310">
        <v>416552.15</v>
      </c>
      <c r="X1507" s="144">
        <f t="shared" si="246"/>
        <v>-19696.479999999981</v>
      </c>
      <c r="Y1507" s="93">
        <f t="shared" si="247"/>
        <v>-4.728454768508572E-2</v>
      </c>
      <c r="Z1507" s="134"/>
    </row>
    <row r="1508" spans="1:26" s="70" customFormat="1" hidden="1" outlineLevel="2" x14ac:dyDescent="0.25">
      <c r="A1508" s="65" t="s">
        <v>1400</v>
      </c>
      <c r="B1508" s="66" t="s">
        <v>1861</v>
      </c>
      <c r="C1508" s="67" t="s">
        <v>2318</v>
      </c>
      <c r="D1508" s="68"/>
      <c r="E1508" s="69"/>
      <c r="F1508" s="310">
        <v>28263.510000000002</v>
      </c>
      <c r="G1508" s="310">
        <v>19668.21</v>
      </c>
      <c r="H1508" s="144">
        <f t="shared" si="241"/>
        <v>8595.3000000000029</v>
      </c>
      <c r="I1508" s="93">
        <f t="shared" si="240"/>
        <v>0.43701485798656836</v>
      </c>
      <c r="J1508" s="160"/>
      <c r="K1508" s="310">
        <v>159404.64000000001</v>
      </c>
      <c r="L1508" s="310">
        <v>109811.2</v>
      </c>
      <c r="M1508" s="144">
        <f t="shared" si="242"/>
        <v>49593.440000000017</v>
      </c>
      <c r="N1508" s="93">
        <f t="shared" si="243"/>
        <v>0.4516246065975057</v>
      </c>
      <c r="O1508" s="261"/>
      <c r="P1508" s="160"/>
      <c r="Q1508" s="310">
        <v>88438.6</v>
      </c>
      <c r="R1508" s="310">
        <v>63547.07</v>
      </c>
      <c r="S1508" s="144">
        <f t="shared" si="244"/>
        <v>24891.530000000006</v>
      </c>
      <c r="T1508" s="93">
        <f t="shared" si="245"/>
        <v>0.3917022452805457</v>
      </c>
      <c r="U1508" s="160"/>
      <c r="V1508" s="310">
        <v>253090.06</v>
      </c>
      <c r="W1508" s="310">
        <v>253960.08000000002</v>
      </c>
      <c r="X1508" s="144">
        <f t="shared" si="246"/>
        <v>-870.02000000001863</v>
      </c>
      <c r="Y1508" s="93">
        <f t="shared" si="247"/>
        <v>-3.4258140098239794E-3</v>
      </c>
      <c r="Z1508" s="134"/>
    </row>
    <row r="1509" spans="1:26" s="70" customFormat="1" hidden="1" outlineLevel="2" x14ac:dyDescent="0.25">
      <c r="A1509" s="65" t="s">
        <v>1401</v>
      </c>
      <c r="B1509" s="66" t="s">
        <v>1862</v>
      </c>
      <c r="C1509" s="67" t="s">
        <v>2319</v>
      </c>
      <c r="D1509" s="68"/>
      <c r="E1509" s="69"/>
      <c r="F1509" s="310">
        <v>3344.88</v>
      </c>
      <c r="G1509" s="310">
        <v>1827.21</v>
      </c>
      <c r="H1509" s="144">
        <f t="shared" si="241"/>
        <v>1517.67</v>
      </c>
      <c r="I1509" s="93">
        <f t="shared" si="240"/>
        <v>0.83059418457648548</v>
      </c>
      <c r="J1509" s="160"/>
      <c r="K1509" s="310">
        <v>9808.01</v>
      </c>
      <c r="L1509" s="310">
        <v>13605.49</v>
      </c>
      <c r="M1509" s="144">
        <f t="shared" si="242"/>
        <v>-3797.4799999999996</v>
      </c>
      <c r="N1509" s="93">
        <f t="shared" si="243"/>
        <v>-0.27911379891499677</v>
      </c>
      <c r="O1509" s="261"/>
      <c r="P1509" s="160"/>
      <c r="Q1509" s="310">
        <v>6518.24</v>
      </c>
      <c r="R1509" s="310">
        <v>8181.53</v>
      </c>
      <c r="S1509" s="144">
        <f t="shared" si="244"/>
        <v>-1663.29</v>
      </c>
      <c r="T1509" s="93">
        <f t="shared" si="245"/>
        <v>-0.20329816061299047</v>
      </c>
      <c r="U1509" s="160"/>
      <c r="V1509" s="310">
        <v>23385.66</v>
      </c>
      <c r="W1509" s="310">
        <v>23350.05</v>
      </c>
      <c r="X1509" s="144">
        <f t="shared" si="246"/>
        <v>35.610000000000582</v>
      </c>
      <c r="Y1509" s="93">
        <f t="shared" si="247"/>
        <v>1.5250502675583386E-3</v>
      </c>
      <c r="Z1509" s="134"/>
    </row>
    <row r="1510" spans="1:26" s="70" customFormat="1" hidden="1" outlineLevel="2" x14ac:dyDescent="0.25">
      <c r="A1510" s="65" t="s">
        <v>1402</v>
      </c>
      <c r="B1510" s="66" t="s">
        <v>1863</v>
      </c>
      <c r="C1510" s="67" t="s">
        <v>2320</v>
      </c>
      <c r="D1510" s="68"/>
      <c r="E1510" s="69"/>
      <c r="F1510" s="310">
        <v>0</v>
      </c>
      <c r="G1510" s="310">
        <v>0</v>
      </c>
      <c r="H1510" s="144">
        <f t="shared" si="241"/>
        <v>0</v>
      </c>
      <c r="I1510" s="93">
        <f t="shared" si="240"/>
        <v>0</v>
      </c>
      <c r="J1510" s="160"/>
      <c r="K1510" s="310">
        <v>0</v>
      </c>
      <c r="L1510" s="310">
        <v>0</v>
      </c>
      <c r="M1510" s="144">
        <f t="shared" si="242"/>
        <v>0</v>
      </c>
      <c r="N1510" s="93">
        <f t="shared" si="243"/>
        <v>0</v>
      </c>
      <c r="O1510" s="261"/>
      <c r="P1510" s="160"/>
      <c r="Q1510" s="310">
        <v>0</v>
      </c>
      <c r="R1510" s="310">
        <v>0</v>
      </c>
      <c r="S1510" s="144">
        <f t="shared" si="244"/>
        <v>0</v>
      </c>
      <c r="T1510" s="93">
        <f t="shared" si="245"/>
        <v>0</v>
      </c>
      <c r="U1510" s="160"/>
      <c r="V1510" s="310">
        <v>15.85</v>
      </c>
      <c r="W1510" s="310">
        <v>0</v>
      </c>
      <c r="X1510" s="144">
        <f t="shared" si="246"/>
        <v>15.85</v>
      </c>
      <c r="Y1510" s="93" t="str">
        <f t="shared" si="247"/>
        <v>N.M.</v>
      </c>
      <c r="Z1510" s="134"/>
    </row>
    <row r="1511" spans="1:26" s="70" customFormat="1" hidden="1" outlineLevel="2" x14ac:dyDescent="0.25">
      <c r="A1511" s="65" t="s">
        <v>1403</v>
      </c>
      <c r="B1511" s="66" t="s">
        <v>1864</v>
      </c>
      <c r="C1511" s="67" t="s">
        <v>2321</v>
      </c>
      <c r="D1511" s="68"/>
      <c r="E1511" s="69"/>
      <c r="F1511" s="310">
        <v>7993.5</v>
      </c>
      <c r="G1511" s="310">
        <v>8349</v>
      </c>
      <c r="H1511" s="144">
        <f t="shared" si="241"/>
        <v>-355.5</v>
      </c>
      <c r="I1511" s="93">
        <f t="shared" si="240"/>
        <v>-4.2579949694574203E-2</v>
      </c>
      <c r="J1511" s="160"/>
      <c r="K1511" s="310">
        <v>52641</v>
      </c>
      <c r="L1511" s="310">
        <v>47706</v>
      </c>
      <c r="M1511" s="144">
        <f t="shared" si="242"/>
        <v>4935</v>
      </c>
      <c r="N1511" s="93">
        <f t="shared" si="243"/>
        <v>0.10344610740787322</v>
      </c>
      <c r="O1511" s="261"/>
      <c r="P1511" s="160"/>
      <c r="Q1511" s="310">
        <v>20562</v>
      </c>
      <c r="R1511" s="310">
        <v>21157.5</v>
      </c>
      <c r="S1511" s="144">
        <f t="shared" si="244"/>
        <v>-595.5</v>
      </c>
      <c r="T1511" s="93">
        <f t="shared" si="245"/>
        <v>-2.8146047500886211E-2</v>
      </c>
      <c r="U1511" s="160"/>
      <c r="V1511" s="310">
        <v>98224.5</v>
      </c>
      <c r="W1511" s="310">
        <v>100552.5</v>
      </c>
      <c r="X1511" s="144">
        <f t="shared" si="246"/>
        <v>-2328</v>
      </c>
      <c r="Y1511" s="93">
        <f t="shared" si="247"/>
        <v>-2.3152084731856492E-2</v>
      </c>
      <c r="Z1511" s="134"/>
    </row>
    <row r="1512" spans="1:26" s="70" customFormat="1" hidden="1" outlineLevel="2" x14ac:dyDescent="0.25">
      <c r="A1512" s="65" t="s">
        <v>1404</v>
      </c>
      <c r="B1512" s="66" t="s">
        <v>1865</v>
      </c>
      <c r="C1512" s="67" t="s">
        <v>2322</v>
      </c>
      <c r="D1512" s="68"/>
      <c r="E1512" s="69"/>
      <c r="F1512" s="310">
        <v>0</v>
      </c>
      <c r="G1512" s="310">
        <v>0</v>
      </c>
      <c r="H1512" s="144">
        <f t="shared" si="241"/>
        <v>0</v>
      </c>
      <c r="I1512" s="93">
        <f t="shared" si="240"/>
        <v>0</v>
      </c>
      <c r="J1512" s="160"/>
      <c r="K1512" s="310">
        <v>0</v>
      </c>
      <c r="L1512" s="310">
        <v>0</v>
      </c>
      <c r="M1512" s="144">
        <f t="shared" si="242"/>
        <v>0</v>
      </c>
      <c r="N1512" s="93">
        <f t="shared" si="243"/>
        <v>0</v>
      </c>
      <c r="O1512" s="261"/>
      <c r="P1512" s="160"/>
      <c r="Q1512" s="310">
        <v>0</v>
      </c>
      <c r="R1512" s="310">
        <v>0</v>
      </c>
      <c r="S1512" s="144">
        <f t="shared" si="244"/>
        <v>0</v>
      </c>
      <c r="T1512" s="93">
        <f t="shared" si="245"/>
        <v>0</v>
      </c>
      <c r="U1512" s="160"/>
      <c r="V1512" s="310">
        <v>0</v>
      </c>
      <c r="W1512" s="310">
        <v>0</v>
      </c>
      <c r="X1512" s="144">
        <f t="shared" si="246"/>
        <v>0</v>
      </c>
      <c r="Y1512" s="93">
        <f t="shared" si="247"/>
        <v>0</v>
      </c>
      <c r="Z1512" s="134"/>
    </row>
    <row r="1513" spans="1:26" s="70" customFormat="1" hidden="1" outlineLevel="2" x14ac:dyDescent="0.25">
      <c r="A1513" s="65" t="s">
        <v>1405</v>
      </c>
      <c r="B1513" s="66" t="s">
        <v>1866</v>
      </c>
      <c r="C1513" s="67" t="s">
        <v>2323</v>
      </c>
      <c r="D1513" s="68"/>
      <c r="E1513" s="69"/>
      <c r="F1513" s="310">
        <v>173337.14</v>
      </c>
      <c r="G1513" s="310">
        <v>170484.08000000002</v>
      </c>
      <c r="H1513" s="144">
        <f t="shared" si="241"/>
        <v>2853.0599999999977</v>
      </c>
      <c r="I1513" s="93">
        <f t="shared" si="240"/>
        <v>1.6735052328639703E-2</v>
      </c>
      <c r="J1513" s="160"/>
      <c r="K1513" s="310">
        <v>1036559.73</v>
      </c>
      <c r="L1513" s="310">
        <v>1038286.77</v>
      </c>
      <c r="M1513" s="144">
        <f t="shared" si="242"/>
        <v>-1727.0400000000373</v>
      </c>
      <c r="N1513" s="93">
        <f t="shared" si="243"/>
        <v>-1.6633554908920174E-3</v>
      </c>
      <c r="O1513" s="261"/>
      <c r="P1513" s="160"/>
      <c r="Q1513" s="310">
        <v>520913.81</v>
      </c>
      <c r="R1513" s="310">
        <v>517976.24</v>
      </c>
      <c r="S1513" s="144">
        <f t="shared" si="244"/>
        <v>2937.570000000007</v>
      </c>
      <c r="T1513" s="93">
        <f t="shared" si="245"/>
        <v>5.6712446887525322E-3</v>
      </c>
      <c r="U1513" s="160"/>
      <c r="V1513" s="310">
        <v>2059801.9</v>
      </c>
      <c r="W1513" s="310">
        <v>1895558.4</v>
      </c>
      <c r="X1513" s="144">
        <f t="shared" si="246"/>
        <v>164243.5</v>
      </c>
      <c r="Y1513" s="93">
        <f t="shared" si="247"/>
        <v>8.6646499522251605E-2</v>
      </c>
      <c r="Z1513" s="134"/>
    </row>
    <row r="1514" spans="1:26" s="70" customFormat="1" hidden="1" outlineLevel="2" x14ac:dyDescent="0.25">
      <c r="A1514" s="65" t="s">
        <v>1406</v>
      </c>
      <c r="B1514" s="66" t="s">
        <v>1867</v>
      </c>
      <c r="C1514" s="67" t="s">
        <v>2324</v>
      </c>
      <c r="D1514" s="68"/>
      <c r="E1514" s="69"/>
      <c r="F1514" s="310">
        <v>13654.09</v>
      </c>
      <c r="G1514" s="310">
        <v>13746.02</v>
      </c>
      <c r="H1514" s="144">
        <f t="shared" si="241"/>
        <v>-91.930000000000291</v>
      </c>
      <c r="I1514" s="93">
        <f t="shared" si="240"/>
        <v>-6.6877539826073499E-3</v>
      </c>
      <c r="J1514" s="160"/>
      <c r="K1514" s="310">
        <v>84746.66</v>
      </c>
      <c r="L1514" s="310">
        <v>83581.45</v>
      </c>
      <c r="M1514" s="144">
        <f t="shared" si="242"/>
        <v>1165.2100000000064</v>
      </c>
      <c r="N1514" s="93">
        <f t="shared" si="243"/>
        <v>1.3941012030779633E-2</v>
      </c>
      <c r="O1514" s="261"/>
      <c r="P1514" s="160"/>
      <c r="Q1514" s="310">
        <v>37244.51</v>
      </c>
      <c r="R1514" s="310">
        <v>38130.18</v>
      </c>
      <c r="S1514" s="144">
        <f t="shared" si="244"/>
        <v>-885.66999999999825</v>
      </c>
      <c r="T1514" s="93">
        <f t="shared" si="245"/>
        <v>-2.3227532626386715E-2</v>
      </c>
      <c r="U1514" s="160"/>
      <c r="V1514" s="310">
        <v>167212.24</v>
      </c>
      <c r="W1514" s="310">
        <v>59250.239999999998</v>
      </c>
      <c r="X1514" s="144">
        <f t="shared" si="246"/>
        <v>107962</v>
      </c>
      <c r="Y1514" s="93">
        <f t="shared" si="247"/>
        <v>1.8221360791112409</v>
      </c>
      <c r="Z1514" s="134"/>
    </row>
    <row r="1515" spans="1:26" s="70" customFormat="1" hidden="1" outlineLevel="2" x14ac:dyDescent="0.25">
      <c r="A1515" s="65" t="s">
        <v>1407</v>
      </c>
      <c r="B1515" s="66" t="s">
        <v>1868</v>
      </c>
      <c r="C1515" s="67" t="s">
        <v>2325</v>
      </c>
      <c r="D1515" s="68"/>
      <c r="E1515" s="69"/>
      <c r="F1515" s="310">
        <v>6290829.3399999999</v>
      </c>
      <c r="G1515" s="310">
        <v>6118337.4100000001</v>
      </c>
      <c r="H1515" s="144">
        <f t="shared" si="241"/>
        <v>172491.9299999997</v>
      </c>
      <c r="I1515" s="93">
        <f t="shared" si="240"/>
        <v>2.8192614829982005E-2</v>
      </c>
      <c r="J1515" s="160"/>
      <c r="K1515" s="310">
        <v>37955679.899999999</v>
      </c>
      <c r="L1515" s="310">
        <v>37119875.869999997</v>
      </c>
      <c r="M1515" s="144">
        <f t="shared" si="242"/>
        <v>835804.03000000119</v>
      </c>
      <c r="N1515" s="93">
        <f t="shared" si="243"/>
        <v>2.2516347655017126E-2</v>
      </c>
      <c r="O1515" s="261"/>
      <c r="P1515" s="160"/>
      <c r="Q1515" s="310">
        <v>19083191.890000001</v>
      </c>
      <c r="R1515" s="310">
        <v>18559937.93</v>
      </c>
      <c r="S1515" s="144">
        <f t="shared" si="244"/>
        <v>523253.96000000089</v>
      </c>
      <c r="T1515" s="93">
        <f t="shared" si="245"/>
        <v>2.8192656784386181E-2</v>
      </c>
      <c r="U1515" s="160"/>
      <c r="V1515" s="310">
        <v>75485407.159999996</v>
      </c>
      <c r="W1515" s="310">
        <v>72521536.00999999</v>
      </c>
      <c r="X1515" s="144">
        <f t="shared" si="246"/>
        <v>2963871.150000006</v>
      </c>
      <c r="Y1515" s="93">
        <f t="shared" si="247"/>
        <v>4.0868841354812425E-2</v>
      </c>
      <c r="Z1515" s="134"/>
    </row>
    <row r="1516" spans="1:26" s="70" customFormat="1" hidden="1" outlineLevel="2" x14ac:dyDescent="0.25">
      <c r="A1516" s="65" t="s">
        <v>1408</v>
      </c>
      <c r="B1516" s="66" t="s">
        <v>1869</v>
      </c>
      <c r="C1516" s="67" t="s">
        <v>2326</v>
      </c>
      <c r="D1516" s="68"/>
      <c r="E1516" s="69"/>
      <c r="F1516" s="310">
        <v>398850.65</v>
      </c>
      <c r="G1516" s="310">
        <v>458249.12</v>
      </c>
      <c r="H1516" s="144">
        <f t="shared" si="241"/>
        <v>-59398.469999999972</v>
      </c>
      <c r="I1516" s="93">
        <f t="shared" si="240"/>
        <v>-0.12962047804914492</v>
      </c>
      <c r="J1516" s="160"/>
      <c r="K1516" s="310">
        <v>2393103.9</v>
      </c>
      <c r="L1516" s="310">
        <v>2749494.69</v>
      </c>
      <c r="M1516" s="144">
        <f t="shared" si="242"/>
        <v>-356390.79000000004</v>
      </c>
      <c r="N1516" s="93">
        <f t="shared" si="243"/>
        <v>-0.12962046855235063</v>
      </c>
      <c r="O1516" s="261"/>
      <c r="P1516" s="160"/>
      <c r="Q1516" s="310">
        <v>1196551.95</v>
      </c>
      <c r="R1516" s="310">
        <v>1374747.34</v>
      </c>
      <c r="S1516" s="144">
        <f t="shared" si="244"/>
        <v>-178195.39000000013</v>
      </c>
      <c r="T1516" s="93">
        <f t="shared" si="245"/>
        <v>-0.12962046538675254</v>
      </c>
      <c r="U1516" s="160"/>
      <c r="V1516" s="310">
        <v>5142598.5999999996</v>
      </c>
      <c r="W1516" s="310">
        <v>5465461.2699999996</v>
      </c>
      <c r="X1516" s="144">
        <f t="shared" si="246"/>
        <v>-322862.66999999993</v>
      </c>
      <c r="Y1516" s="93">
        <f t="shared" si="247"/>
        <v>-5.9073270132238988E-2</v>
      </c>
      <c r="Z1516" s="134"/>
    </row>
    <row r="1517" spans="1:26" s="70" customFormat="1" hidden="1" outlineLevel="2" x14ac:dyDescent="0.25">
      <c r="A1517" s="65" t="s">
        <v>1409</v>
      </c>
      <c r="B1517" s="66" t="s">
        <v>1870</v>
      </c>
      <c r="C1517" s="67" t="s">
        <v>2327</v>
      </c>
      <c r="D1517" s="68"/>
      <c r="E1517" s="69"/>
      <c r="F1517" s="310">
        <v>8170676</v>
      </c>
      <c r="G1517" s="310">
        <v>-2216889</v>
      </c>
      <c r="H1517" s="144">
        <f t="shared" si="241"/>
        <v>10387565</v>
      </c>
      <c r="I1517" s="93">
        <f t="shared" si="240"/>
        <v>4.6856495746967939</v>
      </c>
      <c r="J1517" s="160"/>
      <c r="K1517" s="310">
        <v>7582166</v>
      </c>
      <c r="L1517" s="310">
        <v>-2938297</v>
      </c>
      <c r="M1517" s="144">
        <f t="shared" si="242"/>
        <v>10520463</v>
      </c>
      <c r="N1517" s="93">
        <f t="shared" si="243"/>
        <v>3.5804627646558536</v>
      </c>
      <c r="O1517" s="261"/>
      <c r="P1517" s="160"/>
      <c r="Q1517" s="310">
        <v>7936051</v>
      </c>
      <c r="R1517" s="310">
        <v>-2636127</v>
      </c>
      <c r="S1517" s="144">
        <f t="shared" si="244"/>
        <v>10572178</v>
      </c>
      <c r="T1517" s="93">
        <f t="shared" si="245"/>
        <v>4.0104964593890964</v>
      </c>
      <c r="U1517" s="160"/>
      <c r="V1517" s="310">
        <v>5697033</v>
      </c>
      <c r="W1517" s="310">
        <v>-12937667</v>
      </c>
      <c r="X1517" s="144">
        <f t="shared" si="246"/>
        <v>18634700</v>
      </c>
      <c r="Y1517" s="93">
        <f t="shared" si="247"/>
        <v>1.4403446927487005</v>
      </c>
      <c r="Z1517" s="134"/>
    </row>
    <row r="1518" spans="1:26" s="70" customFormat="1" hidden="1" outlineLevel="2" x14ac:dyDescent="0.25">
      <c r="A1518" s="65" t="s">
        <v>1410</v>
      </c>
      <c r="B1518" s="66" t="s">
        <v>1871</v>
      </c>
      <c r="C1518" s="67" t="s">
        <v>2328</v>
      </c>
      <c r="D1518" s="68"/>
      <c r="E1518" s="69"/>
      <c r="F1518" s="310">
        <v>90871.66</v>
      </c>
      <c r="G1518" s="310">
        <v>72172.460000000006</v>
      </c>
      <c r="H1518" s="144">
        <f t="shared" si="241"/>
        <v>18699.199999999997</v>
      </c>
      <c r="I1518" s="93">
        <f t="shared" si="240"/>
        <v>0.25909051735246375</v>
      </c>
      <c r="J1518" s="160"/>
      <c r="K1518" s="310">
        <v>559044.05000000005</v>
      </c>
      <c r="L1518" s="310">
        <v>433229.69</v>
      </c>
      <c r="M1518" s="144">
        <f t="shared" si="242"/>
        <v>125814.36000000004</v>
      </c>
      <c r="N1518" s="93">
        <f t="shared" si="243"/>
        <v>0.29041029020887288</v>
      </c>
      <c r="O1518" s="261"/>
      <c r="P1518" s="160"/>
      <c r="Q1518" s="310">
        <v>273000.8</v>
      </c>
      <c r="R1518" s="310">
        <v>216614.87</v>
      </c>
      <c r="S1518" s="144">
        <f t="shared" si="244"/>
        <v>56385.929999999993</v>
      </c>
      <c r="T1518" s="93">
        <f t="shared" si="245"/>
        <v>0.26030498275580061</v>
      </c>
      <c r="U1518" s="160"/>
      <c r="V1518" s="310">
        <v>999612.88000000012</v>
      </c>
      <c r="W1518" s="310">
        <v>811003.19</v>
      </c>
      <c r="X1518" s="144">
        <f t="shared" si="246"/>
        <v>188609.69000000018</v>
      </c>
      <c r="Y1518" s="93">
        <f t="shared" si="247"/>
        <v>0.23256343788240857</v>
      </c>
      <c r="Z1518" s="134"/>
    </row>
    <row r="1519" spans="1:26" s="70" customFormat="1" hidden="1" outlineLevel="2" x14ac:dyDescent="0.25">
      <c r="A1519" s="65" t="s">
        <v>1411</v>
      </c>
      <c r="B1519" s="66" t="s">
        <v>1872</v>
      </c>
      <c r="C1519" s="67" t="s">
        <v>2329</v>
      </c>
      <c r="D1519" s="68"/>
      <c r="E1519" s="69"/>
      <c r="F1519" s="310">
        <v>793952</v>
      </c>
      <c r="G1519" s="310">
        <v>4567.51</v>
      </c>
      <c r="H1519" s="144">
        <f t="shared" si="241"/>
        <v>789384.49</v>
      </c>
      <c r="I1519" s="93" t="str">
        <f t="shared" si="240"/>
        <v>N.M.</v>
      </c>
      <c r="J1519" s="160"/>
      <c r="K1519" s="310">
        <v>4763712</v>
      </c>
      <c r="L1519" s="310">
        <v>27405.06</v>
      </c>
      <c r="M1519" s="144">
        <f t="shared" si="242"/>
        <v>4736306.9400000004</v>
      </c>
      <c r="N1519" s="93" t="str">
        <f t="shared" si="243"/>
        <v>N.M.</v>
      </c>
      <c r="O1519" s="261"/>
      <c r="P1519" s="160"/>
      <c r="Q1519" s="310">
        <v>2381856</v>
      </c>
      <c r="R1519" s="310">
        <v>13702.53</v>
      </c>
      <c r="S1519" s="144">
        <f t="shared" si="244"/>
        <v>2368153.4700000002</v>
      </c>
      <c r="T1519" s="93" t="str">
        <f t="shared" si="245"/>
        <v>N.M.</v>
      </c>
      <c r="U1519" s="160"/>
      <c r="V1519" s="310">
        <v>4791115.0599999996</v>
      </c>
      <c r="W1519" s="310">
        <v>-311204.04000000004</v>
      </c>
      <c r="X1519" s="144">
        <f t="shared" si="246"/>
        <v>5102319.0999999996</v>
      </c>
      <c r="Y1519" s="93" t="str">
        <f t="shared" si="247"/>
        <v>N.M.</v>
      </c>
      <c r="Z1519" s="134"/>
    </row>
    <row r="1520" spans="1:26" s="70" customFormat="1" hidden="1" outlineLevel="2" x14ac:dyDescent="0.25">
      <c r="A1520" s="65" t="s">
        <v>1412</v>
      </c>
      <c r="B1520" s="66" t="s">
        <v>1873</v>
      </c>
      <c r="C1520" s="67" t="s">
        <v>2330</v>
      </c>
      <c r="D1520" s="68"/>
      <c r="E1520" s="69"/>
      <c r="F1520" s="310">
        <v>250785.13</v>
      </c>
      <c r="G1520" s="310">
        <v>423275.98</v>
      </c>
      <c r="H1520" s="144">
        <f t="shared" si="241"/>
        <v>-172490.84999999998</v>
      </c>
      <c r="I1520" s="93">
        <f t="shared" si="240"/>
        <v>-0.40751391090040118</v>
      </c>
      <c r="J1520" s="160"/>
      <c r="K1520" s="310">
        <v>542275.01</v>
      </c>
      <c r="L1520" s="310">
        <v>807183.66</v>
      </c>
      <c r="M1520" s="144">
        <f t="shared" si="242"/>
        <v>-264908.65000000002</v>
      </c>
      <c r="N1520" s="93">
        <f t="shared" si="243"/>
        <v>-0.32818881640889513</v>
      </c>
      <c r="O1520" s="261"/>
      <c r="P1520" s="160"/>
      <c r="Q1520" s="310">
        <v>372220.55</v>
      </c>
      <c r="R1520" s="310">
        <v>524579.85</v>
      </c>
      <c r="S1520" s="144">
        <f t="shared" si="244"/>
        <v>-152359.29999999999</v>
      </c>
      <c r="T1520" s="93">
        <f t="shared" si="245"/>
        <v>-0.29044062595999443</v>
      </c>
      <c r="U1520" s="160"/>
      <c r="V1520" s="310">
        <v>930145.65</v>
      </c>
      <c r="W1520" s="310">
        <v>1352932.38</v>
      </c>
      <c r="X1520" s="144">
        <f t="shared" si="246"/>
        <v>-422786.72999999986</v>
      </c>
      <c r="Y1520" s="93">
        <f t="shared" si="247"/>
        <v>-0.31249657133640329</v>
      </c>
      <c r="Z1520" s="134"/>
    </row>
    <row r="1521" spans="1:26" s="70" customFormat="1" hidden="1" outlineLevel="2" x14ac:dyDescent="0.25">
      <c r="A1521" s="65" t="s">
        <v>1413</v>
      </c>
      <c r="B1521" s="66" t="s">
        <v>1874</v>
      </c>
      <c r="C1521" s="67" t="s">
        <v>2331</v>
      </c>
      <c r="D1521" s="68"/>
      <c r="E1521" s="69"/>
      <c r="F1521" s="310">
        <v>0</v>
      </c>
      <c r="G1521" s="310">
        <v>0</v>
      </c>
      <c r="H1521" s="144">
        <f t="shared" si="241"/>
        <v>0</v>
      </c>
      <c r="I1521" s="93">
        <f t="shared" si="240"/>
        <v>0</v>
      </c>
      <c r="J1521" s="160"/>
      <c r="K1521" s="310">
        <v>0</v>
      </c>
      <c r="L1521" s="310">
        <v>1248885.1499999999</v>
      </c>
      <c r="M1521" s="144">
        <f t="shared" si="242"/>
        <v>-1248885.1499999999</v>
      </c>
      <c r="N1521" s="93" t="str">
        <f t="shared" si="243"/>
        <v>N.M.</v>
      </c>
      <c r="O1521" s="261"/>
      <c r="P1521" s="160"/>
      <c r="Q1521" s="310">
        <v>0</v>
      </c>
      <c r="R1521" s="310">
        <v>0</v>
      </c>
      <c r="S1521" s="144">
        <f t="shared" si="244"/>
        <v>0</v>
      </c>
      <c r="T1521" s="93">
        <f t="shared" si="245"/>
        <v>0</v>
      </c>
      <c r="U1521" s="160"/>
      <c r="V1521" s="310">
        <v>0</v>
      </c>
      <c r="W1521" s="310">
        <v>-8033066.5700000003</v>
      </c>
      <c r="X1521" s="144">
        <f t="shared" si="246"/>
        <v>8033066.5700000003</v>
      </c>
      <c r="Y1521" s="93" t="str">
        <f t="shared" si="247"/>
        <v>N.M.</v>
      </c>
      <c r="Z1521" s="134"/>
    </row>
    <row r="1522" spans="1:26" s="70" customFormat="1" hidden="1" outlineLevel="2" x14ac:dyDescent="0.25">
      <c r="A1522" s="65" t="s">
        <v>1414</v>
      </c>
      <c r="B1522" s="66" t="s">
        <v>1875</v>
      </c>
      <c r="C1522" s="67" t="s">
        <v>2332</v>
      </c>
      <c r="D1522" s="68"/>
      <c r="E1522" s="69"/>
      <c r="F1522" s="310">
        <v>355.43</v>
      </c>
      <c r="G1522" s="310">
        <v>239.28</v>
      </c>
      <c r="H1522" s="144">
        <f t="shared" si="241"/>
        <v>116.15</v>
      </c>
      <c r="I1522" s="93">
        <f t="shared" si="240"/>
        <v>0.48541457706452695</v>
      </c>
      <c r="J1522" s="160"/>
      <c r="K1522" s="310">
        <v>1819.95</v>
      </c>
      <c r="L1522" s="310">
        <v>1824.26</v>
      </c>
      <c r="M1522" s="144">
        <f t="shared" si="242"/>
        <v>-4.3099999999999454</v>
      </c>
      <c r="N1522" s="93">
        <f t="shared" si="243"/>
        <v>-2.3626018221086609E-3</v>
      </c>
      <c r="O1522" s="261"/>
      <c r="P1522" s="160"/>
      <c r="Q1522" s="310">
        <v>910.01</v>
      </c>
      <c r="R1522" s="310">
        <v>853.71</v>
      </c>
      <c r="S1522" s="144">
        <f t="shared" si="244"/>
        <v>56.299999999999955</v>
      </c>
      <c r="T1522" s="93">
        <f t="shared" si="245"/>
        <v>6.5947452882126195E-2</v>
      </c>
      <c r="U1522" s="160"/>
      <c r="V1522" s="310">
        <v>3532.4</v>
      </c>
      <c r="W1522" s="310">
        <v>3662.88</v>
      </c>
      <c r="X1522" s="144">
        <f t="shared" si="246"/>
        <v>-130.48000000000002</v>
      </c>
      <c r="Y1522" s="93">
        <f t="shared" si="247"/>
        <v>-3.5622242606910416E-2</v>
      </c>
      <c r="Z1522" s="134"/>
    </row>
    <row r="1523" spans="1:26" s="70" customFormat="1" hidden="1" outlineLevel="2" x14ac:dyDescent="0.25">
      <c r="A1523" s="65" t="s">
        <v>1415</v>
      </c>
      <c r="B1523" s="66" t="s">
        <v>1876</v>
      </c>
      <c r="C1523" s="67" t="s">
        <v>2333</v>
      </c>
      <c r="D1523" s="68"/>
      <c r="E1523" s="69"/>
      <c r="F1523" s="310">
        <v>0</v>
      </c>
      <c r="G1523" s="310">
        <v>0</v>
      </c>
      <c r="H1523" s="144">
        <f t="shared" si="241"/>
        <v>0</v>
      </c>
      <c r="I1523" s="93">
        <f t="shared" si="240"/>
        <v>0</v>
      </c>
      <c r="J1523" s="160"/>
      <c r="K1523" s="310">
        <v>250</v>
      </c>
      <c r="L1523" s="310">
        <v>0</v>
      </c>
      <c r="M1523" s="144">
        <f t="shared" si="242"/>
        <v>250</v>
      </c>
      <c r="N1523" s="93" t="str">
        <f t="shared" si="243"/>
        <v>N.M.</v>
      </c>
      <c r="O1523" s="261"/>
      <c r="P1523" s="160"/>
      <c r="Q1523" s="310">
        <v>0</v>
      </c>
      <c r="R1523" s="310">
        <v>0</v>
      </c>
      <c r="S1523" s="144">
        <f t="shared" si="244"/>
        <v>0</v>
      </c>
      <c r="T1523" s="93">
        <f t="shared" si="245"/>
        <v>0</v>
      </c>
      <c r="U1523" s="160"/>
      <c r="V1523" s="310">
        <v>250</v>
      </c>
      <c r="W1523" s="310">
        <v>0</v>
      </c>
      <c r="X1523" s="144">
        <f t="shared" si="246"/>
        <v>250</v>
      </c>
      <c r="Y1523" s="93" t="str">
        <f t="shared" si="247"/>
        <v>N.M.</v>
      </c>
      <c r="Z1523" s="134"/>
    </row>
    <row r="1524" spans="1:26" s="70" customFormat="1" hidden="1" outlineLevel="2" x14ac:dyDescent="0.25">
      <c r="A1524" s="65" t="s">
        <v>1416</v>
      </c>
      <c r="B1524" s="66" t="s">
        <v>1877</v>
      </c>
      <c r="C1524" s="67" t="s">
        <v>2267</v>
      </c>
      <c r="D1524" s="68"/>
      <c r="E1524" s="69"/>
      <c r="F1524" s="310">
        <v>0</v>
      </c>
      <c r="G1524" s="310">
        <v>0</v>
      </c>
      <c r="H1524" s="144">
        <f t="shared" si="241"/>
        <v>0</v>
      </c>
      <c r="I1524" s="93">
        <f t="shared" ref="I1524:I1587" si="248">IF(G1524&lt;0,IF(H1524=0,0,IF(OR(G1524=0,F1524=0),"N.M.",IF(ABS(H1524/G1524)&gt;=10,"N.M.",H1524/(-G1524)))),IF(H1524=0,0,IF(OR(G1524=0,F1524=0),"N.M.",IF(ABS(H1524/G1524)&gt;=10,"N.M.",H1524/G1524))))</f>
        <v>0</v>
      </c>
      <c r="J1524" s="160"/>
      <c r="K1524" s="310">
        <v>0</v>
      </c>
      <c r="L1524" s="310">
        <v>0</v>
      </c>
      <c r="M1524" s="144">
        <f t="shared" si="242"/>
        <v>0</v>
      </c>
      <c r="N1524" s="93">
        <f t="shared" si="243"/>
        <v>0</v>
      </c>
      <c r="O1524" s="261"/>
      <c r="P1524" s="160"/>
      <c r="Q1524" s="310">
        <v>0</v>
      </c>
      <c r="R1524" s="310">
        <v>0</v>
      </c>
      <c r="S1524" s="144">
        <f t="shared" si="244"/>
        <v>0</v>
      </c>
      <c r="T1524" s="93">
        <f t="shared" si="245"/>
        <v>0</v>
      </c>
      <c r="U1524" s="160"/>
      <c r="V1524" s="310">
        <v>0</v>
      </c>
      <c r="W1524" s="310">
        <v>0</v>
      </c>
      <c r="X1524" s="144">
        <f t="shared" si="246"/>
        <v>0</v>
      </c>
      <c r="Y1524" s="93">
        <f t="shared" si="247"/>
        <v>0</v>
      </c>
      <c r="Z1524" s="134"/>
    </row>
    <row r="1525" spans="1:26" s="70" customFormat="1" hidden="1" outlineLevel="2" x14ac:dyDescent="0.25">
      <c r="A1525" s="65" t="s">
        <v>1559</v>
      </c>
      <c r="B1525" s="66" t="s">
        <v>2020</v>
      </c>
      <c r="C1525" s="67" t="s">
        <v>2458</v>
      </c>
      <c r="D1525" s="68"/>
      <c r="E1525" s="69"/>
      <c r="F1525" s="310">
        <v>48.63</v>
      </c>
      <c r="G1525" s="310">
        <v>4557.01</v>
      </c>
      <c r="H1525" s="144">
        <f t="shared" si="241"/>
        <v>-4508.38</v>
      </c>
      <c r="I1525" s="93">
        <f t="shared" si="248"/>
        <v>-0.98932852901354174</v>
      </c>
      <c r="J1525" s="160"/>
      <c r="K1525" s="310">
        <v>3263.19</v>
      </c>
      <c r="L1525" s="310">
        <v>14974.45</v>
      </c>
      <c r="M1525" s="144">
        <f t="shared" si="242"/>
        <v>-11711.26</v>
      </c>
      <c r="N1525" s="93">
        <f t="shared" si="243"/>
        <v>-0.78208281439385086</v>
      </c>
      <c r="O1525" s="261"/>
      <c r="P1525" s="160"/>
      <c r="Q1525" s="310">
        <v>513.62</v>
      </c>
      <c r="R1525" s="310">
        <v>7350.96</v>
      </c>
      <c r="S1525" s="144">
        <f t="shared" si="244"/>
        <v>-6837.34</v>
      </c>
      <c r="T1525" s="93">
        <f t="shared" si="245"/>
        <v>-0.93012885391839983</v>
      </c>
      <c r="U1525" s="160"/>
      <c r="V1525" s="310">
        <v>10512.48</v>
      </c>
      <c r="W1525" s="310">
        <v>16647.620000000003</v>
      </c>
      <c r="X1525" s="144">
        <f t="shared" si="246"/>
        <v>-6135.1400000000031</v>
      </c>
      <c r="Y1525" s="93">
        <f t="shared" si="247"/>
        <v>-0.3685295555761125</v>
      </c>
      <c r="Z1525" s="134"/>
    </row>
    <row r="1526" spans="1:26" s="70" customFormat="1" hidden="1" outlineLevel="2" x14ac:dyDescent="0.25">
      <c r="A1526" s="65" t="s">
        <v>1560</v>
      </c>
      <c r="B1526" s="66" t="s">
        <v>2021</v>
      </c>
      <c r="C1526" s="67" t="s">
        <v>2459</v>
      </c>
      <c r="D1526" s="68"/>
      <c r="E1526" s="69"/>
      <c r="F1526" s="310">
        <v>946.39</v>
      </c>
      <c r="G1526" s="310">
        <v>4584.75</v>
      </c>
      <c r="H1526" s="144">
        <f t="shared" si="241"/>
        <v>-3638.36</v>
      </c>
      <c r="I1526" s="93">
        <f t="shared" si="248"/>
        <v>-0.79357871203446206</v>
      </c>
      <c r="J1526" s="160"/>
      <c r="K1526" s="310">
        <v>20804.54</v>
      </c>
      <c r="L1526" s="310">
        <v>28416.510000000002</v>
      </c>
      <c r="M1526" s="144">
        <f t="shared" si="242"/>
        <v>-7611.9700000000012</v>
      </c>
      <c r="N1526" s="93">
        <f t="shared" si="243"/>
        <v>-0.26787138885105877</v>
      </c>
      <c r="O1526" s="261"/>
      <c r="P1526" s="160"/>
      <c r="Q1526" s="310">
        <v>6600.46</v>
      </c>
      <c r="R1526" s="310">
        <v>15037.99</v>
      </c>
      <c r="S1526" s="144">
        <f t="shared" si="244"/>
        <v>-8437.5299999999988</v>
      </c>
      <c r="T1526" s="93">
        <f t="shared" si="245"/>
        <v>-0.56108096893268311</v>
      </c>
      <c r="U1526" s="160"/>
      <c r="V1526" s="310">
        <v>24674.25</v>
      </c>
      <c r="W1526" s="310">
        <v>33951.97</v>
      </c>
      <c r="X1526" s="144">
        <f t="shared" si="246"/>
        <v>-9277.7200000000012</v>
      </c>
      <c r="Y1526" s="93">
        <f t="shared" si="247"/>
        <v>-0.27326013777698321</v>
      </c>
      <c r="Z1526" s="134"/>
    </row>
    <row r="1527" spans="1:26" s="70" customFormat="1" hidden="1" outlineLevel="2" x14ac:dyDescent="0.25">
      <c r="A1527" s="65" t="s">
        <v>1561</v>
      </c>
      <c r="B1527" s="66" t="s">
        <v>2022</v>
      </c>
      <c r="C1527" s="67" t="s">
        <v>2470</v>
      </c>
      <c r="D1527" s="68"/>
      <c r="E1527" s="69"/>
      <c r="F1527" s="310">
        <v>131.44999999999999</v>
      </c>
      <c r="G1527" s="310">
        <v>370.47</v>
      </c>
      <c r="H1527" s="144">
        <f t="shared" ref="H1527:H1590" si="249">+F1527-G1527</f>
        <v>-239.02000000000004</v>
      </c>
      <c r="I1527" s="93">
        <f t="shared" si="248"/>
        <v>-0.64518044645990236</v>
      </c>
      <c r="J1527" s="160"/>
      <c r="K1527" s="310">
        <v>1333.66</v>
      </c>
      <c r="L1527" s="310">
        <v>2466.16</v>
      </c>
      <c r="M1527" s="144">
        <f t="shared" si="242"/>
        <v>-1132.4999999999998</v>
      </c>
      <c r="N1527" s="93">
        <f t="shared" si="243"/>
        <v>-0.45921594705939595</v>
      </c>
      <c r="O1527" s="261"/>
      <c r="P1527" s="160"/>
      <c r="Q1527" s="310">
        <v>128.47</v>
      </c>
      <c r="R1527" s="310">
        <v>1097.9100000000001</v>
      </c>
      <c r="S1527" s="144">
        <f t="shared" si="244"/>
        <v>-969.44</v>
      </c>
      <c r="T1527" s="93">
        <f t="shared" si="245"/>
        <v>-0.88298676576404256</v>
      </c>
      <c r="U1527" s="160"/>
      <c r="V1527" s="310">
        <v>6768.09</v>
      </c>
      <c r="W1527" s="310">
        <v>6716.34</v>
      </c>
      <c r="X1527" s="144">
        <f t="shared" si="246"/>
        <v>51.75</v>
      </c>
      <c r="Y1527" s="93">
        <f t="shared" si="247"/>
        <v>7.7050893790367968E-3</v>
      </c>
      <c r="Z1527" s="134"/>
    </row>
    <row r="1528" spans="1:26" s="70" customFormat="1" hidden="1" outlineLevel="2" x14ac:dyDescent="0.25">
      <c r="A1528" s="65" t="s">
        <v>1562</v>
      </c>
      <c r="B1528" s="66" t="s">
        <v>2023</v>
      </c>
      <c r="C1528" s="67" t="s">
        <v>2469</v>
      </c>
      <c r="D1528" s="68"/>
      <c r="E1528" s="69"/>
      <c r="F1528" s="310">
        <v>10613.26</v>
      </c>
      <c r="G1528" s="310">
        <v>20315.68</v>
      </c>
      <c r="H1528" s="144">
        <f t="shared" si="249"/>
        <v>-9702.42</v>
      </c>
      <c r="I1528" s="93">
        <f t="shared" si="248"/>
        <v>-0.477582832570704</v>
      </c>
      <c r="J1528" s="160"/>
      <c r="K1528" s="310">
        <v>58866.16</v>
      </c>
      <c r="L1528" s="310">
        <v>108510.65000000001</v>
      </c>
      <c r="M1528" s="144">
        <f t="shared" si="242"/>
        <v>-49644.490000000005</v>
      </c>
      <c r="N1528" s="93">
        <f t="shared" si="243"/>
        <v>-0.45750799575894163</v>
      </c>
      <c r="O1528" s="261"/>
      <c r="P1528" s="160"/>
      <c r="Q1528" s="310">
        <v>28921.29</v>
      </c>
      <c r="R1528" s="310">
        <v>56511.79</v>
      </c>
      <c r="S1528" s="144">
        <f t="shared" si="244"/>
        <v>-27590.5</v>
      </c>
      <c r="T1528" s="93">
        <f t="shared" si="245"/>
        <v>-0.48822555434892434</v>
      </c>
      <c r="U1528" s="160"/>
      <c r="V1528" s="310">
        <v>174281.58000000002</v>
      </c>
      <c r="W1528" s="310">
        <v>203773.13</v>
      </c>
      <c r="X1528" s="144">
        <f t="shared" si="246"/>
        <v>-29491.549999999988</v>
      </c>
      <c r="Y1528" s="93">
        <f t="shared" si="247"/>
        <v>-0.14472737401638766</v>
      </c>
      <c r="Z1528" s="134"/>
    </row>
    <row r="1529" spans="1:26" s="70" customFormat="1" hidden="1" outlineLevel="2" x14ac:dyDescent="0.25">
      <c r="A1529" s="65" t="s">
        <v>1563</v>
      </c>
      <c r="B1529" s="66" t="s">
        <v>2024</v>
      </c>
      <c r="C1529" s="67" t="s">
        <v>2471</v>
      </c>
      <c r="D1529" s="68"/>
      <c r="E1529" s="69"/>
      <c r="F1529" s="310">
        <v>651.35</v>
      </c>
      <c r="G1529" s="310">
        <v>886.02</v>
      </c>
      <c r="H1529" s="144">
        <f t="shared" si="249"/>
        <v>-234.66999999999996</v>
      </c>
      <c r="I1529" s="93">
        <f t="shared" si="248"/>
        <v>-0.26485858107040466</v>
      </c>
      <c r="J1529" s="160"/>
      <c r="K1529" s="310">
        <v>960.05000000000007</v>
      </c>
      <c r="L1529" s="310">
        <v>4715.75</v>
      </c>
      <c r="M1529" s="144">
        <f t="shared" si="242"/>
        <v>-3755.7</v>
      </c>
      <c r="N1529" s="93">
        <f t="shared" si="243"/>
        <v>-0.79641626464507231</v>
      </c>
      <c r="O1529" s="261"/>
      <c r="P1529" s="160"/>
      <c r="Q1529" s="310">
        <v>-1165.97</v>
      </c>
      <c r="R1529" s="310">
        <v>-1161.08</v>
      </c>
      <c r="S1529" s="144">
        <f t="shared" si="244"/>
        <v>-4.8900000000001</v>
      </c>
      <c r="T1529" s="93">
        <f t="shared" si="245"/>
        <v>-4.2115961001826753E-3</v>
      </c>
      <c r="U1529" s="160"/>
      <c r="V1529" s="310">
        <v>3983.23</v>
      </c>
      <c r="W1529" s="310">
        <v>5495.76</v>
      </c>
      <c r="X1529" s="144">
        <f t="shared" si="246"/>
        <v>-1512.5300000000002</v>
      </c>
      <c r="Y1529" s="93">
        <f t="shared" si="247"/>
        <v>-0.27521762231247365</v>
      </c>
      <c r="Z1529" s="134"/>
    </row>
    <row r="1530" spans="1:26" s="70" customFormat="1" hidden="1" outlineLevel="2" x14ac:dyDescent="0.25">
      <c r="A1530" s="65" t="s">
        <v>1564</v>
      </c>
      <c r="B1530" s="66" t="s">
        <v>2025</v>
      </c>
      <c r="C1530" s="67" t="s">
        <v>2472</v>
      </c>
      <c r="D1530" s="68"/>
      <c r="E1530" s="69"/>
      <c r="F1530" s="310">
        <v>64164.060000000005</v>
      </c>
      <c r="G1530" s="310">
        <v>32709.57</v>
      </c>
      <c r="H1530" s="144">
        <f t="shared" si="249"/>
        <v>31454.490000000005</v>
      </c>
      <c r="I1530" s="93">
        <f t="shared" si="248"/>
        <v>0.96162957813263839</v>
      </c>
      <c r="J1530" s="160"/>
      <c r="K1530" s="310">
        <v>381931.92</v>
      </c>
      <c r="L1530" s="310">
        <v>298202.11</v>
      </c>
      <c r="M1530" s="144">
        <f t="shared" si="242"/>
        <v>83729.81</v>
      </c>
      <c r="N1530" s="93">
        <f t="shared" si="243"/>
        <v>0.28078208433870572</v>
      </c>
      <c r="O1530" s="261"/>
      <c r="P1530" s="160"/>
      <c r="Q1530" s="310">
        <v>192936.48</v>
      </c>
      <c r="R1530" s="310">
        <v>150443.06</v>
      </c>
      <c r="S1530" s="144">
        <f t="shared" si="244"/>
        <v>42493.420000000013</v>
      </c>
      <c r="T1530" s="93">
        <f t="shared" si="245"/>
        <v>0.28245516941758569</v>
      </c>
      <c r="U1530" s="160"/>
      <c r="V1530" s="310">
        <v>545127.61</v>
      </c>
      <c r="W1530" s="310">
        <v>716269.65999999992</v>
      </c>
      <c r="X1530" s="144">
        <f t="shared" si="246"/>
        <v>-171142.04999999993</v>
      </c>
      <c r="Y1530" s="93">
        <f t="shared" si="247"/>
        <v>-0.23893522168731809</v>
      </c>
      <c r="Z1530" s="134"/>
    </row>
    <row r="1531" spans="1:26" s="70" customFormat="1" hidden="1" outlineLevel="2" x14ac:dyDescent="0.25">
      <c r="A1531" s="65" t="s">
        <v>1565</v>
      </c>
      <c r="B1531" s="66" t="s">
        <v>2026</v>
      </c>
      <c r="C1531" s="67" t="s">
        <v>2473</v>
      </c>
      <c r="D1531" s="68"/>
      <c r="E1531" s="69"/>
      <c r="F1531" s="310">
        <v>597181.6</v>
      </c>
      <c r="G1531" s="310">
        <v>789465.38</v>
      </c>
      <c r="H1531" s="144">
        <f t="shared" si="249"/>
        <v>-192283.78000000003</v>
      </c>
      <c r="I1531" s="93">
        <f t="shared" si="248"/>
        <v>-0.24356201661433213</v>
      </c>
      <c r="J1531" s="160"/>
      <c r="K1531" s="310">
        <v>2812334.43</v>
      </c>
      <c r="L1531" s="310">
        <v>2132647.98</v>
      </c>
      <c r="M1531" s="144">
        <f t="shared" si="242"/>
        <v>679686.45000000019</v>
      </c>
      <c r="N1531" s="93">
        <f t="shared" si="243"/>
        <v>0.31870541053849882</v>
      </c>
      <c r="O1531" s="261"/>
      <c r="P1531" s="160"/>
      <c r="Q1531" s="310">
        <v>1637128.27</v>
      </c>
      <c r="R1531" s="310">
        <v>1169022.6400000001</v>
      </c>
      <c r="S1531" s="144">
        <f t="shared" si="244"/>
        <v>468105.62999999989</v>
      </c>
      <c r="T1531" s="93">
        <f t="shared" si="245"/>
        <v>0.40042477705992063</v>
      </c>
      <c r="U1531" s="160"/>
      <c r="V1531" s="310">
        <v>5685163.5999999996</v>
      </c>
      <c r="W1531" s="310">
        <v>5076190.8739999998</v>
      </c>
      <c r="X1531" s="144">
        <f t="shared" si="246"/>
        <v>608972.72599999979</v>
      </c>
      <c r="Y1531" s="93">
        <f t="shared" si="247"/>
        <v>0.11996647508255219</v>
      </c>
      <c r="Z1531" s="134"/>
    </row>
    <row r="1532" spans="1:26" s="70" customFormat="1" hidden="1" outlineLevel="2" x14ac:dyDescent="0.25">
      <c r="A1532" s="65" t="s">
        <v>1566</v>
      </c>
      <c r="B1532" s="66" t="s">
        <v>2027</v>
      </c>
      <c r="C1532" s="67" t="s">
        <v>2474</v>
      </c>
      <c r="D1532" s="68"/>
      <c r="E1532" s="69"/>
      <c r="F1532" s="310">
        <v>41.410000000000004</v>
      </c>
      <c r="G1532" s="310">
        <v>68.06</v>
      </c>
      <c r="H1532" s="144">
        <f t="shared" si="249"/>
        <v>-26.65</v>
      </c>
      <c r="I1532" s="93">
        <f t="shared" si="248"/>
        <v>-0.39156626506024095</v>
      </c>
      <c r="J1532" s="160"/>
      <c r="K1532" s="310">
        <v>-19.27</v>
      </c>
      <c r="L1532" s="310">
        <v>206.66</v>
      </c>
      <c r="M1532" s="144">
        <f t="shared" si="242"/>
        <v>-225.93</v>
      </c>
      <c r="N1532" s="93">
        <f t="shared" si="243"/>
        <v>-1.0932449433852705</v>
      </c>
      <c r="O1532" s="261"/>
      <c r="P1532" s="160"/>
      <c r="Q1532" s="310">
        <v>-198.38</v>
      </c>
      <c r="R1532" s="310">
        <v>-226.18</v>
      </c>
      <c r="S1532" s="144">
        <f t="shared" si="244"/>
        <v>27.800000000000011</v>
      </c>
      <c r="T1532" s="93">
        <f t="shared" si="245"/>
        <v>0.12291095587585114</v>
      </c>
      <c r="U1532" s="160"/>
      <c r="V1532" s="310">
        <v>90.490000000000009</v>
      </c>
      <c r="W1532" s="310">
        <v>386.16999999999996</v>
      </c>
      <c r="X1532" s="144">
        <f t="shared" si="246"/>
        <v>-295.67999999999995</v>
      </c>
      <c r="Y1532" s="93">
        <f t="shared" si="247"/>
        <v>-0.76567314913121154</v>
      </c>
      <c r="Z1532" s="134"/>
    </row>
    <row r="1533" spans="1:26" s="70" customFormat="1" hidden="1" outlineLevel="2" x14ac:dyDescent="0.25">
      <c r="A1533" s="65" t="s">
        <v>1567</v>
      </c>
      <c r="B1533" s="66" t="s">
        <v>2028</v>
      </c>
      <c r="C1533" s="67" t="s">
        <v>2475</v>
      </c>
      <c r="D1533" s="68"/>
      <c r="E1533" s="69"/>
      <c r="F1533" s="310">
        <v>1689.15</v>
      </c>
      <c r="G1533" s="310">
        <v>119.06</v>
      </c>
      <c r="H1533" s="144">
        <f t="shared" si="249"/>
        <v>1570.0900000000001</v>
      </c>
      <c r="I1533" s="93" t="str">
        <f t="shared" si="248"/>
        <v>N.M.</v>
      </c>
      <c r="J1533" s="160"/>
      <c r="K1533" s="310">
        <v>8600.7000000000007</v>
      </c>
      <c r="L1533" s="310">
        <v>708.6</v>
      </c>
      <c r="M1533" s="144">
        <f t="shared" si="242"/>
        <v>7892.1</v>
      </c>
      <c r="N1533" s="93" t="str">
        <f t="shared" si="243"/>
        <v>N.M.</v>
      </c>
      <c r="O1533" s="261"/>
      <c r="P1533" s="160"/>
      <c r="Q1533" s="310">
        <v>5439.32</v>
      </c>
      <c r="R1533" s="310">
        <v>5.24</v>
      </c>
      <c r="S1533" s="144">
        <f t="shared" si="244"/>
        <v>5434.08</v>
      </c>
      <c r="T1533" s="93" t="str">
        <f t="shared" si="245"/>
        <v>N.M.</v>
      </c>
      <c r="U1533" s="160"/>
      <c r="V1533" s="310">
        <v>10810.37</v>
      </c>
      <c r="W1533" s="310">
        <v>1711.69</v>
      </c>
      <c r="X1533" s="144">
        <f t="shared" si="246"/>
        <v>9098.68</v>
      </c>
      <c r="Y1533" s="93">
        <f t="shared" si="247"/>
        <v>5.3156120559213411</v>
      </c>
      <c r="Z1533" s="134"/>
    </row>
    <row r="1534" spans="1:26" s="70" customFormat="1" hidden="1" outlineLevel="2" x14ac:dyDescent="0.25">
      <c r="A1534" s="65" t="s">
        <v>1417</v>
      </c>
      <c r="B1534" s="66" t="s">
        <v>1878</v>
      </c>
      <c r="C1534" s="67" t="s">
        <v>2334</v>
      </c>
      <c r="D1534" s="68"/>
      <c r="E1534" s="69"/>
      <c r="F1534" s="310">
        <v>7744.2300000000005</v>
      </c>
      <c r="G1534" s="310">
        <v>9983.3700000000008</v>
      </c>
      <c r="H1534" s="144">
        <f t="shared" si="249"/>
        <v>-2239.1400000000003</v>
      </c>
      <c r="I1534" s="93">
        <f t="shared" si="248"/>
        <v>-0.22428698926314464</v>
      </c>
      <c r="J1534" s="160"/>
      <c r="K1534" s="310">
        <v>33733.379999999997</v>
      </c>
      <c r="L1534" s="310">
        <v>32263.8</v>
      </c>
      <c r="M1534" s="144">
        <f t="shared" si="242"/>
        <v>1469.5799999999981</v>
      </c>
      <c r="N1534" s="93">
        <f t="shared" si="243"/>
        <v>4.5548881408885446E-2</v>
      </c>
      <c r="O1534" s="261"/>
      <c r="P1534" s="160"/>
      <c r="Q1534" s="310">
        <v>17705.68</v>
      </c>
      <c r="R1534" s="310">
        <v>19279.580000000002</v>
      </c>
      <c r="S1534" s="144">
        <f t="shared" si="244"/>
        <v>-1573.9000000000015</v>
      </c>
      <c r="T1534" s="93">
        <f t="shared" si="245"/>
        <v>-8.1635595796174049E-2</v>
      </c>
      <c r="U1534" s="160"/>
      <c r="V1534" s="310">
        <v>73284.78</v>
      </c>
      <c r="W1534" s="310">
        <v>94948.63</v>
      </c>
      <c r="X1534" s="144">
        <f t="shared" si="246"/>
        <v>-21663.850000000006</v>
      </c>
      <c r="Y1534" s="93">
        <f t="shared" si="247"/>
        <v>-0.22816390294414995</v>
      </c>
      <c r="Z1534" s="134"/>
    </row>
    <row r="1535" spans="1:26" s="70" customFormat="1" hidden="1" outlineLevel="2" x14ac:dyDescent="0.25">
      <c r="A1535" s="65" t="s">
        <v>1418</v>
      </c>
      <c r="B1535" s="66" t="s">
        <v>1879</v>
      </c>
      <c r="C1535" s="67" t="s">
        <v>2335</v>
      </c>
      <c r="D1535" s="68"/>
      <c r="E1535" s="69"/>
      <c r="F1535" s="310">
        <v>81406.89</v>
      </c>
      <c r="G1535" s="310">
        <v>99270.1</v>
      </c>
      <c r="H1535" s="144">
        <f t="shared" si="249"/>
        <v>-17863.210000000006</v>
      </c>
      <c r="I1535" s="93">
        <f t="shared" si="248"/>
        <v>-0.17994552236776234</v>
      </c>
      <c r="J1535" s="160"/>
      <c r="K1535" s="310">
        <v>666539</v>
      </c>
      <c r="L1535" s="310">
        <v>732039.71</v>
      </c>
      <c r="M1535" s="144">
        <f t="shared" si="242"/>
        <v>-65500.709999999963</v>
      </c>
      <c r="N1535" s="93">
        <f t="shared" si="243"/>
        <v>-8.9476990257809877E-2</v>
      </c>
      <c r="O1535" s="261"/>
      <c r="P1535" s="160"/>
      <c r="Q1535" s="310">
        <v>277755.64</v>
      </c>
      <c r="R1535" s="310">
        <v>309351.15000000002</v>
      </c>
      <c r="S1535" s="144">
        <f t="shared" si="244"/>
        <v>-31595.510000000009</v>
      </c>
      <c r="T1535" s="93">
        <f t="shared" si="245"/>
        <v>-0.10213477467273036</v>
      </c>
      <c r="U1535" s="160"/>
      <c r="V1535" s="310">
        <v>1305677.8900000001</v>
      </c>
      <c r="W1535" s="310">
        <v>1213370.3700000001</v>
      </c>
      <c r="X1535" s="144">
        <f t="shared" si="246"/>
        <v>92307.520000000019</v>
      </c>
      <c r="Y1535" s="93">
        <f t="shared" si="247"/>
        <v>7.6075304195865612E-2</v>
      </c>
      <c r="Z1535" s="134"/>
    </row>
    <row r="1536" spans="1:26" s="70" customFormat="1" hidden="1" outlineLevel="2" x14ac:dyDescent="0.25">
      <c r="A1536" s="65" t="s">
        <v>1419</v>
      </c>
      <c r="B1536" s="66" t="s">
        <v>1880</v>
      </c>
      <c r="C1536" s="67" t="s">
        <v>2336</v>
      </c>
      <c r="D1536" s="68"/>
      <c r="E1536" s="69"/>
      <c r="F1536" s="310">
        <v>3.77</v>
      </c>
      <c r="G1536" s="310">
        <v>0</v>
      </c>
      <c r="H1536" s="144">
        <f t="shared" si="249"/>
        <v>3.77</v>
      </c>
      <c r="I1536" s="93" t="str">
        <f t="shared" si="248"/>
        <v>N.M.</v>
      </c>
      <c r="J1536" s="160"/>
      <c r="K1536" s="310">
        <v>3.77</v>
      </c>
      <c r="L1536" s="310">
        <v>0</v>
      </c>
      <c r="M1536" s="144">
        <f t="shared" si="242"/>
        <v>3.77</v>
      </c>
      <c r="N1536" s="93" t="str">
        <f t="shared" si="243"/>
        <v>N.M.</v>
      </c>
      <c r="O1536" s="261"/>
      <c r="P1536" s="160"/>
      <c r="Q1536" s="310">
        <v>3.77</v>
      </c>
      <c r="R1536" s="310">
        <v>0</v>
      </c>
      <c r="S1536" s="144">
        <f t="shared" si="244"/>
        <v>3.77</v>
      </c>
      <c r="T1536" s="93" t="str">
        <f t="shared" si="245"/>
        <v>N.M.</v>
      </c>
      <c r="U1536" s="160"/>
      <c r="V1536" s="310">
        <v>3.77</v>
      </c>
      <c r="W1536" s="310">
        <v>0</v>
      </c>
      <c r="X1536" s="144">
        <f t="shared" si="246"/>
        <v>3.77</v>
      </c>
      <c r="Y1536" s="93" t="str">
        <f t="shared" si="247"/>
        <v>N.M.</v>
      </c>
      <c r="Z1536" s="134"/>
    </row>
    <row r="1537" spans="1:26" s="70" customFormat="1" hidden="1" outlineLevel="2" x14ac:dyDescent="0.25">
      <c r="A1537" s="65" t="s">
        <v>1420</v>
      </c>
      <c r="B1537" s="66" t="s">
        <v>1881</v>
      </c>
      <c r="C1537" s="67" t="s">
        <v>2255</v>
      </c>
      <c r="D1537" s="68"/>
      <c r="E1537" s="69"/>
      <c r="F1537" s="310">
        <v>188720.03</v>
      </c>
      <c r="G1537" s="310">
        <v>-79757.59</v>
      </c>
      <c r="H1537" s="144">
        <f t="shared" si="249"/>
        <v>268477.62</v>
      </c>
      <c r="I1537" s="93">
        <f t="shared" si="248"/>
        <v>3.3661701663753885</v>
      </c>
      <c r="J1537" s="160"/>
      <c r="K1537" s="310">
        <v>961106.02</v>
      </c>
      <c r="L1537" s="310">
        <v>433818.3</v>
      </c>
      <c r="M1537" s="144">
        <f t="shared" si="242"/>
        <v>527287.72</v>
      </c>
      <c r="N1537" s="93">
        <f t="shared" si="243"/>
        <v>1.2154575314134972</v>
      </c>
      <c r="O1537" s="261"/>
      <c r="P1537" s="160"/>
      <c r="Q1537" s="310">
        <v>478592.95</v>
      </c>
      <c r="R1537" s="310">
        <v>444060.12</v>
      </c>
      <c r="S1537" s="144">
        <f t="shared" si="244"/>
        <v>34532.830000000016</v>
      </c>
      <c r="T1537" s="93">
        <f t="shared" si="245"/>
        <v>7.7766114191925223E-2</v>
      </c>
      <c r="U1537" s="160"/>
      <c r="V1537" s="310">
        <v>1720218.8</v>
      </c>
      <c r="W1537" s="310">
        <v>852693.40999999992</v>
      </c>
      <c r="X1537" s="144">
        <f t="shared" si="246"/>
        <v>867525.39000000013</v>
      </c>
      <c r="Y1537" s="93">
        <f t="shared" si="247"/>
        <v>1.0173942707027608</v>
      </c>
      <c r="Z1537" s="134"/>
    </row>
    <row r="1538" spans="1:26" s="70" customFormat="1" hidden="1" outlineLevel="2" x14ac:dyDescent="0.25">
      <c r="A1538" s="65" t="s">
        <v>1421</v>
      </c>
      <c r="B1538" s="66" t="s">
        <v>1882</v>
      </c>
      <c r="C1538" s="67" t="s">
        <v>2337</v>
      </c>
      <c r="D1538" s="68"/>
      <c r="E1538" s="69"/>
      <c r="F1538" s="310">
        <v>587.23</v>
      </c>
      <c r="G1538" s="310">
        <v>-11.370000000000001</v>
      </c>
      <c r="H1538" s="144">
        <f t="shared" si="249"/>
        <v>598.6</v>
      </c>
      <c r="I1538" s="93" t="str">
        <f t="shared" si="248"/>
        <v>N.M.</v>
      </c>
      <c r="J1538" s="160"/>
      <c r="K1538" s="310">
        <v>2414.25</v>
      </c>
      <c r="L1538" s="310">
        <v>0</v>
      </c>
      <c r="M1538" s="144">
        <f t="shared" si="242"/>
        <v>2414.25</v>
      </c>
      <c r="N1538" s="93" t="str">
        <f t="shared" si="243"/>
        <v>N.M.</v>
      </c>
      <c r="O1538" s="261"/>
      <c r="P1538" s="160"/>
      <c r="Q1538" s="310">
        <v>2107.94</v>
      </c>
      <c r="R1538" s="310">
        <v>-14.450000000000001</v>
      </c>
      <c r="S1538" s="144">
        <f t="shared" si="244"/>
        <v>2122.39</v>
      </c>
      <c r="T1538" s="93" t="str">
        <f t="shared" si="245"/>
        <v>N.M.</v>
      </c>
      <c r="U1538" s="160"/>
      <c r="V1538" s="310">
        <v>3462.3199999999997</v>
      </c>
      <c r="W1538" s="310">
        <v>693.43000000000006</v>
      </c>
      <c r="X1538" s="144">
        <f t="shared" si="246"/>
        <v>2768.8899999999994</v>
      </c>
      <c r="Y1538" s="93">
        <f t="shared" si="247"/>
        <v>3.99303462498017</v>
      </c>
      <c r="Z1538" s="134"/>
    </row>
    <row r="1539" spans="1:26" s="70" customFormat="1" hidden="1" outlineLevel="2" x14ac:dyDescent="0.25">
      <c r="A1539" s="65" t="s">
        <v>1422</v>
      </c>
      <c r="B1539" s="66" t="s">
        <v>1883</v>
      </c>
      <c r="C1539" s="67" t="s">
        <v>2338</v>
      </c>
      <c r="D1539" s="68"/>
      <c r="E1539" s="69"/>
      <c r="F1539" s="310">
        <v>35364.840000000004</v>
      </c>
      <c r="G1539" s="310">
        <v>25480.850000000002</v>
      </c>
      <c r="H1539" s="144">
        <f t="shared" si="249"/>
        <v>9883.9900000000016</v>
      </c>
      <c r="I1539" s="93">
        <f t="shared" si="248"/>
        <v>0.3878987553397944</v>
      </c>
      <c r="J1539" s="160"/>
      <c r="K1539" s="310">
        <v>166659.49</v>
      </c>
      <c r="L1539" s="310">
        <v>174178.4</v>
      </c>
      <c r="M1539" s="144">
        <f t="shared" si="242"/>
        <v>-7518.9100000000035</v>
      </c>
      <c r="N1539" s="93">
        <f t="shared" si="243"/>
        <v>-4.3167866968579362E-2</v>
      </c>
      <c r="O1539" s="261"/>
      <c r="P1539" s="160"/>
      <c r="Q1539" s="310">
        <v>85862.84</v>
      </c>
      <c r="R1539" s="310">
        <v>95248.05</v>
      </c>
      <c r="S1539" s="144">
        <f t="shared" si="244"/>
        <v>-9385.2100000000064</v>
      </c>
      <c r="T1539" s="93">
        <f t="shared" si="245"/>
        <v>-9.8534405691245192E-2</v>
      </c>
      <c r="U1539" s="160"/>
      <c r="V1539" s="310">
        <v>379909.65</v>
      </c>
      <c r="W1539" s="310">
        <v>376659.18</v>
      </c>
      <c r="X1539" s="144">
        <f t="shared" si="246"/>
        <v>3250.4700000000303</v>
      </c>
      <c r="Y1539" s="93">
        <f t="shared" si="247"/>
        <v>8.6297378972683744E-3</v>
      </c>
      <c r="Z1539" s="134"/>
    </row>
    <row r="1540" spans="1:26" s="70" customFormat="1" hidden="1" outlineLevel="2" x14ac:dyDescent="0.25">
      <c r="A1540" s="65" t="s">
        <v>1423</v>
      </c>
      <c r="B1540" s="66" t="s">
        <v>1884</v>
      </c>
      <c r="C1540" s="67" t="s">
        <v>2319</v>
      </c>
      <c r="D1540" s="68"/>
      <c r="E1540" s="69"/>
      <c r="F1540" s="310">
        <v>74396.83</v>
      </c>
      <c r="G1540" s="310">
        <v>807.94</v>
      </c>
      <c r="H1540" s="144">
        <f t="shared" si="249"/>
        <v>73588.89</v>
      </c>
      <c r="I1540" s="93" t="str">
        <f t="shared" si="248"/>
        <v>N.M.</v>
      </c>
      <c r="J1540" s="160"/>
      <c r="K1540" s="310">
        <v>665862.86</v>
      </c>
      <c r="L1540" s="310">
        <v>150614.91</v>
      </c>
      <c r="M1540" s="144">
        <f t="shared" si="242"/>
        <v>515247.94999999995</v>
      </c>
      <c r="N1540" s="93">
        <f t="shared" si="243"/>
        <v>3.4209624399071776</v>
      </c>
      <c r="O1540" s="261"/>
      <c r="P1540" s="160"/>
      <c r="Q1540" s="310">
        <v>268147.53999999998</v>
      </c>
      <c r="R1540" s="310">
        <v>46278.31</v>
      </c>
      <c r="S1540" s="144">
        <f t="shared" si="244"/>
        <v>221869.22999999998</v>
      </c>
      <c r="T1540" s="93">
        <f t="shared" si="245"/>
        <v>4.7942379486199904</v>
      </c>
      <c r="U1540" s="160"/>
      <c r="V1540" s="310">
        <v>797195.83</v>
      </c>
      <c r="W1540" s="310">
        <v>474225.77</v>
      </c>
      <c r="X1540" s="144">
        <f t="shared" si="246"/>
        <v>322970.05999999994</v>
      </c>
      <c r="Y1540" s="93">
        <f t="shared" si="247"/>
        <v>0.68104704643107006</v>
      </c>
      <c r="Z1540" s="134"/>
    </row>
    <row r="1541" spans="1:26" s="70" customFormat="1" hidden="1" outlineLevel="2" x14ac:dyDescent="0.25">
      <c r="A1541" s="65" t="s">
        <v>1424</v>
      </c>
      <c r="B1541" s="66" t="s">
        <v>1885</v>
      </c>
      <c r="C1541" s="67" t="s">
        <v>2320</v>
      </c>
      <c r="D1541" s="68"/>
      <c r="E1541" s="69"/>
      <c r="F1541" s="310">
        <v>33918.879999999997</v>
      </c>
      <c r="G1541" s="310">
        <v>32914.270000000004</v>
      </c>
      <c r="H1541" s="144">
        <f t="shared" si="249"/>
        <v>1004.6099999999933</v>
      </c>
      <c r="I1541" s="93">
        <f t="shared" si="248"/>
        <v>3.0522019780477985E-2</v>
      </c>
      <c r="J1541" s="160"/>
      <c r="K1541" s="310">
        <v>209875.72</v>
      </c>
      <c r="L1541" s="310">
        <v>172773.85</v>
      </c>
      <c r="M1541" s="144">
        <f t="shared" si="242"/>
        <v>37101.869999999995</v>
      </c>
      <c r="N1541" s="93">
        <f t="shared" si="243"/>
        <v>0.21474239301838788</v>
      </c>
      <c r="O1541" s="261"/>
      <c r="P1541" s="160"/>
      <c r="Q1541" s="310">
        <v>119795.52</v>
      </c>
      <c r="R1541" s="310">
        <v>105935.68000000001</v>
      </c>
      <c r="S1541" s="144">
        <f t="shared" si="244"/>
        <v>13859.839999999997</v>
      </c>
      <c r="T1541" s="93">
        <f t="shared" si="245"/>
        <v>0.13083259577887257</v>
      </c>
      <c r="U1541" s="160"/>
      <c r="V1541" s="310">
        <v>363844.98</v>
      </c>
      <c r="W1541" s="310">
        <v>374938.74</v>
      </c>
      <c r="X1541" s="144">
        <f t="shared" si="246"/>
        <v>-11093.760000000009</v>
      </c>
      <c r="Y1541" s="93">
        <f t="shared" si="247"/>
        <v>-2.9588193527294644E-2</v>
      </c>
      <c r="Z1541" s="134"/>
    </row>
    <row r="1542" spans="1:26" s="70" customFormat="1" hidden="1" outlineLevel="2" x14ac:dyDescent="0.25">
      <c r="A1542" s="65" t="s">
        <v>1425</v>
      </c>
      <c r="B1542" s="66" t="s">
        <v>1886</v>
      </c>
      <c r="C1542" s="67" t="s">
        <v>2339</v>
      </c>
      <c r="D1542" s="68"/>
      <c r="E1542" s="69"/>
      <c r="F1542" s="310">
        <v>2718.7000000000003</v>
      </c>
      <c r="G1542" s="310">
        <v>1226.1300000000001</v>
      </c>
      <c r="H1542" s="144">
        <f t="shared" si="249"/>
        <v>1492.5700000000002</v>
      </c>
      <c r="I1542" s="93">
        <f t="shared" si="248"/>
        <v>1.217301591185274</v>
      </c>
      <c r="J1542" s="160"/>
      <c r="K1542" s="310">
        <v>10481.33</v>
      </c>
      <c r="L1542" s="310">
        <v>16336.61</v>
      </c>
      <c r="M1542" s="144">
        <f t="shared" si="242"/>
        <v>-5855.2800000000007</v>
      </c>
      <c r="N1542" s="93">
        <f t="shared" si="243"/>
        <v>-0.35841462824906761</v>
      </c>
      <c r="O1542" s="261"/>
      <c r="P1542" s="160"/>
      <c r="Q1542" s="310">
        <v>8054.52</v>
      </c>
      <c r="R1542" s="310">
        <v>5140.0200000000004</v>
      </c>
      <c r="S1542" s="144">
        <f t="shared" si="244"/>
        <v>2914.5</v>
      </c>
      <c r="T1542" s="93">
        <f t="shared" si="245"/>
        <v>0.56702113999556414</v>
      </c>
      <c r="U1542" s="160"/>
      <c r="V1542" s="310">
        <v>34390.75</v>
      </c>
      <c r="W1542" s="310">
        <v>44753.229999999996</v>
      </c>
      <c r="X1542" s="144">
        <f t="shared" si="246"/>
        <v>-10362.479999999996</v>
      </c>
      <c r="Y1542" s="93">
        <f t="shared" si="247"/>
        <v>-0.2315470860985899</v>
      </c>
      <c r="Z1542" s="134"/>
    </row>
    <row r="1543" spans="1:26" s="70" customFormat="1" hidden="1" outlineLevel="2" x14ac:dyDescent="0.25">
      <c r="A1543" s="65" t="s">
        <v>1426</v>
      </c>
      <c r="B1543" s="66" t="s">
        <v>1887</v>
      </c>
      <c r="C1543" s="67" t="s">
        <v>2340</v>
      </c>
      <c r="D1543" s="68"/>
      <c r="E1543" s="69"/>
      <c r="F1543" s="310">
        <v>104288.19</v>
      </c>
      <c r="G1543" s="310">
        <v>96268.67</v>
      </c>
      <c r="H1543" s="144">
        <f t="shared" si="249"/>
        <v>8019.5200000000041</v>
      </c>
      <c r="I1543" s="93">
        <f t="shared" si="248"/>
        <v>8.3303529590675801E-2</v>
      </c>
      <c r="J1543" s="160"/>
      <c r="K1543" s="310">
        <v>617644.39</v>
      </c>
      <c r="L1543" s="310">
        <v>747008.22</v>
      </c>
      <c r="M1543" s="144">
        <f t="shared" si="242"/>
        <v>-129363.82999999996</v>
      </c>
      <c r="N1543" s="93">
        <f t="shared" si="243"/>
        <v>-0.17317591230789933</v>
      </c>
      <c r="O1543" s="261"/>
      <c r="P1543" s="160"/>
      <c r="Q1543" s="310">
        <v>333052.88</v>
      </c>
      <c r="R1543" s="310">
        <v>352957.44</v>
      </c>
      <c r="S1543" s="144">
        <f t="shared" si="244"/>
        <v>-19904.559999999998</v>
      </c>
      <c r="T1543" s="93">
        <f t="shared" si="245"/>
        <v>-5.6393654713724116E-2</v>
      </c>
      <c r="U1543" s="160"/>
      <c r="V1543" s="310">
        <v>1224070.9300000002</v>
      </c>
      <c r="W1543" s="310">
        <v>1354457.6400000001</v>
      </c>
      <c r="X1543" s="144">
        <f t="shared" si="246"/>
        <v>-130386.70999999996</v>
      </c>
      <c r="Y1543" s="93">
        <f t="shared" si="247"/>
        <v>-9.6264885773762521E-2</v>
      </c>
      <c r="Z1543" s="134"/>
    </row>
    <row r="1544" spans="1:26" s="70" customFormat="1" hidden="1" outlineLevel="2" x14ac:dyDescent="0.25">
      <c r="A1544" s="65" t="s">
        <v>1427</v>
      </c>
      <c r="B1544" s="66" t="s">
        <v>1888</v>
      </c>
      <c r="C1544" s="67" t="s">
        <v>2341</v>
      </c>
      <c r="D1544" s="68"/>
      <c r="E1544" s="69"/>
      <c r="F1544" s="310">
        <v>16502.64</v>
      </c>
      <c r="G1544" s="310">
        <v>13152.1</v>
      </c>
      <c r="H1544" s="144">
        <f t="shared" si="249"/>
        <v>3350.5399999999991</v>
      </c>
      <c r="I1544" s="93">
        <f t="shared" si="248"/>
        <v>0.25475323332395577</v>
      </c>
      <c r="J1544" s="160"/>
      <c r="K1544" s="310">
        <v>83344.2</v>
      </c>
      <c r="L1544" s="310">
        <v>112851.24</v>
      </c>
      <c r="M1544" s="144">
        <f t="shared" si="242"/>
        <v>-29507.040000000008</v>
      </c>
      <c r="N1544" s="93">
        <f t="shared" si="243"/>
        <v>-0.2614684606035344</v>
      </c>
      <c r="O1544" s="261"/>
      <c r="P1544" s="160"/>
      <c r="Q1544" s="310">
        <v>47314.16</v>
      </c>
      <c r="R1544" s="310">
        <v>56885.020000000004</v>
      </c>
      <c r="S1544" s="144">
        <f t="shared" si="244"/>
        <v>-9570.86</v>
      </c>
      <c r="T1544" s="93">
        <f t="shared" si="245"/>
        <v>-0.16824921569861451</v>
      </c>
      <c r="U1544" s="160"/>
      <c r="V1544" s="310">
        <v>162448.68</v>
      </c>
      <c r="W1544" s="310">
        <v>221608.69</v>
      </c>
      <c r="X1544" s="144">
        <f t="shared" si="246"/>
        <v>-59160.010000000009</v>
      </c>
      <c r="Y1544" s="93">
        <f t="shared" si="247"/>
        <v>-0.26695708548252334</v>
      </c>
      <c r="Z1544" s="134"/>
    </row>
    <row r="1545" spans="1:26" s="70" customFormat="1" hidden="1" outlineLevel="2" x14ac:dyDescent="0.25">
      <c r="A1545" s="65" t="s">
        <v>1428</v>
      </c>
      <c r="B1545" s="66" t="s">
        <v>1889</v>
      </c>
      <c r="C1545" s="67" t="s">
        <v>2342</v>
      </c>
      <c r="D1545" s="68"/>
      <c r="E1545" s="69"/>
      <c r="F1545" s="310">
        <v>731405.32000000007</v>
      </c>
      <c r="G1545" s="310">
        <v>2478898.7400000002</v>
      </c>
      <c r="H1545" s="144">
        <f t="shared" si="249"/>
        <v>-1747493.4200000002</v>
      </c>
      <c r="I1545" s="93">
        <f t="shared" si="248"/>
        <v>-0.70494748002494045</v>
      </c>
      <c r="J1545" s="160"/>
      <c r="K1545" s="310">
        <v>1938399.3589999999</v>
      </c>
      <c r="L1545" s="310">
        <v>4194305.67</v>
      </c>
      <c r="M1545" s="144">
        <f t="shared" si="242"/>
        <v>-2255906.3109999998</v>
      </c>
      <c r="N1545" s="93">
        <f t="shared" si="243"/>
        <v>-0.53784976310512911</v>
      </c>
      <c r="O1545" s="261"/>
      <c r="P1545" s="160"/>
      <c r="Q1545" s="310">
        <v>1310805.4100000001</v>
      </c>
      <c r="R1545" s="310">
        <v>3073181.89</v>
      </c>
      <c r="S1545" s="144">
        <f t="shared" si="244"/>
        <v>-1762376.48</v>
      </c>
      <c r="T1545" s="93">
        <f t="shared" si="245"/>
        <v>-0.57346962955062841</v>
      </c>
      <c r="U1545" s="160"/>
      <c r="V1545" s="310">
        <v>4029916.9790000003</v>
      </c>
      <c r="W1545" s="310">
        <v>5632579.6129999999</v>
      </c>
      <c r="X1545" s="144">
        <f t="shared" si="246"/>
        <v>-1602662.6339999996</v>
      </c>
      <c r="Y1545" s="93">
        <f t="shared" si="247"/>
        <v>-0.28453439527087243</v>
      </c>
      <c r="Z1545" s="134"/>
    </row>
    <row r="1546" spans="1:26" s="70" customFormat="1" hidden="1" outlineLevel="2" x14ac:dyDescent="0.25">
      <c r="A1546" s="65" t="s">
        <v>1429</v>
      </c>
      <c r="B1546" s="66" t="s">
        <v>1890</v>
      </c>
      <c r="C1546" s="67" t="s">
        <v>2333</v>
      </c>
      <c r="D1546" s="68"/>
      <c r="E1546" s="69"/>
      <c r="F1546" s="310">
        <v>97623.790000000008</v>
      </c>
      <c r="G1546" s="310">
        <v>55976.75</v>
      </c>
      <c r="H1546" s="144">
        <f t="shared" si="249"/>
        <v>41647.040000000008</v>
      </c>
      <c r="I1546" s="93">
        <f t="shared" si="248"/>
        <v>0.74400603822122591</v>
      </c>
      <c r="J1546" s="160"/>
      <c r="K1546" s="310">
        <v>554297.85</v>
      </c>
      <c r="L1546" s="310">
        <v>448987.2</v>
      </c>
      <c r="M1546" s="144">
        <f t="shared" si="242"/>
        <v>105310.64999999997</v>
      </c>
      <c r="N1546" s="93">
        <f t="shared" si="243"/>
        <v>0.23455156405349631</v>
      </c>
      <c r="O1546" s="261"/>
      <c r="P1546" s="160"/>
      <c r="Q1546" s="310">
        <v>248362.78</v>
      </c>
      <c r="R1546" s="310">
        <v>211392.41</v>
      </c>
      <c r="S1546" s="144">
        <f t="shared" si="244"/>
        <v>36970.369999999995</v>
      </c>
      <c r="T1546" s="93">
        <f t="shared" si="245"/>
        <v>0.17488977016724486</v>
      </c>
      <c r="U1546" s="160"/>
      <c r="V1546" s="310">
        <v>1090421.49</v>
      </c>
      <c r="W1546" s="310">
        <v>817362.04</v>
      </c>
      <c r="X1546" s="144">
        <f t="shared" si="246"/>
        <v>273059.44999999995</v>
      </c>
      <c r="Y1546" s="93">
        <f t="shared" si="247"/>
        <v>0.33407405364702275</v>
      </c>
      <c r="Z1546" s="134"/>
    </row>
    <row r="1547" spans="1:26" s="70" customFormat="1" hidden="1" outlineLevel="2" x14ac:dyDescent="0.25">
      <c r="A1547" s="65" t="s">
        <v>1430</v>
      </c>
      <c r="B1547" s="66" t="s">
        <v>1891</v>
      </c>
      <c r="C1547" s="67" t="s">
        <v>2267</v>
      </c>
      <c r="D1547" s="68"/>
      <c r="E1547" s="69"/>
      <c r="F1547" s="310">
        <v>5210.9140000000007</v>
      </c>
      <c r="G1547" s="310">
        <v>1448.34</v>
      </c>
      <c r="H1547" s="144">
        <f t="shared" si="249"/>
        <v>3762.5740000000005</v>
      </c>
      <c r="I1547" s="93">
        <f t="shared" si="248"/>
        <v>2.5978527141417076</v>
      </c>
      <c r="J1547" s="160"/>
      <c r="K1547" s="310">
        <v>51582.233999999997</v>
      </c>
      <c r="L1547" s="310">
        <v>54557.26</v>
      </c>
      <c r="M1547" s="144">
        <f t="shared" si="242"/>
        <v>-2975.0260000000053</v>
      </c>
      <c r="N1547" s="93">
        <f t="shared" si="243"/>
        <v>-5.4530341149830568E-2</v>
      </c>
      <c r="O1547" s="261"/>
      <c r="P1547" s="160"/>
      <c r="Q1547" s="310">
        <v>48487.991999999998</v>
      </c>
      <c r="R1547" s="310">
        <v>22363.58</v>
      </c>
      <c r="S1547" s="144">
        <f t="shared" si="244"/>
        <v>26124.411999999997</v>
      </c>
      <c r="T1547" s="93">
        <f t="shared" si="245"/>
        <v>1.1681677083901592</v>
      </c>
      <c r="U1547" s="160"/>
      <c r="V1547" s="310">
        <v>60272.273999999998</v>
      </c>
      <c r="W1547" s="310">
        <v>230924.22</v>
      </c>
      <c r="X1547" s="144">
        <f t="shared" si="246"/>
        <v>-170651.946</v>
      </c>
      <c r="Y1547" s="93">
        <f t="shared" si="247"/>
        <v>-0.7389954418813236</v>
      </c>
      <c r="Z1547" s="134"/>
    </row>
    <row r="1548" spans="1:26" s="70" customFormat="1" hidden="1" outlineLevel="2" x14ac:dyDescent="0.25">
      <c r="A1548" s="65" t="s">
        <v>1570</v>
      </c>
      <c r="B1548" s="66" t="s">
        <v>2031</v>
      </c>
      <c r="C1548" s="67" t="s">
        <v>2458</v>
      </c>
      <c r="D1548" s="68"/>
      <c r="E1548" s="69"/>
      <c r="F1548" s="310">
        <v>11591.82</v>
      </c>
      <c r="G1548" s="310">
        <v>1092.53</v>
      </c>
      <c r="H1548" s="144">
        <f t="shared" si="249"/>
        <v>10499.289999999999</v>
      </c>
      <c r="I1548" s="93">
        <f t="shared" si="248"/>
        <v>9.6100702040218575</v>
      </c>
      <c r="J1548" s="160"/>
      <c r="K1548" s="310">
        <v>61228.35</v>
      </c>
      <c r="L1548" s="310">
        <v>9231.76</v>
      </c>
      <c r="M1548" s="144">
        <f t="shared" si="242"/>
        <v>51996.59</v>
      </c>
      <c r="N1548" s="93">
        <f t="shared" si="243"/>
        <v>5.6323593767602276</v>
      </c>
      <c r="O1548" s="261"/>
      <c r="P1548" s="160"/>
      <c r="Q1548" s="310">
        <v>42581.16</v>
      </c>
      <c r="R1548" s="310">
        <v>4899.3599999999997</v>
      </c>
      <c r="S1548" s="144">
        <f t="shared" si="244"/>
        <v>37681.800000000003</v>
      </c>
      <c r="T1548" s="93">
        <f t="shared" si="245"/>
        <v>7.6911678260017649</v>
      </c>
      <c r="U1548" s="160"/>
      <c r="V1548" s="310">
        <v>67590.11</v>
      </c>
      <c r="W1548" s="310">
        <v>19298.46</v>
      </c>
      <c r="X1548" s="144">
        <f t="shared" si="246"/>
        <v>48291.65</v>
      </c>
      <c r="Y1548" s="93">
        <f t="shared" si="247"/>
        <v>2.502357701080812</v>
      </c>
      <c r="Z1548" s="134"/>
    </row>
    <row r="1549" spans="1:26" s="70" customFormat="1" hidden="1" outlineLevel="2" x14ac:dyDescent="0.25">
      <c r="A1549" s="65" t="s">
        <v>1571</v>
      </c>
      <c r="B1549" s="66" t="s">
        <v>2032</v>
      </c>
      <c r="C1549" s="67" t="s">
        <v>2459</v>
      </c>
      <c r="D1549" s="68"/>
      <c r="E1549" s="69"/>
      <c r="F1549" s="310">
        <v>543.96</v>
      </c>
      <c r="G1549" s="310">
        <v>5045.96</v>
      </c>
      <c r="H1549" s="144">
        <f t="shared" si="249"/>
        <v>-4502</v>
      </c>
      <c r="I1549" s="93">
        <f t="shared" si="248"/>
        <v>-0.89219890764096421</v>
      </c>
      <c r="J1549" s="160"/>
      <c r="K1549" s="310">
        <v>8204.380000000001</v>
      </c>
      <c r="L1549" s="310">
        <v>8119.03</v>
      </c>
      <c r="M1549" s="144">
        <f t="shared" si="242"/>
        <v>85.350000000001273</v>
      </c>
      <c r="N1549" s="93">
        <f t="shared" si="243"/>
        <v>1.0512339528244295E-2</v>
      </c>
      <c r="O1549" s="261"/>
      <c r="P1549" s="160"/>
      <c r="Q1549" s="310">
        <v>986.22</v>
      </c>
      <c r="R1549" s="310">
        <v>5840.76</v>
      </c>
      <c r="S1549" s="144">
        <f t="shared" si="244"/>
        <v>-4854.54</v>
      </c>
      <c r="T1549" s="93">
        <f t="shared" si="245"/>
        <v>-0.83114868612988713</v>
      </c>
      <c r="U1549" s="160"/>
      <c r="V1549" s="310">
        <v>10403.810000000001</v>
      </c>
      <c r="W1549" s="310">
        <v>11373.71</v>
      </c>
      <c r="X1549" s="144">
        <f t="shared" si="246"/>
        <v>-969.89999999999782</v>
      </c>
      <c r="Y1549" s="93">
        <f t="shared" si="247"/>
        <v>-8.5275604881784206E-2</v>
      </c>
      <c r="Z1549" s="134"/>
    </row>
    <row r="1550" spans="1:26" s="70" customFormat="1" hidden="1" outlineLevel="2" x14ac:dyDescent="0.25">
      <c r="A1550" s="65" t="s">
        <v>1572</v>
      </c>
      <c r="B1550" s="66" t="s">
        <v>2033</v>
      </c>
      <c r="C1550" s="67" t="s">
        <v>2472</v>
      </c>
      <c r="D1550" s="68"/>
      <c r="E1550" s="69"/>
      <c r="F1550" s="310">
        <v>9208.02</v>
      </c>
      <c r="G1550" s="310">
        <v>83904.71</v>
      </c>
      <c r="H1550" s="144">
        <f t="shared" si="249"/>
        <v>-74696.69</v>
      </c>
      <c r="I1550" s="93">
        <f t="shared" si="248"/>
        <v>-0.89025622041956876</v>
      </c>
      <c r="J1550" s="160"/>
      <c r="K1550" s="310">
        <v>189377.49</v>
      </c>
      <c r="L1550" s="310">
        <v>620447.97</v>
      </c>
      <c r="M1550" s="144">
        <f t="shared" si="242"/>
        <v>-431070.48</v>
      </c>
      <c r="N1550" s="93">
        <f t="shared" si="243"/>
        <v>-0.6947729718577369</v>
      </c>
      <c r="O1550" s="261"/>
      <c r="P1550" s="160"/>
      <c r="Q1550" s="310">
        <v>46461.72</v>
      </c>
      <c r="R1550" s="310">
        <v>343253.89</v>
      </c>
      <c r="S1550" s="144">
        <f t="shared" si="244"/>
        <v>-296792.17000000004</v>
      </c>
      <c r="T1550" s="93">
        <f t="shared" si="245"/>
        <v>-0.86464328197416795</v>
      </c>
      <c r="U1550" s="160"/>
      <c r="V1550" s="310">
        <v>457000.14</v>
      </c>
      <c r="W1550" s="310">
        <v>998633.71</v>
      </c>
      <c r="X1550" s="144">
        <f t="shared" si="246"/>
        <v>-541633.56999999995</v>
      </c>
      <c r="Y1550" s="93">
        <f t="shared" si="247"/>
        <v>-0.54237461100727313</v>
      </c>
      <c r="Z1550" s="134"/>
    </row>
    <row r="1551" spans="1:26" s="70" customFormat="1" hidden="1" outlineLevel="2" x14ac:dyDescent="0.25">
      <c r="A1551" s="65" t="s">
        <v>1573</v>
      </c>
      <c r="B1551" s="66" t="s">
        <v>2034</v>
      </c>
      <c r="C1551" s="67" t="s">
        <v>2465</v>
      </c>
      <c r="D1551" s="68"/>
      <c r="E1551" s="69"/>
      <c r="F1551" s="310">
        <v>10975.34</v>
      </c>
      <c r="G1551" s="310">
        <v>0</v>
      </c>
      <c r="H1551" s="144">
        <f t="shared" si="249"/>
        <v>10975.34</v>
      </c>
      <c r="I1551" s="93" t="str">
        <f t="shared" si="248"/>
        <v>N.M.</v>
      </c>
      <c r="J1551" s="160"/>
      <c r="K1551" s="310">
        <v>57235.15</v>
      </c>
      <c r="L1551" s="310">
        <v>0</v>
      </c>
      <c r="M1551" s="144">
        <f t="shared" si="242"/>
        <v>57235.15</v>
      </c>
      <c r="N1551" s="93" t="str">
        <f t="shared" si="243"/>
        <v>N.M.</v>
      </c>
      <c r="O1551" s="261"/>
      <c r="P1551" s="160"/>
      <c r="Q1551" s="310">
        <v>25229.66</v>
      </c>
      <c r="R1551" s="310">
        <v>0</v>
      </c>
      <c r="S1551" s="144">
        <f t="shared" si="244"/>
        <v>25229.66</v>
      </c>
      <c r="T1551" s="93" t="str">
        <f t="shared" si="245"/>
        <v>N.M.</v>
      </c>
      <c r="U1551" s="160"/>
      <c r="V1551" s="310">
        <v>57235.15</v>
      </c>
      <c r="W1551" s="310">
        <v>0</v>
      </c>
      <c r="X1551" s="144">
        <f t="shared" si="246"/>
        <v>57235.15</v>
      </c>
      <c r="Y1551" s="93" t="str">
        <f t="shared" si="247"/>
        <v>N.M.</v>
      </c>
      <c r="Z1551" s="134"/>
    </row>
    <row r="1552" spans="1:26" s="70" customFormat="1" hidden="1" outlineLevel="2" x14ac:dyDescent="0.25">
      <c r="A1552" s="65" t="s">
        <v>1574</v>
      </c>
      <c r="B1552" s="66" t="s">
        <v>2035</v>
      </c>
      <c r="C1552" s="67" t="s">
        <v>2466</v>
      </c>
      <c r="D1552" s="68"/>
      <c r="E1552" s="69"/>
      <c r="F1552" s="310">
        <v>95549.91</v>
      </c>
      <c r="G1552" s="310">
        <v>0</v>
      </c>
      <c r="H1552" s="144">
        <f t="shared" si="249"/>
        <v>95549.91</v>
      </c>
      <c r="I1552" s="93" t="str">
        <f t="shared" si="248"/>
        <v>N.M.</v>
      </c>
      <c r="J1552" s="160"/>
      <c r="K1552" s="310">
        <v>470415.25</v>
      </c>
      <c r="L1552" s="310">
        <v>0</v>
      </c>
      <c r="M1552" s="144">
        <f t="shared" si="242"/>
        <v>470415.25</v>
      </c>
      <c r="N1552" s="93" t="str">
        <f t="shared" si="243"/>
        <v>N.M.</v>
      </c>
      <c r="O1552" s="261"/>
      <c r="P1552" s="160"/>
      <c r="Q1552" s="310">
        <v>244827.81</v>
      </c>
      <c r="R1552" s="310">
        <v>0</v>
      </c>
      <c r="S1552" s="144">
        <f t="shared" si="244"/>
        <v>244827.81</v>
      </c>
      <c r="T1552" s="93" t="str">
        <f t="shared" si="245"/>
        <v>N.M.</v>
      </c>
      <c r="U1552" s="160"/>
      <c r="V1552" s="310">
        <v>470415.25</v>
      </c>
      <c r="W1552" s="310">
        <v>0</v>
      </c>
      <c r="X1552" s="144">
        <f t="shared" si="246"/>
        <v>470415.25</v>
      </c>
      <c r="Y1552" s="93" t="str">
        <f t="shared" si="247"/>
        <v>N.M.</v>
      </c>
      <c r="Z1552" s="134"/>
    </row>
    <row r="1553" spans="1:26" s="70" customFormat="1" hidden="1" outlineLevel="2" x14ac:dyDescent="0.25">
      <c r="A1553" s="65" t="s">
        <v>1575</v>
      </c>
      <c r="B1553" s="66" t="s">
        <v>2036</v>
      </c>
      <c r="C1553" s="67" t="s">
        <v>2473</v>
      </c>
      <c r="D1553" s="68"/>
      <c r="E1553" s="69"/>
      <c r="F1553" s="310">
        <v>2971749.23</v>
      </c>
      <c r="G1553" s="310">
        <v>523710.07</v>
      </c>
      <c r="H1553" s="144">
        <f t="shared" si="249"/>
        <v>2448039.16</v>
      </c>
      <c r="I1553" s="93">
        <f t="shared" si="248"/>
        <v>4.6744168199782754</v>
      </c>
      <c r="J1553" s="160"/>
      <c r="K1553" s="310">
        <v>18446004.498</v>
      </c>
      <c r="L1553" s="310">
        <v>17572111.02</v>
      </c>
      <c r="M1553" s="144">
        <f t="shared" si="242"/>
        <v>873893.47800000012</v>
      </c>
      <c r="N1553" s="93">
        <f t="shared" si="243"/>
        <v>4.973184365870232E-2</v>
      </c>
      <c r="O1553" s="261"/>
      <c r="P1553" s="160"/>
      <c r="Q1553" s="310">
        <v>9193923.7780000009</v>
      </c>
      <c r="R1553" s="310">
        <v>9884394.8399999999</v>
      </c>
      <c r="S1553" s="144">
        <f t="shared" si="244"/>
        <v>-690471.06199999899</v>
      </c>
      <c r="T1553" s="93">
        <f t="shared" si="245"/>
        <v>-6.985466213933629E-2</v>
      </c>
      <c r="U1553" s="160"/>
      <c r="V1553" s="310">
        <v>31725268.898000002</v>
      </c>
      <c r="W1553" s="310">
        <v>30857009.858999997</v>
      </c>
      <c r="X1553" s="144">
        <f t="shared" si="246"/>
        <v>868259.03900000453</v>
      </c>
      <c r="Y1553" s="93">
        <f t="shared" si="247"/>
        <v>2.8138145690962381E-2</v>
      </c>
      <c r="Z1553" s="134"/>
    </row>
    <row r="1554" spans="1:26" s="70" customFormat="1" hidden="1" outlineLevel="2" x14ac:dyDescent="0.25">
      <c r="A1554" s="65" t="s">
        <v>1576</v>
      </c>
      <c r="B1554" s="66" t="s">
        <v>2037</v>
      </c>
      <c r="C1554" s="67" t="s">
        <v>2478</v>
      </c>
      <c r="D1554" s="68"/>
      <c r="E1554" s="69"/>
      <c r="F1554" s="310">
        <v>23798.04</v>
      </c>
      <c r="G1554" s="310">
        <v>30921.24</v>
      </c>
      <c r="H1554" s="144">
        <f t="shared" si="249"/>
        <v>-7123.2000000000007</v>
      </c>
      <c r="I1554" s="93">
        <f t="shared" si="248"/>
        <v>-0.23036592322946947</v>
      </c>
      <c r="J1554" s="160"/>
      <c r="K1554" s="310">
        <v>180640.05000000002</v>
      </c>
      <c r="L1554" s="310">
        <v>217065.60000000001</v>
      </c>
      <c r="M1554" s="144">
        <f t="shared" si="242"/>
        <v>-36425.549999999988</v>
      </c>
      <c r="N1554" s="93">
        <f t="shared" si="243"/>
        <v>-0.16780894807836888</v>
      </c>
      <c r="O1554" s="261"/>
      <c r="P1554" s="160"/>
      <c r="Q1554" s="310">
        <v>89954.180000000008</v>
      </c>
      <c r="R1554" s="310">
        <v>114902.1</v>
      </c>
      <c r="S1554" s="144">
        <f t="shared" si="244"/>
        <v>-24947.919999999998</v>
      </c>
      <c r="T1554" s="93">
        <f t="shared" si="245"/>
        <v>-0.21712327276873092</v>
      </c>
      <c r="U1554" s="160"/>
      <c r="V1554" s="310">
        <v>393684.87</v>
      </c>
      <c r="W1554" s="310">
        <v>361591.9</v>
      </c>
      <c r="X1554" s="144">
        <f t="shared" si="246"/>
        <v>32092.969999999972</v>
      </c>
      <c r="Y1554" s="93">
        <f t="shared" si="247"/>
        <v>8.8754670666018706E-2</v>
      </c>
      <c r="Z1554" s="134"/>
    </row>
    <row r="1555" spans="1:26" s="70" customFormat="1" hidden="1" outlineLevel="2" x14ac:dyDescent="0.25">
      <c r="A1555" s="65" t="s">
        <v>1577</v>
      </c>
      <c r="B1555" s="66" t="s">
        <v>2038</v>
      </c>
      <c r="C1555" s="67" t="s">
        <v>2474</v>
      </c>
      <c r="D1555" s="68"/>
      <c r="E1555" s="69"/>
      <c r="F1555" s="310">
        <v>2987.3</v>
      </c>
      <c r="G1555" s="310">
        <v>-3878.9900000000002</v>
      </c>
      <c r="H1555" s="144">
        <f t="shared" si="249"/>
        <v>6866.2900000000009</v>
      </c>
      <c r="I1555" s="93">
        <f t="shared" si="248"/>
        <v>1.7701231506139485</v>
      </c>
      <c r="J1555" s="160"/>
      <c r="K1555" s="310">
        <v>28017.54</v>
      </c>
      <c r="L1555" s="310">
        <v>11681.94</v>
      </c>
      <c r="M1555" s="144">
        <f t="shared" si="242"/>
        <v>16335.6</v>
      </c>
      <c r="N1555" s="93">
        <f t="shared" si="243"/>
        <v>1.3983636279590548</v>
      </c>
      <c r="O1555" s="261"/>
      <c r="P1555" s="160"/>
      <c r="Q1555" s="310">
        <v>14557.07</v>
      </c>
      <c r="R1555" s="310">
        <v>381.64</v>
      </c>
      <c r="S1555" s="144">
        <f t="shared" si="244"/>
        <v>14175.43</v>
      </c>
      <c r="T1555" s="93" t="str">
        <f t="shared" si="245"/>
        <v>N.M.</v>
      </c>
      <c r="U1555" s="160"/>
      <c r="V1555" s="310">
        <v>40511.360000000001</v>
      </c>
      <c r="W1555" s="310">
        <v>16424.53</v>
      </c>
      <c r="X1555" s="144">
        <f t="shared" si="246"/>
        <v>24086.83</v>
      </c>
      <c r="Y1555" s="93">
        <f t="shared" si="247"/>
        <v>1.4665156324107906</v>
      </c>
      <c r="Z1555" s="134"/>
    </row>
    <row r="1556" spans="1:26" s="70" customFormat="1" hidden="1" outlineLevel="2" x14ac:dyDescent="0.25">
      <c r="A1556" s="65" t="s">
        <v>1578</v>
      </c>
      <c r="B1556" s="66" t="s">
        <v>2039</v>
      </c>
      <c r="C1556" s="67" t="s">
        <v>2479</v>
      </c>
      <c r="D1556" s="68"/>
      <c r="E1556" s="69"/>
      <c r="F1556" s="310">
        <v>292.68</v>
      </c>
      <c r="G1556" s="310">
        <v>583.77</v>
      </c>
      <c r="H1556" s="144">
        <f t="shared" si="249"/>
        <v>-291.08999999999997</v>
      </c>
      <c r="I1556" s="93">
        <f t="shared" si="248"/>
        <v>-0.49863816228994295</v>
      </c>
      <c r="J1556" s="160"/>
      <c r="K1556" s="310">
        <v>1784.02</v>
      </c>
      <c r="L1556" s="310">
        <v>11099.2</v>
      </c>
      <c r="M1556" s="144">
        <f t="shared" si="242"/>
        <v>-9315.18</v>
      </c>
      <c r="N1556" s="93">
        <f t="shared" si="243"/>
        <v>-0.83926589303733601</v>
      </c>
      <c r="O1556" s="261"/>
      <c r="P1556" s="160"/>
      <c r="Q1556" s="310">
        <v>490.68</v>
      </c>
      <c r="R1556" s="310">
        <v>2779.02</v>
      </c>
      <c r="S1556" s="144">
        <f t="shared" si="244"/>
        <v>-2288.34</v>
      </c>
      <c r="T1556" s="93">
        <f t="shared" si="245"/>
        <v>-0.8234341602435391</v>
      </c>
      <c r="U1556" s="160"/>
      <c r="V1556" s="310">
        <v>7419.3099999999995</v>
      </c>
      <c r="W1556" s="310">
        <v>24832.5</v>
      </c>
      <c r="X1556" s="144">
        <f t="shared" si="246"/>
        <v>-17413.190000000002</v>
      </c>
      <c r="Y1556" s="93">
        <f t="shared" si="247"/>
        <v>-0.70122581294674324</v>
      </c>
      <c r="Z1556" s="134"/>
    </row>
    <row r="1557" spans="1:26" s="70" customFormat="1" hidden="1" outlineLevel="2" x14ac:dyDescent="0.25">
      <c r="A1557" s="65" t="s">
        <v>1579</v>
      </c>
      <c r="B1557" s="66" t="s">
        <v>2040</v>
      </c>
      <c r="C1557" s="67" t="s">
        <v>2480</v>
      </c>
      <c r="D1557" s="68"/>
      <c r="E1557" s="69"/>
      <c r="F1557" s="310">
        <v>312.34000000000003</v>
      </c>
      <c r="G1557" s="310">
        <v>-427.41</v>
      </c>
      <c r="H1557" s="144">
        <f t="shared" si="249"/>
        <v>739.75</v>
      </c>
      <c r="I1557" s="93">
        <f t="shared" si="248"/>
        <v>1.7307737301420181</v>
      </c>
      <c r="J1557" s="160"/>
      <c r="K1557" s="310">
        <v>4111.13</v>
      </c>
      <c r="L1557" s="310">
        <v>5534.27</v>
      </c>
      <c r="M1557" s="144">
        <f t="shared" si="242"/>
        <v>-1423.1400000000003</v>
      </c>
      <c r="N1557" s="93">
        <f t="shared" si="243"/>
        <v>-0.257150446219646</v>
      </c>
      <c r="O1557" s="261"/>
      <c r="P1557" s="160"/>
      <c r="Q1557" s="310">
        <v>2536.64</v>
      </c>
      <c r="R1557" s="310">
        <v>2504.17</v>
      </c>
      <c r="S1557" s="144">
        <f t="shared" si="244"/>
        <v>32.4699999999998</v>
      </c>
      <c r="T1557" s="93">
        <f t="shared" si="245"/>
        <v>1.2966372091351545E-2</v>
      </c>
      <c r="U1557" s="160"/>
      <c r="V1557" s="310">
        <v>8426.7200000000012</v>
      </c>
      <c r="W1557" s="310">
        <v>23276.74</v>
      </c>
      <c r="X1557" s="144">
        <f t="shared" si="246"/>
        <v>-14850.02</v>
      </c>
      <c r="Y1557" s="93">
        <f t="shared" si="247"/>
        <v>-0.63797679571967547</v>
      </c>
      <c r="Z1557" s="134"/>
    </row>
    <row r="1558" spans="1:26" s="70" customFormat="1" hidden="1" outlineLevel="2" x14ac:dyDescent="0.25">
      <c r="A1558" s="65" t="s">
        <v>1580</v>
      </c>
      <c r="B1558" s="66" t="s">
        <v>2041</v>
      </c>
      <c r="C1558" s="67" t="s">
        <v>2481</v>
      </c>
      <c r="D1558" s="68"/>
      <c r="E1558" s="69"/>
      <c r="F1558" s="310">
        <v>2738.51</v>
      </c>
      <c r="G1558" s="310">
        <v>2947.31</v>
      </c>
      <c r="H1558" s="144">
        <f t="shared" si="249"/>
        <v>-208.79999999999973</v>
      </c>
      <c r="I1558" s="93">
        <f t="shared" si="248"/>
        <v>-7.0844261377323636E-2</v>
      </c>
      <c r="J1558" s="160"/>
      <c r="K1558" s="310">
        <v>20692.18</v>
      </c>
      <c r="L1558" s="310">
        <v>16991.099999999999</v>
      </c>
      <c r="M1558" s="144">
        <f t="shared" si="242"/>
        <v>3701.0800000000017</v>
      </c>
      <c r="N1558" s="93">
        <f t="shared" si="243"/>
        <v>0.21782462583352474</v>
      </c>
      <c r="O1558" s="261"/>
      <c r="P1558" s="160"/>
      <c r="Q1558" s="310">
        <v>11177.93</v>
      </c>
      <c r="R1558" s="310">
        <v>7853.52</v>
      </c>
      <c r="S1558" s="144">
        <f t="shared" si="244"/>
        <v>3324.41</v>
      </c>
      <c r="T1558" s="93">
        <f t="shared" si="245"/>
        <v>0.42330190793427658</v>
      </c>
      <c r="U1558" s="160"/>
      <c r="V1558" s="310">
        <v>41343.97</v>
      </c>
      <c r="W1558" s="310">
        <v>34617.24</v>
      </c>
      <c r="X1558" s="144">
        <f t="shared" si="246"/>
        <v>6726.7300000000032</v>
      </c>
      <c r="Y1558" s="93">
        <f t="shared" si="247"/>
        <v>0.19431734014612384</v>
      </c>
      <c r="Z1558" s="134"/>
    </row>
    <row r="1559" spans="1:26" s="70" customFormat="1" hidden="1" outlineLevel="2" x14ac:dyDescent="0.25">
      <c r="A1559" s="65" t="s">
        <v>1581</v>
      </c>
      <c r="B1559" s="66" t="s">
        <v>2042</v>
      </c>
      <c r="C1559" s="67" t="s">
        <v>2482</v>
      </c>
      <c r="D1559" s="68"/>
      <c r="E1559" s="69"/>
      <c r="F1559" s="310">
        <v>1692.56</v>
      </c>
      <c r="G1559" s="310">
        <v>3264.2000000000003</v>
      </c>
      <c r="H1559" s="144">
        <f t="shared" si="249"/>
        <v>-1571.6400000000003</v>
      </c>
      <c r="I1559" s="93">
        <f t="shared" si="248"/>
        <v>-0.48147785062189824</v>
      </c>
      <c r="J1559" s="160"/>
      <c r="K1559" s="310">
        <v>12127.19</v>
      </c>
      <c r="L1559" s="310">
        <v>13198.7</v>
      </c>
      <c r="M1559" s="144">
        <f t="shared" ref="M1559:M1622" si="250">+K1559-L1559</f>
        <v>-1071.5100000000002</v>
      </c>
      <c r="N1559" s="93">
        <f t="shared" ref="N1559:N1622" si="251">IF(L1559&lt;0,IF(M1559=0,0,IF(OR(L1559=0,K1559=0),"N.M.",IF(ABS(M1559/L1559)&gt;=10,"N.M.",M1559/(-L1559)))),IF(M1559=0,0,IF(OR(L1559=0,K1559=0),"N.M.",IF(ABS(M1559/L1559)&gt;=10,"N.M.",M1559/L1559))))</f>
        <v>-8.1182995294991192E-2</v>
      </c>
      <c r="O1559" s="261"/>
      <c r="P1559" s="160"/>
      <c r="Q1559" s="310">
        <v>8136.9800000000005</v>
      </c>
      <c r="R1559" s="310">
        <v>7307.17</v>
      </c>
      <c r="S1559" s="144">
        <f t="shared" ref="S1559:S1622" si="252">+Q1559-R1559</f>
        <v>829.8100000000004</v>
      </c>
      <c r="T1559" s="93">
        <f t="shared" ref="T1559:T1622" si="253">IF(R1559&lt;0,IF(S1559=0,0,IF(OR(R1559=0,Q1559=0),"N.M.",IF(ABS(S1559/R1559)&gt;=10,"N.M.",S1559/(-R1559)))),IF(S1559=0,0,IF(OR(R1559=0,Q1559=0),"N.M.",IF(ABS(S1559/R1559)&gt;=10,"N.M.",S1559/R1559))))</f>
        <v>0.11356106399604778</v>
      </c>
      <c r="U1559" s="160"/>
      <c r="V1559" s="310">
        <v>25974.79</v>
      </c>
      <c r="W1559" s="310">
        <v>25946.560000000001</v>
      </c>
      <c r="X1559" s="144">
        <f t="shared" ref="X1559:X1622" si="254">+V1559-W1559</f>
        <v>28.229999999999563</v>
      </c>
      <c r="Y1559" s="93">
        <f t="shared" ref="Y1559:Y1622" si="255">IF(W1559&lt;0,IF(X1559=0,0,IF(OR(W1559=0,V1559=0),"N.M.",IF(ABS(X1559/W1559)&gt;=10,"N.M.",X1559/(-W1559)))),IF(X1559=0,0,IF(OR(W1559=0,V1559=0),"N.M.",IF(ABS(X1559/W1559)&gt;=10,"N.M.",X1559/W1559))))</f>
        <v>1.0880055005364705E-3</v>
      </c>
      <c r="Z1559" s="134"/>
    </row>
    <row r="1560" spans="1:26" s="70" customFormat="1" hidden="1" outlineLevel="2" x14ac:dyDescent="0.25">
      <c r="A1560" s="65" t="s">
        <v>1352</v>
      </c>
      <c r="B1560" s="66" t="s">
        <v>1813</v>
      </c>
      <c r="C1560" s="67" t="s">
        <v>2273</v>
      </c>
      <c r="D1560" s="68"/>
      <c r="E1560" s="69"/>
      <c r="F1560" s="310">
        <v>0</v>
      </c>
      <c r="G1560" s="310">
        <v>0</v>
      </c>
      <c r="H1560" s="144">
        <f t="shared" si="249"/>
        <v>0</v>
      </c>
      <c r="I1560" s="93">
        <f t="shared" si="248"/>
        <v>0</v>
      </c>
      <c r="J1560" s="160"/>
      <c r="K1560" s="310">
        <v>0</v>
      </c>
      <c r="L1560" s="310">
        <v>0</v>
      </c>
      <c r="M1560" s="144">
        <f t="shared" si="250"/>
        <v>0</v>
      </c>
      <c r="N1560" s="93">
        <f t="shared" si="251"/>
        <v>0</v>
      </c>
      <c r="O1560" s="261"/>
      <c r="P1560" s="160"/>
      <c r="Q1560" s="310">
        <v>0</v>
      </c>
      <c r="R1560" s="310">
        <v>0</v>
      </c>
      <c r="S1560" s="144">
        <f t="shared" si="252"/>
        <v>0</v>
      </c>
      <c r="T1560" s="93">
        <f t="shared" si="253"/>
        <v>0</v>
      </c>
      <c r="U1560" s="160"/>
      <c r="V1560" s="310">
        <v>0</v>
      </c>
      <c r="W1560" s="310">
        <v>0</v>
      </c>
      <c r="X1560" s="144">
        <f t="shared" si="254"/>
        <v>0</v>
      </c>
      <c r="Y1560" s="93">
        <f t="shared" si="255"/>
        <v>0</v>
      </c>
      <c r="Z1560" s="134"/>
    </row>
    <row r="1561" spans="1:26" s="70" customFormat="1" hidden="1" outlineLevel="2" x14ac:dyDescent="0.25">
      <c r="A1561" s="65" t="s">
        <v>1431</v>
      </c>
      <c r="B1561" s="66" t="s">
        <v>1892</v>
      </c>
      <c r="C1561" s="67" t="s">
        <v>2343</v>
      </c>
      <c r="D1561" s="68"/>
      <c r="E1561" s="69"/>
      <c r="F1561" s="310">
        <v>1714.6200000000001</v>
      </c>
      <c r="G1561" s="310">
        <v>514.23</v>
      </c>
      <c r="H1561" s="144">
        <f t="shared" si="249"/>
        <v>1200.3900000000001</v>
      </c>
      <c r="I1561" s="93">
        <f t="shared" si="248"/>
        <v>2.3343445539933496</v>
      </c>
      <c r="J1561" s="160"/>
      <c r="K1561" s="310">
        <v>11449.7</v>
      </c>
      <c r="L1561" s="310">
        <v>4063.62</v>
      </c>
      <c r="M1561" s="144">
        <f t="shared" si="250"/>
        <v>7386.0800000000008</v>
      </c>
      <c r="N1561" s="93">
        <f t="shared" si="251"/>
        <v>1.8176108986568629</v>
      </c>
      <c r="O1561" s="261"/>
      <c r="P1561" s="160"/>
      <c r="Q1561" s="310">
        <v>5059.1900000000005</v>
      </c>
      <c r="R1561" s="310">
        <v>1971.97</v>
      </c>
      <c r="S1561" s="144">
        <f t="shared" si="252"/>
        <v>3087.2200000000003</v>
      </c>
      <c r="T1561" s="93">
        <f t="shared" si="253"/>
        <v>1.5655512000689666</v>
      </c>
      <c r="U1561" s="160"/>
      <c r="V1561" s="310">
        <v>20926.25</v>
      </c>
      <c r="W1561" s="310">
        <v>8819.41</v>
      </c>
      <c r="X1561" s="144">
        <f t="shared" si="254"/>
        <v>12106.84</v>
      </c>
      <c r="Y1561" s="93">
        <f t="shared" si="255"/>
        <v>1.3727494242812162</v>
      </c>
      <c r="Z1561" s="134"/>
    </row>
    <row r="1562" spans="1:26" s="70" customFormat="1" hidden="1" outlineLevel="2" x14ac:dyDescent="0.25">
      <c r="A1562" s="65" t="s">
        <v>1432</v>
      </c>
      <c r="B1562" s="66" t="s">
        <v>1893</v>
      </c>
      <c r="C1562" s="67" t="s">
        <v>2344</v>
      </c>
      <c r="D1562" s="68"/>
      <c r="E1562" s="69"/>
      <c r="F1562" s="310">
        <v>448.73</v>
      </c>
      <c r="G1562" s="310">
        <v>-2947.44</v>
      </c>
      <c r="H1562" s="144">
        <f t="shared" si="249"/>
        <v>3396.17</v>
      </c>
      <c r="I1562" s="93">
        <f t="shared" si="248"/>
        <v>1.1522439812175991</v>
      </c>
      <c r="J1562" s="160"/>
      <c r="K1562" s="310">
        <v>23892.27</v>
      </c>
      <c r="L1562" s="310">
        <v>16049.07</v>
      </c>
      <c r="M1562" s="144">
        <f t="shared" si="250"/>
        <v>7843.2000000000007</v>
      </c>
      <c r="N1562" s="93">
        <f t="shared" si="251"/>
        <v>0.48870121446289416</v>
      </c>
      <c r="O1562" s="261"/>
      <c r="P1562" s="160"/>
      <c r="Q1562" s="310">
        <v>19734.490000000002</v>
      </c>
      <c r="R1562" s="310">
        <v>6083.78</v>
      </c>
      <c r="S1562" s="144">
        <f t="shared" si="252"/>
        <v>13650.710000000003</v>
      </c>
      <c r="T1562" s="93">
        <f t="shared" si="253"/>
        <v>2.2437875794325244</v>
      </c>
      <c r="U1562" s="160"/>
      <c r="V1562" s="310">
        <v>35174.31</v>
      </c>
      <c r="W1562" s="310">
        <v>27216.43</v>
      </c>
      <c r="X1562" s="144">
        <f t="shared" si="254"/>
        <v>7957.8799999999974</v>
      </c>
      <c r="Y1562" s="93">
        <f t="shared" si="255"/>
        <v>0.29239249967758435</v>
      </c>
      <c r="Z1562" s="134"/>
    </row>
    <row r="1563" spans="1:26" s="70" customFormat="1" hidden="1" outlineLevel="2" x14ac:dyDescent="0.25">
      <c r="A1563" s="65" t="s">
        <v>1433</v>
      </c>
      <c r="B1563" s="66" t="s">
        <v>1894</v>
      </c>
      <c r="C1563" s="67" t="s">
        <v>2345</v>
      </c>
      <c r="D1563" s="68"/>
      <c r="E1563" s="69"/>
      <c r="F1563" s="310">
        <v>37451.78</v>
      </c>
      <c r="G1563" s="310">
        <v>18243.73</v>
      </c>
      <c r="H1563" s="144">
        <f t="shared" si="249"/>
        <v>19208.05</v>
      </c>
      <c r="I1563" s="93">
        <f t="shared" si="248"/>
        <v>1.052857611902829</v>
      </c>
      <c r="J1563" s="160"/>
      <c r="K1563" s="310">
        <v>202712.99</v>
      </c>
      <c r="L1563" s="310">
        <v>151816.33000000002</v>
      </c>
      <c r="M1563" s="144">
        <f t="shared" si="250"/>
        <v>50896.659999999974</v>
      </c>
      <c r="N1563" s="93">
        <f t="shared" si="251"/>
        <v>0.33525155034376058</v>
      </c>
      <c r="O1563" s="261"/>
      <c r="P1563" s="160"/>
      <c r="Q1563" s="310">
        <v>111585.96</v>
      </c>
      <c r="R1563" s="310">
        <v>67825.960000000006</v>
      </c>
      <c r="S1563" s="144">
        <f t="shared" si="252"/>
        <v>43760</v>
      </c>
      <c r="T1563" s="93">
        <f t="shared" si="253"/>
        <v>0.64518069482540308</v>
      </c>
      <c r="U1563" s="160"/>
      <c r="V1563" s="310">
        <v>347269.01</v>
      </c>
      <c r="W1563" s="310">
        <v>302437.30000000005</v>
      </c>
      <c r="X1563" s="144">
        <f t="shared" si="254"/>
        <v>44831.709999999963</v>
      </c>
      <c r="Y1563" s="93">
        <f t="shared" si="255"/>
        <v>0.1482347250157304</v>
      </c>
      <c r="Z1563" s="134"/>
    </row>
    <row r="1564" spans="1:26" s="70" customFormat="1" hidden="1" outlineLevel="2" x14ac:dyDescent="0.25">
      <c r="A1564" s="65" t="s">
        <v>1434</v>
      </c>
      <c r="B1564" s="66" t="s">
        <v>1895</v>
      </c>
      <c r="C1564" s="67" t="s">
        <v>2346</v>
      </c>
      <c r="D1564" s="68"/>
      <c r="E1564" s="69"/>
      <c r="F1564" s="310">
        <v>2233.08</v>
      </c>
      <c r="G1564" s="310">
        <v>836.12</v>
      </c>
      <c r="H1564" s="144">
        <f t="shared" si="249"/>
        <v>1396.96</v>
      </c>
      <c r="I1564" s="93">
        <f t="shared" si="248"/>
        <v>1.6707649619671818</v>
      </c>
      <c r="J1564" s="160"/>
      <c r="K1564" s="310">
        <v>14840.78</v>
      </c>
      <c r="L1564" s="310">
        <v>18677.91</v>
      </c>
      <c r="M1564" s="144">
        <f t="shared" si="250"/>
        <v>-3837.1299999999992</v>
      </c>
      <c r="N1564" s="93">
        <f t="shared" si="251"/>
        <v>-0.20543679672939849</v>
      </c>
      <c r="O1564" s="261"/>
      <c r="P1564" s="160"/>
      <c r="Q1564" s="310">
        <v>6834.76</v>
      </c>
      <c r="R1564" s="310">
        <v>4759.1099999999997</v>
      </c>
      <c r="S1564" s="144">
        <f t="shared" si="252"/>
        <v>2075.6500000000005</v>
      </c>
      <c r="T1564" s="93">
        <f t="shared" si="253"/>
        <v>0.43614247201682682</v>
      </c>
      <c r="U1564" s="160"/>
      <c r="V1564" s="310">
        <v>19390.300000000003</v>
      </c>
      <c r="W1564" s="310">
        <v>45220</v>
      </c>
      <c r="X1564" s="144">
        <f t="shared" si="254"/>
        <v>-25829.699999999997</v>
      </c>
      <c r="Y1564" s="93">
        <f t="shared" si="255"/>
        <v>-0.57120079610791674</v>
      </c>
      <c r="Z1564" s="134"/>
    </row>
    <row r="1565" spans="1:26" s="70" customFormat="1" hidden="1" outlineLevel="2" x14ac:dyDescent="0.25">
      <c r="A1565" s="65" t="s">
        <v>1435</v>
      </c>
      <c r="B1565" s="66" t="s">
        <v>1896</v>
      </c>
      <c r="C1565" s="67" t="s">
        <v>2347</v>
      </c>
      <c r="D1565" s="68"/>
      <c r="E1565" s="69"/>
      <c r="F1565" s="310">
        <v>30940.5</v>
      </c>
      <c r="G1565" s="310">
        <v>25117.260000000002</v>
      </c>
      <c r="H1565" s="144">
        <f t="shared" si="249"/>
        <v>5823.239999999998</v>
      </c>
      <c r="I1565" s="93">
        <f t="shared" si="248"/>
        <v>0.23184216749756931</v>
      </c>
      <c r="J1565" s="160"/>
      <c r="K1565" s="310">
        <v>179687.54</v>
      </c>
      <c r="L1565" s="310">
        <v>152899.73000000001</v>
      </c>
      <c r="M1565" s="144">
        <f t="shared" si="250"/>
        <v>26787.809999999998</v>
      </c>
      <c r="N1565" s="93">
        <f t="shared" si="251"/>
        <v>0.17519854351606767</v>
      </c>
      <c r="O1565" s="261"/>
      <c r="P1565" s="160"/>
      <c r="Q1565" s="310">
        <v>91032.78</v>
      </c>
      <c r="R1565" s="310">
        <v>74753.17</v>
      </c>
      <c r="S1565" s="144">
        <f t="shared" si="252"/>
        <v>16279.61</v>
      </c>
      <c r="T1565" s="93">
        <f t="shared" si="253"/>
        <v>0.21777818920588921</v>
      </c>
      <c r="U1565" s="160"/>
      <c r="V1565" s="310">
        <v>334933.36</v>
      </c>
      <c r="W1565" s="310">
        <v>300488.28000000003</v>
      </c>
      <c r="X1565" s="144">
        <f t="shared" si="254"/>
        <v>34445.079999999958</v>
      </c>
      <c r="Y1565" s="93">
        <f t="shared" si="255"/>
        <v>0.11463036095783821</v>
      </c>
      <c r="Z1565" s="134"/>
    </row>
    <row r="1566" spans="1:26" s="70" customFormat="1" hidden="1" outlineLevel="2" x14ac:dyDescent="0.25">
      <c r="A1566" s="65" t="s">
        <v>1436</v>
      </c>
      <c r="B1566" s="66" t="s">
        <v>1897</v>
      </c>
      <c r="C1566" s="67" t="s">
        <v>2348</v>
      </c>
      <c r="D1566" s="68"/>
      <c r="E1566" s="69"/>
      <c r="F1566" s="310">
        <v>209993.97</v>
      </c>
      <c r="G1566" s="310">
        <v>337841.09</v>
      </c>
      <c r="H1566" s="144">
        <f t="shared" si="249"/>
        <v>-127847.12000000002</v>
      </c>
      <c r="I1566" s="93">
        <f t="shared" si="248"/>
        <v>-0.37842383234082039</v>
      </c>
      <c r="J1566" s="160"/>
      <c r="K1566" s="310">
        <v>1352117.1600000001</v>
      </c>
      <c r="L1566" s="310">
        <v>1557373.83</v>
      </c>
      <c r="M1566" s="144">
        <f t="shared" si="250"/>
        <v>-205256.66999999993</v>
      </c>
      <c r="N1566" s="93">
        <f t="shared" si="251"/>
        <v>-0.13179666053589709</v>
      </c>
      <c r="O1566" s="261"/>
      <c r="P1566" s="160"/>
      <c r="Q1566" s="310">
        <v>648969.55000000005</v>
      </c>
      <c r="R1566" s="310">
        <v>839748.6</v>
      </c>
      <c r="S1566" s="144">
        <f t="shared" si="252"/>
        <v>-190779.04999999993</v>
      </c>
      <c r="T1566" s="93">
        <f t="shared" si="253"/>
        <v>-0.2271859101640657</v>
      </c>
      <c r="U1566" s="160"/>
      <c r="V1566" s="310">
        <v>2639508.87</v>
      </c>
      <c r="W1566" s="310">
        <v>2854429.22</v>
      </c>
      <c r="X1566" s="144">
        <f t="shared" si="254"/>
        <v>-214920.35000000009</v>
      </c>
      <c r="Y1566" s="93">
        <f t="shared" si="255"/>
        <v>-7.529363436098796E-2</v>
      </c>
      <c r="Z1566" s="134"/>
    </row>
    <row r="1567" spans="1:26" s="70" customFormat="1" hidden="1" outlineLevel="2" x14ac:dyDescent="0.25">
      <c r="A1567" s="65" t="s">
        <v>1437</v>
      </c>
      <c r="B1567" s="66" t="s">
        <v>1898</v>
      </c>
      <c r="C1567" s="67" t="s">
        <v>2349</v>
      </c>
      <c r="D1567" s="68"/>
      <c r="E1567" s="69"/>
      <c r="F1567" s="310">
        <v>860.34</v>
      </c>
      <c r="G1567" s="310">
        <v>855.69</v>
      </c>
      <c r="H1567" s="144">
        <f t="shared" si="249"/>
        <v>4.6499999999999773</v>
      </c>
      <c r="I1567" s="93">
        <f t="shared" si="248"/>
        <v>5.4342109876239957E-3</v>
      </c>
      <c r="J1567" s="160"/>
      <c r="K1567" s="310">
        <v>4154.38</v>
      </c>
      <c r="L1567" s="310">
        <v>6259.95</v>
      </c>
      <c r="M1567" s="144">
        <f t="shared" si="250"/>
        <v>-2105.5699999999997</v>
      </c>
      <c r="N1567" s="93">
        <f t="shared" si="251"/>
        <v>-0.33635572169106781</v>
      </c>
      <c r="O1567" s="261"/>
      <c r="P1567" s="160"/>
      <c r="Q1567" s="310">
        <v>2276.88</v>
      </c>
      <c r="R1567" s="310">
        <v>2994.77</v>
      </c>
      <c r="S1567" s="144">
        <f t="shared" si="252"/>
        <v>-717.88999999999987</v>
      </c>
      <c r="T1567" s="93">
        <f t="shared" si="253"/>
        <v>-0.23971456906540398</v>
      </c>
      <c r="U1567" s="160"/>
      <c r="V1567" s="310">
        <v>6870.8</v>
      </c>
      <c r="W1567" s="310">
        <v>12358.189999999999</v>
      </c>
      <c r="X1567" s="144">
        <f t="shared" si="254"/>
        <v>-5487.3899999999985</v>
      </c>
      <c r="Y1567" s="93">
        <f t="shared" si="255"/>
        <v>-0.44402861584099285</v>
      </c>
      <c r="Z1567" s="134"/>
    </row>
    <row r="1568" spans="1:26" s="70" customFormat="1" hidden="1" outlineLevel="2" x14ac:dyDescent="0.25">
      <c r="A1568" s="65" t="s">
        <v>1438</v>
      </c>
      <c r="B1568" s="66" t="s">
        <v>1899</v>
      </c>
      <c r="C1568" s="67" t="s">
        <v>2350</v>
      </c>
      <c r="D1568" s="68"/>
      <c r="E1568" s="69"/>
      <c r="F1568" s="310">
        <v>52993.32</v>
      </c>
      <c r="G1568" s="310">
        <v>48787.44</v>
      </c>
      <c r="H1568" s="144">
        <f t="shared" si="249"/>
        <v>4205.8799999999974</v>
      </c>
      <c r="I1568" s="93">
        <f t="shared" si="248"/>
        <v>8.6208253599696916E-2</v>
      </c>
      <c r="J1568" s="160"/>
      <c r="K1568" s="310">
        <v>315612.95</v>
      </c>
      <c r="L1568" s="310">
        <v>300087.96000000002</v>
      </c>
      <c r="M1568" s="144">
        <f t="shared" si="250"/>
        <v>15524.989999999991</v>
      </c>
      <c r="N1568" s="93">
        <f t="shared" si="251"/>
        <v>5.1734798023886031E-2</v>
      </c>
      <c r="O1568" s="261"/>
      <c r="P1568" s="160"/>
      <c r="Q1568" s="310">
        <v>155097.01999999999</v>
      </c>
      <c r="R1568" s="310">
        <v>154628.12</v>
      </c>
      <c r="S1568" s="144">
        <f t="shared" si="252"/>
        <v>468.89999999999418</v>
      </c>
      <c r="T1568" s="93">
        <f t="shared" si="253"/>
        <v>3.0324367909277702E-3</v>
      </c>
      <c r="U1568" s="160"/>
      <c r="V1568" s="310">
        <v>638863.37</v>
      </c>
      <c r="W1568" s="310">
        <v>597010.93000000005</v>
      </c>
      <c r="X1568" s="144">
        <f t="shared" si="254"/>
        <v>41852.439999999944</v>
      </c>
      <c r="Y1568" s="93">
        <f t="shared" si="255"/>
        <v>7.0103306148850478E-2</v>
      </c>
      <c r="Z1568" s="134"/>
    </row>
    <row r="1569" spans="1:26" s="70" customFormat="1" hidden="1" outlineLevel="2" x14ac:dyDescent="0.25">
      <c r="A1569" s="65" t="s">
        <v>1439</v>
      </c>
      <c r="B1569" s="66" t="s">
        <v>1900</v>
      </c>
      <c r="C1569" s="67" t="s">
        <v>2351</v>
      </c>
      <c r="D1569" s="68"/>
      <c r="E1569" s="69"/>
      <c r="F1569" s="310">
        <v>3788.39</v>
      </c>
      <c r="G1569" s="310">
        <v>4189.4400000000005</v>
      </c>
      <c r="H1569" s="144">
        <f t="shared" si="249"/>
        <v>-401.05000000000064</v>
      </c>
      <c r="I1569" s="93">
        <f t="shared" si="248"/>
        <v>-9.5728784754048418E-2</v>
      </c>
      <c r="J1569" s="160"/>
      <c r="K1569" s="310">
        <v>26914.73</v>
      </c>
      <c r="L1569" s="310">
        <v>27601.29</v>
      </c>
      <c r="M1569" s="144">
        <f t="shared" si="250"/>
        <v>-686.56000000000131</v>
      </c>
      <c r="N1569" s="93">
        <f t="shared" si="251"/>
        <v>-2.4874199720375436E-2</v>
      </c>
      <c r="O1569" s="261"/>
      <c r="P1569" s="160"/>
      <c r="Q1569" s="310">
        <v>13071.460000000001</v>
      </c>
      <c r="R1569" s="310">
        <v>13393.48</v>
      </c>
      <c r="S1569" s="144">
        <f t="shared" si="252"/>
        <v>-322.01999999999862</v>
      </c>
      <c r="T1569" s="93">
        <f t="shared" si="253"/>
        <v>-2.4043041838267474E-2</v>
      </c>
      <c r="U1569" s="160"/>
      <c r="V1569" s="310">
        <v>54021.78</v>
      </c>
      <c r="W1569" s="310">
        <v>57493.19</v>
      </c>
      <c r="X1569" s="144">
        <f t="shared" si="254"/>
        <v>-3471.4100000000035</v>
      </c>
      <c r="Y1569" s="93">
        <f t="shared" si="255"/>
        <v>-6.0379498858908393E-2</v>
      </c>
      <c r="Z1569" s="134"/>
    </row>
    <row r="1570" spans="1:26" s="70" customFormat="1" hidden="1" outlineLevel="2" x14ac:dyDescent="0.25">
      <c r="A1570" s="65" t="s">
        <v>1440</v>
      </c>
      <c r="B1570" s="66" t="s">
        <v>1901</v>
      </c>
      <c r="C1570" s="67" t="s">
        <v>2352</v>
      </c>
      <c r="D1570" s="68"/>
      <c r="E1570" s="69"/>
      <c r="F1570" s="310">
        <v>267.2</v>
      </c>
      <c r="G1570" s="310">
        <v>497.3</v>
      </c>
      <c r="H1570" s="144">
        <f t="shared" si="249"/>
        <v>-230.10000000000002</v>
      </c>
      <c r="I1570" s="93">
        <f t="shared" si="248"/>
        <v>-0.46269857229036804</v>
      </c>
      <c r="J1570" s="160"/>
      <c r="K1570" s="310">
        <v>1761.83</v>
      </c>
      <c r="L1570" s="310">
        <v>1270.72</v>
      </c>
      <c r="M1570" s="144">
        <f t="shared" si="250"/>
        <v>491.1099999999999</v>
      </c>
      <c r="N1570" s="93">
        <f t="shared" si="251"/>
        <v>0.38648167967766295</v>
      </c>
      <c r="O1570" s="261"/>
      <c r="P1570" s="160"/>
      <c r="Q1570" s="310">
        <v>780.79</v>
      </c>
      <c r="R1570" s="310">
        <v>1127.3500000000001</v>
      </c>
      <c r="S1570" s="144">
        <f t="shared" si="252"/>
        <v>-346.56000000000017</v>
      </c>
      <c r="T1570" s="93">
        <f t="shared" si="253"/>
        <v>-0.30741118552357311</v>
      </c>
      <c r="U1570" s="160"/>
      <c r="V1570" s="310">
        <v>3875.32</v>
      </c>
      <c r="W1570" s="310">
        <v>2734.1000000000004</v>
      </c>
      <c r="X1570" s="144">
        <f t="shared" si="254"/>
        <v>1141.2199999999998</v>
      </c>
      <c r="Y1570" s="93">
        <f t="shared" si="255"/>
        <v>0.41740243590212489</v>
      </c>
      <c r="Z1570" s="134"/>
    </row>
    <row r="1571" spans="1:26" s="70" customFormat="1" hidden="1" outlineLevel="2" x14ac:dyDescent="0.25">
      <c r="A1571" s="65" t="s">
        <v>1441</v>
      </c>
      <c r="B1571" s="66" t="s">
        <v>1902</v>
      </c>
      <c r="C1571" s="67" t="s">
        <v>2353</v>
      </c>
      <c r="D1571" s="68"/>
      <c r="E1571" s="69"/>
      <c r="F1571" s="310">
        <v>54183.23</v>
      </c>
      <c r="G1571" s="310">
        <v>44396.08</v>
      </c>
      <c r="H1571" s="144">
        <f t="shared" si="249"/>
        <v>9787.1500000000015</v>
      </c>
      <c r="I1571" s="93">
        <f t="shared" si="248"/>
        <v>0.22045076952739975</v>
      </c>
      <c r="J1571" s="160"/>
      <c r="K1571" s="310">
        <v>239604.11000000002</v>
      </c>
      <c r="L1571" s="310">
        <v>349475.8</v>
      </c>
      <c r="M1571" s="144">
        <f t="shared" si="250"/>
        <v>-109871.68999999997</v>
      </c>
      <c r="N1571" s="93">
        <f t="shared" si="251"/>
        <v>-0.3143899806510207</v>
      </c>
      <c r="O1571" s="261"/>
      <c r="P1571" s="160"/>
      <c r="Q1571" s="310">
        <v>162768.31</v>
      </c>
      <c r="R1571" s="310">
        <v>174227.03</v>
      </c>
      <c r="S1571" s="144">
        <f t="shared" si="252"/>
        <v>-11458.720000000001</v>
      </c>
      <c r="T1571" s="93">
        <f t="shared" si="253"/>
        <v>-6.5768899349314514E-2</v>
      </c>
      <c r="U1571" s="160"/>
      <c r="V1571" s="310">
        <v>536010.27</v>
      </c>
      <c r="W1571" s="310">
        <v>662765.46</v>
      </c>
      <c r="X1571" s="144">
        <f t="shared" si="254"/>
        <v>-126755.18999999994</v>
      </c>
      <c r="Y1571" s="93">
        <f t="shared" si="255"/>
        <v>-0.19125195510339352</v>
      </c>
      <c r="Z1571" s="134"/>
    </row>
    <row r="1572" spans="1:26" s="70" customFormat="1" hidden="1" outlineLevel="2" x14ac:dyDescent="0.25">
      <c r="A1572" s="65" t="s">
        <v>1442</v>
      </c>
      <c r="B1572" s="66" t="s">
        <v>1903</v>
      </c>
      <c r="C1572" s="67" t="s">
        <v>2354</v>
      </c>
      <c r="D1572" s="68"/>
      <c r="E1572" s="69"/>
      <c r="F1572" s="310">
        <v>21838.600000000002</v>
      </c>
      <c r="G1572" s="310">
        <v>35466.5</v>
      </c>
      <c r="H1572" s="144">
        <f t="shared" si="249"/>
        <v>-13627.899999999998</v>
      </c>
      <c r="I1572" s="93">
        <f t="shared" si="248"/>
        <v>-0.38424710642437221</v>
      </c>
      <c r="J1572" s="160"/>
      <c r="K1572" s="310">
        <v>146294.72</v>
      </c>
      <c r="L1572" s="310">
        <v>176788.56</v>
      </c>
      <c r="M1572" s="144">
        <f t="shared" si="250"/>
        <v>-30493.839999999997</v>
      </c>
      <c r="N1572" s="93">
        <f t="shared" si="251"/>
        <v>-0.17248763155262986</v>
      </c>
      <c r="O1572" s="261"/>
      <c r="P1572" s="160"/>
      <c r="Q1572" s="310">
        <v>74745.39</v>
      </c>
      <c r="R1572" s="310">
        <v>105273.53</v>
      </c>
      <c r="S1572" s="144">
        <f t="shared" si="252"/>
        <v>-30528.14</v>
      </c>
      <c r="T1572" s="93">
        <f t="shared" si="253"/>
        <v>-0.28998875595793167</v>
      </c>
      <c r="U1572" s="160"/>
      <c r="V1572" s="310">
        <v>290588.54000000004</v>
      </c>
      <c r="W1572" s="310">
        <v>370368.04000000004</v>
      </c>
      <c r="X1572" s="144">
        <f t="shared" si="254"/>
        <v>-79779.5</v>
      </c>
      <c r="Y1572" s="93">
        <f t="shared" si="255"/>
        <v>-0.21540600533458554</v>
      </c>
      <c r="Z1572" s="134"/>
    </row>
    <row r="1573" spans="1:26" s="70" customFormat="1" hidden="1" outlineLevel="2" x14ac:dyDescent="0.25">
      <c r="A1573" s="65" t="s">
        <v>1443</v>
      </c>
      <c r="B1573" s="66" t="s">
        <v>1904</v>
      </c>
      <c r="C1573" s="67" t="s">
        <v>2355</v>
      </c>
      <c r="D1573" s="68"/>
      <c r="E1573" s="69"/>
      <c r="F1573" s="310">
        <v>41.51</v>
      </c>
      <c r="G1573" s="310">
        <v>2167.3000000000002</v>
      </c>
      <c r="H1573" s="144">
        <f t="shared" si="249"/>
        <v>-2125.79</v>
      </c>
      <c r="I1573" s="93">
        <f t="shared" si="248"/>
        <v>-0.98084713699072568</v>
      </c>
      <c r="J1573" s="160"/>
      <c r="K1573" s="310">
        <v>-271.82</v>
      </c>
      <c r="L1573" s="310">
        <v>17615.09</v>
      </c>
      <c r="M1573" s="144">
        <f t="shared" si="250"/>
        <v>-17886.91</v>
      </c>
      <c r="N1573" s="93">
        <f t="shared" si="251"/>
        <v>-1.0154310877775816</v>
      </c>
      <c r="O1573" s="261"/>
      <c r="P1573" s="160"/>
      <c r="Q1573" s="310">
        <v>42.78</v>
      </c>
      <c r="R1573" s="310">
        <v>8892.89</v>
      </c>
      <c r="S1573" s="144">
        <f t="shared" si="252"/>
        <v>-8850.1099999999988</v>
      </c>
      <c r="T1573" s="93">
        <f t="shared" si="253"/>
        <v>-0.99518941536440897</v>
      </c>
      <c r="U1573" s="160"/>
      <c r="V1573" s="310">
        <v>17992.73</v>
      </c>
      <c r="W1573" s="310">
        <v>37513.17</v>
      </c>
      <c r="X1573" s="144">
        <f t="shared" si="254"/>
        <v>-19520.439999999999</v>
      </c>
      <c r="Y1573" s="93">
        <f t="shared" si="255"/>
        <v>-0.52036231542149058</v>
      </c>
      <c r="Z1573" s="134"/>
    </row>
    <row r="1574" spans="1:26" s="70" customFormat="1" hidden="1" outlineLevel="2" x14ac:dyDescent="0.25">
      <c r="A1574" s="65" t="s">
        <v>1444</v>
      </c>
      <c r="B1574" s="66" t="s">
        <v>1905</v>
      </c>
      <c r="C1574" s="67" t="s">
        <v>2356</v>
      </c>
      <c r="D1574" s="68"/>
      <c r="E1574" s="69"/>
      <c r="F1574" s="310">
        <v>0</v>
      </c>
      <c r="G1574" s="310">
        <v>0</v>
      </c>
      <c r="H1574" s="144">
        <f t="shared" si="249"/>
        <v>0</v>
      </c>
      <c r="I1574" s="93">
        <f t="shared" si="248"/>
        <v>0</v>
      </c>
      <c r="J1574" s="160"/>
      <c r="K1574" s="310">
        <v>0</v>
      </c>
      <c r="L1574" s="310">
        <v>0</v>
      </c>
      <c r="M1574" s="144">
        <f t="shared" si="250"/>
        <v>0</v>
      </c>
      <c r="N1574" s="93">
        <f t="shared" si="251"/>
        <v>0</v>
      </c>
      <c r="O1574" s="261"/>
      <c r="P1574" s="160"/>
      <c r="Q1574" s="310">
        <v>0</v>
      </c>
      <c r="R1574" s="310">
        <v>0</v>
      </c>
      <c r="S1574" s="144">
        <f t="shared" si="252"/>
        <v>0</v>
      </c>
      <c r="T1574" s="93">
        <f t="shared" si="253"/>
        <v>0</v>
      </c>
      <c r="U1574" s="160"/>
      <c r="V1574" s="310">
        <v>0</v>
      </c>
      <c r="W1574" s="310">
        <v>-11079.97</v>
      </c>
      <c r="X1574" s="144">
        <f t="shared" si="254"/>
        <v>11079.97</v>
      </c>
      <c r="Y1574" s="93" t="str">
        <f t="shared" si="255"/>
        <v>N.M.</v>
      </c>
      <c r="Z1574" s="134"/>
    </row>
    <row r="1575" spans="1:26" s="70" customFormat="1" hidden="1" outlineLevel="2" x14ac:dyDescent="0.25">
      <c r="A1575" s="65" t="s">
        <v>1445</v>
      </c>
      <c r="B1575" s="66" t="s">
        <v>1906</v>
      </c>
      <c r="C1575" s="67" t="s">
        <v>2357</v>
      </c>
      <c r="D1575" s="68"/>
      <c r="E1575" s="69"/>
      <c r="F1575" s="310">
        <v>145.91</v>
      </c>
      <c r="G1575" s="310">
        <v>-66205.17</v>
      </c>
      <c r="H1575" s="144">
        <f t="shared" si="249"/>
        <v>66351.08</v>
      </c>
      <c r="I1575" s="93">
        <f t="shared" si="248"/>
        <v>1.0022039064320809</v>
      </c>
      <c r="J1575" s="160"/>
      <c r="K1575" s="310">
        <v>-4282.16</v>
      </c>
      <c r="L1575" s="310">
        <v>7569.55</v>
      </c>
      <c r="M1575" s="144">
        <f t="shared" si="250"/>
        <v>-11851.71</v>
      </c>
      <c r="N1575" s="93">
        <f t="shared" si="251"/>
        <v>-1.5657086616773783</v>
      </c>
      <c r="O1575" s="261"/>
      <c r="P1575" s="160"/>
      <c r="Q1575" s="310">
        <v>1391.28</v>
      </c>
      <c r="R1575" s="310">
        <v>5429.85</v>
      </c>
      <c r="S1575" s="144">
        <f t="shared" si="252"/>
        <v>-4038.5700000000006</v>
      </c>
      <c r="T1575" s="93">
        <f t="shared" si="253"/>
        <v>-0.74377192740130949</v>
      </c>
      <c r="U1575" s="160"/>
      <c r="V1575" s="310">
        <v>8411.5400000000009</v>
      </c>
      <c r="W1575" s="310">
        <v>-187661.97</v>
      </c>
      <c r="X1575" s="144">
        <f t="shared" si="254"/>
        <v>196073.51</v>
      </c>
      <c r="Y1575" s="93">
        <f t="shared" si="255"/>
        <v>1.0448228269158637</v>
      </c>
      <c r="Z1575" s="134"/>
    </row>
    <row r="1576" spans="1:26" s="70" customFormat="1" hidden="1" outlineLevel="2" x14ac:dyDescent="0.25">
      <c r="A1576" s="65" t="s">
        <v>1446</v>
      </c>
      <c r="B1576" s="66" t="s">
        <v>1907</v>
      </c>
      <c r="C1576" s="67" t="s">
        <v>2358</v>
      </c>
      <c r="D1576" s="68"/>
      <c r="E1576" s="69"/>
      <c r="F1576" s="310">
        <v>1847.94</v>
      </c>
      <c r="G1576" s="310">
        <v>1530.52</v>
      </c>
      <c r="H1576" s="144">
        <f t="shared" si="249"/>
        <v>317.42000000000007</v>
      </c>
      <c r="I1576" s="93">
        <f t="shared" si="248"/>
        <v>0.20739356558555266</v>
      </c>
      <c r="J1576" s="160"/>
      <c r="K1576" s="310">
        <v>15009.970000000001</v>
      </c>
      <c r="L1576" s="310">
        <v>11017.16</v>
      </c>
      <c r="M1576" s="144">
        <f t="shared" si="250"/>
        <v>3992.8100000000013</v>
      </c>
      <c r="N1576" s="93">
        <f t="shared" si="251"/>
        <v>0.36241735619706</v>
      </c>
      <c r="O1576" s="261"/>
      <c r="P1576" s="160"/>
      <c r="Q1576" s="310">
        <v>5695.81</v>
      </c>
      <c r="R1576" s="310">
        <v>3892.83</v>
      </c>
      <c r="S1576" s="144">
        <f t="shared" si="252"/>
        <v>1802.9800000000005</v>
      </c>
      <c r="T1576" s="93">
        <f t="shared" si="253"/>
        <v>0.46315405501909934</v>
      </c>
      <c r="U1576" s="160"/>
      <c r="V1576" s="310">
        <v>23908.660000000003</v>
      </c>
      <c r="W1576" s="310">
        <v>35933.56</v>
      </c>
      <c r="X1576" s="144">
        <f t="shared" si="254"/>
        <v>-12024.899999999994</v>
      </c>
      <c r="Y1576" s="93">
        <f t="shared" si="255"/>
        <v>-0.33464260151234654</v>
      </c>
      <c r="Z1576" s="134"/>
    </row>
    <row r="1577" spans="1:26" s="70" customFormat="1" hidden="1" outlineLevel="2" x14ac:dyDescent="0.25">
      <c r="A1577" s="65" t="s">
        <v>1447</v>
      </c>
      <c r="B1577" s="66" t="s">
        <v>1908</v>
      </c>
      <c r="C1577" s="67" t="s">
        <v>2359</v>
      </c>
      <c r="D1577" s="68"/>
      <c r="E1577" s="69"/>
      <c r="F1577" s="310">
        <v>1178.02</v>
      </c>
      <c r="G1577" s="310">
        <v>4998.09</v>
      </c>
      <c r="H1577" s="144">
        <f t="shared" si="249"/>
        <v>-3820.07</v>
      </c>
      <c r="I1577" s="93">
        <f t="shared" si="248"/>
        <v>-0.7643059648785836</v>
      </c>
      <c r="J1577" s="160"/>
      <c r="K1577" s="310">
        <v>9006.06</v>
      </c>
      <c r="L1577" s="310">
        <v>30426.850000000002</v>
      </c>
      <c r="M1577" s="144">
        <f t="shared" si="250"/>
        <v>-21420.79</v>
      </c>
      <c r="N1577" s="93">
        <f t="shared" si="251"/>
        <v>-0.70400945217792832</v>
      </c>
      <c r="O1577" s="261"/>
      <c r="P1577" s="160"/>
      <c r="Q1577" s="310">
        <v>4132.5600000000004</v>
      </c>
      <c r="R1577" s="310">
        <v>14976.06</v>
      </c>
      <c r="S1577" s="144">
        <f t="shared" si="252"/>
        <v>-10843.5</v>
      </c>
      <c r="T1577" s="93">
        <f t="shared" si="253"/>
        <v>-0.72405559272599074</v>
      </c>
      <c r="U1577" s="160"/>
      <c r="V1577" s="310">
        <v>29732.550000000003</v>
      </c>
      <c r="W1577" s="310">
        <v>43419</v>
      </c>
      <c r="X1577" s="144">
        <f t="shared" si="254"/>
        <v>-13686.449999999997</v>
      </c>
      <c r="Y1577" s="93">
        <f t="shared" si="255"/>
        <v>-0.31521799212326396</v>
      </c>
      <c r="Z1577" s="134"/>
    </row>
    <row r="1578" spans="1:26" s="70" customFormat="1" hidden="1" outlineLevel="2" x14ac:dyDescent="0.25">
      <c r="A1578" s="65" t="s">
        <v>1448</v>
      </c>
      <c r="B1578" s="66" t="s">
        <v>1909</v>
      </c>
      <c r="C1578" s="67" t="s">
        <v>2360</v>
      </c>
      <c r="D1578" s="68"/>
      <c r="E1578" s="69"/>
      <c r="F1578" s="310">
        <v>4.45</v>
      </c>
      <c r="G1578" s="310">
        <v>0</v>
      </c>
      <c r="H1578" s="144">
        <f t="shared" si="249"/>
        <v>4.45</v>
      </c>
      <c r="I1578" s="93" t="str">
        <f t="shared" si="248"/>
        <v>N.M.</v>
      </c>
      <c r="J1578" s="160"/>
      <c r="K1578" s="310">
        <v>4.45</v>
      </c>
      <c r="L1578" s="310">
        <v>0</v>
      </c>
      <c r="M1578" s="144">
        <f t="shared" si="250"/>
        <v>4.45</v>
      </c>
      <c r="N1578" s="93" t="str">
        <f t="shared" si="251"/>
        <v>N.M.</v>
      </c>
      <c r="O1578" s="261"/>
      <c r="P1578" s="160"/>
      <c r="Q1578" s="310">
        <v>4.45</v>
      </c>
      <c r="R1578" s="310">
        <v>0</v>
      </c>
      <c r="S1578" s="144">
        <f t="shared" si="252"/>
        <v>4.45</v>
      </c>
      <c r="T1578" s="93" t="str">
        <f t="shared" si="253"/>
        <v>N.M.</v>
      </c>
      <c r="U1578" s="160"/>
      <c r="V1578" s="310">
        <v>4.45</v>
      </c>
      <c r="W1578" s="310">
        <v>17.05</v>
      </c>
      <c r="X1578" s="144">
        <f t="shared" si="254"/>
        <v>-12.600000000000001</v>
      </c>
      <c r="Y1578" s="93">
        <f t="shared" si="255"/>
        <v>-0.73900293255131966</v>
      </c>
      <c r="Z1578" s="134"/>
    </row>
    <row r="1579" spans="1:26" s="70" customFormat="1" hidden="1" outlineLevel="2" x14ac:dyDescent="0.25">
      <c r="A1579" s="65" t="s">
        <v>1449</v>
      </c>
      <c r="B1579" s="66" t="s">
        <v>1910</v>
      </c>
      <c r="C1579" s="67" t="s">
        <v>2361</v>
      </c>
      <c r="D1579" s="68"/>
      <c r="E1579" s="69"/>
      <c r="F1579" s="310">
        <v>101733.90000000001</v>
      </c>
      <c r="G1579" s="310">
        <v>111173.27</v>
      </c>
      <c r="H1579" s="144">
        <f t="shared" si="249"/>
        <v>-9439.3699999999953</v>
      </c>
      <c r="I1579" s="93">
        <f t="shared" si="248"/>
        <v>-8.4906830571773187E-2</v>
      </c>
      <c r="J1579" s="160"/>
      <c r="K1579" s="310">
        <v>601349.05000000005</v>
      </c>
      <c r="L1579" s="310">
        <v>662835.47</v>
      </c>
      <c r="M1579" s="144">
        <f t="shared" si="250"/>
        <v>-61486.419999999925</v>
      </c>
      <c r="N1579" s="93">
        <f t="shared" si="251"/>
        <v>-9.276271832586136E-2</v>
      </c>
      <c r="O1579" s="261"/>
      <c r="P1579" s="160"/>
      <c r="Q1579" s="310">
        <v>308495.28000000003</v>
      </c>
      <c r="R1579" s="310">
        <v>341279.55</v>
      </c>
      <c r="S1579" s="144">
        <f t="shared" si="252"/>
        <v>-32784.26999999996</v>
      </c>
      <c r="T1579" s="93">
        <f t="shared" si="253"/>
        <v>-9.6062802473807649E-2</v>
      </c>
      <c r="U1579" s="160"/>
      <c r="V1579" s="310">
        <v>1188077.8</v>
      </c>
      <c r="W1579" s="310">
        <v>1245236.1000000001</v>
      </c>
      <c r="X1579" s="144">
        <f t="shared" si="254"/>
        <v>-57158.300000000047</v>
      </c>
      <c r="Y1579" s="93">
        <f t="shared" si="255"/>
        <v>-4.5901576415910236E-2</v>
      </c>
      <c r="Z1579" s="134"/>
    </row>
    <row r="1580" spans="1:26" s="70" customFormat="1" hidden="1" outlineLevel="2" x14ac:dyDescent="0.25">
      <c r="A1580" s="65" t="s">
        <v>1450</v>
      </c>
      <c r="B1580" s="66" t="s">
        <v>1911</v>
      </c>
      <c r="C1580" s="67" t="s">
        <v>2362</v>
      </c>
      <c r="D1580" s="68"/>
      <c r="E1580" s="69"/>
      <c r="F1580" s="310">
        <v>-6.29</v>
      </c>
      <c r="G1580" s="310">
        <v>0</v>
      </c>
      <c r="H1580" s="144">
        <f t="shared" si="249"/>
        <v>-6.29</v>
      </c>
      <c r="I1580" s="93" t="str">
        <f t="shared" si="248"/>
        <v>N.M.</v>
      </c>
      <c r="J1580" s="160"/>
      <c r="K1580" s="310">
        <v>15.21</v>
      </c>
      <c r="L1580" s="310">
        <v>0</v>
      </c>
      <c r="M1580" s="144">
        <f t="shared" si="250"/>
        <v>15.21</v>
      </c>
      <c r="N1580" s="93" t="str">
        <f t="shared" si="251"/>
        <v>N.M.</v>
      </c>
      <c r="O1580" s="261"/>
      <c r="P1580" s="160"/>
      <c r="Q1580" s="310">
        <v>-25.55</v>
      </c>
      <c r="R1580" s="310">
        <v>0</v>
      </c>
      <c r="S1580" s="144">
        <f t="shared" si="252"/>
        <v>-25.55</v>
      </c>
      <c r="T1580" s="93" t="str">
        <f t="shared" si="253"/>
        <v>N.M.</v>
      </c>
      <c r="U1580" s="160"/>
      <c r="V1580" s="310">
        <v>15.21</v>
      </c>
      <c r="W1580" s="310">
        <v>0</v>
      </c>
      <c r="X1580" s="144">
        <f t="shared" si="254"/>
        <v>15.21</v>
      </c>
      <c r="Y1580" s="93" t="str">
        <f t="shared" si="255"/>
        <v>N.M.</v>
      </c>
      <c r="Z1580" s="134"/>
    </row>
    <row r="1581" spans="1:26" s="70" customFormat="1" hidden="1" outlineLevel="2" x14ac:dyDescent="0.25">
      <c r="A1581" s="65" t="s">
        <v>1451</v>
      </c>
      <c r="B1581" s="66" t="s">
        <v>1912</v>
      </c>
      <c r="C1581" s="67" t="s">
        <v>2363</v>
      </c>
      <c r="D1581" s="68"/>
      <c r="E1581" s="69"/>
      <c r="F1581" s="310">
        <v>108213.74</v>
      </c>
      <c r="G1581" s="310">
        <v>28530.100000000002</v>
      </c>
      <c r="H1581" s="144">
        <f t="shared" si="249"/>
        <v>79683.64</v>
      </c>
      <c r="I1581" s="93">
        <f t="shared" si="248"/>
        <v>2.7929674273837102</v>
      </c>
      <c r="J1581" s="160"/>
      <c r="K1581" s="310">
        <v>477731.46</v>
      </c>
      <c r="L1581" s="310">
        <v>314495.11</v>
      </c>
      <c r="M1581" s="144">
        <f t="shared" si="250"/>
        <v>163236.35000000003</v>
      </c>
      <c r="N1581" s="93">
        <f t="shared" si="251"/>
        <v>0.51904256953311623</v>
      </c>
      <c r="O1581" s="261"/>
      <c r="P1581" s="160"/>
      <c r="Q1581" s="310">
        <v>325095.71000000002</v>
      </c>
      <c r="R1581" s="310">
        <v>64343.94</v>
      </c>
      <c r="S1581" s="144">
        <f t="shared" si="252"/>
        <v>260751.77000000002</v>
      </c>
      <c r="T1581" s="93">
        <f t="shared" si="253"/>
        <v>4.0524681889234637</v>
      </c>
      <c r="U1581" s="160"/>
      <c r="V1581" s="310">
        <v>601078.76</v>
      </c>
      <c r="W1581" s="310">
        <v>511100.77</v>
      </c>
      <c r="X1581" s="144">
        <f t="shared" si="254"/>
        <v>89977.989999999991</v>
      </c>
      <c r="Y1581" s="93">
        <f t="shared" si="255"/>
        <v>0.17604745537753735</v>
      </c>
      <c r="Z1581" s="134"/>
    </row>
    <row r="1582" spans="1:26" s="70" customFormat="1" hidden="1" outlineLevel="2" x14ac:dyDescent="0.25">
      <c r="A1582" s="65" t="s">
        <v>1452</v>
      </c>
      <c r="B1582" s="66" t="s">
        <v>1913</v>
      </c>
      <c r="C1582" s="67" t="s">
        <v>2364</v>
      </c>
      <c r="D1582" s="68"/>
      <c r="E1582" s="69"/>
      <c r="F1582" s="310">
        <v>1870.33</v>
      </c>
      <c r="G1582" s="310">
        <v>595.29</v>
      </c>
      <c r="H1582" s="144">
        <f t="shared" si="249"/>
        <v>1275.04</v>
      </c>
      <c r="I1582" s="93">
        <f t="shared" si="248"/>
        <v>2.1418804280266763</v>
      </c>
      <c r="J1582" s="160"/>
      <c r="K1582" s="310">
        <v>14026.14</v>
      </c>
      <c r="L1582" s="310">
        <v>3114.9300000000003</v>
      </c>
      <c r="M1582" s="144">
        <f t="shared" si="250"/>
        <v>10911.21</v>
      </c>
      <c r="N1582" s="93">
        <f t="shared" si="251"/>
        <v>3.5028748639616292</v>
      </c>
      <c r="O1582" s="261"/>
      <c r="P1582" s="160"/>
      <c r="Q1582" s="310">
        <v>3705.66</v>
      </c>
      <c r="R1582" s="310">
        <v>952.04</v>
      </c>
      <c r="S1582" s="144">
        <f t="shared" si="252"/>
        <v>2753.62</v>
      </c>
      <c r="T1582" s="93">
        <f t="shared" si="253"/>
        <v>2.8923364564514098</v>
      </c>
      <c r="U1582" s="160"/>
      <c r="V1582" s="310">
        <v>25194.639999999999</v>
      </c>
      <c r="W1582" s="310">
        <v>6719.9600000000009</v>
      </c>
      <c r="X1582" s="144">
        <f t="shared" si="254"/>
        <v>18474.68</v>
      </c>
      <c r="Y1582" s="93">
        <f t="shared" si="255"/>
        <v>2.7492246977660577</v>
      </c>
      <c r="Z1582" s="134"/>
    </row>
    <row r="1583" spans="1:26" s="70" customFormat="1" hidden="1" outlineLevel="2" x14ac:dyDescent="0.25">
      <c r="A1583" s="65" t="s">
        <v>1453</v>
      </c>
      <c r="B1583" s="66" t="s">
        <v>1914</v>
      </c>
      <c r="C1583" s="67" t="s">
        <v>2365</v>
      </c>
      <c r="D1583" s="68"/>
      <c r="E1583" s="69"/>
      <c r="F1583" s="310">
        <v>0</v>
      </c>
      <c r="G1583" s="310">
        <v>0</v>
      </c>
      <c r="H1583" s="144">
        <f t="shared" si="249"/>
        <v>0</v>
      </c>
      <c r="I1583" s="93">
        <f t="shared" si="248"/>
        <v>0</v>
      </c>
      <c r="J1583" s="160"/>
      <c r="K1583" s="310">
        <v>-98.31</v>
      </c>
      <c r="L1583" s="310">
        <v>0</v>
      </c>
      <c r="M1583" s="144">
        <f t="shared" si="250"/>
        <v>-98.31</v>
      </c>
      <c r="N1583" s="93" t="str">
        <f t="shared" si="251"/>
        <v>N.M.</v>
      </c>
      <c r="O1583" s="261"/>
      <c r="P1583" s="160"/>
      <c r="Q1583" s="310">
        <v>-1.49</v>
      </c>
      <c r="R1583" s="310">
        <v>0</v>
      </c>
      <c r="S1583" s="144">
        <f t="shared" si="252"/>
        <v>-1.49</v>
      </c>
      <c r="T1583" s="93" t="str">
        <f t="shared" si="253"/>
        <v>N.M.</v>
      </c>
      <c r="U1583" s="160"/>
      <c r="V1583" s="310">
        <v>0</v>
      </c>
      <c r="W1583" s="310">
        <v>0</v>
      </c>
      <c r="X1583" s="144">
        <f t="shared" si="254"/>
        <v>0</v>
      </c>
      <c r="Y1583" s="93">
        <f t="shared" si="255"/>
        <v>0</v>
      </c>
      <c r="Z1583" s="134"/>
    </row>
    <row r="1584" spans="1:26" s="70" customFormat="1" hidden="1" outlineLevel="2" x14ac:dyDescent="0.25">
      <c r="A1584" s="65" t="s">
        <v>1454</v>
      </c>
      <c r="B1584" s="66" t="s">
        <v>1915</v>
      </c>
      <c r="C1584" s="67" t="s">
        <v>2366</v>
      </c>
      <c r="D1584" s="68"/>
      <c r="E1584" s="69"/>
      <c r="F1584" s="310">
        <v>762.91</v>
      </c>
      <c r="G1584" s="310">
        <v>803.95</v>
      </c>
      <c r="H1584" s="144">
        <f t="shared" si="249"/>
        <v>-41.040000000000077</v>
      </c>
      <c r="I1584" s="93">
        <f t="shared" si="248"/>
        <v>-5.104795074320552E-2</v>
      </c>
      <c r="J1584" s="160"/>
      <c r="K1584" s="310">
        <v>3688.86</v>
      </c>
      <c r="L1584" s="310">
        <v>5455.08</v>
      </c>
      <c r="M1584" s="144">
        <f t="shared" si="250"/>
        <v>-1766.2199999999998</v>
      </c>
      <c r="N1584" s="93">
        <f t="shared" si="251"/>
        <v>-0.32377527002353768</v>
      </c>
      <c r="O1584" s="261"/>
      <c r="P1584" s="160"/>
      <c r="Q1584" s="310">
        <v>2572.17</v>
      </c>
      <c r="R1584" s="310">
        <v>3416.55</v>
      </c>
      <c r="S1584" s="144">
        <f t="shared" si="252"/>
        <v>-844.38000000000011</v>
      </c>
      <c r="T1584" s="93">
        <f t="shared" si="253"/>
        <v>-0.24714404882117927</v>
      </c>
      <c r="U1584" s="160"/>
      <c r="V1584" s="310">
        <v>9200.81</v>
      </c>
      <c r="W1584" s="310">
        <v>11346.46</v>
      </c>
      <c r="X1584" s="144">
        <f t="shared" si="254"/>
        <v>-2145.6499999999996</v>
      </c>
      <c r="Y1584" s="93">
        <f t="shared" si="255"/>
        <v>-0.18910303301646503</v>
      </c>
      <c r="Z1584" s="134"/>
    </row>
    <row r="1585" spans="1:26" s="70" customFormat="1" hidden="1" outlineLevel="2" x14ac:dyDescent="0.25">
      <c r="A1585" s="65" t="s">
        <v>1455</v>
      </c>
      <c r="B1585" s="66" t="s">
        <v>1916</v>
      </c>
      <c r="C1585" s="67" t="s">
        <v>2367</v>
      </c>
      <c r="D1585" s="68"/>
      <c r="E1585" s="69"/>
      <c r="F1585" s="310">
        <v>51.75</v>
      </c>
      <c r="G1585" s="310">
        <v>4.6500000000000004</v>
      </c>
      <c r="H1585" s="144">
        <f t="shared" si="249"/>
        <v>47.1</v>
      </c>
      <c r="I1585" s="93" t="str">
        <f t="shared" si="248"/>
        <v>N.M.</v>
      </c>
      <c r="J1585" s="160"/>
      <c r="K1585" s="310">
        <v>90.99</v>
      </c>
      <c r="L1585" s="310">
        <v>20.47</v>
      </c>
      <c r="M1585" s="144">
        <f t="shared" si="250"/>
        <v>70.52</v>
      </c>
      <c r="N1585" s="93">
        <f t="shared" si="251"/>
        <v>3.4450415241817294</v>
      </c>
      <c r="O1585" s="261"/>
      <c r="P1585" s="160"/>
      <c r="Q1585" s="310">
        <v>87.97</v>
      </c>
      <c r="R1585" s="310">
        <v>16.8</v>
      </c>
      <c r="S1585" s="144">
        <f t="shared" si="252"/>
        <v>71.17</v>
      </c>
      <c r="T1585" s="93">
        <f t="shared" si="253"/>
        <v>4.2363095238095241</v>
      </c>
      <c r="U1585" s="160"/>
      <c r="V1585" s="310">
        <v>134.47</v>
      </c>
      <c r="W1585" s="310">
        <v>92.46</v>
      </c>
      <c r="X1585" s="144">
        <f t="shared" si="254"/>
        <v>42.010000000000005</v>
      </c>
      <c r="Y1585" s="93">
        <f t="shared" si="255"/>
        <v>0.4543586415747351</v>
      </c>
      <c r="Z1585" s="134"/>
    </row>
    <row r="1586" spans="1:26" s="70" customFormat="1" hidden="1" outlineLevel="2" x14ac:dyDescent="0.25">
      <c r="A1586" s="65" t="s">
        <v>1456</v>
      </c>
      <c r="B1586" s="66" t="s">
        <v>1917</v>
      </c>
      <c r="C1586" s="67" t="s">
        <v>2368</v>
      </c>
      <c r="D1586" s="68"/>
      <c r="E1586" s="69"/>
      <c r="F1586" s="310">
        <v>0</v>
      </c>
      <c r="G1586" s="310">
        <v>0</v>
      </c>
      <c r="H1586" s="144">
        <f t="shared" si="249"/>
        <v>0</v>
      </c>
      <c r="I1586" s="93">
        <f t="shared" si="248"/>
        <v>0</v>
      </c>
      <c r="J1586" s="160"/>
      <c r="K1586" s="310">
        <v>0</v>
      </c>
      <c r="L1586" s="310">
        <v>79.86</v>
      </c>
      <c r="M1586" s="144">
        <f t="shared" si="250"/>
        <v>-79.86</v>
      </c>
      <c r="N1586" s="93" t="str">
        <f t="shared" si="251"/>
        <v>N.M.</v>
      </c>
      <c r="O1586" s="261"/>
      <c r="P1586" s="160"/>
      <c r="Q1586" s="310">
        <v>0</v>
      </c>
      <c r="R1586" s="310">
        <v>0</v>
      </c>
      <c r="S1586" s="144">
        <f t="shared" si="252"/>
        <v>0</v>
      </c>
      <c r="T1586" s="93">
        <f t="shared" si="253"/>
        <v>0</v>
      </c>
      <c r="U1586" s="160"/>
      <c r="V1586" s="310">
        <v>0</v>
      </c>
      <c r="W1586" s="310">
        <v>79.86</v>
      </c>
      <c r="X1586" s="144">
        <f t="shared" si="254"/>
        <v>-79.86</v>
      </c>
      <c r="Y1586" s="93" t="str">
        <f t="shared" si="255"/>
        <v>N.M.</v>
      </c>
      <c r="Z1586" s="134"/>
    </row>
    <row r="1587" spans="1:26" s="70" customFormat="1" hidden="1" outlineLevel="2" x14ac:dyDescent="0.25">
      <c r="A1587" s="65" t="s">
        <v>1457</v>
      </c>
      <c r="B1587" s="66" t="s">
        <v>1918</v>
      </c>
      <c r="C1587" s="67" t="s">
        <v>2369</v>
      </c>
      <c r="D1587" s="68"/>
      <c r="E1587" s="69"/>
      <c r="F1587" s="310">
        <v>892871.27</v>
      </c>
      <c r="G1587" s="310">
        <v>1677038.6</v>
      </c>
      <c r="H1587" s="144">
        <f t="shared" si="249"/>
        <v>-784167.33000000007</v>
      </c>
      <c r="I1587" s="93">
        <f t="shared" si="248"/>
        <v>-0.46759050745761011</v>
      </c>
      <c r="J1587" s="160"/>
      <c r="K1587" s="310">
        <v>5662758.4699999997</v>
      </c>
      <c r="L1587" s="310">
        <v>6606857.3200000003</v>
      </c>
      <c r="M1587" s="144">
        <f t="shared" si="250"/>
        <v>-944098.85000000056</v>
      </c>
      <c r="N1587" s="93">
        <f t="shared" si="251"/>
        <v>-0.14289681224718812</v>
      </c>
      <c r="O1587" s="261"/>
      <c r="P1587" s="160"/>
      <c r="Q1587" s="310">
        <v>2706670.59</v>
      </c>
      <c r="R1587" s="310">
        <v>3660716.35</v>
      </c>
      <c r="S1587" s="144">
        <f t="shared" si="252"/>
        <v>-954045.76000000024</v>
      </c>
      <c r="T1587" s="93">
        <f t="shared" si="253"/>
        <v>-0.26061723137877107</v>
      </c>
      <c r="U1587" s="160"/>
      <c r="V1587" s="310">
        <v>11301171.050000001</v>
      </c>
      <c r="W1587" s="310">
        <v>12255605.27</v>
      </c>
      <c r="X1587" s="144">
        <f t="shared" si="254"/>
        <v>-954434.21999999881</v>
      </c>
      <c r="Y1587" s="93">
        <f t="shared" si="255"/>
        <v>-7.7877362967647121E-2</v>
      </c>
      <c r="Z1587" s="134"/>
    </row>
    <row r="1588" spans="1:26" s="70" customFormat="1" hidden="1" outlineLevel="2" x14ac:dyDescent="0.25">
      <c r="A1588" s="65" t="s">
        <v>1458</v>
      </c>
      <c r="B1588" s="66" t="s">
        <v>1919</v>
      </c>
      <c r="C1588" s="67" t="s">
        <v>2370</v>
      </c>
      <c r="D1588" s="68"/>
      <c r="E1588" s="69"/>
      <c r="F1588" s="310">
        <v>0</v>
      </c>
      <c r="G1588" s="310">
        <v>0</v>
      </c>
      <c r="H1588" s="144">
        <f t="shared" si="249"/>
        <v>0</v>
      </c>
      <c r="I1588" s="93">
        <f t="shared" ref="I1588:I1651" si="256">IF(G1588&lt;0,IF(H1588=0,0,IF(OR(G1588=0,F1588=0),"N.M.",IF(ABS(H1588/G1588)&gt;=10,"N.M.",H1588/(-G1588)))),IF(H1588=0,0,IF(OR(G1588=0,F1588=0),"N.M.",IF(ABS(H1588/G1588)&gt;=10,"N.M.",H1588/G1588))))</f>
        <v>0</v>
      </c>
      <c r="J1588" s="160"/>
      <c r="K1588" s="310">
        <v>0</v>
      </c>
      <c r="L1588" s="310">
        <v>0</v>
      </c>
      <c r="M1588" s="144">
        <f t="shared" si="250"/>
        <v>0</v>
      </c>
      <c r="N1588" s="93">
        <f t="shared" si="251"/>
        <v>0</v>
      </c>
      <c r="O1588" s="261"/>
      <c r="P1588" s="160"/>
      <c r="Q1588" s="310">
        <v>0</v>
      </c>
      <c r="R1588" s="310">
        <v>0</v>
      </c>
      <c r="S1588" s="144">
        <f t="shared" si="252"/>
        <v>0</v>
      </c>
      <c r="T1588" s="93">
        <f t="shared" si="253"/>
        <v>0</v>
      </c>
      <c r="U1588" s="160"/>
      <c r="V1588" s="310">
        <v>0</v>
      </c>
      <c r="W1588" s="310">
        <v>0</v>
      </c>
      <c r="X1588" s="144">
        <f t="shared" si="254"/>
        <v>0</v>
      </c>
      <c r="Y1588" s="93">
        <f t="shared" si="255"/>
        <v>0</v>
      </c>
      <c r="Z1588" s="134"/>
    </row>
    <row r="1589" spans="1:26" s="70" customFormat="1" hidden="1" outlineLevel="2" x14ac:dyDescent="0.25">
      <c r="A1589" s="65" t="s">
        <v>1459</v>
      </c>
      <c r="B1589" s="66" t="s">
        <v>1920</v>
      </c>
      <c r="C1589" s="67" t="s">
        <v>2371</v>
      </c>
      <c r="D1589" s="68"/>
      <c r="E1589" s="69"/>
      <c r="F1589" s="310">
        <v>44892.14</v>
      </c>
      <c r="G1589" s="310">
        <v>84757.22</v>
      </c>
      <c r="H1589" s="144">
        <f t="shared" si="249"/>
        <v>-39865.08</v>
      </c>
      <c r="I1589" s="93">
        <f t="shared" si="256"/>
        <v>-0.47034435532453756</v>
      </c>
      <c r="J1589" s="160"/>
      <c r="K1589" s="310">
        <v>717533.58</v>
      </c>
      <c r="L1589" s="310">
        <v>424819.02</v>
      </c>
      <c r="M1589" s="144">
        <f t="shared" si="250"/>
        <v>292714.55999999994</v>
      </c>
      <c r="N1589" s="93">
        <f t="shared" si="251"/>
        <v>0.68903355598343952</v>
      </c>
      <c r="O1589" s="261"/>
      <c r="P1589" s="160"/>
      <c r="Q1589" s="310">
        <v>400205.9</v>
      </c>
      <c r="R1589" s="310">
        <v>178989.15</v>
      </c>
      <c r="S1589" s="144">
        <f t="shared" si="252"/>
        <v>221216.75000000003</v>
      </c>
      <c r="T1589" s="93">
        <f t="shared" si="253"/>
        <v>1.2359226802295002</v>
      </c>
      <c r="U1589" s="160"/>
      <c r="V1589" s="310">
        <v>806256.69</v>
      </c>
      <c r="W1589" s="310">
        <v>639222.38</v>
      </c>
      <c r="X1589" s="144">
        <f t="shared" si="254"/>
        <v>167034.30999999994</v>
      </c>
      <c r="Y1589" s="93">
        <f t="shared" si="255"/>
        <v>0.2613086074990052</v>
      </c>
      <c r="Z1589" s="134"/>
    </row>
    <row r="1590" spans="1:26" s="70" customFormat="1" hidden="1" outlineLevel="2" x14ac:dyDescent="0.25">
      <c r="A1590" s="65" t="s">
        <v>1460</v>
      </c>
      <c r="B1590" s="66" t="s">
        <v>1921</v>
      </c>
      <c r="C1590" s="67" t="s">
        <v>2372</v>
      </c>
      <c r="D1590" s="68"/>
      <c r="E1590" s="69"/>
      <c r="F1590" s="310">
        <v>0</v>
      </c>
      <c r="G1590" s="310">
        <v>47.92</v>
      </c>
      <c r="H1590" s="144">
        <f t="shared" si="249"/>
        <v>-47.92</v>
      </c>
      <c r="I1590" s="93" t="str">
        <f t="shared" si="256"/>
        <v>N.M.</v>
      </c>
      <c r="J1590" s="160"/>
      <c r="K1590" s="310">
        <v>64.13</v>
      </c>
      <c r="L1590" s="310">
        <v>140.80000000000001</v>
      </c>
      <c r="M1590" s="144">
        <f t="shared" si="250"/>
        <v>-76.670000000000016</v>
      </c>
      <c r="N1590" s="93">
        <f t="shared" si="251"/>
        <v>-0.54453125000000002</v>
      </c>
      <c r="O1590" s="261"/>
      <c r="P1590" s="160"/>
      <c r="Q1590" s="310">
        <v>0.28000000000000003</v>
      </c>
      <c r="R1590" s="310">
        <v>92.53</v>
      </c>
      <c r="S1590" s="144">
        <f t="shared" si="252"/>
        <v>-92.25</v>
      </c>
      <c r="T1590" s="93">
        <f t="shared" si="253"/>
        <v>-0.99697395439316983</v>
      </c>
      <c r="U1590" s="160"/>
      <c r="V1590" s="310">
        <v>117.24</v>
      </c>
      <c r="W1590" s="310">
        <v>316</v>
      </c>
      <c r="X1590" s="144">
        <f t="shared" si="254"/>
        <v>-198.76</v>
      </c>
      <c r="Y1590" s="93">
        <f t="shared" si="255"/>
        <v>-0.62898734177215188</v>
      </c>
      <c r="Z1590" s="134"/>
    </row>
    <row r="1591" spans="1:26" s="70" customFormat="1" hidden="1" outlineLevel="2" x14ac:dyDescent="0.25">
      <c r="A1591" s="65" t="s">
        <v>1461</v>
      </c>
      <c r="B1591" s="66" t="s">
        <v>1922</v>
      </c>
      <c r="C1591" s="67" t="s">
        <v>2373</v>
      </c>
      <c r="D1591" s="68"/>
      <c r="E1591" s="69"/>
      <c r="F1591" s="310">
        <v>0</v>
      </c>
      <c r="G1591" s="310">
        <v>0</v>
      </c>
      <c r="H1591" s="144">
        <f t="shared" ref="H1591:H1654" si="257">+F1591-G1591</f>
        <v>0</v>
      </c>
      <c r="I1591" s="93">
        <f t="shared" si="256"/>
        <v>0</v>
      </c>
      <c r="J1591" s="160"/>
      <c r="K1591" s="310">
        <v>0</v>
      </c>
      <c r="L1591" s="310">
        <v>0</v>
      </c>
      <c r="M1591" s="144">
        <f t="shared" si="250"/>
        <v>0</v>
      </c>
      <c r="N1591" s="93">
        <f t="shared" si="251"/>
        <v>0</v>
      </c>
      <c r="O1591" s="261"/>
      <c r="P1591" s="160"/>
      <c r="Q1591" s="310">
        <v>0</v>
      </c>
      <c r="R1591" s="310">
        <v>0</v>
      </c>
      <c r="S1591" s="144">
        <f t="shared" si="252"/>
        <v>0</v>
      </c>
      <c r="T1591" s="93">
        <f t="shared" si="253"/>
        <v>0</v>
      </c>
      <c r="U1591" s="160"/>
      <c r="V1591" s="310">
        <v>0</v>
      </c>
      <c r="W1591" s="310">
        <v>105.95</v>
      </c>
      <c r="X1591" s="144">
        <f t="shared" si="254"/>
        <v>-105.95</v>
      </c>
      <c r="Y1591" s="93" t="str">
        <f t="shared" si="255"/>
        <v>N.M.</v>
      </c>
      <c r="Z1591" s="134"/>
    </row>
    <row r="1592" spans="1:26" s="70" customFormat="1" hidden="1" outlineLevel="2" x14ac:dyDescent="0.25">
      <c r="A1592" s="65" t="s">
        <v>1462</v>
      </c>
      <c r="B1592" s="66" t="s">
        <v>1923</v>
      </c>
      <c r="C1592" s="67" t="s">
        <v>2374</v>
      </c>
      <c r="D1592" s="68"/>
      <c r="E1592" s="69"/>
      <c r="F1592" s="310">
        <v>0</v>
      </c>
      <c r="G1592" s="310">
        <v>0</v>
      </c>
      <c r="H1592" s="144">
        <f t="shared" si="257"/>
        <v>0</v>
      </c>
      <c r="I1592" s="93">
        <f t="shared" si="256"/>
        <v>0</v>
      </c>
      <c r="J1592" s="160"/>
      <c r="K1592" s="310">
        <v>0</v>
      </c>
      <c r="L1592" s="310">
        <v>0</v>
      </c>
      <c r="M1592" s="144">
        <f t="shared" si="250"/>
        <v>0</v>
      </c>
      <c r="N1592" s="93">
        <f t="shared" si="251"/>
        <v>0</v>
      </c>
      <c r="O1592" s="261"/>
      <c r="P1592" s="160"/>
      <c r="Q1592" s="310">
        <v>0</v>
      </c>
      <c r="R1592" s="310">
        <v>0</v>
      </c>
      <c r="S1592" s="144">
        <f t="shared" si="252"/>
        <v>0</v>
      </c>
      <c r="T1592" s="93">
        <f t="shared" si="253"/>
        <v>0</v>
      </c>
      <c r="U1592" s="160"/>
      <c r="V1592" s="310">
        <v>13.620000000000001</v>
      </c>
      <c r="W1592" s="310">
        <v>5.9</v>
      </c>
      <c r="X1592" s="144">
        <f t="shared" si="254"/>
        <v>7.7200000000000006</v>
      </c>
      <c r="Y1592" s="93">
        <f t="shared" si="255"/>
        <v>1.3084745762711865</v>
      </c>
      <c r="Z1592" s="134"/>
    </row>
    <row r="1593" spans="1:26" s="70" customFormat="1" hidden="1" outlineLevel="2" x14ac:dyDescent="0.25">
      <c r="A1593" s="65" t="s">
        <v>1463</v>
      </c>
      <c r="B1593" s="66" t="s">
        <v>1924</v>
      </c>
      <c r="C1593" s="67" t="s">
        <v>2375</v>
      </c>
      <c r="D1593" s="68"/>
      <c r="E1593" s="69"/>
      <c r="F1593" s="310">
        <v>0</v>
      </c>
      <c r="G1593" s="310">
        <v>0</v>
      </c>
      <c r="H1593" s="144">
        <f t="shared" si="257"/>
        <v>0</v>
      </c>
      <c r="I1593" s="93">
        <f t="shared" si="256"/>
        <v>0</v>
      </c>
      <c r="J1593" s="160"/>
      <c r="K1593" s="310">
        <v>24.36</v>
      </c>
      <c r="L1593" s="310">
        <v>0</v>
      </c>
      <c r="M1593" s="144">
        <f t="shared" si="250"/>
        <v>24.36</v>
      </c>
      <c r="N1593" s="93" t="str">
        <f t="shared" si="251"/>
        <v>N.M.</v>
      </c>
      <c r="O1593" s="261"/>
      <c r="P1593" s="160"/>
      <c r="Q1593" s="310">
        <v>24.36</v>
      </c>
      <c r="R1593" s="310">
        <v>0</v>
      </c>
      <c r="S1593" s="144">
        <f t="shared" si="252"/>
        <v>24.36</v>
      </c>
      <c r="T1593" s="93" t="str">
        <f t="shared" si="253"/>
        <v>N.M.</v>
      </c>
      <c r="U1593" s="160"/>
      <c r="V1593" s="310">
        <v>45.870000000000005</v>
      </c>
      <c r="W1593" s="310">
        <v>10.9</v>
      </c>
      <c r="X1593" s="144">
        <f t="shared" si="254"/>
        <v>34.970000000000006</v>
      </c>
      <c r="Y1593" s="93">
        <f t="shared" si="255"/>
        <v>3.2082568807339453</v>
      </c>
      <c r="Z1593" s="134"/>
    </row>
    <row r="1594" spans="1:26" s="70" customFormat="1" hidden="1" outlineLevel="2" x14ac:dyDescent="0.25">
      <c r="A1594" s="65" t="s">
        <v>1464</v>
      </c>
      <c r="B1594" s="66" t="s">
        <v>1925</v>
      </c>
      <c r="C1594" s="67" t="s">
        <v>2376</v>
      </c>
      <c r="D1594" s="68"/>
      <c r="E1594" s="69"/>
      <c r="F1594" s="310">
        <v>150.84</v>
      </c>
      <c r="G1594" s="310">
        <v>6.8500000000000005</v>
      </c>
      <c r="H1594" s="144">
        <f t="shared" si="257"/>
        <v>143.99</v>
      </c>
      <c r="I1594" s="93" t="str">
        <f t="shared" si="256"/>
        <v>N.M.</v>
      </c>
      <c r="J1594" s="160"/>
      <c r="K1594" s="310">
        <v>414.97</v>
      </c>
      <c r="L1594" s="310">
        <v>36.74</v>
      </c>
      <c r="M1594" s="144">
        <f t="shared" si="250"/>
        <v>378.23</v>
      </c>
      <c r="N1594" s="93" t="str">
        <f t="shared" si="251"/>
        <v>N.M.</v>
      </c>
      <c r="O1594" s="261"/>
      <c r="P1594" s="160"/>
      <c r="Q1594" s="310">
        <v>380.93</v>
      </c>
      <c r="R1594" s="310">
        <v>22.34</v>
      </c>
      <c r="S1594" s="144">
        <f t="shared" si="252"/>
        <v>358.59000000000003</v>
      </c>
      <c r="T1594" s="93" t="str">
        <f t="shared" si="253"/>
        <v>N.M.</v>
      </c>
      <c r="U1594" s="160"/>
      <c r="V1594" s="310">
        <v>630.59</v>
      </c>
      <c r="W1594" s="310">
        <v>109.05000000000001</v>
      </c>
      <c r="X1594" s="144">
        <f t="shared" si="254"/>
        <v>521.54</v>
      </c>
      <c r="Y1594" s="93">
        <f t="shared" si="255"/>
        <v>4.7825767996331949</v>
      </c>
      <c r="Z1594" s="134"/>
    </row>
    <row r="1595" spans="1:26" s="70" customFormat="1" hidden="1" outlineLevel="2" x14ac:dyDescent="0.25">
      <c r="A1595" s="65" t="s">
        <v>1465</v>
      </c>
      <c r="B1595" s="66" t="s">
        <v>1926</v>
      </c>
      <c r="C1595" s="67" t="s">
        <v>2377</v>
      </c>
      <c r="D1595" s="68"/>
      <c r="E1595" s="69"/>
      <c r="F1595" s="310">
        <v>17.650000000000002</v>
      </c>
      <c r="G1595" s="310">
        <v>5.89</v>
      </c>
      <c r="H1595" s="144">
        <f t="shared" si="257"/>
        <v>11.760000000000002</v>
      </c>
      <c r="I1595" s="93">
        <f t="shared" si="256"/>
        <v>1.9966044142614605</v>
      </c>
      <c r="J1595" s="160"/>
      <c r="K1595" s="310">
        <v>100.53</v>
      </c>
      <c r="L1595" s="310">
        <v>71.350000000000009</v>
      </c>
      <c r="M1595" s="144">
        <f t="shared" si="250"/>
        <v>29.179999999999993</v>
      </c>
      <c r="N1595" s="93">
        <f t="shared" si="251"/>
        <v>0.40896986685353875</v>
      </c>
      <c r="O1595" s="261"/>
      <c r="P1595" s="160"/>
      <c r="Q1595" s="310">
        <v>63.160000000000004</v>
      </c>
      <c r="R1595" s="310">
        <v>29.59</v>
      </c>
      <c r="S1595" s="144">
        <f t="shared" si="252"/>
        <v>33.570000000000007</v>
      </c>
      <c r="T1595" s="93">
        <f t="shared" si="253"/>
        <v>1.134504900304157</v>
      </c>
      <c r="U1595" s="160"/>
      <c r="V1595" s="310">
        <v>152.13999999999999</v>
      </c>
      <c r="W1595" s="310">
        <v>1256.4099999999999</v>
      </c>
      <c r="X1595" s="144">
        <f t="shared" si="254"/>
        <v>-1104.27</v>
      </c>
      <c r="Y1595" s="93">
        <f t="shared" si="255"/>
        <v>-0.87890895487937859</v>
      </c>
      <c r="Z1595" s="134"/>
    </row>
    <row r="1596" spans="1:26" s="70" customFormat="1" hidden="1" outlineLevel="2" x14ac:dyDescent="0.25">
      <c r="A1596" s="65" t="s">
        <v>1466</v>
      </c>
      <c r="B1596" s="66" t="s">
        <v>1927</v>
      </c>
      <c r="C1596" s="67" t="s">
        <v>2378</v>
      </c>
      <c r="D1596" s="68"/>
      <c r="E1596" s="69"/>
      <c r="F1596" s="310">
        <v>62.35</v>
      </c>
      <c r="G1596" s="310">
        <v>22.29</v>
      </c>
      <c r="H1596" s="144">
        <f t="shared" si="257"/>
        <v>40.06</v>
      </c>
      <c r="I1596" s="93">
        <f t="shared" si="256"/>
        <v>1.7972184836249441</v>
      </c>
      <c r="J1596" s="160"/>
      <c r="K1596" s="310">
        <v>229.22</v>
      </c>
      <c r="L1596" s="310">
        <v>468.04</v>
      </c>
      <c r="M1596" s="144">
        <f t="shared" si="250"/>
        <v>-238.82000000000002</v>
      </c>
      <c r="N1596" s="93">
        <f t="shared" si="251"/>
        <v>-0.51025553371506716</v>
      </c>
      <c r="O1596" s="261"/>
      <c r="P1596" s="160"/>
      <c r="Q1596" s="310">
        <v>151.01</v>
      </c>
      <c r="R1596" s="310">
        <v>84.22</v>
      </c>
      <c r="S1596" s="144">
        <f t="shared" si="252"/>
        <v>66.789999999999992</v>
      </c>
      <c r="T1596" s="93">
        <f t="shared" si="253"/>
        <v>0.79304203277131313</v>
      </c>
      <c r="U1596" s="160"/>
      <c r="V1596" s="310">
        <v>423.53999999999996</v>
      </c>
      <c r="W1596" s="310">
        <v>564.02</v>
      </c>
      <c r="X1596" s="144">
        <f t="shared" si="254"/>
        <v>-140.48000000000002</v>
      </c>
      <c r="Y1596" s="93">
        <f t="shared" si="255"/>
        <v>-0.24906918194390273</v>
      </c>
      <c r="Z1596" s="134"/>
    </row>
    <row r="1597" spans="1:26" s="70" customFormat="1" hidden="1" outlineLevel="2" x14ac:dyDescent="0.25">
      <c r="A1597" s="65" t="s">
        <v>1467</v>
      </c>
      <c r="B1597" s="66" t="s">
        <v>1928</v>
      </c>
      <c r="C1597" s="67" t="s">
        <v>2379</v>
      </c>
      <c r="D1597" s="68"/>
      <c r="E1597" s="69"/>
      <c r="F1597" s="310">
        <v>25.89</v>
      </c>
      <c r="G1597" s="310">
        <v>1.62</v>
      </c>
      <c r="H1597" s="144">
        <f t="shared" si="257"/>
        <v>24.27</v>
      </c>
      <c r="I1597" s="93" t="str">
        <f t="shared" si="256"/>
        <v>N.M.</v>
      </c>
      <c r="J1597" s="160"/>
      <c r="K1597" s="310">
        <v>98.53</v>
      </c>
      <c r="L1597" s="310">
        <v>9.7799999999999994</v>
      </c>
      <c r="M1597" s="144">
        <f t="shared" si="250"/>
        <v>88.75</v>
      </c>
      <c r="N1597" s="93">
        <f t="shared" si="251"/>
        <v>9.0746421267893673</v>
      </c>
      <c r="O1597" s="261"/>
      <c r="P1597" s="160"/>
      <c r="Q1597" s="310">
        <v>91.43</v>
      </c>
      <c r="R1597" s="310">
        <v>3.65</v>
      </c>
      <c r="S1597" s="144">
        <f t="shared" si="252"/>
        <v>87.78</v>
      </c>
      <c r="T1597" s="93" t="str">
        <f t="shared" si="253"/>
        <v>N.M.</v>
      </c>
      <c r="U1597" s="160"/>
      <c r="V1597" s="310">
        <v>129.97999999999999</v>
      </c>
      <c r="W1597" s="310">
        <v>26.380000000000003</v>
      </c>
      <c r="X1597" s="144">
        <f t="shared" si="254"/>
        <v>103.6</v>
      </c>
      <c r="Y1597" s="93">
        <f t="shared" si="255"/>
        <v>3.927217589082638</v>
      </c>
      <c r="Z1597" s="134"/>
    </row>
    <row r="1598" spans="1:26" s="70" customFormat="1" hidden="1" outlineLevel="2" x14ac:dyDescent="0.25">
      <c r="A1598" s="65" t="s">
        <v>1468</v>
      </c>
      <c r="B1598" s="66" t="s">
        <v>1929</v>
      </c>
      <c r="C1598" s="67" t="s">
        <v>2380</v>
      </c>
      <c r="D1598" s="68"/>
      <c r="E1598" s="69"/>
      <c r="F1598" s="310">
        <v>14.700000000000001</v>
      </c>
      <c r="G1598" s="310">
        <v>5.54</v>
      </c>
      <c r="H1598" s="144">
        <f t="shared" si="257"/>
        <v>9.16</v>
      </c>
      <c r="I1598" s="93">
        <f t="shared" si="256"/>
        <v>1.6534296028880866</v>
      </c>
      <c r="J1598" s="160"/>
      <c r="K1598" s="310">
        <v>56.51</v>
      </c>
      <c r="L1598" s="310">
        <v>35.29</v>
      </c>
      <c r="M1598" s="144">
        <f t="shared" si="250"/>
        <v>21.22</v>
      </c>
      <c r="N1598" s="93">
        <f t="shared" si="251"/>
        <v>0.60130348540663081</v>
      </c>
      <c r="O1598" s="261"/>
      <c r="P1598" s="160"/>
      <c r="Q1598" s="310">
        <v>38.78</v>
      </c>
      <c r="R1598" s="310">
        <v>25.3</v>
      </c>
      <c r="S1598" s="144">
        <f t="shared" si="252"/>
        <v>13.48</v>
      </c>
      <c r="T1598" s="93">
        <f t="shared" si="253"/>
        <v>0.53280632411067197</v>
      </c>
      <c r="U1598" s="160"/>
      <c r="V1598" s="310">
        <v>84.49</v>
      </c>
      <c r="W1598" s="310">
        <v>79.75</v>
      </c>
      <c r="X1598" s="144">
        <f t="shared" si="254"/>
        <v>4.7399999999999949</v>
      </c>
      <c r="Y1598" s="93">
        <f t="shared" si="255"/>
        <v>5.9435736677115922E-2</v>
      </c>
      <c r="Z1598" s="134"/>
    </row>
    <row r="1599" spans="1:26" s="70" customFormat="1" hidden="1" outlineLevel="2" x14ac:dyDescent="0.25">
      <c r="A1599" s="65" t="s">
        <v>1469</v>
      </c>
      <c r="B1599" s="66" t="s">
        <v>1930</v>
      </c>
      <c r="C1599" s="67" t="s">
        <v>2381</v>
      </c>
      <c r="D1599" s="68"/>
      <c r="E1599" s="69"/>
      <c r="F1599" s="310">
        <v>8.61</v>
      </c>
      <c r="G1599" s="310">
        <v>3.18</v>
      </c>
      <c r="H1599" s="144">
        <f t="shared" si="257"/>
        <v>5.43</v>
      </c>
      <c r="I1599" s="93">
        <f t="shared" si="256"/>
        <v>1.7075471698113205</v>
      </c>
      <c r="J1599" s="160"/>
      <c r="K1599" s="310">
        <v>25.66</v>
      </c>
      <c r="L1599" s="310">
        <v>15.780000000000001</v>
      </c>
      <c r="M1599" s="144">
        <f t="shared" si="250"/>
        <v>9.879999999999999</v>
      </c>
      <c r="N1599" s="93">
        <f t="shared" si="251"/>
        <v>0.62610899873257275</v>
      </c>
      <c r="O1599" s="261"/>
      <c r="P1599" s="160"/>
      <c r="Q1599" s="310">
        <v>16.080000000000002</v>
      </c>
      <c r="R1599" s="310">
        <v>15.780000000000001</v>
      </c>
      <c r="S1599" s="144">
        <f t="shared" si="252"/>
        <v>0.30000000000000071</v>
      </c>
      <c r="T1599" s="93">
        <f t="shared" si="253"/>
        <v>1.9011406844106508E-2</v>
      </c>
      <c r="U1599" s="160"/>
      <c r="V1599" s="310">
        <v>86.75</v>
      </c>
      <c r="W1599" s="310">
        <v>16.68</v>
      </c>
      <c r="X1599" s="144">
        <f t="shared" si="254"/>
        <v>70.069999999999993</v>
      </c>
      <c r="Y1599" s="93">
        <f t="shared" si="255"/>
        <v>4.2008393285371701</v>
      </c>
      <c r="Z1599" s="134"/>
    </row>
    <row r="1600" spans="1:26" s="70" customFormat="1" hidden="1" outlineLevel="2" x14ac:dyDescent="0.25">
      <c r="A1600" s="65" t="s">
        <v>1470</v>
      </c>
      <c r="B1600" s="66" t="s">
        <v>1931</v>
      </c>
      <c r="C1600" s="67" t="s">
        <v>2382</v>
      </c>
      <c r="D1600" s="68"/>
      <c r="E1600" s="69"/>
      <c r="F1600" s="310">
        <v>26.02</v>
      </c>
      <c r="G1600" s="310">
        <v>0</v>
      </c>
      <c r="H1600" s="144">
        <f t="shared" si="257"/>
        <v>26.02</v>
      </c>
      <c r="I1600" s="93" t="str">
        <f t="shared" si="256"/>
        <v>N.M.</v>
      </c>
      <c r="J1600" s="160"/>
      <c r="K1600" s="310">
        <v>53.43</v>
      </c>
      <c r="L1600" s="310">
        <v>2.67</v>
      </c>
      <c r="M1600" s="144">
        <f t="shared" si="250"/>
        <v>50.76</v>
      </c>
      <c r="N1600" s="93" t="str">
        <f t="shared" si="251"/>
        <v>N.M.</v>
      </c>
      <c r="O1600" s="261"/>
      <c r="P1600" s="160"/>
      <c r="Q1600" s="310">
        <v>45.67</v>
      </c>
      <c r="R1600" s="310">
        <v>0.49</v>
      </c>
      <c r="S1600" s="144">
        <f t="shared" si="252"/>
        <v>45.18</v>
      </c>
      <c r="T1600" s="93" t="str">
        <f t="shared" si="253"/>
        <v>N.M.</v>
      </c>
      <c r="U1600" s="160"/>
      <c r="V1600" s="310">
        <v>77.2</v>
      </c>
      <c r="W1600" s="310">
        <v>9.0399999999999991</v>
      </c>
      <c r="X1600" s="144">
        <f t="shared" si="254"/>
        <v>68.16</v>
      </c>
      <c r="Y1600" s="93">
        <f t="shared" si="255"/>
        <v>7.5398230088495577</v>
      </c>
      <c r="Z1600" s="134"/>
    </row>
    <row r="1601" spans="1:26" s="70" customFormat="1" hidden="1" outlineLevel="2" x14ac:dyDescent="0.25">
      <c r="A1601" s="65" t="s">
        <v>1471</v>
      </c>
      <c r="B1601" s="66" t="s">
        <v>1932</v>
      </c>
      <c r="C1601" s="67" t="s">
        <v>2383</v>
      </c>
      <c r="D1601" s="68"/>
      <c r="E1601" s="69"/>
      <c r="F1601" s="310">
        <v>99.04</v>
      </c>
      <c r="G1601" s="310">
        <v>27.97</v>
      </c>
      <c r="H1601" s="144">
        <f t="shared" si="257"/>
        <v>71.070000000000007</v>
      </c>
      <c r="I1601" s="93">
        <f t="shared" si="256"/>
        <v>2.5409367179120488</v>
      </c>
      <c r="J1601" s="160"/>
      <c r="K1601" s="310">
        <v>499.81</v>
      </c>
      <c r="L1601" s="310">
        <v>469.08</v>
      </c>
      <c r="M1601" s="144">
        <f t="shared" si="250"/>
        <v>30.730000000000018</v>
      </c>
      <c r="N1601" s="93">
        <f t="shared" si="251"/>
        <v>6.5511213439072263E-2</v>
      </c>
      <c r="O1601" s="261"/>
      <c r="P1601" s="160"/>
      <c r="Q1601" s="310">
        <v>350.84000000000003</v>
      </c>
      <c r="R1601" s="310">
        <v>332.49</v>
      </c>
      <c r="S1601" s="144">
        <f t="shared" si="252"/>
        <v>18.350000000000023</v>
      </c>
      <c r="T1601" s="93">
        <f t="shared" si="253"/>
        <v>5.5189629763301218E-2</v>
      </c>
      <c r="U1601" s="160"/>
      <c r="V1601" s="310">
        <v>894.47</v>
      </c>
      <c r="W1601" s="310">
        <v>684.04</v>
      </c>
      <c r="X1601" s="144">
        <f t="shared" si="254"/>
        <v>210.43000000000006</v>
      </c>
      <c r="Y1601" s="93">
        <f t="shared" si="255"/>
        <v>0.30762820887667397</v>
      </c>
      <c r="Z1601" s="134"/>
    </row>
    <row r="1602" spans="1:26" s="70" customFormat="1" hidden="1" outlineLevel="2" x14ac:dyDescent="0.25">
      <c r="A1602" s="65" t="s">
        <v>1472</v>
      </c>
      <c r="B1602" s="66" t="s">
        <v>1933</v>
      </c>
      <c r="C1602" s="67" t="s">
        <v>2384</v>
      </c>
      <c r="D1602" s="68"/>
      <c r="E1602" s="69"/>
      <c r="F1602" s="310">
        <v>0.31</v>
      </c>
      <c r="G1602" s="310">
        <v>33.380000000000003</v>
      </c>
      <c r="H1602" s="144">
        <f t="shared" si="257"/>
        <v>-33.07</v>
      </c>
      <c r="I1602" s="93">
        <f t="shared" si="256"/>
        <v>-0.99071300179748345</v>
      </c>
      <c r="J1602" s="160"/>
      <c r="K1602" s="310">
        <v>60.49</v>
      </c>
      <c r="L1602" s="310">
        <v>42.97</v>
      </c>
      <c r="M1602" s="144">
        <f t="shared" si="250"/>
        <v>17.520000000000003</v>
      </c>
      <c r="N1602" s="93">
        <f t="shared" si="251"/>
        <v>0.40772632068885278</v>
      </c>
      <c r="O1602" s="261"/>
      <c r="P1602" s="160"/>
      <c r="Q1602" s="310">
        <v>59.88</v>
      </c>
      <c r="R1602" s="310">
        <v>34.81</v>
      </c>
      <c r="S1602" s="144">
        <f t="shared" si="252"/>
        <v>25.07</v>
      </c>
      <c r="T1602" s="93">
        <f t="shared" si="253"/>
        <v>0.72019534616489511</v>
      </c>
      <c r="U1602" s="160"/>
      <c r="V1602" s="310">
        <v>182.24</v>
      </c>
      <c r="W1602" s="310">
        <v>101.44</v>
      </c>
      <c r="X1602" s="144">
        <f t="shared" si="254"/>
        <v>80.800000000000011</v>
      </c>
      <c r="Y1602" s="93">
        <f t="shared" si="255"/>
        <v>0.79652996845425883</v>
      </c>
      <c r="Z1602" s="134"/>
    </row>
    <row r="1603" spans="1:26" s="70" customFormat="1" hidden="1" outlineLevel="2" x14ac:dyDescent="0.25">
      <c r="A1603" s="65" t="s">
        <v>1473</v>
      </c>
      <c r="B1603" s="66" t="s">
        <v>1934</v>
      </c>
      <c r="C1603" s="67" t="s">
        <v>2385</v>
      </c>
      <c r="D1603" s="68"/>
      <c r="E1603" s="69"/>
      <c r="F1603" s="310">
        <v>16.12</v>
      </c>
      <c r="G1603" s="310">
        <v>0</v>
      </c>
      <c r="H1603" s="144">
        <f t="shared" si="257"/>
        <v>16.12</v>
      </c>
      <c r="I1603" s="93" t="str">
        <f t="shared" si="256"/>
        <v>N.M.</v>
      </c>
      <c r="J1603" s="160"/>
      <c r="K1603" s="310">
        <v>16.12</v>
      </c>
      <c r="L1603" s="310">
        <v>7.13</v>
      </c>
      <c r="M1603" s="144">
        <f t="shared" si="250"/>
        <v>8.990000000000002</v>
      </c>
      <c r="N1603" s="93">
        <f t="shared" si="251"/>
        <v>1.2608695652173916</v>
      </c>
      <c r="O1603" s="261"/>
      <c r="P1603" s="160"/>
      <c r="Q1603" s="310">
        <v>16.12</v>
      </c>
      <c r="R1603" s="310">
        <v>0</v>
      </c>
      <c r="S1603" s="144">
        <f t="shared" si="252"/>
        <v>16.12</v>
      </c>
      <c r="T1603" s="93" t="str">
        <f t="shared" si="253"/>
        <v>N.M.</v>
      </c>
      <c r="U1603" s="160"/>
      <c r="V1603" s="310">
        <v>16.12</v>
      </c>
      <c r="W1603" s="310">
        <v>7.13</v>
      </c>
      <c r="X1603" s="144">
        <f t="shared" si="254"/>
        <v>8.990000000000002</v>
      </c>
      <c r="Y1603" s="93">
        <f t="shared" si="255"/>
        <v>1.2608695652173916</v>
      </c>
      <c r="Z1603" s="134"/>
    </row>
    <row r="1604" spans="1:26" s="70" customFormat="1" hidden="1" outlineLevel="2" x14ac:dyDescent="0.25">
      <c r="A1604" s="65" t="s">
        <v>1474</v>
      </c>
      <c r="B1604" s="66" t="s">
        <v>1935</v>
      </c>
      <c r="C1604" s="67" t="s">
        <v>2386</v>
      </c>
      <c r="D1604" s="68"/>
      <c r="E1604" s="69"/>
      <c r="F1604" s="310">
        <v>1.95</v>
      </c>
      <c r="G1604" s="310">
        <v>0</v>
      </c>
      <c r="H1604" s="144">
        <f t="shared" si="257"/>
        <v>1.95</v>
      </c>
      <c r="I1604" s="93" t="str">
        <f t="shared" si="256"/>
        <v>N.M.</v>
      </c>
      <c r="J1604" s="160"/>
      <c r="K1604" s="310">
        <v>7.32</v>
      </c>
      <c r="L1604" s="310">
        <v>2.75</v>
      </c>
      <c r="M1604" s="144">
        <f t="shared" si="250"/>
        <v>4.57</v>
      </c>
      <c r="N1604" s="93">
        <f t="shared" si="251"/>
        <v>1.6618181818181819</v>
      </c>
      <c r="O1604" s="261"/>
      <c r="P1604" s="160"/>
      <c r="Q1604" s="310">
        <v>4.8500000000000005</v>
      </c>
      <c r="R1604" s="310">
        <v>2.75</v>
      </c>
      <c r="S1604" s="144">
        <f t="shared" si="252"/>
        <v>2.1000000000000005</v>
      </c>
      <c r="T1604" s="93">
        <f t="shared" si="253"/>
        <v>0.76363636363636378</v>
      </c>
      <c r="U1604" s="160"/>
      <c r="V1604" s="310">
        <v>19.29</v>
      </c>
      <c r="W1604" s="310">
        <v>3.69</v>
      </c>
      <c r="X1604" s="144">
        <f t="shared" si="254"/>
        <v>15.6</v>
      </c>
      <c r="Y1604" s="93">
        <f t="shared" si="255"/>
        <v>4.2276422764227641</v>
      </c>
      <c r="Z1604" s="134"/>
    </row>
    <row r="1605" spans="1:26" s="70" customFormat="1" hidden="1" outlineLevel="2" x14ac:dyDescent="0.25">
      <c r="A1605" s="65" t="s">
        <v>1475</v>
      </c>
      <c r="B1605" s="66" t="s">
        <v>1936</v>
      </c>
      <c r="C1605" s="67" t="s">
        <v>2387</v>
      </c>
      <c r="D1605" s="68"/>
      <c r="E1605" s="69"/>
      <c r="F1605" s="310">
        <v>12.94</v>
      </c>
      <c r="G1605" s="310">
        <v>0</v>
      </c>
      <c r="H1605" s="144">
        <f t="shared" si="257"/>
        <v>12.94</v>
      </c>
      <c r="I1605" s="93" t="str">
        <f t="shared" si="256"/>
        <v>N.M.</v>
      </c>
      <c r="J1605" s="160"/>
      <c r="K1605" s="310">
        <v>46.730000000000004</v>
      </c>
      <c r="L1605" s="310">
        <v>4.6900000000000004</v>
      </c>
      <c r="M1605" s="144">
        <f t="shared" si="250"/>
        <v>42.040000000000006</v>
      </c>
      <c r="N1605" s="93">
        <f t="shared" si="251"/>
        <v>8.9637526652452024</v>
      </c>
      <c r="O1605" s="261"/>
      <c r="P1605" s="160"/>
      <c r="Q1605" s="310">
        <v>7.12</v>
      </c>
      <c r="R1605" s="310">
        <v>4.6900000000000004</v>
      </c>
      <c r="S1605" s="144">
        <f t="shared" si="252"/>
        <v>2.4299999999999997</v>
      </c>
      <c r="T1605" s="93">
        <f t="shared" si="253"/>
        <v>0.51812366737739857</v>
      </c>
      <c r="U1605" s="160"/>
      <c r="V1605" s="310">
        <v>50.570000000000007</v>
      </c>
      <c r="W1605" s="310">
        <v>16.52</v>
      </c>
      <c r="X1605" s="144">
        <f t="shared" si="254"/>
        <v>34.050000000000011</v>
      </c>
      <c r="Y1605" s="93">
        <f t="shared" si="255"/>
        <v>2.0611380145278457</v>
      </c>
      <c r="Z1605" s="134"/>
    </row>
    <row r="1606" spans="1:26" s="70" customFormat="1" hidden="1" outlineLevel="2" x14ac:dyDescent="0.25">
      <c r="A1606" s="65" t="s">
        <v>1476</v>
      </c>
      <c r="B1606" s="66" t="s">
        <v>1937</v>
      </c>
      <c r="C1606" s="67" t="s">
        <v>2388</v>
      </c>
      <c r="D1606" s="68"/>
      <c r="E1606" s="69"/>
      <c r="F1606" s="310">
        <v>857.56000000000006</v>
      </c>
      <c r="G1606" s="310">
        <v>0</v>
      </c>
      <c r="H1606" s="144">
        <f t="shared" si="257"/>
        <v>857.56000000000006</v>
      </c>
      <c r="I1606" s="93" t="str">
        <f t="shared" si="256"/>
        <v>N.M.</v>
      </c>
      <c r="J1606" s="160"/>
      <c r="K1606" s="310">
        <v>2466.9500000000003</v>
      </c>
      <c r="L1606" s="310">
        <v>51.800000000000004</v>
      </c>
      <c r="M1606" s="144">
        <f t="shared" si="250"/>
        <v>2415.15</v>
      </c>
      <c r="N1606" s="93" t="str">
        <f t="shared" si="251"/>
        <v>N.M.</v>
      </c>
      <c r="O1606" s="261"/>
      <c r="P1606" s="160"/>
      <c r="Q1606" s="310">
        <v>2452.9</v>
      </c>
      <c r="R1606" s="310">
        <v>35.300000000000004</v>
      </c>
      <c r="S1606" s="144">
        <f t="shared" si="252"/>
        <v>2417.6</v>
      </c>
      <c r="T1606" s="93" t="str">
        <f t="shared" si="253"/>
        <v>N.M.</v>
      </c>
      <c r="U1606" s="160"/>
      <c r="V1606" s="310">
        <v>2521.0400000000004</v>
      </c>
      <c r="W1606" s="310">
        <v>56.540000000000006</v>
      </c>
      <c r="X1606" s="144">
        <f t="shared" si="254"/>
        <v>2464.5000000000005</v>
      </c>
      <c r="Y1606" s="93" t="str">
        <f t="shared" si="255"/>
        <v>N.M.</v>
      </c>
      <c r="Z1606" s="134"/>
    </row>
    <row r="1607" spans="1:26" s="70" customFormat="1" hidden="1" outlineLevel="2" x14ac:dyDescent="0.25">
      <c r="A1607" s="65" t="s">
        <v>1477</v>
      </c>
      <c r="B1607" s="66" t="s">
        <v>1938</v>
      </c>
      <c r="C1607" s="67" t="s">
        <v>2389</v>
      </c>
      <c r="D1607" s="68"/>
      <c r="E1607" s="69"/>
      <c r="F1607" s="310">
        <v>0</v>
      </c>
      <c r="G1607" s="310">
        <v>12.75</v>
      </c>
      <c r="H1607" s="144">
        <f t="shared" si="257"/>
        <v>-12.75</v>
      </c>
      <c r="I1607" s="93" t="str">
        <f t="shared" si="256"/>
        <v>N.M.</v>
      </c>
      <c r="J1607" s="160"/>
      <c r="K1607" s="310">
        <v>317.09000000000003</v>
      </c>
      <c r="L1607" s="310">
        <v>23.22</v>
      </c>
      <c r="M1607" s="144">
        <f t="shared" si="250"/>
        <v>293.87</v>
      </c>
      <c r="N1607" s="93" t="str">
        <f t="shared" si="251"/>
        <v>N.M.</v>
      </c>
      <c r="O1607" s="261"/>
      <c r="P1607" s="160"/>
      <c r="Q1607" s="310">
        <v>0</v>
      </c>
      <c r="R1607" s="310">
        <v>23.22</v>
      </c>
      <c r="S1607" s="144">
        <f t="shared" si="252"/>
        <v>-23.22</v>
      </c>
      <c r="T1607" s="93" t="str">
        <f t="shared" si="253"/>
        <v>N.M.</v>
      </c>
      <c r="U1607" s="160"/>
      <c r="V1607" s="310">
        <v>556.91000000000008</v>
      </c>
      <c r="W1607" s="310">
        <v>23.22</v>
      </c>
      <c r="X1607" s="144">
        <f t="shared" si="254"/>
        <v>533.69000000000005</v>
      </c>
      <c r="Y1607" s="93" t="str">
        <f t="shared" si="255"/>
        <v>N.M.</v>
      </c>
      <c r="Z1607" s="134"/>
    </row>
    <row r="1608" spans="1:26" s="70" customFormat="1" hidden="1" outlineLevel="2" x14ac:dyDescent="0.25">
      <c r="A1608" s="65" t="s">
        <v>1478</v>
      </c>
      <c r="B1608" s="66" t="s">
        <v>1939</v>
      </c>
      <c r="C1608" s="67" t="s">
        <v>2390</v>
      </c>
      <c r="D1608" s="68"/>
      <c r="E1608" s="69"/>
      <c r="F1608" s="310">
        <v>47.54</v>
      </c>
      <c r="G1608" s="310">
        <v>3.1</v>
      </c>
      <c r="H1608" s="144">
        <f t="shared" si="257"/>
        <v>44.44</v>
      </c>
      <c r="I1608" s="93" t="str">
        <f t="shared" si="256"/>
        <v>N.M.</v>
      </c>
      <c r="J1608" s="160"/>
      <c r="K1608" s="310">
        <v>138.72999999999999</v>
      </c>
      <c r="L1608" s="310">
        <v>3.1</v>
      </c>
      <c r="M1608" s="144">
        <f t="shared" si="250"/>
        <v>135.63</v>
      </c>
      <c r="N1608" s="93" t="str">
        <f t="shared" si="251"/>
        <v>N.M.</v>
      </c>
      <c r="O1608" s="261"/>
      <c r="P1608" s="160"/>
      <c r="Q1608" s="310">
        <v>57.26</v>
      </c>
      <c r="R1608" s="310">
        <v>3.1</v>
      </c>
      <c r="S1608" s="144">
        <f t="shared" si="252"/>
        <v>54.16</v>
      </c>
      <c r="T1608" s="93" t="str">
        <f t="shared" si="253"/>
        <v>N.M.</v>
      </c>
      <c r="U1608" s="160"/>
      <c r="V1608" s="310">
        <v>219.99</v>
      </c>
      <c r="W1608" s="310">
        <v>31.150000000000002</v>
      </c>
      <c r="X1608" s="144">
        <f t="shared" si="254"/>
        <v>188.84</v>
      </c>
      <c r="Y1608" s="93">
        <f t="shared" si="255"/>
        <v>6.0622792937399677</v>
      </c>
      <c r="Z1608" s="134"/>
    </row>
    <row r="1609" spans="1:26" s="70" customFormat="1" hidden="1" outlineLevel="2" x14ac:dyDescent="0.25">
      <c r="A1609" s="65" t="s">
        <v>1479</v>
      </c>
      <c r="B1609" s="66" t="s">
        <v>1940</v>
      </c>
      <c r="C1609" s="67" t="s">
        <v>2391</v>
      </c>
      <c r="D1609" s="68"/>
      <c r="E1609" s="69"/>
      <c r="F1609" s="310">
        <v>12.120000000000001</v>
      </c>
      <c r="G1609" s="310">
        <v>0</v>
      </c>
      <c r="H1609" s="144">
        <f t="shared" si="257"/>
        <v>12.120000000000001</v>
      </c>
      <c r="I1609" s="93" t="str">
        <f t="shared" si="256"/>
        <v>N.M.</v>
      </c>
      <c r="J1609" s="160"/>
      <c r="K1609" s="310">
        <v>21.71</v>
      </c>
      <c r="L1609" s="310">
        <v>0</v>
      </c>
      <c r="M1609" s="144">
        <f t="shared" si="250"/>
        <v>21.71</v>
      </c>
      <c r="N1609" s="93" t="str">
        <f t="shared" si="251"/>
        <v>N.M.</v>
      </c>
      <c r="O1609" s="261"/>
      <c r="P1609" s="160"/>
      <c r="Q1609" s="310">
        <v>12.120000000000001</v>
      </c>
      <c r="R1609" s="310">
        <v>0</v>
      </c>
      <c r="S1609" s="144">
        <f t="shared" si="252"/>
        <v>12.120000000000001</v>
      </c>
      <c r="T1609" s="93" t="str">
        <f t="shared" si="253"/>
        <v>N.M.</v>
      </c>
      <c r="U1609" s="160"/>
      <c r="V1609" s="310">
        <v>41.44</v>
      </c>
      <c r="W1609" s="310">
        <v>7.38</v>
      </c>
      <c r="X1609" s="144">
        <f t="shared" si="254"/>
        <v>34.059999999999995</v>
      </c>
      <c r="Y1609" s="93">
        <f t="shared" si="255"/>
        <v>4.6151761517615171</v>
      </c>
      <c r="Z1609" s="134"/>
    </row>
    <row r="1610" spans="1:26" s="70" customFormat="1" hidden="1" outlineLevel="2" x14ac:dyDescent="0.25">
      <c r="A1610" s="65" t="s">
        <v>1480</v>
      </c>
      <c r="B1610" s="66" t="s">
        <v>1941</v>
      </c>
      <c r="C1610" s="67" t="s">
        <v>2392</v>
      </c>
      <c r="D1610" s="68"/>
      <c r="E1610" s="69"/>
      <c r="F1610" s="310">
        <v>-18784.71</v>
      </c>
      <c r="G1610" s="310">
        <v>-6143.67</v>
      </c>
      <c r="H1610" s="144">
        <f t="shared" si="257"/>
        <v>-12641.039999999999</v>
      </c>
      <c r="I1610" s="93">
        <f t="shared" si="256"/>
        <v>-2.0575714515916381</v>
      </c>
      <c r="J1610" s="160"/>
      <c r="K1610" s="310">
        <v>-77620.150000000009</v>
      </c>
      <c r="L1610" s="310">
        <v>-93074.26</v>
      </c>
      <c r="M1610" s="144">
        <f t="shared" si="250"/>
        <v>15454.109999999986</v>
      </c>
      <c r="N1610" s="93">
        <f t="shared" si="251"/>
        <v>0.16604064324551157</v>
      </c>
      <c r="O1610" s="261"/>
      <c r="P1610" s="160"/>
      <c r="Q1610" s="310">
        <v>-32846.49</v>
      </c>
      <c r="R1610" s="310">
        <v>-71659.48</v>
      </c>
      <c r="S1610" s="144">
        <f t="shared" si="252"/>
        <v>38812.99</v>
      </c>
      <c r="T1610" s="93">
        <f t="shared" si="253"/>
        <v>0.54163091889586701</v>
      </c>
      <c r="U1610" s="160"/>
      <c r="V1610" s="310">
        <v>-682856.95000000007</v>
      </c>
      <c r="W1610" s="310">
        <v>-224455.77000000002</v>
      </c>
      <c r="X1610" s="144">
        <f t="shared" si="254"/>
        <v>-458401.18000000005</v>
      </c>
      <c r="Y1610" s="93">
        <f t="shared" si="255"/>
        <v>-2.0422784408705557</v>
      </c>
      <c r="Z1610" s="134"/>
    </row>
    <row r="1611" spans="1:26" s="70" customFormat="1" hidden="1" outlineLevel="2" x14ac:dyDescent="0.25">
      <c r="A1611" s="65" t="s">
        <v>1481</v>
      </c>
      <c r="B1611" s="66" t="s">
        <v>1942</v>
      </c>
      <c r="C1611" s="67" t="s">
        <v>2393</v>
      </c>
      <c r="D1611" s="68"/>
      <c r="E1611" s="69"/>
      <c r="F1611" s="310">
        <v>-41570</v>
      </c>
      <c r="G1611" s="310">
        <v>-33279</v>
      </c>
      <c r="H1611" s="144">
        <f t="shared" si="257"/>
        <v>-8291</v>
      </c>
      <c r="I1611" s="93">
        <f t="shared" si="256"/>
        <v>-0.24913609182968238</v>
      </c>
      <c r="J1611" s="160"/>
      <c r="K1611" s="310">
        <v>-235656</v>
      </c>
      <c r="L1611" s="310">
        <v>-250919</v>
      </c>
      <c r="M1611" s="144">
        <f t="shared" si="250"/>
        <v>15263</v>
      </c>
      <c r="N1611" s="93">
        <f t="shared" si="251"/>
        <v>6.0828394820639328E-2</v>
      </c>
      <c r="O1611" s="261"/>
      <c r="P1611" s="160"/>
      <c r="Q1611" s="310">
        <v>-125541</v>
      </c>
      <c r="R1611" s="310">
        <v>-131619</v>
      </c>
      <c r="S1611" s="144">
        <f t="shared" si="252"/>
        <v>6078</v>
      </c>
      <c r="T1611" s="93">
        <f t="shared" si="253"/>
        <v>4.6178743190572788E-2</v>
      </c>
      <c r="U1611" s="160"/>
      <c r="V1611" s="310">
        <v>-441834</v>
      </c>
      <c r="W1611" s="310">
        <v>-448603</v>
      </c>
      <c r="X1611" s="144">
        <f t="shared" si="254"/>
        <v>6769</v>
      </c>
      <c r="Y1611" s="93">
        <f t="shared" si="255"/>
        <v>1.5089065387436108E-2</v>
      </c>
      <c r="Z1611" s="134"/>
    </row>
    <row r="1612" spans="1:26" s="70" customFormat="1" hidden="1" outlineLevel="2" x14ac:dyDescent="0.25">
      <c r="A1612" s="65" t="s">
        <v>1482</v>
      </c>
      <c r="B1612" s="66" t="s">
        <v>1943</v>
      </c>
      <c r="C1612" s="67" t="s">
        <v>2394</v>
      </c>
      <c r="D1612" s="68"/>
      <c r="E1612" s="69"/>
      <c r="F1612" s="310">
        <v>0</v>
      </c>
      <c r="G1612" s="310">
        <v>0</v>
      </c>
      <c r="H1612" s="144">
        <f t="shared" si="257"/>
        <v>0</v>
      </c>
      <c r="I1612" s="93">
        <f t="shared" si="256"/>
        <v>0</v>
      </c>
      <c r="J1612" s="160"/>
      <c r="K1612" s="310">
        <v>0.05</v>
      </c>
      <c r="L1612" s="310">
        <v>0</v>
      </c>
      <c r="M1612" s="144">
        <f t="shared" si="250"/>
        <v>0.05</v>
      </c>
      <c r="N1612" s="93" t="str">
        <f t="shared" si="251"/>
        <v>N.M.</v>
      </c>
      <c r="O1612" s="261"/>
      <c r="P1612" s="160"/>
      <c r="Q1612" s="310">
        <v>0.03</v>
      </c>
      <c r="R1612" s="310">
        <v>0</v>
      </c>
      <c r="S1612" s="144">
        <f t="shared" si="252"/>
        <v>0.03</v>
      </c>
      <c r="T1612" s="93" t="str">
        <f t="shared" si="253"/>
        <v>N.M.</v>
      </c>
      <c r="U1612" s="160"/>
      <c r="V1612" s="310">
        <v>6.0000000000000005E-2</v>
      </c>
      <c r="W1612" s="310">
        <v>0</v>
      </c>
      <c r="X1612" s="144">
        <f t="shared" si="254"/>
        <v>6.0000000000000005E-2</v>
      </c>
      <c r="Y1612" s="93" t="str">
        <f t="shared" si="255"/>
        <v>N.M.</v>
      </c>
      <c r="Z1612" s="134"/>
    </row>
    <row r="1613" spans="1:26" s="70" customFormat="1" hidden="1" outlineLevel="2" x14ac:dyDescent="0.25">
      <c r="A1613" s="65" t="s">
        <v>1483</v>
      </c>
      <c r="B1613" s="66" t="s">
        <v>1944</v>
      </c>
      <c r="C1613" s="67" t="s">
        <v>2395</v>
      </c>
      <c r="D1613" s="68"/>
      <c r="E1613" s="69"/>
      <c r="F1613" s="310">
        <v>-1472.91</v>
      </c>
      <c r="G1613" s="310">
        <v>-35.6</v>
      </c>
      <c r="H1613" s="144">
        <f t="shared" si="257"/>
        <v>-1437.3100000000002</v>
      </c>
      <c r="I1613" s="93" t="str">
        <f t="shared" si="256"/>
        <v>N.M.</v>
      </c>
      <c r="J1613" s="160"/>
      <c r="K1613" s="310">
        <v>-1702.51</v>
      </c>
      <c r="L1613" s="310">
        <v>92.070000000000007</v>
      </c>
      <c r="M1613" s="144">
        <f t="shared" si="250"/>
        <v>-1794.58</v>
      </c>
      <c r="N1613" s="93" t="str">
        <f t="shared" si="251"/>
        <v>N.M.</v>
      </c>
      <c r="O1613" s="261"/>
      <c r="P1613" s="160"/>
      <c r="Q1613" s="310">
        <v>-1524.73</v>
      </c>
      <c r="R1613" s="310">
        <v>-35.6</v>
      </c>
      <c r="S1613" s="144">
        <f t="shared" si="252"/>
        <v>-1489.13</v>
      </c>
      <c r="T1613" s="93" t="str">
        <f t="shared" si="253"/>
        <v>N.M.</v>
      </c>
      <c r="U1613" s="160"/>
      <c r="V1613" s="310">
        <v>-2235.44</v>
      </c>
      <c r="W1613" s="310">
        <v>-5332.7800000000007</v>
      </c>
      <c r="X1613" s="144">
        <f t="shared" si="254"/>
        <v>3097.3400000000006</v>
      </c>
      <c r="Y1613" s="93">
        <f t="shared" si="255"/>
        <v>0.58081150919407898</v>
      </c>
      <c r="Z1613" s="134"/>
    </row>
    <row r="1614" spans="1:26" s="70" customFormat="1" hidden="1" outlineLevel="2" x14ac:dyDescent="0.25">
      <c r="A1614" s="65" t="s">
        <v>1484</v>
      </c>
      <c r="B1614" s="66" t="s">
        <v>1945</v>
      </c>
      <c r="C1614" s="67" t="s">
        <v>2396</v>
      </c>
      <c r="D1614" s="68"/>
      <c r="E1614" s="69"/>
      <c r="F1614" s="310">
        <v>-50013.46</v>
      </c>
      <c r="G1614" s="310">
        <v>-47129.520000000004</v>
      </c>
      <c r="H1614" s="144">
        <f t="shared" si="257"/>
        <v>-2883.9399999999951</v>
      </c>
      <c r="I1614" s="93">
        <f t="shared" si="256"/>
        <v>-6.119179656402176E-2</v>
      </c>
      <c r="J1614" s="160"/>
      <c r="K1614" s="310">
        <v>-297861.88</v>
      </c>
      <c r="L1614" s="310">
        <v>-347462.14</v>
      </c>
      <c r="M1614" s="144">
        <f t="shared" si="250"/>
        <v>49600.260000000009</v>
      </c>
      <c r="N1614" s="93">
        <f t="shared" si="251"/>
        <v>0.14275011372462049</v>
      </c>
      <c r="O1614" s="261"/>
      <c r="P1614" s="160"/>
      <c r="Q1614" s="310">
        <v>-141291.56</v>
      </c>
      <c r="R1614" s="310">
        <v>-158799.61000000002</v>
      </c>
      <c r="S1614" s="144">
        <f t="shared" si="252"/>
        <v>17508.050000000017</v>
      </c>
      <c r="T1614" s="93">
        <f t="shared" si="253"/>
        <v>0.11025247480141806</v>
      </c>
      <c r="U1614" s="160"/>
      <c r="V1614" s="310">
        <v>-619425.56000000006</v>
      </c>
      <c r="W1614" s="310">
        <v>-910343.09000000008</v>
      </c>
      <c r="X1614" s="144">
        <f t="shared" si="254"/>
        <v>290917.53000000003</v>
      </c>
      <c r="Y1614" s="93">
        <f t="shared" si="255"/>
        <v>0.31956910882906797</v>
      </c>
      <c r="Z1614" s="134"/>
    </row>
    <row r="1615" spans="1:26" s="70" customFormat="1" hidden="1" outlineLevel="2" x14ac:dyDescent="0.25">
      <c r="A1615" s="65" t="s">
        <v>1485</v>
      </c>
      <c r="B1615" s="66" t="s">
        <v>1946</v>
      </c>
      <c r="C1615" s="67" t="s">
        <v>2397</v>
      </c>
      <c r="D1615" s="68"/>
      <c r="E1615" s="69"/>
      <c r="F1615" s="310">
        <v>189570.95</v>
      </c>
      <c r="G1615" s="310">
        <v>174993.58000000002</v>
      </c>
      <c r="H1615" s="144">
        <f t="shared" si="257"/>
        <v>14577.369999999995</v>
      </c>
      <c r="I1615" s="93">
        <f t="shared" si="256"/>
        <v>8.3302313147716578E-2</v>
      </c>
      <c r="J1615" s="160"/>
      <c r="K1615" s="310">
        <v>1094200.77</v>
      </c>
      <c r="L1615" s="310">
        <v>1553044.1600000001</v>
      </c>
      <c r="M1615" s="144">
        <f t="shared" si="250"/>
        <v>-458843.39000000013</v>
      </c>
      <c r="N1615" s="93">
        <f t="shared" si="251"/>
        <v>-0.29544774180793421</v>
      </c>
      <c r="O1615" s="261"/>
      <c r="P1615" s="160"/>
      <c r="Q1615" s="310">
        <v>494468.65</v>
      </c>
      <c r="R1615" s="310">
        <v>742790.34</v>
      </c>
      <c r="S1615" s="144">
        <f t="shared" si="252"/>
        <v>-248321.68999999994</v>
      </c>
      <c r="T1615" s="93">
        <f t="shared" si="253"/>
        <v>-0.33430926148016404</v>
      </c>
      <c r="U1615" s="160"/>
      <c r="V1615" s="310">
        <v>4735006.08</v>
      </c>
      <c r="W1615" s="310">
        <v>3024577.8059999999</v>
      </c>
      <c r="X1615" s="144">
        <f t="shared" si="254"/>
        <v>1710428.2740000002</v>
      </c>
      <c r="Y1615" s="93">
        <f t="shared" si="255"/>
        <v>0.56550976159612809</v>
      </c>
      <c r="Z1615" s="134"/>
    </row>
    <row r="1616" spans="1:26" s="70" customFormat="1" hidden="1" outlineLevel="2" x14ac:dyDescent="0.25">
      <c r="A1616" s="65" t="s">
        <v>1486</v>
      </c>
      <c r="B1616" s="66" t="s">
        <v>1947</v>
      </c>
      <c r="C1616" s="67" t="s">
        <v>2398</v>
      </c>
      <c r="D1616" s="68"/>
      <c r="E1616" s="69"/>
      <c r="F1616" s="310">
        <v>-354812.05</v>
      </c>
      <c r="G1616" s="310">
        <v>-472.74</v>
      </c>
      <c r="H1616" s="144">
        <f t="shared" si="257"/>
        <v>-354339.31</v>
      </c>
      <c r="I1616" s="93" t="str">
        <f t="shared" si="256"/>
        <v>N.M.</v>
      </c>
      <c r="J1616" s="160"/>
      <c r="K1616" s="310">
        <v>-516807.16000000003</v>
      </c>
      <c r="L1616" s="310">
        <v>149185.07</v>
      </c>
      <c r="M1616" s="144">
        <f t="shared" si="250"/>
        <v>-665992.23</v>
      </c>
      <c r="N1616" s="93">
        <f t="shared" si="251"/>
        <v>-4.4642016121318306</v>
      </c>
      <c r="O1616" s="261"/>
      <c r="P1616" s="160"/>
      <c r="Q1616" s="310">
        <v>-222692.96</v>
      </c>
      <c r="R1616" s="310">
        <v>254352.93</v>
      </c>
      <c r="S1616" s="144">
        <f t="shared" si="252"/>
        <v>-477045.89</v>
      </c>
      <c r="T1616" s="93">
        <f t="shared" si="253"/>
        <v>-1.8755274020236372</v>
      </c>
      <c r="U1616" s="160"/>
      <c r="V1616" s="310">
        <v>-214050.19</v>
      </c>
      <c r="W1616" s="310">
        <v>-751928.01</v>
      </c>
      <c r="X1616" s="144">
        <f t="shared" si="254"/>
        <v>537877.82000000007</v>
      </c>
      <c r="Y1616" s="93">
        <f t="shared" si="255"/>
        <v>0.71533153818807738</v>
      </c>
      <c r="Z1616" s="134"/>
    </row>
    <row r="1617" spans="1:26" s="70" customFormat="1" hidden="1" outlineLevel="2" x14ac:dyDescent="0.25">
      <c r="A1617" s="65" t="s">
        <v>1487</v>
      </c>
      <c r="B1617" s="66" t="s">
        <v>1948</v>
      </c>
      <c r="C1617" s="67" t="s">
        <v>2399</v>
      </c>
      <c r="D1617" s="68"/>
      <c r="E1617" s="69"/>
      <c r="F1617" s="310">
        <v>0</v>
      </c>
      <c r="G1617" s="310">
        <v>0</v>
      </c>
      <c r="H1617" s="144">
        <f t="shared" si="257"/>
        <v>0</v>
      </c>
      <c r="I1617" s="93">
        <f t="shared" si="256"/>
        <v>0</v>
      </c>
      <c r="J1617" s="160"/>
      <c r="K1617" s="310">
        <v>0</v>
      </c>
      <c r="L1617" s="310">
        <v>0</v>
      </c>
      <c r="M1617" s="144">
        <f t="shared" si="250"/>
        <v>0</v>
      </c>
      <c r="N1617" s="93">
        <f t="shared" si="251"/>
        <v>0</v>
      </c>
      <c r="O1617" s="261"/>
      <c r="P1617" s="160"/>
      <c r="Q1617" s="310">
        <v>0</v>
      </c>
      <c r="R1617" s="310">
        <v>0</v>
      </c>
      <c r="S1617" s="144">
        <f t="shared" si="252"/>
        <v>0</v>
      </c>
      <c r="T1617" s="93">
        <f t="shared" si="253"/>
        <v>0</v>
      </c>
      <c r="U1617" s="160"/>
      <c r="V1617" s="310">
        <v>0.03</v>
      </c>
      <c r="W1617" s="310">
        <v>0</v>
      </c>
      <c r="X1617" s="144">
        <f t="shared" si="254"/>
        <v>0.03</v>
      </c>
      <c r="Y1617" s="93" t="str">
        <f t="shared" si="255"/>
        <v>N.M.</v>
      </c>
      <c r="Z1617" s="134"/>
    </row>
    <row r="1618" spans="1:26" s="70" customFormat="1" hidden="1" outlineLevel="2" x14ac:dyDescent="0.25">
      <c r="A1618" s="65" t="s">
        <v>1488</v>
      </c>
      <c r="B1618" s="66" t="s">
        <v>1949</v>
      </c>
      <c r="C1618" s="67" t="s">
        <v>2400</v>
      </c>
      <c r="D1618" s="68"/>
      <c r="E1618" s="69"/>
      <c r="F1618" s="310">
        <v>0</v>
      </c>
      <c r="G1618" s="310">
        <v>0</v>
      </c>
      <c r="H1618" s="144">
        <f t="shared" si="257"/>
        <v>0</v>
      </c>
      <c r="I1618" s="93">
        <f t="shared" si="256"/>
        <v>0</v>
      </c>
      <c r="J1618" s="160"/>
      <c r="K1618" s="310">
        <v>0</v>
      </c>
      <c r="L1618" s="310">
        <v>0</v>
      </c>
      <c r="M1618" s="144">
        <f t="shared" si="250"/>
        <v>0</v>
      </c>
      <c r="N1618" s="93">
        <f t="shared" si="251"/>
        <v>0</v>
      </c>
      <c r="O1618" s="261"/>
      <c r="P1618" s="160"/>
      <c r="Q1618" s="310">
        <v>0</v>
      </c>
      <c r="R1618" s="310">
        <v>0</v>
      </c>
      <c r="S1618" s="144">
        <f t="shared" si="252"/>
        <v>0</v>
      </c>
      <c r="T1618" s="93">
        <f t="shared" si="253"/>
        <v>0</v>
      </c>
      <c r="U1618" s="160"/>
      <c r="V1618" s="310">
        <v>0.65</v>
      </c>
      <c r="W1618" s="310">
        <v>0.19</v>
      </c>
      <c r="X1618" s="144">
        <f t="shared" si="254"/>
        <v>0.46</v>
      </c>
      <c r="Y1618" s="93">
        <f t="shared" si="255"/>
        <v>2.4210526315789473</v>
      </c>
      <c r="Z1618" s="134"/>
    </row>
    <row r="1619" spans="1:26" s="70" customFormat="1" hidden="1" outlineLevel="2" x14ac:dyDescent="0.25">
      <c r="A1619" s="65" t="s">
        <v>1489</v>
      </c>
      <c r="B1619" s="66" t="s">
        <v>1950</v>
      </c>
      <c r="C1619" s="67" t="s">
        <v>2401</v>
      </c>
      <c r="D1619" s="68"/>
      <c r="E1619" s="69"/>
      <c r="F1619" s="310">
        <v>28.07</v>
      </c>
      <c r="G1619" s="310">
        <v>0</v>
      </c>
      <c r="H1619" s="144">
        <f t="shared" si="257"/>
        <v>28.07</v>
      </c>
      <c r="I1619" s="93" t="str">
        <f t="shared" si="256"/>
        <v>N.M.</v>
      </c>
      <c r="J1619" s="160"/>
      <c r="K1619" s="310">
        <v>168.63</v>
      </c>
      <c r="L1619" s="310">
        <v>0</v>
      </c>
      <c r="M1619" s="144">
        <f t="shared" si="250"/>
        <v>168.63</v>
      </c>
      <c r="N1619" s="93" t="str">
        <f t="shared" si="251"/>
        <v>N.M.</v>
      </c>
      <c r="O1619" s="261"/>
      <c r="P1619" s="160"/>
      <c r="Q1619" s="310">
        <v>84.47</v>
      </c>
      <c r="R1619" s="310">
        <v>0</v>
      </c>
      <c r="S1619" s="144">
        <f t="shared" si="252"/>
        <v>84.47</v>
      </c>
      <c r="T1619" s="93" t="str">
        <f t="shared" si="253"/>
        <v>N.M.</v>
      </c>
      <c r="U1619" s="160"/>
      <c r="V1619" s="310">
        <v>337.15</v>
      </c>
      <c r="W1619" s="310">
        <v>0</v>
      </c>
      <c r="X1619" s="144">
        <f t="shared" si="254"/>
        <v>337.15</v>
      </c>
      <c r="Y1619" s="93" t="str">
        <f t="shared" si="255"/>
        <v>N.M.</v>
      </c>
      <c r="Z1619" s="134"/>
    </row>
    <row r="1620" spans="1:26" s="70" customFormat="1" hidden="1" outlineLevel="2" x14ac:dyDescent="0.25">
      <c r="A1620" s="65" t="s">
        <v>1490</v>
      </c>
      <c r="B1620" s="66" t="s">
        <v>1951</v>
      </c>
      <c r="C1620" s="67" t="s">
        <v>2402</v>
      </c>
      <c r="D1620" s="68"/>
      <c r="E1620" s="69"/>
      <c r="F1620" s="310">
        <v>1107.58</v>
      </c>
      <c r="G1620" s="310">
        <v>3609.17</v>
      </c>
      <c r="H1620" s="144">
        <f t="shared" si="257"/>
        <v>-2501.59</v>
      </c>
      <c r="I1620" s="93">
        <f t="shared" si="256"/>
        <v>-0.69312057896968005</v>
      </c>
      <c r="J1620" s="160"/>
      <c r="K1620" s="310">
        <v>6879.45</v>
      </c>
      <c r="L1620" s="310">
        <v>13986.62</v>
      </c>
      <c r="M1620" s="144">
        <f t="shared" si="250"/>
        <v>-7107.170000000001</v>
      </c>
      <c r="N1620" s="93">
        <f t="shared" si="251"/>
        <v>-0.5081406372661873</v>
      </c>
      <c r="O1620" s="261"/>
      <c r="P1620" s="160"/>
      <c r="Q1620" s="310">
        <v>5043.82</v>
      </c>
      <c r="R1620" s="310">
        <v>7437.4400000000005</v>
      </c>
      <c r="S1620" s="144">
        <f t="shared" si="252"/>
        <v>-2393.6200000000008</v>
      </c>
      <c r="T1620" s="93">
        <f t="shared" si="253"/>
        <v>-0.32183385681094578</v>
      </c>
      <c r="U1620" s="160"/>
      <c r="V1620" s="310">
        <v>9666.23</v>
      </c>
      <c r="W1620" s="310">
        <v>15197.810000000001</v>
      </c>
      <c r="X1620" s="144">
        <f t="shared" si="254"/>
        <v>-5531.5800000000017</v>
      </c>
      <c r="Y1620" s="93">
        <f t="shared" si="255"/>
        <v>-0.36397217757032108</v>
      </c>
      <c r="Z1620" s="134"/>
    </row>
    <row r="1621" spans="1:26" s="70" customFormat="1" hidden="1" outlineLevel="2" x14ac:dyDescent="0.25">
      <c r="A1621" s="65" t="s">
        <v>1491</v>
      </c>
      <c r="B1621" s="66" t="s">
        <v>1952</v>
      </c>
      <c r="C1621" s="67" t="s">
        <v>2403</v>
      </c>
      <c r="D1621" s="68"/>
      <c r="E1621" s="69"/>
      <c r="F1621" s="310">
        <v>0</v>
      </c>
      <c r="G1621" s="310">
        <v>0</v>
      </c>
      <c r="H1621" s="144">
        <f t="shared" si="257"/>
        <v>0</v>
      </c>
      <c r="I1621" s="93">
        <f t="shared" si="256"/>
        <v>0</v>
      </c>
      <c r="J1621" s="160"/>
      <c r="K1621" s="310">
        <v>0</v>
      </c>
      <c r="L1621" s="310">
        <v>116.38</v>
      </c>
      <c r="M1621" s="144">
        <f t="shared" si="250"/>
        <v>-116.38</v>
      </c>
      <c r="N1621" s="93" t="str">
        <f t="shared" si="251"/>
        <v>N.M.</v>
      </c>
      <c r="O1621" s="261"/>
      <c r="P1621" s="160"/>
      <c r="Q1621" s="310">
        <v>0</v>
      </c>
      <c r="R1621" s="310">
        <v>116.38</v>
      </c>
      <c r="S1621" s="144">
        <f t="shared" si="252"/>
        <v>-116.38</v>
      </c>
      <c r="T1621" s="93" t="str">
        <f t="shared" si="253"/>
        <v>N.M.</v>
      </c>
      <c r="U1621" s="160"/>
      <c r="V1621" s="310">
        <v>0</v>
      </c>
      <c r="W1621" s="310">
        <v>116.38</v>
      </c>
      <c r="X1621" s="144">
        <f t="shared" si="254"/>
        <v>-116.38</v>
      </c>
      <c r="Y1621" s="93" t="str">
        <f t="shared" si="255"/>
        <v>N.M.</v>
      </c>
      <c r="Z1621" s="134"/>
    </row>
    <row r="1622" spans="1:26" s="70" customFormat="1" hidden="1" outlineLevel="2" x14ac:dyDescent="0.25">
      <c r="A1622" s="65" t="s">
        <v>1492</v>
      </c>
      <c r="B1622" s="66" t="s">
        <v>1953</v>
      </c>
      <c r="C1622" s="67" t="s">
        <v>2404</v>
      </c>
      <c r="D1622" s="68"/>
      <c r="E1622" s="69"/>
      <c r="F1622" s="310">
        <v>0</v>
      </c>
      <c r="G1622" s="310">
        <v>0</v>
      </c>
      <c r="H1622" s="144">
        <f t="shared" si="257"/>
        <v>0</v>
      </c>
      <c r="I1622" s="93">
        <f t="shared" si="256"/>
        <v>0</v>
      </c>
      <c r="J1622" s="160"/>
      <c r="K1622" s="310">
        <v>3464.17</v>
      </c>
      <c r="L1622" s="310">
        <v>0</v>
      </c>
      <c r="M1622" s="144">
        <f t="shared" si="250"/>
        <v>3464.17</v>
      </c>
      <c r="N1622" s="93" t="str">
        <f t="shared" si="251"/>
        <v>N.M.</v>
      </c>
      <c r="O1622" s="261"/>
      <c r="P1622" s="160"/>
      <c r="Q1622" s="310">
        <v>0</v>
      </c>
      <c r="R1622" s="310">
        <v>0</v>
      </c>
      <c r="S1622" s="144">
        <f t="shared" si="252"/>
        <v>0</v>
      </c>
      <c r="T1622" s="93">
        <f t="shared" si="253"/>
        <v>0</v>
      </c>
      <c r="U1622" s="160"/>
      <c r="V1622" s="310">
        <v>1069746.8299999998</v>
      </c>
      <c r="W1622" s="310">
        <v>0</v>
      </c>
      <c r="X1622" s="144">
        <f t="shared" si="254"/>
        <v>1069746.8299999998</v>
      </c>
      <c r="Y1622" s="93" t="str">
        <f t="shared" si="255"/>
        <v>N.M.</v>
      </c>
      <c r="Z1622" s="134"/>
    </row>
    <row r="1623" spans="1:26" s="70" customFormat="1" hidden="1" outlineLevel="2" x14ac:dyDescent="0.25">
      <c r="A1623" s="65" t="s">
        <v>1493</v>
      </c>
      <c r="B1623" s="66" t="s">
        <v>1954</v>
      </c>
      <c r="C1623" s="67" t="s">
        <v>2405</v>
      </c>
      <c r="D1623" s="68"/>
      <c r="E1623" s="69"/>
      <c r="F1623" s="310">
        <v>159215.89000000001</v>
      </c>
      <c r="G1623" s="310">
        <v>161824.85</v>
      </c>
      <c r="H1623" s="144">
        <f t="shared" si="257"/>
        <v>-2608.9599999999919</v>
      </c>
      <c r="I1623" s="93">
        <f t="shared" si="256"/>
        <v>-1.612212215861774E-2</v>
      </c>
      <c r="J1623" s="160"/>
      <c r="K1623" s="310">
        <v>608332.21</v>
      </c>
      <c r="L1623" s="310">
        <v>591340.45000000007</v>
      </c>
      <c r="M1623" s="144">
        <f t="shared" ref="M1623:M1686" si="258">+K1623-L1623</f>
        <v>16991.759999999893</v>
      </c>
      <c r="N1623" s="93">
        <f t="shared" ref="N1623:N1686" si="259">IF(L1623&lt;0,IF(M1623=0,0,IF(OR(L1623=0,K1623=0),"N.M.",IF(ABS(M1623/L1623)&gt;=10,"N.M.",M1623/(-L1623)))),IF(M1623=0,0,IF(OR(L1623=0,K1623=0),"N.M.",IF(ABS(M1623/L1623)&gt;=10,"N.M.",M1623/L1623))))</f>
        <v>2.8734310328339438E-2</v>
      </c>
      <c r="O1623" s="261"/>
      <c r="P1623" s="160"/>
      <c r="Q1623" s="310">
        <v>344104.27</v>
      </c>
      <c r="R1623" s="310">
        <v>340875.88</v>
      </c>
      <c r="S1623" s="144">
        <f t="shared" ref="S1623:S1686" si="260">+Q1623-R1623</f>
        <v>3228.390000000014</v>
      </c>
      <c r="T1623" s="93">
        <f t="shared" ref="T1623:T1686" si="261">IF(R1623&lt;0,IF(S1623=0,0,IF(OR(R1623=0,Q1623=0),"N.M.",IF(ABS(S1623/R1623)&gt;=10,"N.M.",S1623/(-R1623)))),IF(S1623=0,0,IF(OR(R1623=0,Q1623=0),"N.M.",IF(ABS(S1623/R1623)&gt;=10,"N.M.",S1623/R1623))))</f>
        <v>9.4708666392002098E-3</v>
      </c>
      <c r="U1623" s="160"/>
      <c r="V1623" s="310">
        <v>1109463.73</v>
      </c>
      <c r="W1623" s="310">
        <v>1177714.3900000001</v>
      </c>
      <c r="X1623" s="144">
        <f t="shared" ref="X1623:X1686" si="262">+V1623-W1623</f>
        <v>-68250.660000000149</v>
      </c>
      <c r="Y1623" s="93">
        <f t="shared" ref="Y1623:Y1686" si="263">IF(W1623&lt;0,IF(X1623=0,0,IF(OR(W1623=0,V1623=0),"N.M.",IF(ABS(X1623/W1623)&gt;=10,"N.M.",X1623/(-W1623)))),IF(X1623=0,0,IF(OR(W1623=0,V1623=0),"N.M.",IF(ABS(X1623/W1623)&gt;=10,"N.M.",X1623/W1623))))</f>
        <v>-5.7951792539445955E-2</v>
      </c>
      <c r="Z1623" s="134"/>
    </row>
    <row r="1624" spans="1:26" s="70" customFormat="1" hidden="1" outlineLevel="2" x14ac:dyDescent="0.25">
      <c r="A1624" s="65" t="s">
        <v>1494</v>
      </c>
      <c r="B1624" s="66" t="s">
        <v>1955</v>
      </c>
      <c r="C1624" s="67" t="s">
        <v>2406</v>
      </c>
      <c r="D1624" s="68"/>
      <c r="E1624" s="69"/>
      <c r="F1624" s="310">
        <v>168868.34</v>
      </c>
      <c r="G1624" s="310">
        <v>143318.51999999999</v>
      </c>
      <c r="H1624" s="144">
        <f t="shared" si="257"/>
        <v>25549.820000000007</v>
      </c>
      <c r="I1624" s="93">
        <f t="shared" si="256"/>
        <v>0.17827298244497647</v>
      </c>
      <c r="J1624" s="160"/>
      <c r="K1624" s="310">
        <v>984579.46</v>
      </c>
      <c r="L1624" s="310">
        <v>883273.29</v>
      </c>
      <c r="M1624" s="144">
        <f t="shared" si="258"/>
        <v>101306.16999999993</v>
      </c>
      <c r="N1624" s="93">
        <f t="shared" si="259"/>
        <v>0.11469402635281763</v>
      </c>
      <c r="O1624" s="261"/>
      <c r="P1624" s="160"/>
      <c r="Q1624" s="310">
        <v>510265.7</v>
      </c>
      <c r="R1624" s="310">
        <v>435305.54000000004</v>
      </c>
      <c r="S1624" s="144">
        <f t="shared" si="260"/>
        <v>74960.159999999974</v>
      </c>
      <c r="T1624" s="93">
        <f t="shared" si="261"/>
        <v>0.17220125431897781</v>
      </c>
      <c r="U1624" s="160"/>
      <c r="V1624" s="310">
        <v>1946198.8599999999</v>
      </c>
      <c r="W1624" s="310">
        <v>-939798.06</v>
      </c>
      <c r="X1624" s="144">
        <f t="shared" si="262"/>
        <v>2885996.92</v>
      </c>
      <c r="Y1624" s="93">
        <f t="shared" si="263"/>
        <v>3.0708692035393219</v>
      </c>
      <c r="Z1624" s="134"/>
    </row>
    <row r="1625" spans="1:26" s="70" customFormat="1" hidden="1" outlineLevel="2" x14ac:dyDescent="0.25">
      <c r="A1625" s="65" t="s">
        <v>1495</v>
      </c>
      <c r="B1625" s="66" t="s">
        <v>1956</v>
      </c>
      <c r="C1625" s="67" t="s">
        <v>2407</v>
      </c>
      <c r="D1625" s="68"/>
      <c r="E1625" s="69"/>
      <c r="F1625" s="310">
        <v>0</v>
      </c>
      <c r="G1625" s="310">
        <v>0</v>
      </c>
      <c r="H1625" s="144">
        <f t="shared" si="257"/>
        <v>0</v>
      </c>
      <c r="I1625" s="93">
        <f t="shared" si="256"/>
        <v>0</v>
      </c>
      <c r="J1625" s="160"/>
      <c r="K1625" s="310">
        <v>0</v>
      </c>
      <c r="L1625" s="310">
        <v>0</v>
      </c>
      <c r="M1625" s="144">
        <f t="shared" si="258"/>
        <v>0</v>
      </c>
      <c r="N1625" s="93">
        <f t="shared" si="259"/>
        <v>0</v>
      </c>
      <c r="O1625" s="261"/>
      <c r="P1625" s="160"/>
      <c r="Q1625" s="310">
        <v>0</v>
      </c>
      <c r="R1625" s="310">
        <v>0</v>
      </c>
      <c r="S1625" s="144">
        <f t="shared" si="260"/>
        <v>0</v>
      </c>
      <c r="T1625" s="93">
        <f t="shared" si="261"/>
        <v>0</v>
      </c>
      <c r="U1625" s="160"/>
      <c r="V1625" s="310">
        <v>0</v>
      </c>
      <c r="W1625" s="310">
        <v>905.15</v>
      </c>
      <c r="X1625" s="144">
        <f t="shared" si="262"/>
        <v>-905.15</v>
      </c>
      <c r="Y1625" s="93" t="str">
        <f t="shared" si="263"/>
        <v>N.M.</v>
      </c>
      <c r="Z1625" s="134"/>
    </row>
    <row r="1626" spans="1:26" s="70" customFormat="1" hidden="1" outlineLevel="2" x14ac:dyDescent="0.25">
      <c r="A1626" s="65" t="s">
        <v>1496</v>
      </c>
      <c r="B1626" s="66" t="s">
        <v>1957</v>
      </c>
      <c r="C1626" s="67" t="s">
        <v>2408</v>
      </c>
      <c r="D1626" s="68"/>
      <c r="E1626" s="69"/>
      <c r="F1626" s="310">
        <v>0</v>
      </c>
      <c r="G1626" s="310">
        <v>-15.58</v>
      </c>
      <c r="H1626" s="144">
        <f t="shared" si="257"/>
        <v>15.58</v>
      </c>
      <c r="I1626" s="93" t="str">
        <f t="shared" si="256"/>
        <v>N.M.</v>
      </c>
      <c r="J1626" s="160"/>
      <c r="K1626" s="310">
        <v>-94.77</v>
      </c>
      <c r="L1626" s="310">
        <v>42.410000000000004</v>
      </c>
      <c r="M1626" s="144">
        <f t="shared" si="258"/>
        <v>-137.18</v>
      </c>
      <c r="N1626" s="93">
        <f t="shared" si="259"/>
        <v>-3.2346144777175194</v>
      </c>
      <c r="O1626" s="261"/>
      <c r="P1626" s="160"/>
      <c r="Q1626" s="310">
        <v>0</v>
      </c>
      <c r="R1626" s="310">
        <v>-93.89</v>
      </c>
      <c r="S1626" s="144">
        <f t="shared" si="260"/>
        <v>93.89</v>
      </c>
      <c r="T1626" s="93" t="str">
        <f t="shared" si="261"/>
        <v>N.M.</v>
      </c>
      <c r="U1626" s="160"/>
      <c r="V1626" s="310">
        <v>-94.36999999999999</v>
      </c>
      <c r="W1626" s="310">
        <v>55.02</v>
      </c>
      <c r="X1626" s="144">
        <f t="shared" si="262"/>
        <v>-149.38999999999999</v>
      </c>
      <c r="Y1626" s="93">
        <f t="shared" si="263"/>
        <v>-2.7151944747364589</v>
      </c>
      <c r="Z1626" s="134"/>
    </row>
    <row r="1627" spans="1:26" s="70" customFormat="1" hidden="1" outlineLevel="2" x14ac:dyDescent="0.25">
      <c r="A1627" s="65" t="s">
        <v>1497</v>
      </c>
      <c r="B1627" s="66" t="s">
        <v>1958</v>
      </c>
      <c r="C1627" s="67" t="s">
        <v>2409</v>
      </c>
      <c r="D1627" s="68"/>
      <c r="E1627" s="69"/>
      <c r="F1627" s="310">
        <v>-48309.41</v>
      </c>
      <c r="G1627" s="310">
        <v>-158743.99</v>
      </c>
      <c r="H1627" s="144">
        <f t="shared" si="257"/>
        <v>110434.57999999999</v>
      </c>
      <c r="I1627" s="93">
        <f t="shared" si="256"/>
        <v>0.69567723477279353</v>
      </c>
      <c r="J1627" s="160"/>
      <c r="K1627" s="310">
        <v>-128733.23</v>
      </c>
      <c r="L1627" s="310">
        <v>213252.07</v>
      </c>
      <c r="M1627" s="144">
        <f t="shared" si="258"/>
        <v>-341985.3</v>
      </c>
      <c r="N1627" s="93">
        <f t="shared" si="259"/>
        <v>-1.6036669655774032</v>
      </c>
      <c r="O1627" s="261"/>
      <c r="P1627" s="160"/>
      <c r="Q1627" s="310">
        <v>-64975.42</v>
      </c>
      <c r="R1627" s="310">
        <v>-10569.74</v>
      </c>
      <c r="S1627" s="144">
        <f t="shared" si="260"/>
        <v>-54405.68</v>
      </c>
      <c r="T1627" s="93">
        <f t="shared" si="261"/>
        <v>-5.1473054209469673</v>
      </c>
      <c r="U1627" s="160"/>
      <c r="V1627" s="310">
        <v>253486.71000000002</v>
      </c>
      <c r="W1627" s="310">
        <v>680341.76600000006</v>
      </c>
      <c r="X1627" s="144">
        <f t="shared" si="262"/>
        <v>-426855.05600000004</v>
      </c>
      <c r="Y1627" s="93">
        <f t="shared" si="263"/>
        <v>-0.62741268775787606</v>
      </c>
      <c r="Z1627" s="134"/>
    </row>
    <row r="1628" spans="1:26" s="70" customFormat="1" hidden="1" outlineLevel="2" x14ac:dyDescent="0.25">
      <c r="A1628" s="65" t="s">
        <v>1498</v>
      </c>
      <c r="B1628" s="66" t="s">
        <v>1959</v>
      </c>
      <c r="C1628" s="67" t="s">
        <v>2410</v>
      </c>
      <c r="D1628" s="68"/>
      <c r="E1628" s="69"/>
      <c r="F1628" s="310">
        <v>820.32</v>
      </c>
      <c r="G1628" s="310">
        <v>1663.67</v>
      </c>
      <c r="H1628" s="144">
        <f t="shared" si="257"/>
        <v>-843.35</v>
      </c>
      <c r="I1628" s="93">
        <f t="shared" si="256"/>
        <v>-0.50692144475767431</v>
      </c>
      <c r="J1628" s="160"/>
      <c r="K1628" s="310">
        <v>2628.4900000000002</v>
      </c>
      <c r="L1628" s="310">
        <v>8111.59</v>
      </c>
      <c r="M1628" s="144">
        <f t="shared" si="258"/>
        <v>-5483.1</v>
      </c>
      <c r="N1628" s="93">
        <f t="shared" si="259"/>
        <v>-0.67595872079333397</v>
      </c>
      <c r="O1628" s="261"/>
      <c r="P1628" s="160"/>
      <c r="Q1628" s="310">
        <v>1642.76</v>
      </c>
      <c r="R1628" s="310">
        <v>4672.5600000000004</v>
      </c>
      <c r="S1628" s="144">
        <f t="shared" si="260"/>
        <v>-3029.8</v>
      </c>
      <c r="T1628" s="93">
        <f t="shared" si="261"/>
        <v>-0.6484239902751382</v>
      </c>
      <c r="U1628" s="160"/>
      <c r="V1628" s="310">
        <v>21488.13</v>
      </c>
      <c r="W1628" s="310">
        <v>10424.700000000001</v>
      </c>
      <c r="X1628" s="144">
        <f t="shared" si="262"/>
        <v>11063.43</v>
      </c>
      <c r="Y1628" s="93">
        <f t="shared" si="263"/>
        <v>1.0612708279374945</v>
      </c>
      <c r="Z1628" s="134"/>
    </row>
    <row r="1629" spans="1:26" s="70" customFormat="1" hidden="1" outlineLevel="2" x14ac:dyDescent="0.25">
      <c r="A1629" s="65" t="s">
        <v>1499</v>
      </c>
      <c r="B1629" s="66" t="s">
        <v>1960</v>
      </c>
      <c r="C1629" s="67" t="s">
        <v>2411</v>
      </c>
      <c r="D1629" s="68"/>
      <c r="E1629" s="69"/>
      <c r="F1629" s="310">
        <v>-5414.91</v>
      </c>
      <c r="G1629" s="310">
        <v>-10356.120000000001</v>
      </c>
      <c r="H1629" s="144">
        <f t="shared" si="257"/>
        <v>4941.2100000000009</v>
      </c>
      <c r="I1629" s="93">
        <f t="shared" si="256"/>
        <v>0.47712946547548701</v>
      </c>
      <c r="J1629" s="160"/>
      <c r="K1629" s="310">
        <v>-76425.7</v>
      </c>
      <c r="L1629" s="310">
        <v>-91338.680000000008</v>
      </c>
      <c r="M1629" s="144">
        <f t="shared" si="258"/>
        <v>14912.98000000001</v>
      </c>
      <c r="N1629" s="93">
        <f t="shared" si="259"/>
        <v>0.16327124499719078</v>
      </c>
      <c r="O1629" s="261"/>
      <c r="P1629" s="160"/>
      <c r="Q1629" s="310">
        <v>-14723.51</v>
      </c>
      <c r="R1629" s="310">
        <v>-36944.020000000004</v>
      </c>
      <c r="S1629" s="144">
        <f t="shared" si="260"/>
        <v>22220.510000000002</v>
      </c>
      <c r="T1629" s="93">
        <f t="shared" si="261"/>
        <v>0.6014643235901237</v>
      </c>
      <c r="U1629" s="160"/>
      <c r="V1629" s="310">
        <v>-187696.61</v>
      </c>
      <c r="W1629" s="310">
        <v>-183984.23</v>
      </c>
      <c r="X1629" s="144">
        <f t="shared" si="262"/>
        <v>-3712.3799999999756</v>
      </c>
      <c r="Y1629" s="93">
        <f t="shared" si="263"/>
        <v>-2.0177707622006383E-2</v>
      </c>
      <c r="Z1629" s="134"/>
    </row>
    <row r="1630" spans="1:26" s="70" customFormat="1" hidden="1" outlineLevel="2" x14ac:dyDescent="0.25">
      <c r="A1630" s="65" t="s">
        <v>1500</v>
      </c>
      <c r="B1630" s="66" t="s">
        <v>1961</v>
      </c>
      <c r="C1630" s="67" t="s">
        <v>2412</v>
      </c>
      <c r="D1630" s="68"/>
      <c r="E1630" s="69"/>
      <c r="F1630" s="310">
        <v>184.94</v>
      </c>
      <c r="G1630" s="310">
        <v>176.03</v>
      </c>
      <c r="H1630" s="144">
        <f t="shared" si="257"/>
        <v>8.9099999999999966</v>
      </c>
      <c r="I1630" s="93">
        <f t="shared" si="256"/>
        <v>5.0616372209282487E-2</v>
      </c>
      <c r="J1630" s="160"/>
      <c r="K1630" s="310">
        <v>1152.79</v>
      </c>
      <c r="L1630" s="310">
        <v>1271.74</v>
      </c>
      <c r="M1630" s="144">
        <f t="shared" si="258"/>
        <v>-118.95000000000005</v>
      </c>
      <c r="N1630" s="93">
        <f t="shared" si="259"/>
        <v>-9.3533269378961142E-2</v>
      </c>
      <c r="O1630" s="261"/>
      <c r="P1630" s="160"/>
      <c r="Q1630" s="310">
        <v>561.81000000000006</v>
      </c>
      <c r="R1630" s="310">
        <v>595.66</v>
      </c>
      <c r="S1630" s="144">
        <f t="shared" si="260"/>
        <v>-33.849999999999909</v>
      </c>
      <c r="T1630" s="93">
        <f t="shared" si="261"/>
        <v>-5.6827720511701159E-2</v>
      </c>
      <c r="U1630" s="160"/>
      <c r="V1630" s="310">
        <v>2394.04</v>
      </c>
      <c r="W1630" s="310">
        <v>2734.4</v>
      </c>
      <c r="X1630" s="144">
        <f t="shared" si="262"/>
        <v>-340.36000000000013</v>
      </c>
      <c r="Y1630" s="93">
        <f t="shared" si="263"/>
        <v>-0.12447337624341724</v>
      </c>
      <c r="Z1630" s="134"/>
    </row>
    <row r="1631" spans="1:26" s="70" customFormat="1" hidden="1" outlineLevel="2" x14ac:dyDescent="0.25">
      <c r="A1631" s="65" t="s">
        <v>1501</v>
      </c>
      <c r="B1631" s="66" t="s">
        <v>1962</v>
      </c>
      <c r="C1631" s="67" t="s">
        <v>2413</v>
      </c>
      <c r="D1631" s="68"/>
      <c r="E1631" s="69"/>
      <c r="F1631" s="310">
        <v>0</v>
      </c>
      <c r="G1631" s="310">
        <v>5.8100000000000005</v>
      </c>
      <c r="H1631" s="144">
        <f t="shared" si="257"/>
        <v>-5.8100000000000005</v>
      </c>
      <c r="I1631" s="93" t="str">
        <f t="shared" si="256"/>
        <v>N.M.</v>
      </c>
      <c r="J1631" s="160"/>
      <c r="K1631" s="310">
        <v>0</v>
      </c>
      <c r="L1631" s="310">
        <v>5.8100000000000005</v>
      </c>
      <c r="M1631" s="144">
        <f t="shared" si="258"/>
        <v>-5.8100000000000005</v>
      </c>
      <c r="N1631" s="93" t="str">
        <f t="shared" si="259"/>
        <v>N.M.</v>
      </c>
      <c r="O1631" s="261"/>
      <c r="P1631" s="160"/>
      <c r="Q1631" s="310">
        <v>0</v>
      </c>
      <c r="R1631" s="310">
        <v>5.8100000000000005</v>
      </c>
      <c r="S1631" s="144">
        <f t="shared" si="260"/>
        <v>-5.8100000000000005</v>
      </c>
      <c r="T1631" s="93" t="str">
        <f t="shared" si="261"/>
        <v>N.M.</v>
      </c>
      <c r="U1631" s="160"/>
      <c r="V1631" s="310">
        <v>80.52</v>
      </c>
      <c r="W1631" s="310">
        <v>38.630000000000003</v>
      </c>
      <c r="X1631" s="144">
        <f t="shared" si="262"/>
        <v>41.889999999999993</v>
      </c>
      <c r="Y1631" s="93">
        <f t="shared" si="263"/>
        <v>1.0843903701786175</v>
      </c>
      <c r="Z1631" s="134"/>
    </row>
    <row r="1632" spans="1:26" s="70" customFormat="1" hidden="1" outlineLevel="2" x14ac:dyDescent="0.25">
      <c r="A1632" s="65" t="s">
        <v>1502</v>
      </c>
      <c r="B1632" s="66" t="s">
        <v>1963</v>
      </c>
      <c r="C1632" s="67" t="s">
        <v>2414</v>
      </c>
      <c r="D1632" s="68"/>
      <c r="E1632" s="69"/>
      <c r="F1632" s="310">
        <v>2600.54</v>
      </c>
      <c r="G1632" s="310">
        <v>-846.83</v>
      </c>
      <c r="H1632" s="144">
        <f t="shared" si="257"/>
        <v>3447.37</v>
      </c>
      <c r="I1632" s="93">
        <f t="shared" si="256"/>
        <v>4.0709115170695416</v>
      </c>
      <c r="J1632" s="160"/>
      <c r="K1632" s="310">
        <v>11621.17</v>
      </c>
      <c r="L1632" s="310">
        <v>14508.44</v>
      </c>
      <c r="M1632" s="144">
        <f t="shared" si="258"/>
        <v>-2887.2700000000004</v>
      </c>
      <c r="N1632" s="93">
        <f t="shared" si="259"/>
        <v>-0.19900623361298667</v>
      </c>
      <c r="O1632" s="261"/>
      <c r="P1632" s="160"/>
      <c r="Q1632" s="310">
        <v>4719.33</v>
      </c>
      <c r="R1632" s="310">
        <v>3143.76</v>
      </c>
      <c r="S1632" s="144">
        <f t="shared" si="260"/>
        <v>1575.5699999999997</v>
      </c>
      <c r="T1632" s="93">
        <f t="shared" si="261"/>
        <v>0.50117375372165807</v>
      </c>
      <c r="U1632" s="160"/>
      <c r="V1632" s="310">
        <v>27440.29</v>
      </c>
      <c r="W1632" s="310">
        <v>14663.58</v>
      </c>
      <c r="X1632" s="144">
        <f t="shared" si="262"/>
        <v>12776.710000000001</v>
      </c>
      <c r="Y1632" s="93">
        <f t="shared" si="263"/>
        <v>0.87132269200290791</v>
      </c>
      <c r="Z1632" s="134"/>
    </row>
    <row r="1633" spans="1:26" s="70" customFormat="1" hidden="1" outlineLevel="2" x14ac:dyDescent="0.25">
      <c r="A1633" s="65" t="s">
        <v>1503</v>
      </c>
      <c r="B1633" s="66" t="s">
        <v>1964</v>
      </c>
      <c r="C1633" s="67" t="s">
        <v>2415</v>
      </c>
      <c r="D1633" s="68"/>
      <c r="E1633" s="69"/>
      <c r="F1633" s="310">
        <v>172820.68</v>
      </c>
      <c r="G1633" s="310">
        <v>178243.99</v>
      </c>
      <c r="H1633" s="144">
        <f t="shared" si="257"/>
        <v>-5423.3099999999977</v>
      </c>
      <c r="I1633" s="93">
        <f t="shared" si="256"/>
        <v>-3.0426327417827654E-2</v>
      </c>
      <c r="J1633" s="160"/>
      <c r="K1633" s="310">
        <v>1036924.07</v>
      </c>
      <c r="L1633" s="310">
        <v>1069463.98</v>
      </c>
      <c r="M1633" s="144">
        <f t="shared" si="258"/>
        <v>-32539.910000000033</v>
      </c>
      <c r="N1633" s="93">
        <f t="shared" si="259"/>
        <v>-3.0426373032217534E-2</v>
      </c>
      <c r="O1633" s="261"/>
      <c r="P1633" s="160"/>
      <c r="Q1633" s="310">
        <v>518462.04000000004</v>
      </c>
      <c r="R1633" s="310">
        <v>534731.97</v>
      </c>
      <c r="S1633" s="144">
        <f t="shared" si="260"/>
        <v>-16269.929999999935</v>
      </c>
      <c r="T1633" s="93">
        <f t="shared" si="261"/>
        <v>-3.0426327417827543E-2</v>
      </c>
      <c r="U1633" s="160"/>
      <c r="V1633" s="310">
        <v>2070988.5299999998</v>
      </c>
      <c r="W1633" s="310">
        <v>2039456.26</v>
      </c>
      <c r="X1633" s="144">
        <f t="shared" si="262"/>
        <v>31532.269999999786</v>
      </c>
      <c r="Y1633" s="93">
        <f t="shared" si="263"/>
        <v>1.5461116091795853E-2</v>
      </c>
      <c r="Z1633" s="134"/>
    </row>
    <row r="1634" spans="1:26" s="70" customFormat="1" hidden="1" outlineLevel="2" x14ac:dyDescent="0.25">
      <c r="A1634" s="65" t="s">
        <v>1504</v>
      </c>
      <c r="B1634" s="66" t="s">
        <v>1965</v>
      </c>
      <c r="C1634" s="67" t="s">
        <v>2416</v>
      </c>
      <c r="D1634" s="68"/>
      <c r="E1634" s="69"/>
      <c r="F1634" s="310">
        <v>12047.83</v>
      </c>
      <c r="G1634" s="310">
        <v>11103.210000000001</v>
      </c>
      <c r="H1634" s="144">
        <f t="shared" si="257"/>
        <v>944.61999999999898</v>
      </c>
      <c r="I1634" s="93">
        <f t="shared" si="256"/>
        <v>8.5076297755333721E-2</v>
      </c>
      <c r="J1634" s="160"/>
      <c r="K1634" s="310">
        <v>70356.5</v>
      </c>
      <c r="L1634" s="310">
        <v>71022.100000000006</v>
      </c>
      <c r="M1634" s="144">
        <f t="shared" si="258"/>
        <v>-665.60000000000582</v>
      </c>
      <c r="N1634" s="93">
        <f t="shared" si="259"/>
        <v>-9.3717307711262514E-3</v>
      </c>
      <c r="O1634" s="261"/>
      <c r="P1634" s="160"/>
      <c r="Q1634" s="310">
        <v>36447.01</v>
      </c>
      <c r="R1634" s="310">
        <v>35441.31</v>
      </c>
      <c r="S1634" s="144">
        <f t="shared" si="260"/>
        <v>1005.7000000000044</v>
      </c>
      <c r="T1634" s="93">
        <f t="shared" si="261"/>
        <v>2.8376490598118535E-2</v>
      </c>
      <c r="U1634" s="160"/>
      <c r="V1634" s="310">
        <v>130094.95000000001</v>
      </c>
      <c r="W1634" s="310">
        <v>143508.76</v>
      </c>
      <c r="X1634" s="144">
        <f t="shared" si="262"/>
        <v>-13413.809999999998</v>
      </c>
      <c r="Y1634" s="93">
        <f t="shared" si="263"/>
        <v>-9.3470321951078086E-2</v>
      </c>
      <c r="Z1634" s="134"/>
    </row>
    <row r="1635" spans="1:26" s="70" customFormat="1" hidden="1" outlineLevel="2" x14ac:dyDescent="0.25">
      <c r="A1635" s="65" t="s">
        <v>1505</v>
      </c>
      <c r="B1635" s="66" t="s">
        <v>1966</v>
      </c>
      <c r="C1635" s="67" t="s">
        <v>2417</v>
      </c>
      <c r="D1635" s="68"/>
      <c r="E1635" s="69"/>
      <c r="F1635" s="310">
        <v>466822.13</v>
      </c>
      <c r="G1635" s="310">
        <v>408197.75</v>
      </c>
      <c r="H1635" s="144">
        <f t="shared" si="257"/>
        <v>58624.380000000005</v>
      </c>
      <c r="I1635" s="93">
        <f t="shared" si="256"/>
        <v>0.14361759710826433</v>
      </c>
      <c r="J1635" s="160"/>
      <c r="K1635" s="310">
        <v>2774072.54</v>
      </c>
      <c r="L1635" s="310">
        <v>2504574.4</v>
      </c>
      <c r="M1635" s="144">
        <f t="shared" si="258"/>
        <v>269498.14000000013</v>
      </c>
      <c r="N1635" s="93">
        <f t="shared" si="259"/>
        <v>0.10760236948840496</v>
      </c>
      <c r="O1635" s="261"/>
      <c r="P1635" s="160"/>
      <c r="Q1635" s="310">
        <v>1381981.99</v>
      </c>
      <c r="R1635" s="310">
        <v>1231827.4099999999</v>
      </c>
      <c r="S1635" s="144">
        <f t="shared" si="260"/>
        <v>150154.58000000007</v>
      </c>
      <c r="T1635" s="93">
        <f t="shared" si="261"/>
        <v>0.12189579382715643</v>
      </c>
      <c r="U1635" s="160"/>
      <c r="V1635" s="310">
        <v>5514951.9000000004</v>
      </c>
      <c r="W1635" s="310">
        <v>4938102.8900000006</v>
      </c>
      <c r="X1635" s="144">
        <f t="shared" si="262"/>
        <v>576849.00999999978</v>
      </c>
      <c r="Y1635" s="93">
        <f t="shared" si="263"/>
        <v>0.11681591551446992</v>
      </c>
      <c r="Z1635" s="134"/>
    </row>
    <row r="1636" spans="1:26" s="70" customFormat="1" hidden="1" outlineLevel="2" x14ac:dyDescent="0.25">
      <c r="A1636" s="65" t="s">
        <v>1506</v>
      </c>
      <c r="B1636" s="66" t="s">
        <v>1967</v>
      </c>
      <c r="C1636" s="67" t="s">
        <v>2418</v>
      </c>
      <c r="D1636" s="68"/>
      <c r="E1636" s="69"/>
      <c r="F1636" s="310">
        <v>0</v>
      </c>
      <c r="G1636" s="310">
        <v>0</v>
      </c>
      <c r="H1636" s="144">
        <f t="shared" si="257"/>
        <v>0</v>
      </c>
      <c r="I1636" s="93">
        <f t="shared" si="256"/>
        <v>0</v>
      </c>
      <c r="J1636" s="160"/>
      <c r="K1636" s="310">
        <v>0</v>
      </c>
      <c r="L1636" s="310">
        <v>0</v>
      </c>
      <c r="M1636" s="144">
        <f t="shared" si="258"/>
        <v>0</v>
      </c>
      <c r="N1636" s="93">
        <f t="shared" si="259"/>
        <v>0</v>
      </c>
      <c r="O1636" s="261"/>
      <c r="P1636" s="160"/>
      <c r="Q1636" s="310">
        <v>0</v>
      </c>
      <c r="R1636" s="310">
        <v>0</v>
      </c>
      <c r="S1636" s="144">
        <f t="shared" si="260"/>
        <v>0</v>
      </c>
      <c r="T1636" s="93">
        <f t="shared" si="261"/>
        <v>0</v>
      </c>
      <c r="U1636" s="160"/>
      <c r="V1636" s="310">
        <v>0</v>
      </c>
      <c r="W1636" s="310">
        <v>1.58</v>
      </c>
      <c r="X1636" s="144">
        <f t="shared" si="262"/>
        <v>-1.58</v>
      </c>
      <c r="Y1636" s="93" t="str">
        <f t="shared" si="263"/>
        <v>N.M.</v>
      </c>
      <c r="Z1636" s="134"/>
    </row>
    <row r="1637" spans="1:26" s="70" customFormat="1" hidden="1" outlineLevel="2" x14ac:dyDescent="0.25">
      <c r="A1637" s="65" t="s">
        <v>1507</v>
      </c>
      <c r="B1637" s="66" t="s">
        <v>1968</v>
      </c>
      <c r="C1637" s="67" t="s">
        <v>2419</v>
      </c>
      <c r="D1637" s="68"/>
      <c r="E1637" s="69"/>
      <c r="F1637" s="310">
        <v>36248.050000000003</v>
      </c>
      <c r="G1637" s="310">
        <v>43136.24</v>
      </c>
      <c r="H1637" s="144">
        <f t="shared" si="257"/>
        <v>-6888.1899999999951</v>
      </c>
      <c r="I1637" s="93">
        <f t="shared" si="256"/>
        <v>-0.15968452512319098</v>
      </c>
      <c r="J1637" s="160"/>
      <c r="K1637" s="310">
        <v>217952.41</v>
      </c>
      <c r="L1637" s="310">
        <v>261923.76</v>
      </c>
      <c r="M1637" s="144">
        <f t="shared" si="258"/>
        <v>-43971.350000000006</v>
      </c>
      <c r="N1637" s="93">
        <f t="shared" si="259"/>
        <v>-0.16787843149472198</v>
      </c>
      <c r="O1637" s="261"/>
      <c r="P1637" s="160"/>
      <c r="Q1637" s="310">
        <v>108970.75</v>
      </c>
      <c r="R1637" s="310">
        <v>121879.04000000001</v>
      </c>
      <c r="S1637" s="144">
        <f t="shared" si="260"/>
        <v>-12908.290000000008</v>
      </c>
      <c r="T1637" s="93">
        <f t="shared" si="261"/>
        <v>-0.10591066355626043</v>
      </c>
      <c r="U1637" s="160"/>
      <c r="V1637" s="310">
        <v>362223.44</v>
      </c>
      <c r="W1637" s="310">
        <v>461362.91000000003</v>
      </c>
      <c r="X1637" s="144">
        <f t="shared" si="262"/>
        <v>-99139.47000000003</v>
      </c>
      <c r="Y1637" s="93">
        <f t="shared" si="263"/>
        <v>-0.21488391860542067</v>
      </c>
      <c r="Z1637" s="134"/>
    </row>
    <row r="1638" spans="1:26" s="70" customFormat="1" hidden="1" outlineLevel="2" x14ac:dyDescent="0.25">
      <c r="A1638" s="65" t="s">
        <v>1508</v>
      </c>
      <c r="B1638" s="66" t="s">
        <v>1969</v>
      </c>
      <c r="C1638" s="67" t="s">
        <v>2420</v>
      </c>
      <c r="D1638" s="68"/>
      <c r="E1638" s="69"/>
      <c r="F1638" s="310">
        <v>15492.24</v>
      </c>
      <c r="G1638" s="310">
        <v>14417.08</v>
      </c>
      <c r="H1638" s="144">
        <f t="shared" si="257"/>
        <v>1075.1599999999999</v>
      </c>
      <c r="I1638" s="93">
        <f t="shared" si="256"/>
        <v>7.4575434137842053E-2</v>
      </c>
      <c r="J1638" s="160"/>
      <c r="K1638" s="310">
        <v>89232.62</v>
      </c>
      <c r="L1638" s="310">
        <v>88273.72</v>
      </c>
      <c r="M1638" s="144">
        <f t="shared" si="258"/>
        <v>958.89999999999418</v>
      </c>
      <c r="N1638" s="93">
        <f t="shared" si="259"/>
        <v>1.0862802655195614E-2</v>
      </c>
      <c r="O1638" s="261"/>
      <c r="P1638" s="160"/>
      <c r="Q1638" s="310">
        <v>45736.25</v>
      </c>
      <c r="R1638" s="310">
        <v>43704.639999999999</v>
      </c>
      <c r="S1638" s="144">
        <f t="shared" si="260"/>
        <v>2031.6100000000006</v>
      </c>
      <c r="T1638" s="93">
        <f t="shared" si="261"/>
        <v>4.6484995643483178E-2</v>
      </c>
      <c r="U1638" s="160"/>
      <c r="V1638" s="310">
        <v>169385.5</v>
      </c>
      <c r="W1638" s="310">
        <v>181701.64</v>
      </c>
      <c r="X1638" s="144">
        <f t="shared" si="262"/>
        <v>-12316.140000000014</v>
      </c>
      <c r="Y1638" s="93">
        <f t="shared" si="263"/>
        <v>-6.7782217045481888E-2</v>
      </c>
      <c r="Z1638" s="134"/>
    </row>
    <row r="1639" spans="1:26" s="70" customFormat="1" hidden="1" outlineLevel="2" x14ac:dyDescent="0.25">
      <c r="A1639" s="65" t="s">
        <v>1509</v>
      </c>
      <c r="B1639" s="66" t="s">
        <v>1970</v>
      </c>
      <c r="C1639" s="67" t="s">
        <v>2421</v>
      </c>
      <c r="D1639" s="68"/>
      <c r="E1639" s="69"/>
      <c r="F1639" s="310">
        <v>915.25</v>
      </c>
      <c r="G1639" s="310">
        <v>488.40000000000003</v>
      </c>
      <c r="H1639" s="144">
        <f t="shared" si="257"/>
        <v>426.84999999999997</v>
      </c>
      <c r="I1639" s="93">
        <f t="shared" si="256"/>
        <v>0.87397624897624882</v>
      </c>
      <c r="J1639" s="160"/>
      <c r="K1639" s="310">
        <v>1311.49</v>
      </c>
      <c r="L1639" s="310">
        <v>6624.57</v>
      </c>
      <c r="M1639" s="144">
        <f t="shared" si="258"/>
        <v>-5313.08</v>
      </c>
      <c r="N1639" s="93">
        <f t="shared" si="259"/>
        <v>-0.80202639567549294</v>
      </c>
      <c r="O1639" s="261"/>
      <c r="P1639" s="160"/>
      <c r="Q1639" s="310">
        <v>1028.72</v>
      </c>
      <c r="R1639" s="310">
        <v>3357.78</v>
      </c>
      <c r="S1639" s="144">
        <f t="shared" si="260"/>
        <v>-2329.0600000000004</v>
      </c>
      <c r="T1639" s="93">
        <f t="shared" si="261"/>
        <v>-0.69363091089946338</v>
      </c>
      <c r="U1639" s="160"/>
      <c r="V1639" s="310">
        <v>-3257</v>
      </c>
      <c r="W1639" s="310">
        <v>7260.65</v>
      </c>
      <c r="X1639" s="144">
        <f t="shared" si="262"/>
        <v>-10517.65</v>
      </c>
      <c r="Y1639" s="93">
        <f t="shared" si="263"/>
        <v>-1.4485824271931576</v>
      </c>
      <c r="Z1639" s="134"/>
    </row>
    <row r="1640" spans="1:26" s="70" customFormat="1" hidden="1" outlineLevel="2" x14ac:dyDescent="0.25">
      <c r="A1640" s="65" t="s">
        <v>1510</v>
      </c>
      <c r="B1640" s="66" t="s">
        <v>1971</v>
      </c>
      <c r="C1640" s="67" t="s">
        <v>2422</v>
      </c>
      <c r="D1640" s="68"/>
      <c r="E1640" s="69"/>
      <c r="F1640" s="310">
        <v>360.26</v>
      </c>
      <c r="G1640" s="310">
        <v>448.3</v>
      </c>
      <c r="H1640" s="144">
        <f t="shared" si="257"/>
        <v>-88.04000000000002</v>
      </c>
      <c r="I1640" s="93">
        <f t="shared" si="256"/>
        <v>-0.19638634842739242</v>
      </c>
      <c r="J1640" s="160"/>
      <c r="K1640" s="310">
        <v>4089.92</v>
      </c>
      <c r="L1640" s="310">
        <v>7244.77</v>
      </c>
      <c r="M1640" s="144">
        <f t="shared" si="258"/>
        <v>-3154.8500000000004</v>
      </c>
      <c r="N1640" s="93">
        <f t="shared" si="259"/>
        <v>-0.43546586019984074</v>
      </c>
      <c r="O1640" s="261"/>
      <c r="P1640" s="160"/>
      <c r="Q1640" s="310">
        <v>2591.59</v>
      </c>
      <c r="R1640" s="310">
        <v>2114.4900000000002</v>
      </c>
      <c r="S1640" s="144">
        <f t="shared" si="260"/>
        <v>477.09999999999991</v>
      </c>
      <c r="T1640" s="93">
        <f t="shared" si="261"/>
        <v>0.22563360432066354</v>
      </c>
      <c r="U1640" s="160"/>
      <c r="V1640" s="310">
        <v>14277.29</v>
      </c>
      <c r="W1640" s="310">
        <v>10465.83</v>
      </c>
      <c r="X1640" s="144">
        <f t="shared" si="262"/>
        <v>3811.4600000000009</v>
      </c>
      <c r="Y1640" s="93">
        <f t="shared" si="263"/>
        <v>0.36418134061034824</v>
      </c>
      <c r="Z1640" s="134"/>
    </row>
    <row r="1641" spans="1:26" s="70" customFormat="1" hidden="1" outlineLevel="2" x14ac:dyDescent="0.25">
      <c r="A1641" s="65" t="s">
        <v>1511</v>
      </c>
      <c r="B1641" s="66" t="s">
        <v>1972</v>
      </c>
      <c r="C1641" s="67" t="s">
        <v>2423</v>
      </c>
      <c r="D1641" s="68"/>
      <c r="E1641" s="69"/>
      <c r="F1641" s="310">
        <v>6296.87</v>
      </c>
      <c r="G1641" s="310">
        <v>7700.55</v>
      </c>
      <c r="H1641" s="144">
        <f t="shared" si="257"/>
        <v>-1403.6800000000003</v>
      </c>
      <c r="I1641" s="93">
        <f t="shared" si="256"/>
        <v>-0.18228308367584137</v>
      </c>
      <c r="J1641" s="160"/>
      <c r="K1641" s="310">
        <v>37781.230000000003</v>
      </c>
      <c r="L1641" s="310">
        <v>46203.29</v>
      </c>
      <c r="M1641" s="144">
        <f t="shared" si="258"/>
        <v>-8422.0599999999977</v>
      </c>
      <c r="N1641" s="93">
        <f t="shared" si="259"/>
        <v>-0.18228269025863736</v>
      </c>
      <c r="O1641" s="261"/>
      <c r="P1641" s="160"/>
      <c r="Q1641" s="310">
        <v>18890.61</v>
      </c>
      <c r="R1641" s="310">
        <v>23101.65</v>
      </c>
      <c r="S1641" s="144">
        <f t="shared" si="260"/>
        <v>-4211.0400000000009</v>
      </c>
      <c r="T1641" s="93">
        <f t="shared" si="261"/>
        <v>-0.18228308367584137</v>
      </c>
      <c r="U1641" s="160"/>
      <c r="V1641" s="310">
        <v>83984.53</v>
      </c>
      <c r="W1641" s="310">
        <v>96929.27</v>
      </c>
      <c r="X1641" s="144">
        <f t="shared" si="262"/>
        <v>-12944.740000000005</v>
      </c>
      <c r="Y1641" s="93">
        <f t="shared" si="263"/>
        <v>-0.13354830795692577</v>
      </c>
      <c r="Z1641" s="134"/>
    </row>
    <row r="1642" spans="1:26" s="70" customFormat="1" hidden="1" outlineLevel="2" x14ac:dyDescent="0.25">
      <c r="A1642" s="65" t="s">
        <v>1512</v>
      </c>
      <c r="B1642" s="66" t="s">
        <v>1973</v>
      </c>
      <c r="C1642" s="67" t="s">
        <v>2424</v>
      </c>
      <c r="D1642" s="68"/>
      <c r="E1642" s="69"/>
      <c r="F1642" s="310">
        <v>159884.42000000001</v>
      </c>
      <c r="G1642" s="310">
        <v>150765.81</v>
      </c>
      <c r="H1642" s="144">
        <f t="shared" si="257"/>
        <v>9118.6100000000151</v>
      </c>
      <c r="I1642" s="93">
        <f t="shared" si="256"/>
        <v>6.0481948791970906E-2</v>
      </c>
      <c r="J1642" s="160"/>
      <c r="K1642" s="310">
        <v>999398.09</v>
      </c>
      <c r="L1642" s="310">
        <v>924234.73</v>
      </c>
      <c r="M1642" s="144">
        <f t="shared" si="258"/>
        <v>75163.359999999986</v>
      </c>
      <c r="N1642" s="93">
        <f t="shared" si="259"/>
        <v>8.132496817123501E-2</v>
      </c>
      <c r="O1642" s="261"/>
      <c r="P1642" s="160"/>
      <c r="Q1642" s="310">
        <v>541712.32000000007</v>
      </c>
      <c r="R1642" s="310">
        <v>521892.27</v>
      </c>
      <c r="S1642" s="144">
        <f t="shared" si="260"/>
        <v>19820.050000000047</v>
      </c>
      <c r="T1642" s="93">
        <f t="shared" si="261"/>
        <v>3.7977282169747495E-2</v>
      </c>
      <c r="U1642" s="160"/>
      <c r="V1642" s="310">
        <v>1932974.45</v>
      </c>
      <c r="W1642" s="310">
        <v>1807999.9300000002</v>
      </c>
      <c r="X1642" s="144">
        <f t="shared" si="262"/>
        <v>124974.51999999979</v>
      </c>
      <c r="Y1642" s="93">
        <f t="shared" si="263"/>
        <v>6.9123077897464177E-2</v>
      </c>
      <c r="Z1642" s="134"/>
    </row>
    <row r="1643" spans="1:26" s="70" customFormat="1" hidden="1" outlineLevel="2" x14ac:dyDescent="0.25">
      <c r="A1643" s="65" t="s">
        <v>1513</v>
      </c>
      <c r="B1643" s="66" t="s">
        <v>1974</v>
      </c>
      <c r="C1643" s="67" t="s">
        <v>2425</v>
      </c>
      <c r="D1643" s="68"/>
      <c r="E1643" s="69"/>
      <c r="F1643" s="310">
        <v>-994.35</v>
      </c>
      <c r="G1643" s="310">
        <v>1241.02</v>
      </c>
      <c r="H1643" s="144">
        <f t="shared" si="257"/>
        <v>-2235.37</v>
      </c>
      <c r="I1643" s="93">
        <f t="shared" si="256"/>
        <v>-1.8012360799987106</v>
      </c>
      <c r="J1643" s="160"/>
      <c r="K1643" s="310">
        <v>8530.64</v>
      </c>
      <c r="L1643" s="310">
        <v>4285.01</v>
      </c>
      <c r="M1643" s="144">
        <f t="shared" si="258"/>
        <v>4245.6299999999992</v>
      </c>
      <c r="N1643" s="93">
        <f t="shared" si="259"/>
        <v>0.99080982308092602</v>
      </c>
      <c r="O1643" s="261"/>
      <c r="P1643" s="160"/>
      <c r="Q1643" s="310">
        <v>-994.35</v>
      </c>
      <c r="R1643" s="310">
        <v>1241.02</v>
      </c>
      <c r="S1643" s="144">
        <f t="shared" si="260"/>
        <v>-2235.37</v>
      </c>
      <c r="T1643" s="93">
        <f t="shared" si="261"/>
        <v>-1.8012360799987106</v>
      </c>
      <c r="U1643" s="160"/>
      <c r="V1643" s="310">
        <v>7941.66</v>
      </c>
      <c r="W1643" s="310">
        <v>-33944.559999999998</v>
      </c>
      <c r="X1643" s="144">
        <f t="shared" si="262"/>
        <v>41886.22</v>
      </c>
      <c r="Y1643" s="93">
        <f t="shared" si="263"/>
        <v>1.2339597272729417</v>
      </c>
      <c r="Z1643" s="134"/>
    </row>
    <row r="1644" spans="1:26" s="70" customFormat="1" hidden="1" outlineLevel="2" x14ac:dyDescent="0.25">
      <c r="A1644" s="65" t="s">
        <v>1514</v>
      </c>
      <c r="B1644" s="66" t="s">
        <v>1975</v>
      </c>
      <c r="C1644" s="67" t="s">
        <v>2426</v>
      </c>
      <c r="D1644" s="68"/>
      <c r="E1644" s="69"/>
      <c r="F1644" s="310">
        <v>543.12</v>
      </c>
      <c r="G1644" s="310">
        <v>2071</v>
      </c>
      <c r="H1644" s="144">
        <f t="shared" si="257"/>
        <v>-1527.88</v>
      </c>
      <c r="I1644" s="93">
        <f t="shared" si="256"/>
        <v>-0.73774987928536939</v>
      </c>
      <c r="J1644" s="160"/>
      <c r="K1644" s="310">
        <v>3258.73</v>
      </c>
      <c r="L1644" s="310">
        <v>12426.01</v>
      </c>
      <c r="M1644" s="144">
        <f t="shared" si="258"/>
        <v>-9167.2800000000007</v>
      </c>
      <c r="N1644" s="93">
        <f t="shared" si="259"/>
        <v>-0.73774928557115282</v>
      </c>
      <c r="O1644" s="261"/>
      <c r="P1644" s="160"/>
      <c r="Q1644" s="310">
        <v>1629.3600000000001</v>
      </c>
      <c r="R1644" s="310">
        <v>6213</v>
      </c>
      <c r="S1644" s="144">
        <f t="shared" si="260"/>
        <v>-4583.6399999999994</v>
      </c>
      <c r="T1644" s="93">
        <f t="shared" si="261"/>
        <v>-0.73774987928536928</v>
      </c>
      <c r="U1644" s="160"/>
      <c r="V1644" s="310">
        <v>15684.73</v>
      </c>
      <c r="W1644" s="310">
        <v>13397.23</v>
      </c>
      <c r="X1644" s="144">
        <f t="shared" si="262"/>
        <v>2287.5</v>
      </c>
      <c r="Y1644" s="93">
        <f t="shared" si="263"/>
        <v>0.17074425086379796</v>
      </c>
      <c r="Z1644" s="134"/>
    </row>
    <row r="1645" spans="1:26" s="70" customFormat="1" hidden="1" outlineLevel="2" x14ac:dyDescent="0.25">
      <c r="A1645" s="65" t="s">
        <v>1515</v>
      </c>
      <c r="B1645" s="66" t="s">
        <v>1976</v>
      </c>
      <c r="C1645" s="67" t="s">
        <v>2427</v>
      </c>
      <c r="D1645" s="68"/>
      <c r="E1645" s="69"/>
      <c r="F1645" s="310">
        <v>504.54</v>
      </c>
      <c r="G1645" s="310">
        <v>322.83</v>
      </c>
      <c r="H1645" s="144">
        <f t="shared" si="257"/>
        <v>181.71000000000004</v>
      </c>
      <c r="I1645" s="93">
        <f t="shared" si="256"/>
        <v>0.5628659046557013</v>
      </c>
      <c r="J1645" s="160"/>
      <c r="K1645" s="310">
        <v>3027.2400000000002</v>
      </c>
      <c r="L1645" s="310">
        <v>1929.5</v>
      </c>
      <c r="M1645" s="144">
        <f t="shared" si="258"/>
        <v>1097.7400000000002</v>
      </c>
      <c r="N1645" s="93">
        <f t="shared" si="259"/>
        <v>0.56892459186317712</v>
      </c>
      <c r="O1645" s="261"/>
      <c r="P1645" s="160"/>
      <c r="Q1645" s="310">
        <v>1513.6200000000001</v>
      </c>
      <c r="R1645" s="310">
        <v>968.49</v>
      </c>
      <c r="S1645" s="144">
        <f t="shared" si="260"/>
        <v>545.13000000000011</v>
      </c>
      <c r="T1645" s="93">
        <f t="shared" si="261"/>
        <v>0.5628659046557013</v>
      </c>
      <c r="U1645" s="160"/>
      <c r="V1645" s="310">
        <v>4964.22</v>
      </c>
      <c r="W1645" s="310">
        <v>2389.7600000000002</v>
      </c>
      <c r="X1645" s="144">
        <f t="shared" si="262"/>
        <v>2574.46</v>
      </c>
      <c r="Y1645" s="93">
        <f t="shared" si="263"/>
        <v>1.0772880958757365</v>
      </c>
      <c r="Z1645" s="134"/>
    </row>
    <row r="1646" spans="1:26" s="70" customFormat="1" hidden="1" outlineLevel="2" x14ac:dyDescent="0.25">
      <c r="A1646" s="65" t="s">
        <v>1516</v>
      </c>
      <c r="B1646" s="66" t="s">
        <v>1977</v>
      </c>
      <c r="C1646" s="67" t="s">
        <v>2428</v>
      </c>
      <c r="D1646" s="68"/>
      <c r="E1646" s="69"/>
      <c r="F1646" s="310">
        <v>-239901.05000000002</v>
      </c>
      <c r="G1646" s="310">
        <v>-125958.92</v>
      </c>
      <c r="H1646" s="144">
        <f t="shared" si="257"/>
        <v>-113942.13000000002</v>
      </c>
      <c r="I1646" s="93">
        <f t="shared" si="256"/>
        <v>-0.90459754656518188</v>
      </c>
      <c r="J1646" s="160"/>
      <c r="K1646" s="310">
        <v>-1439406.3</v>
      </c>
      <c r="L1646" s="310">
        <v>-1349418.51</v>
      </c>
      <c r="M1646" s="144">
        <f t="shared" si="258"/>
        <v>-89987.790000000037</v>
      </c>
      <c r="N1646" s="93">
        <f t="shared" si="259"/>
        <v>-6.6686346254432247E-2</v>
      </c>
      <c r="O1646" s="261"/>
      <c r="P1646" s="160"/>
      <c r="Q1646" s="310">
        <v>-719703.15</v>
      </c>
      <c r="R1646" s="310">
        <v>-615342.76</v>
      </c>
      <c r="S1646" s="144">
        <f t="shared" si="260"/>
        <v>-104360.39000000001</v>
      </c>
      <c r="T1646" s="93">
        <f t="shared" si="261"/>
        <v>-0.16959716890144286</v>
      </c>
      <c r="U1646" s="160"/>
      <c r="V1646" s="310">
        <v>-2907557.8200000003</v>
      </c>
      <c r="W1646" s="310">
        <v>-3238103.79</v>
      </c>
      <c r="X1646" s="144">
        <f t="shared" si="262"/>
        <v>330545.96999999974</v>
      </c>
      <c r="Y1646" s="93">
        <f t="shared" si="263"/>
        <v>0.10208010349167954</v>
      </c>
      <c r="Z1646" s="134"/>
    </row>
    <row r="1647" spans="1:26" s="70" customFormat="1" hidden="1" outlineLevel="2" x14ac:dyDescent="0.25">
      <c r="A1647" s="65" t="s">
        <v>1517</v>
      </c>
      <c r="B1647" s="66" t="s">
        <v>1978</v>
      </c>
      <c r="C1647" s="67" t="s">
        <v>2429</v>
      </c>
      <c r="D1647" s="68"/>
      <c r="E1647" s="69"/>
      <c r="F1647" s="310">
        <v>-85486</v>
      </c>
      <c r="G1647" s="310">
        <v>-70898.37</v>
      </c>
      <c r="H1647" s="144">
        <f t="shared" si="257"/>
        <v>-14587.630000000005</v>
      </c>
      <c r="I1647" s="93">
        <f t="shared" si="256"/>
        <v>-0.20575409561602059</v>
      </c>
      <c r="J1647" s="160"/>
      <c r="K1647" s="310">
        <v>-509396.33</v>
      </c>
      <c r="L1647" s="310">
        <v>-499642.7</v>
      </c>
      <c r="M1647" s="144">
        <f t="shared" si="258"/>
        <v>-9753.6300000000047</v>
      </c>
      <c r="N1647" s="93">
        <f t="shared" si="259"/>
        <v>-1.9521209856563509E-2</v>
      </c>
      <c r="O1647" s="261"/>
      <c r="P1647" s="160"/>
      <c r="Q1647" s="310">
        <v>-295360.05</v>
      </c>
      <c r="R1647" s="310">
        <v>-276205.94</v>
      </c>
      <c r="S1647" s="144">
        <f t="shared" si="260"/>
        <v>-19154.109999999986</v>
      </c>
      <c r="T1647" s="93">
        <f t="shared" si="261"/>
        <v>-6.9347205204927834E-2</v>
      </c>
      <c r="U1647" s="160"/>
      <c r="V1647" s="310">
        <v>-989432.6100000001</v>
      </c>
      <c r="W1647" s="310">
        <v>-986621.92</v>
      </c>
      <c r="X1647" s="144">
        <f t="shared" si="262"/>
        <v>-2810.6900000000605</v>
      </c>
      <c r="Y1647" s="93">
        <f t="shared" si="263"/>
        <v>-2.8488014942948565E-3</v>
      </c>
      <c r="Z1647" s="134"/>
    </row>
    <row r="1648" spans="1:26" s="70" customFormat="1" hidden="1" outlineLevel="2" x14ac:dyDescent="0.25">
      <c r="A1648" s="65" t="s">
        <v>1518</v>
      </c>
      <c r="B1648" s="66" t="s">
        <v>1979</v>
      </c>
      <c r="C1648" s="67" t="s">
        <v>2430</v>
      </c>
      <c r="D1648" s="68"/>
      <c r="E1648" s="69"/>
      <c r="F1648" s="310">
        <v>-255014.14</v>
      </c>
      <c r="G1648" s="310">
        <v>-190837.44</v>
      </c>
      <c r="H1648" s="144">
        <f t="shared" si="257"/>
        <v>-64176.700000000012</v>
      </c>
      <c r="I1648" s="93">
        <f t="shared" si="256"/>
        <v>-0.33628988106317087</v>
      </c>
      <c r="J1648" s="160"/>
      <c r="K1648" s="310">
        <v>-1455866.07</v>
      </c>
      <c r="L1648" s="310">
        <v>-1368605.81</v>
      </c>
      <c r="M1648" s="144">
        <f t="shared" si="258"/>
        <v>-87260.260000000009</v>
      </c>
      <c r="N1648" s="93">
        <f t="shared" si="259"/>
        <v>-6.3758504722407988E-2</v>
      </c>
      <c r="O1648" s="261"/>
      <c r="P1648" s="160"/>
      <c r="Q1648" s="310">
        <v>-888225.92</v>
      </c>
      <c r="R1648" s="310">
        <v>-740346.28</v>
      </c>
      <c r="S1648" s="144">
        <f t="shared" si="260"/>
        <v>-147879.64000000001</v>
      </c>
      <c r="T1648" s="93">
        <f t="shared" si="261"/>
        <v>-0.19974388201153656</v>
      </c>
      <c r="U1648" s="160"/>
      <c r="V1648" s="310">
        <v>-2726166.79</v>
      </c>
      <c r="W1648" s="310">
        <v>-2694805.79</v>
      </c>
      <c r="X1648" s="144">
        <f t="shared" si="262"/>
        <v>-31361</v>
      </c>
      <c r="Y1648" s="93">
        <f t="shared" si="263"/>
        <v>-1.163757333325308E-2</v>
      </c>
      <c r="Z1648" s="134"/>
    </row>
    <row r="1649" spans="1:26" s="70" customFormat="1" hidden="1" outlineLevel="2" x14ac:dyDescent="0.25">
      <c r="A1649" s="65" t="s">
        <v>1519</v>
      </c>
      <c r="B1649" s="66" t="s">
        <v>1980</v>
      </c>
      <c r="C1649" s="67" t="s">
        <v>2431</v>
      </c>
      <c r="D1649" s="68"/>
      <c r="E1649" s="69"/>
      <c r="F1649" s="310">
        <v>-62152.880000000005</v>
      </c>
      <c r="G1649" s="310">
        <v>-47433.87</v>
      </c>
      <c r="H1649" s="144">
        <f t="shared" si="257"/>
        <v>-14719.010000000002</v>
      </c>
      <c r="I1649" s="93">
        <f t="shared" si="256"/>
        <v>-0.31030590588539375</v>
      </c>
      <c r="J1649" s="160"/>
      <c r="K1649" s="310">
        <v>-398143.93</v>
      </c>
      <c r="L1649" s="310">
        <v>-397941.01</v>
      </c>
      <c r="M1649" s="144">
        <f t="shared" si="258"/>
        <v>-202.9199999999837</v>
      </c>
      <c r="N1649" s="93">
        <f t="shared" si="259"/>
        <v>-5.0992482529001897E-4</v>
      </c>
      <c r="O1649" s="261"/>
      <c r="P1649" s="160"/>
      <c r="Q1649" s="310">
        <v>-219274.11000000002</v>
      </c>
      <c r="R1649" s="310">
        <v>-216134.38</v>
      </c>
      <c r="S1649" s="144">
        <f t="shared" si="260"/>
        <v>-3139.7300000000105</v>
      </c>
      <c r="T1649" s="93">
        <f t="shared" si="261"/>
        <v>-1.4526749515741134E-2</v>
      </c>
      <c r="U1649" s="160"/>
      <c r="V1649" s="310">
        <v>-820757.36</v>
      </c>
      <c r="W1649" s="310">
        <v>-799486.91</v>
      </c>
      <c r="X1649" s="144">
        <f t="shared" si="262"/>
        <v>-21270.449999999953</v>
      </c>
      <c r="Y1649" s="93">
        <f t="shared" si="263"/>
        <v>-2.660512603014345E-2</v>
      </c>
      <c r="Z1649" s="134"/>
    </row>
    <row r="1650" spans="1:26" s="70" customFormat="1" hidden="1" outlineLevel="2" x14ac:dyDescent="0.25">
      <c r="A1650" s="65" t="s">
        <v>1520</v>
      </c>
      <c r="B1650" s="66" t="s">
        <v>1981</v>
      </c>
      <c r="C1650" s="67" t="s">
        <v>2432</v>
      </c>
      <c r="D1650" s="68"/>
      <c r="E1650" s="69"/>
      <c r="F1650" s="310">
        <v>-2722.62</v>
      </c>
      <c r="G1650" s="310">
        <v>-8855.15</v>
      </c>
      <c r="H1650" s="144">
        <f t="shared" si="257"/>
        <v>6132.53</v>
      </c>
      <c r="I1650" s="93">
        <f t="shared" si="256"/>
        <v>0.69253824045894197</v>
      </c>
      <c r="J1650" s="160"/>
      <c r="K1650" s="310">
        <v>-19844.900000000001</v>
      </c>
      <c r="L1650" s="310">
        <v>-44198.340000000004</v>
      </c>
      <c r="M1650" s="144">
        <f t="shared" si="258"/>
        <v>24353.440000000002</v>
      </c>
      <c r="N1650" s="93">
        <f t="shared" si="259"/>
        <v>0.55100349922644154</v>
      </c>
      <c r="O1650" s="261"/>
      <c r="P1650" s="160"/>
      <c r="Q1650" s="310">
        <v>-9636.0300000000007</v>
      </c>
      <c r="R1650" s="310">
        <v>-33505.919999999998</v>
      </c>
      <c r="S1650" s="144">
        <f t="shared" si="260"/>
        <v>23869.89</v>
      </c>
      <c r="T1650" s="93">
        <f t="shared" si="261"/>
        <v>0.71240813563692629</v>
      </c>
      <c r="U1650" s="160"/>
      <c r="V1650" s="310">
        <v>-82210.850000000006</v>
      </c>
      <c r="W1650" s="310">
        <v>-112092.1</v>
      </c>
      <c r="X1650" s="144">
        <f t="shared" si="262"/>
        <v>29881.25</v>
      </c>
      <c r="Y1650" s="93">
        <f t="shared" si="263"/>
        <v>0.2665776624757677</v>
      </c>
      <c r="Z1650" s="134"/>
    </row>
    <row r="1651" spans="1:26" s="70" customFormat="1" hidden="1" outlineLevel="2" x14ac:dyDescent="0.25">
      <c r="A1651" s="65" t="s">
        <v>1521</v>
      </c>
      <c r="B1651" s="66" t="s">
        <v>1982</v>
      </c>
      <c r="C1651" s="67" t="s">
        <v>2433</v>
      </c>
      <c r="D1651" s="68"/>
      <c r="E1651" s="69"/>
      <c r="F1651" s="310">
        <v>-40810.43</v>
      </c>
      <c r="G1651" s="310">
        <v>-42889.82</v>
      </c>
      <c r="H1651" s="144">
        <f t="shared" si="257"/>
        <v>2079.3899999999994</v>
      </c>
      <c r="I1651" s="93">
        <f t="shared" si="256"/>
        <v>4.848213398890458E-2</v>
      </c>
      <c r="J1651" s="160"/>
      <c r="K1651" s="310">
        <v>-258274.14</v>
      </c>
      <c r="L1651" s="310">
        <v>-251618.78</v>
      </c>
      <c r="M1651" s="144">
        <f t="shared" si="258"/>
        <v>-6655.3600000000151</v>
      </c>
      <c r="N1651" s="93">
        <f t="shared" si="259"/>
        <v>-2.6450171962522095E-2</v>
      </c>
      <c r="O1651" s="261"/>
      <c r="P1651" s="160"/>
      <c r="Q1651" s="310">
        <v>-154311.89000000001</v>
      </c>
      <c r="R1651" s="310">
        <v>-143438.88</v>
      </c>
      <c r="S1651" s="144">
        <f t="shared" si="260"/>
        <v>-10873.010000000009</v>
      </c>
      <c r="T1651" s="93">
        <f t="shared" si="261"/>
        <v>-7.5802390537349496E-2</v>
      </c>
      <c r="U1651" s="160"/>
      <c r="V1651" s="310">
        <v>-469988.72000000003</v>
      </c>
      <c r="W1651" s="310">
        <v>-506031.58</v>
      </c>
      <c r="X1651" s="144">
        <f t="shared" si="262"/>
        <v>36042.859999999986</v>
      </c>
      <c r="Y1651" s="93">
        <f t="shared" si="263"/>
        <v>7.1226503294517671E-2</v>
      </c>
      <c r="Z1651" s="134"/>
    </row>
    <row r="1652" spans="1:26" s="70" customFormat="1" hidden="1" outlineLevel="2" x14ac:dyDescent="0.25">
      <c r="A1652" s="65" t="s">
        <v>1522</v>
      </c>
      <c r="B1652" s="66" t="s">
        <v>1983</v>
      </c>
      <c r="C1652" s="67" t="s">
        <v>2434</v>
      </c>
      <c r="D1652" s="68"/>
      <c r="E1652" s="69"/>
      <c r="F1652" s="310">
        <v>-68189.850000000006</v>
      </c>
      <c r="G1652" s="310">
        <v>-9730.84</v>
      </c>
      <c r="H1652" s="144">
        <f t="shared" si="257"/>
        <v>-58459.010000000009</v>
      </c>
      <c r="I1652" s="93">
        <f t="shared" ref="I1652:I1690" si="264">IF(G1652&lt;0,IF(H1652=0,0,IF(OR(G1652=0,F1652=0),"N.M.",IF(ABS(H1652/G1652)&gt;=10,"N.M.",H1652/(-G1652)))),IF(H1652=0,0,IF(OR(G1652=0,F1652=0),"N.M.",IF(ABS(H1652/G1652)&gt;=10,"N.M.",H1652/G1652))))</f>
        <v>-6.0076016047946537</v>
      </c>
      <c r="J1652" s="160"/>
      <c r="K1652" s="310">
        <v>-8452.5499999999993</v>
      </c>
      <c r="L1652" s="310">
        <v>-27534.28</v>
      </c>
      <c r="M1652" s="144">
        <f t="shared" si="258"/>
        <v>19081.73</v>
      </c>
      <c r="N1652" s="93">
        <f t="shared" si="259"/>
        <v>0.69301721345174094</v>
      </c>
      <c r="O1652" s="261"/>
      <c r="P1652" s="160"/>
      <c r="Q1652" s="310">
        <v>42857.440000000002</v>
      </c>
      <c r="R1652" s="310">
        <v>130190.61</v>
      </c>
      <c r="S1652" s="144">
        <f t="shared" si="260"/>
        <v>-87333.17</v>
      </c>
      <c r="T1652" s="93">
        <f t="shared" si="261"/>
        <v>-0.67081005304453212</v>
      </c>
      <c r="U1652" s="160"/>
      <c r="V1652" s="310">
        <v>-48205.490000000005</v>
      </c>
      <c r="W1652" s="310">
        <v>10999.340000000004</v>
      </c>
      <c r="X1652" s="144">
        <f t="shared" si="262"/>
        <v>-59204.830000000009</v>
      </c>
      <c r="Y1652" s="93">
        <f t="shared" si="263"/>
        <v>-5.3825802275409238</v>
      </c>
      <c r="Z1652" s="134"/>
    </row>
    <row r="1653" spans="1:26" s="70" customFormat="1" hidden="1" outlineLevel="2" x14ac:dyDescent="0.25">
      <c r="A1653" s="65" t="s">
        <v>1523</v>
      </c>
      <c r="B1653" s="66" t="s">
        <v>1984</v>
      </c>
      <c r="C1653" s="67" t="s">
        <v>2435</v>
      </c>
      <c r="D1653" s="68"/>
      <c r="E1653" s="69"/>
      <c r="F1653" s="310">
        <v>0</v>
      </c>
      <c r="G1653" s="310">
        <v>18051.68</v>
      </c>
      <c r="H1653" s="144">
        <f t="shared" si="257"/>
        <v>-18051.68</v>
      </c>
      <c r="I1653" s="93" t="str">
        <f t="shared" si="264"/>
        <v>N.M.</v>
      </c>
      <c r="J1653" s="160"/>
      <c r="K1653" s="310">
        <v>0</v>
      </c>
      <c r="L1653" s="310">
        <v>108310.08</v>
      </c>
      <c r="M1653" s="144">
        <f t="shared" si="258"/>
        <v>-108310.08</v>
      </c>
      <c r="N1653" s="93" t="str">
        <f t="shared" si="259"/>
        <v>N.M.</v>
      </c>
      <c r="O1653" s="261"/>
      <c r="P1653" s="160"/>
      <c r="Q1653" s="310">
        <v>0</v>
      </c>
      <c r="R1653" s="310">
        <v>54155.040000000001</v>
      </c>
      <c r="S1653" s="144">
        <f t="shared" si="260"/>
        <v>-54155.040000000001</v>
      </c>
      <c r="T1653" s="93" t="str">
        <f t="shared" si="261"/>
        <v>N.M.</v>
      </c>
      <c r="U1653" s="160"/>
      <c r="V1653" s="310">
        <v>108308.67</v>
      </c>
      <c r="W1653" s="310">
        <v>216620.16</v>
      </c>
      <c r="X1653" s="144">
        <f t="shared" si="262"/>
        <v>-108311.49</v>
      </c>
      <c r="Y1653" s="93">
        <f t="shared" si="263"/>
        <v>-0.50000650908945876</v>
      </c>
      <c r="Z1653" s="134"/>
    </row>
    <row r="1654" spans="1:26" s="70" customFormat="1" hidden="1" outlineLevel="2" x14ac:dyDescent="0.25">
      <c r="A1654" s="65" t="s">
        <v>1524</v>
      </c>
      <c r="B1654" s="66" t="s">
        <v>1985</v>
      </c>
      <c r="C1654" s="67" t="s">
        <v>2436</v>
      </c>
      <c r="D1654" s="68"/>
      <c r="E1654" s="69"/>
      <c r="F1654" s="310">
        <v>-209403.13</v>
      </c>
      <c r="G1654" s="310">
        <v>-341967.38</v>
      </c>
      <c r="H1654" s="144">
        <f t="shared" si="257"/>
        <v>132564.25</v>
      </c>
      <c r="I1654" s="93">
        <f t="shared" si="264"/>
        <v>0.38765174035020533</v>
      </c>
      <c r="J1654" s="160"/>
      <c r="K1654" s="310">
        <v>-1256418.77</v>
      </c>
      <c r="L1654" s="310">
        <v>-2051804.27</v>
      </c>
      <c r="M1654" s="144">
        <f t="shared" si="258"/>
        <v>795385.5</v>
      </c>
      <c r="N1654" s="93">
        <f t="shared" si="259"/>
        <v>0.38765174223952659</v>
      </c>
      <c r="O1654" s="261"/>
      <c r="P1654" s="160"/>
      <c r="Q1654" s="310">
        <v>-628209.39</v>
      </c>
      <c r="R1654" s="310">
        <v>-1025902.14</v>
      </c>
      <c r="S1654" s="144">
        <f t="shared" si="260"/>
        <v>397692.75</v>
      </c>
      <c r="T1654" s="93">
        <f t="shared" si="261"/>
        <v>0.38765174035020533</v>
      </c>
      <c r="U1654" s="160"/>
      <c r="V1654" s="310">
        <v>-3177886.79</v>
      </c>
      <c r="W1654" s="310">
        <v>-3951447.5300000003</v>
      </c>
      <c r="X1654" s="144">
        <f t="shared" si="262"/>
        <v>773560.74000000022</v>
      </c>
      <c r="Y1654" s="93">
        <f t="shared" si="263"/>
        <v>0.19576642081844883</v>
      </c>
      <c r="Z1654" s="134"/>
    </row>
    <row r="1655" spans="1:26" s="70" customFormat="1" hidden="1" outlineLevel="2" x14ac:dyDescent="0.25">
      <c r="A1655" s="65" t="s">
        <v>1525</v>
      </c>
      <c r="B1655" s="66" t="s">
        <v>1986</v>
      </c>
      <c r="C1655" s="67" t="s">
        <v>2404</v>
      </c>
      <c r="D1655" s="68"/>
      <c r="E1655" s="69"/>
      <c r="F1655" s="310">
        <v>0</v>
      </c>
      <c r="G1655" s="310">
        <v>0</v>
      </c>
      <c r="H1655" s="144">
        <f t="shared" ref="H1655:H1690" si="265">+F1655-G1655</f>
        <v>0</v>
      </c>
      <c r="I1655" s="93">
        <f t="shared" si="264"/>
        <v>0</v>
      </c>
      <c r="J1655" s="160"/>
      <c r="K1655" s="310">
        <v>476</v>
      </c>
      <c r="L1655" s="310">
        <v>0</v>
      </c>
      <c r="M1655" s="144">
        <f t="shared" si="258"/>
        <v>476</v>
      </c>
      <c r="N1655" s="93" t="str">
        <f t="shared" si="259"/>
        <v>N.M.</v>
      </c>
      <c r="O1655" s="261"/>
      <c r="P1655" s="160"/>
      <c r="Q1655" s="310">
        <v>0</v>
      </c>
      <c r="R1655" s="310">
        <v>0</v>
      </c>
      <c r="S1655" s="144">
        <f t="shared" si="260"/>
        <v>0</v>
      </c>
      <c r="T1655" s="93">
        <f t="shared" si="261"/>
        <v>0</v>
      </c>
      <c r="U1655" s="160"/>
      <c r="V1655" s="310">
        <v>1689276</v>
      </c>
      <c r="W1655" s="310">
        <v>0</v>
      </c>
      <c r="X1655" s="144">
        <f t="shared" si="262"/>
        <v>1689276</v>
      </c>
      <c r="Y1655" s="93" t="str">
        <f t="shared" si="263"/>
        <v>N.M.</v>
      </c>
      <c r="Z1655" s="134"/>
    </row>
    <row r="1656" spans="1:26" s="70" customFormat="1" hidden="1" outlineLevel="2" x14ac:dyDescent="0.25">
      <c r="A1656" s="65" t="s">
        <v>1526</v>
      </c>
      <c r="B1656" s="66" t="s">
        <v>1987</v>
      </c>
      <c r="C1656" s="67" t="s">
        <v>2437</v>
      </c>
      <c r="D1656" s="68"/>
      <c r="E1656" s="69"/>
      <c r="F1656" s="310">
        <v>13447.98</v>
      </c>
      <c r="G1656" s="310">
        <v>13301.300000000001</v>
      </c>
      <c r="H1656" s="144">
        <f t="shared" si="265"/>
        <v>146.67999999999847</v>
      </c>
      <c r="I1656" s="93">
        <f t="shared" si="264"/>
        <v>1.1027493553261596E-2</v>
      </c>
      <c r="J1656" s="160"/>
      <c r="K1656" s="310">
        <v>80292.73</v>
      </c>
      <c r="L1656" s="310">
        <v>79904.930000000008</v>
      </c>
      <c r="M1656" s="144">
        <f t="shared" si="258"/>
        <v>387.79999999998836</v>
      </c>
      <c r="N1656" s="93">
        <f t="shared" si="259"/>
        <v>4.8532675017672663E-3</v>
      </c>
      <c r="O1656" s="261"/>
      <c r="P1656" s="160"/>
      <c r="Q1656" s="310">
        <v>40195.01</v>
      </c>
      <c r="R1656" s="310">
        <v>39964.44</v>
      </c>
      <c r="S1656" s="144">
        <f t="shared" si="260"/>
        <v>230.56999999999971</v>
      </c>
      <c r="T1656" s="93">
        <f t="shared" si="261"/>
        <v>5.7693789779113555E-3</v>
      </c>
      <c r="U1656" s="160"/>
      <c r="V1656" s="310">
        <v>162717.21</v>
      </c>
      <c r="W1656" s="310">
        <v>150184.43</v>
      </c>
      <c r="X1656" s="144">
        <f t="shared" si="262"/>
        <v>12532.779999999999</v>
      </c>
      <c r="Y1656" s="93">
        <f t="shared" si="263"/>
        <v>8.3449263016146205E-2</v>
      </c>
      <c r="Z1656" s="134"/>
    </row>
    <row r="1657" spans="1:26" s="70" customFormat="1" hidden="1" outlineLevel="2" x14ac:dyDescent="0.25">
      <c r="A1657" s="65" t="s">
        <v>1527</v>
      </c>
      <c r="B1657" s="66" t="s">
        <v>1988</v>
      </c>
      <c r="C1657" s="67" t="s">
        <v>2438</v>
      </c>
      <c r="D1657" s="68"/>
      <c r="E1657" s="69"/>
      <c r="F1657" s="310">
        <v>-15.950000000000001</v>
      </c>
      <c r="G1657" s="310">
        <v>2561.63</v>
      </c>
      <c r="H1657" s="144">
        <f t="shared" si="265"/>
        <v>-2577.58</v>
      </c>
      <c r="I1657" s="93">
        <f t="shared" si="264"/>
        <v>-1.0062265042180174</v>
      </c>
      <c r="J1657" s="160"/>
      <c r="K1657" s="310">
        <v>8981.630000000001</v>
      </c>
      <c r="L1657" s="310">
        <v>2690.79</v>
      </c>
      <c r="M1657" s="144">
        <f t="shared" si="258"/>
        <v>6290.8400000000011</v>
      </c>
      <c r="N1657" s="93">
        <f t="shared" si="259"/>
        <v>2.3379156307255493</v>
      </c>
      <c r="O1657" s="261"/>
      <c r="P1657" s="160"/>
      <c r="Q1657" s="310">
        <v>769.39</v>
      </c>
      <c r="R1657" s="310">
        <v>2589.7800000000002</v>
      </c>
      <c r="S1657" s="144">
        <f t="shared" si="260"/>
        <v>-1820.3900000000003</v>
      </c>
      <c r="T1657" s="93">
        <f t="shared" si="261"/>
        <v>-0.70291298874807906</v>
      </c>
      <c r="U1657" s="160"/>
      <c r="V1657" s="310">
        <v>19975.410000000003</v>
      </c>
      <c r="W1657" s="310">
        <v>9069.17</v>
      </c>
      <c r="X1657" s="144">
        <f t="shared" si="262"/>
        <v>10906.240000000003</v>
      </c>
      <c r="Y1657" s="93">
        <f t="shared" si="263"/>
        <v>1.2025620867179689</v>
      </c>
      <c r="Z1657" s="134"/>
    </row>
    <row r="1658" spans="1:26" s="70" customFormat="1" hidden="1" outlineLevel="2" x14ac:dyDescent="0.25">
      <c r="A1658" s="65" t="s">
        <v>1528</v>
      </c>
      <c r="B1658" s="66" t="s">
        <v>1989</v>
      </c>
      <c r="C1658" s="67" t="s">
        <v>2439</v>
      </c>
      <c r="D1658" s="68"/>
      <c r="E1658" s="69"/>
      <c r="F1658" s="310">
        <v>0</v>
      </c>
      <c r="G1658" s="310">
        <v>-0.36</v>
      </c>
      <c r="H1658" s="144">
        <f t="shared" si="265"/>
        <v>0.36</v>
      </c>
      <c r="I1658" s="93" t="str">
        <f t="shared" si="264"/>
        <v>N.M.</v>
      </c>
      <c r="J1658" s="160"/>
      <c r="K1658" s="310">
        <v>0</v>
      </c>
      <c r="L1658" s="310">
        <v>3.42</v>
      </c>
      <c r="M1658" s="144">
        <f t="shared" si="258"/>
        <v>-3.42</v>
      </c>
      <c r="N1658" s="93" t="str">
        <f t="shared" si="259"/>
        <v>N.M.</v>
      </c>
      <c r="O1658" s="261"/>
      <c r="P1658" s="160"/>
      <c r="Q1658" s="310">
        <v>0</v>
      </c>
      <c r="R1658" s="310">
        <v>-3</v>
      </c>
      <c r="S1658" s="144">
        <f t="shared" si="260"/>
        <v>3</v>
      </c>
      <c r="T1658" s="93" t="str">
        <f t="shared" si="261"/>
        <v>N.M.</v>
      </c>
      <c r="U1658" s="160"/>
      <c r="V1658" s="310">
        <v>4343.1000000000004</v>
      </c>
      <c r="W1658" s="310">
        <v>-15.090000000000002</v>
      </c>
      <c r="X1658" s="144">
        <f t="shared" si="262"/>
        <v>4358.1900000000005</v>
      </c>
      <c r="Y1658" s="93" t="str">
        <f t="shared" si="263"/>
        <v>N.M.</v>
      </c>
      <c r="Z1658" s="134"/>
    </row>
    <row r="1659" spans="1:26" s="70" customFormat="1" hidden="1" outlineLevel="2" x14ac:dyDescent="0.25">
      <c r="A1659" s="65" t="s">
        <v>1529</v>
      </c>
      <c r="B1659" s="66" t="s">
        <v>1990</v>
      </c>
      <c r="C1659" s="67" t="s">
        <v>2440</v>
      </c>
      <c r="D1659" s="68"/>
      <c r="E1659" s="69"/>
      <c r="F1659" s="310">
        <v>-20979.95</v>
      </c>
      <c r="G1659" s="310">
        <v>489137.69</v>
      </c>
      <c r="H1659" s="144">
        <f t="shared" si="265"/>
        <v>-510117.64</v>
      </c>
      <c r="I1659" s="93">
        <f t="shared" si="264"/>
        <v>-1.0428917060143126</v>
      </c>
      <c r="J1659" s="160"/>
      <c r="K1659" s="310">
        <v>649615.13</v>
      </c>
      <c r="L1659" s="310">
        <v>1904972.05</v>
      </c>
      <c r="M1659" s="144">
        <f t="shared" si="258"/>
        <v>-1255356.92</v>
      </c>
      <c r="N1659" s="93">
        <f t="shared" si="259"/>
        <v>-0.65898967913991169</v>
      </c>
      <c r="O1659" s="261"/>
      <c r="P1659" s="160"/>
      <c r="Q1659" s="310">
        <v>403966.18</v>
      </c>
      <c r="R1659" s="310">
        <v>968699.24</v>
      </c>
      <c r="S1659" s="144">
        <f t="shared" si="260"/>
        <v>-564733.06000000006</v>
      </c>
      <c r="T1659" s="93">
        <f t="shared" si="261"/>
        <v>-0.58298080217343828</v>
      </c>
      <c r="U1659" s="160"/>
      <c r="V1659" s="310">
        <v>1746655.63</v>
      </c>
      <c r="W1659" s="310">
        <v>3405425.6500000004</v>
      </c>
      <c r="X1659" s="144">
        <f t="shared" si="262"/>
        <v>-1658770.0200000005</v>
      </c>
      <c r="Y1659" s="93">
        <f t="shared" si="263"/>
        <v>-0.48709623714732997</v>
      </c>
      <c r="Z1659" s="134"/>
    </row>
    <row r="1660" spans="1:26" s="70" customFormat="1" hidden="1" outlineLevel="2" x14ac:dyDescent="0.25">
      <c r="A1660" s="65" t="s">
        <v>1530</v>
      </c>
      <c r="B1660" s="66" t="s">
        <v>1991</v>
      </c>
      <c r="C1660" s="67" t="s">
        <v>2441</v>
      </c>
      <c r="D1660" s="68"/>
      <c r="E1660" s="69"/>
      <c r="F1660" s="310">
        <v>26625.48</v>
      </c>
      <c r="G1660" s="310">
        <v>-70.460000000000008</v>
      </c>
      <c r="H1660" s="144">
        <f t="shared" si="265"/>
        <v>26695.94</v>
      </c>
      <c r="I1660" s="93" t="str">
        <f t="shared" si="264"/>
        <v>N.M.</v>
      </c>
      <c r="J1660" s="160"/>
      <c r="K1660" s="310">
        <v>63618.87</v>
      </c>
      <c r="L1660" s="310">
        <v>8639.9500000000007</v>
      </c>
      <c r="M1660" s="144">
        <f t="shared" si="258"/>
        <v>54978.92</v>
      </c>
      <c r="N1660" s="93">
        <f t="shared" si="259"/>
        <v>6.363337750797168</v>
      </c>
      <c r="O1660" s="261"/>
      <c r="P1660" s="160"/>
      <c r="Q1660" s="310">
        <v>59944.32</v>
      </c>
      <c r="R1660" s="310">
        <v>3270.04</v>
      </c>
      <c r="S1660" s="144">
        <f t="shared" si="260"/>
        <v>56674.28</v>
      </c>
      <c r="T1660" s="93" t="str">
        <f t="shared" si="261"/>
        <v>N.M.</v>
      </c>
      <c r="U1660" s="160"/>
      <c r="V1660" s="310">
        <v>76561.11</v>
      </c>
      <c r="W1660" s="310">
        <v>12992.800000000001</v>
      </c>
      <c r="X1660" s="144">
        <f t="shared" si="262"/>
        <v>63568.31</v>
      </c>
      <c r="Y1660" s="93">
        <f t="shared" si="263"/>
        <v>4.892579736469429</v>
      </c>
      <c r="Z1660" s="134"/>
    </row>
    <row r="1661" spans="1:26" s="70" customFormat="1" hidden="1" outlineLevel="2" x14ac:dyDescent="0.25">
      <c r="A1661" s="65" t="s">
        <v>1531</v>
      </c>
      <c r="B1661" s="66" t="s">
        <v>1992</v>
      </c>
      <c r="C1661" s="67" t="s">
        <v>2442</v>
      </c>
      <c r="D1661" s="68"/>
      <c r="E1661" s="69"/>
      <c r="F1661" s="310">
        <v>79433</v>
      </c>
      <c r="G1661" s="310">
        <v>79052.86</v>
      </c>
      <c r="H1661" s="144">
        <f t="shared" si="265"/>
        <v>380.13999999999942</v>
      </c>
      <c r="I1661" s="93">
        <f t="shared" si="264"/>
        <v>4.8086811786442569E-3</v>
      </c>
      <c r="J1661" s="160"/>
      <c r="K1661" s="310">
        <v>476598</v>
      </c>
      <c r="L1661" s="310">
        <v>474602.86</v>
      </c>
      <c r="M1661" s="144">
        <f t="shared" si="258"/>
        <v>1995.140000000014</v>
      </c>
      <c r="N1661" s="93">
        <f t="shared" si="259"/>
        <v>4.2038094755687191E-3</v>
      </c>
      <c r="O1661" s="261"/>
      <c r="P1661" s="160"/>
      <c r="Q1661" s="310">
        <v>238299</v>
      </c>
      <c r="R1661" s="310">
        <v>237272.86000000002</v>
      </c>
      <c r="S1661" s="144">
        <f t="shared" si="260"/>
        <v>1026.1399999999849</v>
      </c>
      <c r="T1661" s="93">
        <f t="shared" si="261"/>
        <v>4.3247255501534599E-3</v>
      </c>
      <c r="U1661" s="160"/>
      <c r="V1661" s="310">
        <v>953190.60000000009</v>
      </c>
      <c r="W1661" s="310">
        <v>949023.67999999993</v>
      </c>
      <c r="X1661" s="144">
        <f t="shared" si="262"/>
        <v>4166.9200000001583</v>
      </c>
      <c r="Y1661" s="93">
        <f t="shared" si="263"/>
        <v>4.3907439696343076E-3</v>
      </c>
      <c r="Z1661" s="134"/>
    </row>
    <row r="1662" spans="1:26" s="70" customFormat="1" hidden="1" outlineLevel="2" x14ac:dyDescent="0.25">
      <c r="A1662" s="65" t="s">
        <v>1532</v>
      </c>
      <c r="B1662" s="66" t="s">
        <v>1993</v>
      </c>
      <c r="C1662" s="67" t="s">
        <v>2443</v>
      </c>
      <c r="D1662" s="68"/>
      <c r="E1662" s="69"/>
      <c r="F1662" s="310">
        <v>-3800</v>
      </c>
      <c r="G1662" s="310">
        <v>-686.09</v>
      </c>
      <c r="H1662" s="144">
        <f t="shared" si="265"/>
        <v>-3113.91</v>
      </c>
      <c r="I1662" s="93">
        <f t="shared" si="264"/>
        <v>-4.5386319579063965</v>
      </c>
      <c r="J1662" s="160"/>
      <c r="K1662" s="310">
        <v>8025.02</v>
      </c>
      <c r="L1662" s="310">
        <v>9063.9</v>
      </c>
      <c r="M1662" s="144">
        <f t="shared" si="258"/>
        <v>-1038.8799999999992</v>
      </c>
      <c r="N1662" s="93">
        <f t="shared" si="259"/>
        <v>-0.11461732808173074</v>
      </c>
      <c r="O1662" s="261"/>
      <c r="P1662" s="160"/>
      <c r="Q1662" s="310">
        <v>3025.02</v>
      </c>
      <c r="R1662" s="310">
        <v>2463.9</v>
      </c>
      <c r="S1662" s="144">
        <f t="shared" si="260"/>
        <v>561.11999999999989</v>
      </c>
      <c r="T1662" s="93">
        <f t="shared" si="261"/>
        <v>0.22773651528065258</v>
      </c>
      <c r="U1662" s="160"/>
      <c r="V1662" s="310">
        <v>30475.02</v>
      </c>
      <c r="W1662" s="310">
        <v>89652.989999999991</v>
      </c>
      <c r="X1662" s="144">
        <f t="shared" si="262"/>
        <v>-59177.969999999987</v>
      </c>
      <c r="Y1662" s="93">
        <f t="shared" si="263"/>
        <v>-0.66007804089969546</v>
      </c>
      <c r="Z1662" s="134"/>
    </row>
    <row r="1663" spans="1:26" s="70" customFormat="1" hidden="1" outlineLevel="2" x14ac:dyDescent="0.25">
      <c r="A1663" s="65" t="s">
        <v>1533</v>
      </c>
      <c r="B1663" s="66" t="s">
        <v>1994</v>
      </c>
      <c r="C1663" s="67" t="s">
        <v>2444</v>
      </c>
      <c r="D1663" s="68"/>
      <c r="E1663" s="69"/>
      <c r="F1663" s="310">
        <v>4250.01</v>
      </c>
      <c r="G1663" s="310">
        <v>15950.01</v>
      </c>
      <c r="H1663" s="144">
        <f t="shared" si="265"/>
        <v>-11700</v>
      </c>
      <c r="I1663" s="93">
        <f t="shared" si="264"/>
        <v>-0.73354185984836373</v>
      </c>
      <c r="J1663" s="160"/>
      <c r="K1663" s="310">
        <v>8811.5</v>
      </c>
      <c r="L1663" s="310">
        <v>20000</v>
      </c>
      <c r="M1663" s="144">
        <f t="shared" si="258"/>
        <v>-11188.5</v>
      </c>
      <c r="N1663" s="93">
        <f t="shared" si="259"/>
        <v>-0.55942499999999995</v>
      </c>
      <c r="O1663" s="261"/>
      <c r="P1663" s="160"/>
      <c r="Q1663" s="310">
        <v>7900</v>
      </c>
      <c r="R1663" s="310">
        <v>18000.010000000002</v>
      </c>
      <c r="S1663" s="144">
        <f t="shared" si="260"/>
        <v>-10100.010000000002</v>
      </c>
      <c r="T1663" s="93">
        <f t="shared" si="261"/>
        <v>-0.56111135493813624</v>
      </c>
      <c r="U1663" s="160"/>
      <c r="V1663" s="310">
        <v>14476.810000000001</v>
      </c>
      <c r="W1663" s="310">
        <v>28001.25</v>
      </c>
      <c r="X1663" s="144">
        <f t="shared" si="262"/>
        <v>-13524.439999999999</v>
      </c>
      <c r="Y1663" s="93">
        <f t="shared" si="263"/>
        <v>-0.48299415204678359</v>
      </c>
      <c r="Z1663" s="134"/>
    </row>
    <row r="1664" spans="1:26" s="70" customFormat="1" hidden="1" outlineLevel="2" x14ac:dyDescent="0.25">
      <c r="A1664" s="65" t="s">
        <v>1534</v>
      </c>
      <c r="B1664" s="66" t="s">
        <v>1995</v>
      </c>
      <c r="C1664" s="67" t="s">
        <v>2445</v>
      </c>
      <c r="D1664" s="68"/>
      <c r="E1664" s="69"/>
      <c r="F1664" s="310">
        <v>133.06</v>
      </c>
      <c r="G1664" s="310">
        <v>117.07000000000001</v>
      </c>
      <c r="H1664" s="144">
        <f t="shared" si="265"/>
        <v>15.989999999999995</v>
      </c>
      <c r="I1664" s="93">
        <f t="shared" si="264"/>
        <v>0.13658494917570679</v>
      </c>
      <c r="J1664" s="160"/>
      <c r="K1664" s="310">
        <v>1080.3</v>
      </c>
      <c r="L1664" s="310">
        <v>18415.34</v>
      </c>
      <c r="M1664" s="144">
        <f t="shared" si="258"/>
        <v>-17335.04</v>
      </c>
      <c r="N1664" s="93">
        <f t="shared" si="259"/>
        <v>-0.94133695060748268</v>
      </c>
      <c r="O1664" s="261"/>
      <c r="P1664" s="160"/>
      <c r="Q1664" s="310">
        <v>243.76</v>
      </c>
      <c r="R1664" s="310">
        <v>270.59000000000003</v>
      </c>
      <c r="S1664" s="144">
        <f t="shared" si="260"/>
        <v>-26.830000000000041</v>
      </c>
      <c r="T1664" s="93">
        <f t="shared" si="261"/>
        <v>-9.9153701171514244E-2</v>
      </c>
      <c r="U1664" s="160"/>
      <c r="V1664" s="310">
        <v>22162.560000000001</v>
      </c>
      <c r="W1664" s="310">
        <v>22353.35</v>
      </c>
      <c r="X1664" s="144">
        <f t="shared" si="262"/>
        <v>-190.78999999999724</v>
      </c>
      <c r="Y1664" s="93">
        <f t="shared" si="263"/>
        <v>-8.5351860012032755E-3</v>
      </c>
      <c r="Z1664" s="134"/>
    </row>
    <row r="1665" spans="1:26" s="70" customFormat="1" hidden="1" outlineLevel="2" x14ac:dyDescent="0.25">
      <c r="A1665" s="65" t="s">
        <v>1535</v>
      </c>
      <c r="B1665" s="66" t="s">
        <v>1996</v>
      </c>
      <c r="C1665" s="67" t="s">
        <v>2446</v>
      </c>
      <c r="D1665" s="68"/>
      <c r="E1665" s="69"/>
      <c r="F1665" s="310">
        <v>0</v>
      </c>
      <c r="G1665" s="310">
        <v>0</v>
      </c>
      <c r="H1665" s="144">
        <f t="shared" si="265"/>
        <v>0</v>
      </c>
      <c r="I1665" s="93">
        <f t="shared" si="264"/>
        <v>0</v>
      </c>
      <c r="J1665" s="160"/>
      <c r="K1665" s="310">
        <v>-1682.5900000000001</v>
      </c>
      <c r="L1665" s="310">
        <v>0</v>
      </c>
      <c r="M1665" s="144">
        <f t="shared" si="258"/>
        <v>-1682.5900000000001</v>
      </c>
      <c r="N1665" s="93" t="str">
        <f t="shared" si="259"/>
        <v>N.M.</v>
      </c>
      <c r="O1665" s="261"/>
      <c r="P1665" s="160"/>
      <c r="Q1665" s="310">
        <v>-2819.71</v>
      </c>
      <c r="R1665" s="310">
        <v>0</v>
      </c>
      <c r="S1665" s="144">
        <f t="shared" si="260"/>
        <v>-2819.71</v>
      </c>
      <c r="T1665" s="93" t="str">
        <f t="shared" si="261"/>
        <v>N.M.</v>
      </c>
      <c r="U1665" s="160"/>
      <c r="V1665" s="310">
        <v>-1682.5900000000001</v>
      </c>
      <c r="W1665" s="310">
        <v>0</v>
      </c>
      <c r="X1665" s="144">
        <f t="shared" si="262"/>
        <v>-1682.5900000000001</v>
      </c>
      <c r="Y1665" s="93" t="str">
        <f t="shared" si="263"/>
        <v>N.M.</v>
      </c>
      <c r="Z1665" s="134"/>
    </row>
    <row r="1666" spans="1:26" s="70" customFormat="1" hidden="1" outlineLevel="2" x14ac:dyDescent="0.25">
      <c r="A1666" s="65" t="s">
        <v>1536</v>
      </c>
      <c r="B1666" s="66" t="s">
        <v>1997</v>
      </c>
      <c r="C1666" s="67" t="s">
        <v>2447</v>
      </c>
      <c r="D1666" s="68"/>
      <c r="E1666" s="69"/>
      <c r="F1666" s="310">
        <v>0</v>
      </c>
      <c r="G1666" s="310">
        <v>0</v>
      </c>
      <c r="H1666" s="144">
        <f t="shared" si="265"/>
        <v>0</v>
      </c>
      <c r="I1666" s="93">
        <f t="shared" si="264"/>
        <v>0</v>
      </c>
      <c r="J1666" s="160"/>
      <c r="K1666" s="310">
        <v>625</v>
      </c>
      <c r="L1666" s="310">
        <v>0</v>
      </c>
      <c r="M1666" s="144">
        <f t="shared" si="258"/>
        <v>625</v>
      </c>
      <c r="N1666" s="93" t="str">
        <f t="shared" si="259"/>
        <v>N.M.</v>
      </c>
      <c r="O1666" s="261"/>
      <c r="P1666" s="160"/>
      <c r="Q1666" s="310">
        <v>-125</v>
      </c>
      <c r="R1666" s="310">
        <v>0</v>
      </c>
      <c r="S1666" s="144">
        <f t="shared" si="260"/>
        <v>-125</v>
      </c>
      <c r="T1666" s="93" t="str">
        <f t="shared" si="261"/>
        <v>N.M.</v>
      </c>
      <c r="U1666" s="160"/>
      <c r="V1666" s="310">
        <v>625</v>
      </c>
      <c r="W1666" s="310">
        <v>0</v>
      </c>
      <c r="X1666" s="144">
        <f t="shared" si="262"/>
        <v>625</v>
      </c>
      <c r="Y1666" s="93" t="str">
        <f t="shared" si="263"/>
        <v>N.M.</v>
      </c>
      <c r="Z1666" s="134"/>
    </row>
    <row r="1667" spans="1:26" s="70" customFormat="1" hidden="1" outlineLevel="2" x14ac:dyDescent="0.25">
      <c r="A1667" s="65" t="s">
        <v>1537</v>
      </c>
      <c r="B1667" s="66" t="s">
        <v>1998</v>
      </c>
      <c r="C1667" s="67" t="s">
        <v>2448</v>
      </c>
      <c r="D1667" s="68"/>
      <c r="E1667" s="69"/>
      <c r="F1667" s="310">
        <v>0</v>
      </c>
      <c r="G1667" s="310">
        <v>0</v>
      </c>
      <c r="H1667" s="144">
        <f t="shared" si="265"/>
        <v>0</v>
      </c>
      <c r="I1667" s="93">
        <f t="shared" si="264"/>
        <v>0</v>
      </c>
      <c r="J1667" s="160"/>
      <c r="K1667" s="310">
        <v>0</v>
      </c>
      <c r="L1667" s="310">
        <v>0</v>
      </c>
      <c r="M1667" s="144">
        <f t="shared" si="258"/>
        <v>0</v>
      </c>
      <c r="N1667" s="93">
        <f t="shared" si="259"/>
        <v>0</v>
      </c>
      <c r="O1667" s="261"/>
      <c r="P1667" s="160"/>
      <c r="Q1667" s="310">
        <v>0</v>
      </c>
      <c r="R1667" s="310">
        <v>0</v>
      </c>
      <c r="S1667" s="144">
        <f t="shared" si="260"/>
        <v>0</v>
      </c>
      <c r="T1667" s="93">
        <f t="shared" si="261"/>
        <v>0</v>
      </c>
      <c r="U1667" s="160"/>
      <c r="V1667" s="310">
        <v>0</v>
      </c>
      <c r="W1667" s="310">
        <v>13.48</v>
      </c>
      <c r="X1667" s="144">
        <f t="shared" si="262"/>
        <v>-13.48</v>
      </c>
      <c r="Y1667" s="93" t="str">
        <f t="shared" si="263"/>
        <v>N.M.</v>
      </c>
      <c r="Z1667" s="134"/>
    </row>
    <row r="1668" spans="1:26" s="70" customFormat="1" hidden="1" outlineLevel="2" x14ac:dyDescent="0.25">
      <c r="A1668" s="65" t="s">
        <v>1538</v>
      </c>
      <c r="B1668" s="66" t="s">
        <v>1999</v>
      </c>
      <c r="C1668" s="67" t="s">
        <v>2449</v>
      </c>
      <c r="D1668" s="68"/>
      <c r="E1668" s="69"/>
      <c r="F1668" s="310">
        <v>1774.04</v>
      </c>
      <c r="G1668" s="310">
        <v>6254.02</v>
      </c>
      <c r="H1668" s="144">
        <f t="shared" si="265"/>
        <v>-4479.9800000000005</v>
      </c>
      <c r="I1668" s="93">
        <f t="shared" si="264"/>
        <v>-0.71633605265093492</v>
      </c>
      <c r="J1668" s="160"/>
      <c r="K1668" s="310">
        <v>10916.210000000001</v>
      </c>
      <c r="L1668" s="310">
        <v>12539.43</v>
      </c>
      <c r="M1668" s="144">
        <f t="shared" si="258"/>
        <v>-1623.2199999999993</v>
      </c>
      <c r="N1668" s="93">
        <f t="shared" si="259"/>
        <v>-0.12944926523773403</v>
      </c>
      <c r="O1668" s="261"/>
      <c r="P1668" s="160"/>
      <c r="Q1668" s="310">
        <v>6585.76</v>
      </c>
      <c r="R1668" s="310">
        <v>12539.43</v>
      </c>
      <c r="S1668" s="144">
        <f t="shared" si="260"/>
        <v>-5953.67</v>
      </c>
      <c r="T1668" s="93">
        <f t="shared" si="261"/>
        <v>-0.47479590380104997</v>
      </c>
      <c r="U1668" s="160"/>
      <c r="V1668" s="310">
        <v>15242.710000000001</v>
      </c>
      <c r="W1668" s="310">
        <v>23065</v>
      </c>
      <c r="X1668" s="144">
        <f t="shared" si="262"/>
        <v>-7822.2899999999991</v>
      </c>
      <c r="Y1668" s="93">
        <f t="shared" si="263"/>
        <v>-0.33914112291350529</v>
      </c>
      <c r="Z1668" s="134"/>
    </row>
    <row r="1669" spans="1:26" s="70" customFormat="1" hidden="1" outlineLevel="2" x14ac:dyDescent="0.25">
      <c r="A1669" s="65" t="s">
        <v>1539</v>
      </c>
      <c r="B1669" s="66" t="s">
        <v>2000</v>
      </c>
      <c r="C1669" s="67" t="s">
        <v>2450</v>
      </c>
      <c r="D1669" s="68"/>
      <c r="E1669" s="69"/>
      <c r="F1669" s="310">
        <v>1194.32</v>
      </c>
      <c r="G1669" s="310">
        <v>289.06</v>
      </c>
      <c r="H1669" s="144">
        <f t="shared" si="265"/>
        <v>905.26</v>
      </c>
      <c r="I1669" s="93">
        <f t="shared" si="264"/>
        <v>3.1317373555663184</v>
      </c>
      <c r="J1669" s="160"/>
      <c r="K1669" s="310">
        <v>4477.08</v>
      </c>
      <c r="L1669" s="310">
        <v>5131.57</v>
      </c>
      <c r="M1669" s="144">
        <f t="shared" si="258"/>
        <v>-654.48999999999978</v>
      </c>
      <c r="N1669" s="93">
        <f t="shared" si="259"/>
        <v>-0.12754186340632589</v>
      </c>
      <c r="O1669" s="261"/>
      <c r="P1669" s="160"/>
      <c r="Q1669" s="310">
        <v>3586.84</v>
      </c>
      <c r="R1669" s="310">
        <v>1951.42</v>
      </c>
      <c r="S1669" s="144">
        <f t="shared" si="260"/>
        <v>1635.42</v>
      </c>
      <c r="T1669" s="93">
        <f t="shared" si="261"/>
        <v>0.83806663865287845</v>
      </c>
      <c r="U1669" s="160"/>
      <c r="V1669" s="310">
        <v>5663.3099999999995</v>
      </c>
      <c r="W1669" s="310">
        <v>9373.2000000000007</v>
      </c>
      <c r="X1669" s="144">
        <f t="shared" si="262"/>
        <v>-3709.8900000000012</v>
      </c>
      <c r="Y1669" s="93">
        <f t="shared" si="263"/>
        <v>-0.3957975931378826</v>
      </c>
      <c r="Z1669" s="134"/>
    </row>
    <row r="1670" spans="1:26" s="70" customFormat="1" hidden="1" outlineLevel="2" x14ac:dyDescent="0.25">
      <c r="A1670" s="65" t="s">
        <v>1540</v>
      </c>
      <c r="B1670" s="66" t="s">
        <v>2001</v>
      </c>
      <c r="C1670" s="67" t="s">
        <v>2451</v>
      </c>
      <c r="D1670" s="68"/>
      <c r="E1670" s="69"/>
      <c r="F1670" s="310">
        <v>35047.910000000003</v>
      </c>
      <c r="G1670" s="310">
        <v>30845.91</v>
      </c>
      <c r="H1670" s="144">
        <f t="shared" si="265"/>
        <v>4202.0000000000036</v>
      </c>
      <c r="I1670" s="93">
        <f t="shared" si="264"/>
        <v>0.13622551579771852</v>
      </c>
      <c r="J1670" s="160"/>
      <c r="K1670" s="310">
        <v>137678.39999999999</v>
      </c>
      <c r="L1670" s="310">
        <v>182502.58000000002</v>
      </c>
      <c r="M1670" s="144">
        <f t="shared" si="258"/>
        <v>-44824.180000000022</v>
      </c>
      <c r="N1670" s="93">
        <f t="shared" si="259"/>
        <v>-0.24560847304186065</v>
      </c>
      <c r="O1670" s="261"/>
      <c r="P1670" s="160"/>
      <c r="Q1670" s="310">
        <v>87645.89</v>
      </c>
      <c r="R1670" s="310">
        <v>-12324.210000000001</v>
      </c>
      <c r="S1670" s="144">
        <f t="shared" si="260"/>
        <v>99970.1</v>
      </c>
      <c r="T1670" s="93">
        <f t="shared" si="261"/>
        <v>8.1116842377726446</v>
      </c>
      <c r="U1670" s="160"/>
      <c r="V1670" s="310">
        <v>248571.72999999998</v>
      </c>
      <c r="W1670" s="310">
        <v>224821.23</v>
      </c>
      <c r="X1670" s="144">
        <f t="shared" si="262"/>
        <v>23750.499999999971</v>
      </c>
      <c r="Y1670" s="93">
        <f t="shared" si="263"/>
        <v>0.1056417136406556</v>
      </c>
      <c r="Z1670" s="134"/>
    </row>
    <row r="1671" spans="1:26" s="70" customFormat="1" hidden="1" outlineLevel="2" x14ac:dyDescent="0.25">
      <c r="A1671" s="65" t="s">
        <v>1541</v>
      </c>
      <c r="B1671" s="66" t="s">
        <v>2002</v>
      </c>
      <c r="C1671" s="67" t="s">
        <v>2452</v>
      </c>
      <c r="D1671" s="68"/>
      <c r="E1671" s="69"/>
      <c r="F1671" s="310">
        <v>2027.2710000000002</v>
      </c>
      <c r="G1671" s="310">
        <v>2109.86</v>
      </c>
      <c r="H1671" s="144">
        <f t="shared" si="265"/>
        <v>-82.588999999999942</v>
      </c>
      <c r="I1671" s="93">
        <f t="shared" si="264"/>
        <v>-3.9144303413496603E-2</v>
      </c>
      <c r="J1671" s="160"/>
      <c r="K1671" s="310">
        <v>31507.898000000001</v>
      </c>
      <c r="L1671" s="310">
        <v>43787.019</v>
      </c>
      <c r="M1671" s="144">
        <f t="shared" si="258"/>
        <v>-12279.120999999999</v>
      </c>
      <c r="N1671" s="93">
        <f t="shared" si="259"/>
        <v>-0.28042833881886314</v>
      </c>
      <c r="O1671" s="261"/>
      <c r="P1671" s="160"/>
      <c r="Q1671" s="310">
        <v>6945.6840000000002</v>
      </c>
      <c r="R1671" s="310">
        <v>10733.64</v>
      </c>
      <c r="S1671" s="144">
        <f t="shared" si="260"/>
        <v>-3787.9559999999992</v>
      </c>
      <c r="T1671" s="93">
        <f t="shared" si="261"/>
        <v>-0.352905072277438</v>
      </c>
      <c r="U1671" s="160"/>
      <c r="V1671" s="310">
        <v>76176.687999999995</v>
      </c>
      <c r="W1671" s="310">
        <v>60317.078999999998</v>
      </c>
      <c r="X1671" s="144">
        <f t="shared" si="262"/>
        <v>15859.608999999997</v>
      </c>
      <c r="Y1671" s="93">
        <f t="shared" si="263"/>
        <v>0.26293728514273706</v>
      </c>
      <c r="Z1671" s="134"/>
    </row>
    <row r="1672" spans="1:26" s="70" customFormat="1" hidden="1" outlineLevel="2" x14ac:dyDescent="0.25">
      <c r="A1672" s="65" t="s">
        <v>1542</v>
      </c>
      <c r="B1672" s="66" t="s">
        <v>2003</v>
      </c>
      <c r="C1672" s="67" t="s">
        <v>2453</v>
      </c>
      <c r="D1672" s="68"/>
      <c r="E1672" s="69"/>
      <c r="F1672" s="310">
        <v>0</v>
      </c>
      <c r="G1672" s="310">
        <v>0</v>
      </c>
      <c r="H1672" s="144">
        <f t="shared" si="265"/>
        <v>0</v>
      </c>
      <c r="I1672" s="93">
        <f t="shared" si="264"/>
        <v>0</v>
      </c>
      <c r="J1672" s="160"/>
      <c r="K1672" s="310">
        <v>17.89</v>
      </c>
      <c r="L1672" s="310">
        <v>556.69000000000005</v>
      </c>
      <c r="M1672" s="144">
        <f t="shared" si="258"/>
        <v>-538.80000000000007</v>
      </c>
      <c r="N1672" s="93">
        <f t="shared" si="259"/>
        <v>-0.96786362248288993</v>
      </c>
      <c r="O1672" s="261"/>
      <c r="P1672" s="160"/>
      <c r="Q1672" s="310">
        <v>-6.48</v>
      </c>
      <c r="R1672" s="310">
        <v>-8.2799999999999994</v>
      </c>
      <c r="S1672" s="144">
        <f t="shared" si="260"/>
        <v>1.7999999999999989</v>
      </c>
      <c r="T1672" s="93">
        <f t="shared" si="261"/>
        <v>0.21739130434782597</v>
      </c>
      <c r="U1672" s="160"/>
      <c r="V1672" s="310">
        <v>86.81</v>
      </c>
      <c r="W1672" s="310">
        <v>2134.0700000000002</v>
      </c>
      <c r="X1672" s="144">
        <f t="shared" si="262"/>
        <v>-2047.2600000000002</v>
      </c>
      <c r="Y1672" s="93">
        <f t="shared" si="263"/>
        <v>-0.95932185917050516</v>
      </c>
      <c r="Z1672" s="134"/>
    </row>
    <row r="1673" spans="1:26" s="70" customFormat="1" hidden="1" outlineLevel="2" x14ac:dyDescent="0.25">
      <c r="A1673" s="65" t="s">
        <v>1543</v>
      </c>
      <c r="B1673" s="66" t="s">
        <v>2004</v>
      </c>
      <c r="C1673" s="67" t="s">
        <v>2454</v>
      </c>
      <c r="D1673" s="68"/>
      <c r="E1673" s="69"/>
      <c r="F1673" s="310">
        <v>0</v>
      </c>
      <c r="G1673" s="310">
        <v>-130.33000000000001</v>
      </c>
      <c r="H1673" s="144">
        <f t="shared" si="265"/>
        <v>130.33000000000001</v>
      </c>
      <c r="I1673" s="93" t="str">
        <f t="shared" si="264"/>
        <v>N.M.</v>
      </c>
      <c r="J1673" s="160"/>
      <c r="K1673" s="310">
        <v>13299.130000000001</v>
      </c>
      <c r="L1673" s="310">
        <v>116069.81</v>
      </c>
      <c r="M1673" s="144">
        <f t="shared" si="258"/>
        <v>-102770.68</v>
      </c>
      <c r="N1673" s="93">
        <f t="shared" si="259"/>
        <v>-0.88542128224384964</v>
      </c>
      <c r="O1673" s="261"/>
      <c r="P1673" s="160"/>
      <c r="Q1673" s="310">
        <v>-4.2</v>
      </c>
      <c r="R1673" s="310">
        <v>5251.45</v>
      </c>
      <c r="S1673" s="144">
        <f t="shared" si="260"/>
        <v>-5255.65</v>
      </c>
      <c r="T1673" s="93">
        <f t="shared" si="261"/>
        <v>-1.0007997791086272</v>
      </c>
      <c r="U1673" s="160"/>
      <c r="V1673" s="310">
        <v>17754.64</v>
      </c>
      <c r="W1673" s="310">
        <v>128515.64</v>
      </c>
      <c r="X1673" s="144">
        <f t="shared" si="262"/>
        <v>-110761</v>
      </c>
      <c r="Y1673" s="93">
        <f t="shared" si="263"/>
        <v>-0.86184841004565671</v>
      </c>
      <c r="Z1673" s="134"/>
    </row>
    <row r="1674" spans="1:26" s="70" customFormat="1" hidden="1" outlineLevel="2" x14ac:dyDescent="0.25">
      <c r="A1674" s="65" t="s">
        <v>1544</v>
      </c>
      <c r="B1674" s="66" t="s">
        <v>2005</v>
      </c>
      <c r="C1674" s="67" t="s">
        <v>2455</v>
      </c>
      <c r="D1674" s="68"/>
      <c r="E1674" s="69"/>
      <c r="F1674" s="310">
        <v>27010.89</v>
      </c>
      <c r="G1674" s="310">
        <v>26913.55</v>
      </c>
      <c r="H1674" s="144">
        <f t="shared" si="265"/>
        <v>97.340000000000146</v>
      </c>
      <c r="I1674" s="93">
        <f t="shared" si="264"/>
        <v>3.616765532603471E-3</v>
      </c>
      <c r="J1674" s="160"/>
      <c r="K1674" s="310">
        <v>110085.86</v>
      </c>
      <c r="L1674" s="310">
        <v>113684.24</v>
      </c>
      <c r="M1674" s="144">
        <f t="shared" si="258"/>
        <v>-3598.3800000000047</v>
      </c>
      <c r="N1674" s="93">
        <f t="shared" si="259"/>
        <v>-3.1652408460486732E-2</v>
      </c>
      <c r="O1674" s="261"/>
      <c r="P1674" s="160"/>
      <c r="Q1674" s="310">
        <v>54171.42</v>
      </c>
      <c r="R1674" s="310">
        <v>52552.66</v>
      </c>
      <c r="S1674" s="144">
        <f t="shared" si="260"/>
        <v>1618.7599999999948</v>
      </c>
      <c r="T1674" s="93">
        <f t="shared" si="261"/>
        <v>3.0802627307542466E-2</v>
      </c>
      <c r="U1674" s="160"/>
      <c r="V1674" s="310">
        <v>253992.01</v>
      </c>
      <c r="W1674" s="310">
        <v>273131.61</v>
      </c>
      <c r="X1674" s="144">
        <f t="shared" si="262"/>
        <v>-19139.599999999977</v>
      </c>
      <c r="Y1674" s="93">
        <f t="shared" si="263"/>
        <v>-7.0074642770201437E-2</v>
      </c>
      <c r="Z1674" s="134"/>
    </row>
    <row r="1675" spans="1:26" s="70" customFormat="1" hidden="1" outlineLevel="2" x14ac:dyDescent="0.25">
      <c r="A1675" s="65" t="s">
        <v>1545</v>
      </c>
      <c r="B1675" s="66" t="s">
        <v>2006</v>
      </c>
      <c r="C1675" s="67" t="s">
        <v>2456</v>
      </c>
      <c r="D1675" s="68"/>
      <c r="E1675" s="69"/>
      <c r="F1675" s="310">
        <v>800</v>
      </c>
      <c r="G1675" s="310">
        <v>800</v>
      </c>
      <c r="H1675" s="144">
        <f t="shared" si="265"/>
        <v>0</v>
      </c>
      <c r="I1675" s="93">
        <f t="shared" si="264"/>
        <v>0</v>
      </c>
      <c r="J1675" s="160"/>
      <c r="K1675" s="310">
        <v>5600</v>
      </c>
      <c r="L1675" s="310">
        <v>4800</v>
      </c>
      <c r="M1675" s="144">
        <f t="shared" si="258"/>
        <v>800</v>
      </c>
      <c r="N1675" s="93">
        <f t="shared" si="259"/>
        <v>0.16666666666666666</v>
      </c>
      <c r="O1675" s="261"/>
      <c r="P1675" s="160"/>
      <c r="Q1675" s="310">
        <v>3200</v>
      </c>
      <c r="R1675" s="310">
        <v>1600</v>
      </c>
      <c r="S1675" s="144">
        <f t="shared" si="260"/>
        <v>1600</v>
      </c>
      <c r="T1675" s="93">
        <f t="shared" si="261"/>
        <v>1</v>
      </c>
      <c r="U1675" s="160"/>
      <c r="V1675" s="310">
        <v>18233.71</v>
      </c>
      <c r="W1675" s="310">
        <v>16680.11</v>
      </c>
      <c r="X1675" s="144">
        <f t="shared" si="262"/>
        <v>1553.5999999999985</v>
      </c>
      <c r="Y1675" s="93">
        <f t="shared" si="263"/>
        <v>9.3140872572183189E-2</v>
      </c>
      <c r="Z1675" s="134"/>
    </row>
    <row r="1676" spans="1:26" s="70" customFormat="1" hidden="1" outlineLevel="2" x14ac:dyDescent="0.25">
      <c r="A1676" s="65" t="s">
        <v>1546</v>
      </c>
      <c r="B1676" s="66" t="s">
        <v>2007</v>
      </c>
      <c r="C1676" s="67" t="s">
        <v>2457</v>
      </c>
      <c r="D1676" s="68"/>
      <c r="E1676" s="69"/>
      <c r="F1676" s="310">
        <v>4092.1600000000003</v>
      </c>
      <c r="G1676" s="310">
        <v>4568.76</v>
      </c>
      <c r="H1676" s="144">
        <f t="shared" si="265"/>
        <v>-476.59999999999991</v>
      </c>
      <c r="I1676" s="93">
        <f t="shared" si="264"/>
        <v>-0.10431714513347164</v>
      </c>
      <c r="J1676" s="160"/>
      <c r="K1676" s="310">
        <v>24866.95</v>
      </c>
      <c r="L1676" s="310">
        <v>26632.73</v>
      </c>
      <c r="M1676" s="144">
        <f t="shared" si="258"/>
        <v>-1765.7799999999988</v>
      </c>
      <c r="N1676" s="93">
        <f t="shared" si="259"/>
        <v>-6.6301126471075209E-2</v>
      </c>
      <c r="O1676" s="261"/>
      <c r="P1676" s="160"/>
      <c r="Q1676" s="310">
        <v>12280.84</v>
      </c>
      <c r="R1676" s="310">
        <v>12945.93</v>
      </c>
      <c r="S1676" s="144">
        <f t="shared" si="260"/>
        <v>-665.09000000000015</v>
      </c>
      <c r="T1676" s="93">
        <f t="shared" si="261"/>
        <v>-5.1374447413202462E-2</v>
      </c>
      <c r="U1676" s="160"/>
      <c r="V1676" s="310">
        <v>50799.53</v>
      </c>
      <c r="W1676" s="310">
        <v>45915.21</v>
      </c>
      <c r="X1676" s="144">
        <f t="shared" si="262"/>
        <v>4884.32</v>
      </c>
      <c r="Y1676" s="93">
        <f t="shared" si="263"/>
        <v>0.10637695003463993</v>
      </c>
      <c r="Z1676" s="134"/>
    </row>
    <row r="1677" spans="1:26" s="70" customFormat="1" hidden="1" outlineLevel="2" x14ac:dyDescent="0.25">
      <c r="A1677" s="65" t="s">
        <v>1582</v>
      </c>
      <c r="B1677" s="66" t="s">
        <v>2043</v>
      </c>
      <c r="C1677" s="67" t="s">
        <v>2483</v>
      </c>
      <c r="D1677" s="68"/>
      <c r="E1677" s="69"/>
      <c r="F1677" s="310">
        <v>279.35000000000002</v>
      </c>
      <c r="G1677" s="310">
        <v>1611.17</v>
      </c>
      <c r="H1677" s="144">
        <f t="shared" si="265"/>
        <v>-1331.8200000000002</v>
      </c>
      <c r="I1677" s="93">
        <f t="shared" si="264"/>
        <v>-0.82661668228678542</v>
      </c>
      <c r="J1677" s="160"/>
      <c r="K1677" s="310">
        <v>2871.5</v>
      </c>
      <c r="L1677" s="310">
        <v>14503.35</v>
      </c>
      <c r="M1677" s="144">
        <f t="shared" si="258"/>
        <v>-11631.85</v>
      </c>
      <c r="N1677" s="93">
        <f t="shared" si="259"/>
        <v>-0.80201125946764029</v>
      </c>
      <c r="O1677" s="261"/>
      <c r="P1677" s="160"/>
      <c r="Q1677" s="310">
        <v>1855.29</v>
      </c>
      <c r="R1677" s="310">
        <v>4833.51</v>
      </c>
      <c r="S1677" s="144">
        <f t="shared" si="260"/>
        <v>-2978.2200000000003</v>
      </c>
      <c r="T1677" s="93">
        <f t="shared" si="261"/>
        <v>-0.61616092653165089</v>
      </c>
      <c r="U1677" s="160"/>
      <c r="V1677" s="310">
        <v>13505.73</v>
      </c>
      <c r="W1677" s="310">
        <v>23557.17</v>
      </c>
      <c r="X1677" s="144">
        <f t="shared" si="262"/>
        <v>-10051.439999999999</v>
      </c>
      <c r="Y1677" s="93">
        <f t="shared" si="263"/>
        <v>-0.42668283159649478</v>
      </c>
      <c r="Z1677" s="134"/>
    </row>
    <row r="1678" spans="1:26" s="70" customFormat="1" hidden="1" outlineLevel="2" x14ac:dyDescent="0.25">
      <c r="A1678" s="65" t="s">
        <v>1583</v>
      </c>
      <c r="B1678" s="66" t="s">
        <v>2044</v>
      </c>
      <c r="C1678" s="67" t="s">
        <v>2484</v>
      </c>
      <c r="D1678" s="68"/>
      <c r="E1678" s="69"/>
      <c r="F1678" s="310">
        <v>11593.91</v>
      </c>
      <c r="G1678" s="310">
        <v>45626.75</v>
      </c>
      <c r="H1678" s="144">
        <f t="shared" si="265"/>
        <v>-34032.839999999997</v>
      </c>
      <c r="I1678" s="93">
        <f t="shared" si="264"/>
        <v>-0.74589665053943133</v>
      </c>
      <c r="J1678" s="160"/>
      <c r="K1678" s="310">
        <v>102940.14</v>
      </c>
      <c r="L1678" s="310">
        <v>437834.71</v>
      </c>
      <c r="M1678" s="144">
        <f t="shared" si="258"/>
        <v>-334894.57</v>
      </c>
      <c r="N1678" s="93">
        <f t="shared" si="259"/>
        <v>-0.76488812410509888</v>
      </c>
      <c r="O1678" s="261"/>
      <c r="P1678" s="160"/>
      <c r="Q1678" s="310">
        <v>45560.57</v>
      </c>
      <c r="R1678" s="310">
        <v>200535.57</v>
      </c>
      <c r="S1678" s="144">
        <f t="shared" si="260"/>
        <v>-154975</v>
      </c>
      <c r="T1678" s="93">
        <f t="shared" si="261"/>
        <v>-0.77280554267754087</v>
      </c>
      <c r="U1678" s="160"/>
      <c r="V1678" s="310">
        <v>715966.07000000007</v>
      </c>
      <c r="W1678" s="310">
        <v>1083752.68</v>
      </c>
      <c r="X1678" s="144">
        <f t="shared" si="262"/>
        <v>-367786.60999999987</v>
      </c>
      <c r="Y1678" s="93">
        <f t="shared" si="263"/>
        <v>-0.3393639681703024</v>
      </c>
      <c r="Z1678" s="134"/>
    </row>
    <row r="1679" spans="1:26" s="70" customFormat="1" hidden="1" outlineLevel="2" x14ac:dyDescent="0.25">
      <c r="A1679" s="65" t="s">
        <v>1584</v>
      </c>
      <c r="B1679" s="66" t="s">
        <v>2045</v>
      </c>
      <c r="C1679" s="67" t="s">
        <v>2485</v>
      </c>
      <c r="D1679" s="68"/>
      <c r="E1679" s="69"/>
      <c r="F1679" s="310">
        <v>1808.33</v>
      </c>
      <c r="G1679" s="310">
        <v>731.68000000000006</v>
      </c>
      <c r="H1679" s="144">
        <f t="shared" si="265"/>
        <v>1076.6499999999999</v>
      </c>
      <c r="I1679" s="93">
        <f t="shared" si="264"/>
        <v>1.4714766017931333</v>
      </c>
      <c r="J1679" s="160"/>
      <c r="K1679" s="310">
        <v>11473.99</v>
      </c>
      <c r="L1679" s="310">
        <v>867.87</v>
      </c>
      <c r="M1679" s="144">
        <f t="shared" si="258"/>
        <v>10606.119999999999</v>
      </c>
      <c r="N1679" s="93" t="str">
        <f t="shared" si="259"/>
        <v>N.M.</v>
      </c>
      <c r="O1679" s="261"/>
      <c r="P1679" s="160"/>
      <c r="Q1679" s="310">
        <v>10161.469999999999</v>
      </c>
      <c r="R1679" s="310">
        <v>864.84</v>
      </c>
      <c r="S1679" s="144">
        <f t="shared" si="260"/>
        <v>9296.6299999999992</v>
      </c>
      <c r="T1679" s="93" t="str">
        <f t="shared" si="261"/>
        <v>N.M.</v>
      </c>
      <c r="U1679" s="160"/>
      <c r="V1679" s="310">
        <v>24711.78</v>
      </c>
      <c r="W1679" s="310">
        <v>859.75</v>
      </c>
      <c r="X1679" s="144">
        <f t="shared" si="262"/>
        <v>23852.03</v>
      </c>
      <c r="Y1679" s="93" t="str">
        <f t="shared" si="263"/>
        <v>N.M.</v>
      </c>
      <c r="Z1679" s="134"/>
    </row>
    <row r="1680" spans="1:26" s="70" customFormat="1" hidden="1" outlineLevel="2" x14ac:dyDescent="0.25">
      <c r="A1680" s="65" t="s">
        <v>1585</v>
      </c>
      <c r="B1680" s="66" t="s">
        <v>2046</v>
      </c>
      <c r="C1680" s="67" t="s">
        <v>2486</v>
      </c>
      <c r="D1680" s="68"/>
      <c r="E1680" s="69"/>
      <c r="F1680" s="310">
        <v>0</v>
      </c>
      <c r="G1680" s="310">
        <v>376.75</v>
      </c>
      <c r="H1680" s="144">
        <f t="shared" si="265"/>
        <v>-376.75</v>
      </c>
      <c r="I1680" s="93" t="str">
        <f t="shared" si="264"/>
        <v>N.M.</v>
      </c>
      <c r="J1680" s="160"/>
      <c r="K1680" s="310">
        <v>0</v>
      </c>
      <c r="L1680" s="310">
        <v>2282.67</v>
      </c>
      <c r="M1680" s="144">
        <f t="shared" si="258"/>
        <v>-2282.67</v>
      </c>
      <c r="N1680" s="93" t="str">
        <f t="shared" si="259"/>
        <v>N.M.</v>
      </c>
      <c r="O1680" s="261"/>
      <c r="P1680" s="160"/>
      <c r="Q1680" s="310">
        <v>0</v>
      </c>
      <c r="R1680" s="310">
        <v>1144.56</v>
      </c>
      <c r="S1680" s="144">
        <f t="shared" si="260"/>
        <v>-1144.56</v>
      </c>
      <c r="T1680" s="93" t="str">
        <f t="shared" si="261"/>
        <v>N.M.</v>
      </c>
      <c r="U1680" s="160"/>
      <c r="V1680" s="310">
        <v>2259.56</v>
      </c>
      <c r="W1680" s="310">
        <v>4642.22</v>
      </c>
      <c r="X1680" s="144">
        <f t="shared" si="262"/>
        <v>-2382.6600000000003</v>
      </c>
      <c r="Y1680" s="93">
        <f t="shared" si="263"/>
        <v>-0.51325874258436699</v>
      </c>
      <c r="Z1680" s="134"/>
    </row>
    <row r="1681" spans="1:26" s="70" customFormat="1" hidden="1" outlineLevel="2" x14ac:dyDescent="0.25">
      <c r="A1681" s="65" t="s">
        <v>1586</v>
      </c>
      <c r="B1681" s="66" t="s">
        <v>2047</v>
      </c>
      <c r="C1681" s="67" t="s">
        <v>2487</v>
      </c>
      <c r="D1681" s="68"/>
      <c r="E1681" s="69"/>
      <c r="F1681" s="310">
        <v>0</v>
      </c>
      <c r="G1681" s="310">
        <v>62751.8</v>
      </c>
      <c r="H1681" s="144">
        <f t="shared" si="265"/>
        <v>-62751.8</v>
      </c>
      <c r="I1681" s="93" t="str">
        <f t="shared" si="264"/>
        <v>N.M.</v>
      </c>
      <c r="J1681" s="160"/>
      <c r="K1681" s="310">
        <v>0</v>
      </c>
      <c r="L1681" s="310">
        <v>632378</v>
      </c>
      <c r="M1681" s="144">
        <f t="shared" si="258"/>
        <v>-632378</v>
      </c>
      <c r="N1681" s="93" t="str">
        <f t="shared" si="259"/>
        <v>N.M.</v>
      </c>
      <c r="O1681" s="261"/>
      <c r="P1681" s="160"/>
      <c r="Q1681" s="310">
        <v>0</v>
      </c>
      <c r="R1681" s="310">
        <v>248878.2</v>
      </c>
      <c r="S1681" s="144">
        <f t="shared" si="260"/>
        <v>-248878.2</v>
      </c>
      <c r="T1681" s="93" t="str">
        <f t="shared" si="261"/>
        <v>N.M.</v>
      </c>
      <c r="U1681" s="160"/>
      <c r="V1681" s="310">
        <v>485825.73</v>
      </c>
      <c r="W1681" s="310">
        <v>1142269.6099999999</v>
      </c>
      <c r="X1681" s="144">
        <f t="shared" si="262"/>
        <v>-656443.87999999989</v>
      </c>
      <c r="Y1681" s="93">
        <f t="shared" si="263"/>
        <v>-0.57468383493105446</v>
      </c>
      <c r="Z1681" s="134"/>
    </row>
    <row r="1682" spans="1:26" s="70" customFormat="1" hidden="1" outlineLevel="2" x14ac:dyDescent="0.25">
      <c r="A1682" s="65" t="s">
        <v>1587</v>
      </c>
      <c r="B1682" s="66" t="s">
        <v>2048</v>
      </c>
      <c r="C1682" s="67" t="s">
        <v>2488</v>
      </c>
      <c r="D1682" s="68"/>
      <c r="E1682" s="69"/>
      <c r="F1682" s="310">
        <v>0</v>
      </c>
      <c r="G1682" s="310">
        <v>84260.39</v>
      </c>
      <c r="H1682" s="144">
        <f t="shared" si="265"/>
        <v>-84260.39</v>
      </c>
      <c r="I1682" s="93" t="str">
        <f t="shared" si="264"/>
        <v>N.M.</v>
      </c>
      <c r="J1682" s="160"/>
      <c r="K1682" s="310">
        <v>0</v>
      </c>
      <c r="L1682" s="310">
        <v>487291.14</v>
      </c>
      <c r="M1682" s="144">
        <f t="shared" si="258"/>
        <v>-487291.14</v>
      </c>
      <c r="N1682" s="93" t="str">
        <f t="shared" si="259"/>
        <v>N.M.</v>
      </c>
      <c r="O1682" s="261"/>
      <c r="P1682" s="160"/>
      <c r="Q1682" s="310">
        <v>0</v>
      </c>
      <c r="R1682" s="310">
        <v>255613.11000000002</v>
      </c>
      <c r="S1682" s="144">
        <f t="shared" si="260"/>
        <v>-255613.11000000002</v>
      </c>
      <c r="T1682" s="93" t="str">
        <f t="shared" si="261"/>
        <v>N.M.</v>
      </c>
      <c r="U1682" s="160"/>
      <c r="V1682" s="310">
        <v>452394.56</v>
      </c>
      <c r="W1682" s="310">
        <v>970773.26</v>
      </c>
      <c r="X1682" s="144">
        <f t="shared" si="262"/>
        <v>-518378.7</v>
      </c>
      <c r="Y1682" s="93">
        <f t="shared" si="263"/>
        <v>-0.53398535101801214</v>
      </c>
      <c r="Z1682" s="134"/>
    </row>
    <row r="1683" spans="1:26" s="70" customFormat="1" hidden="1" outlineLevel="2" x14ac:dyDescent="0.25">
      <c r="A1683" s="65" t="s">
        <v>1588</v>
      </c>
      <c r="B1683" s="66" t="s">
        <v>2049</v>
      </c>
      <c r="C1683" s="67" t="s">
        <v>2489</v>
      </c>
      <c r="D1683" s="68"/>
      <c r="E1683" s="69"/>
      <c r="F1683" s="310">
        <v>0</v>
      </c>
      <c r="G1683" s="310">
        <v>0</v>
      </c>
      <c r="H1683" s="144">
        <f t="shared" si="265"/>
        <v>0</v>
      </c>
      <c r="I1683" s="93">
        <f t="shared" si="264"/>
        <v>0</v>
      </c>
      <c r="J1683" s="160"/>
      <c r="K1683" s="310">
        <v>0</v>
      </c>
      <c r="L1683" s="310">
        <v>0</v>
      </c>
      <c r="M1683" s="144">
        <f t="shared" si="258"/>
        <v>0</v>
      </c>
      <c r="N1683" s="93">
        <f t="shared" si="259"/>
        <v>0</v>
      </c>
      <c r="O1683" s="261"/>
      <c r="P1683" s="160"/>
      <c r="Q1683" s="310">
        <v>0</v>
      </c>
      <c r="R1683" s="310">
        <v>0</v>
      </c>
      <c r="S1683" s="144">
        <f t="shared" si="260"/>
        <v>0</v>
      </c>
      <c r="T1683" s="93">
        <f t="shared" si="261"/>
        <v>0</v>
      </c>
      <c r="U1683" s="160"/>
      <c r="V1683" s="310">
        <v>0</v>
      </c>
      <c r="W1683" s="310">
        <v>3.72</v>
      </c>
      <c r="X1683" s="144">
        <f t="shared" si="262"/>
        <v>-3.72</v>
      </c>
      <c r="Y1683" s="93" t="str">
        <f t="shared" si="263"/>
        <v>N.M.</v>
      </c>
      <c r="Z1683" s="134"/>
    </row>
    <row r="1684" spans="1:26" s="70" customFormat="1" hidden="1" outlineLevel="2" x14ac:dyDescent="0.25">
      <c r="A1684" s="65" t="s">
        <v>1589</v>
      </c>
      <c r="B1684" s="66" t="s">
        <v>2050</v>
      </c>
      <c r="C1684" s="67" t="s">
        <v>2490</v>
      </c>
      <c r="D1684" s="68"/>
      <c r="E1684" s="69"/>
      <c r="F1684" s="310">
        <v>0</v>
      </c>
      <c r="G1684" s="310">
        <v>0</v>
      </c>
      <c r="H1684" s="144">
        <f t="shared" si="265"/>
        <v>0</v>
      </c>
      <c r="I1684" s="93">
        <f t="shared" si="264"/>
        <v>0</v>
      </c>
      <c r="J1684" s="160"/>
      <c r="K1684" s="310">
        <v>0</v>
      </c>
      <c r="L1684" s="310">
        <v>0</v>
      </c>
      <c r="M1684" s="144">
        <f t="shared" si="258"/>
        <v>0</v>
      </c>
      <c r="N1684" s="93">
        <f t="shared" si="259"/>
        <v>0</v>
      </c>
      <c r="O1684" s="261"/>
      <c r="P1684" s="160"/>
      <c r="Q1684" s="310">
        <v>0</v>
      </c>
      <c r="R1684" s="310">
        <v>0</v>
      </c>
      <c r="S1684" s="144">
        <f t="shared" si="260"/>
        <v>0</v>
      </c>
      <c r="T1684" s="93">
        <f t="shared" si="261"/>
        <v>0</v>
      </c>
      <c r="U1684" s="160"/>
      <c r="V1684" s="310">
        <v>0</v>
      </c>
      <c r="W1684" s="310">
        <v>54.59</v>
      </c>
      <c r="X1684" s="144">
        <f t="shared" si="262"/>
        <v>-54.59</v>
      </c>
      <c r="Y1684" s="93" t="str">
        <f t="shared" si="263"/>
        <v>N.M.</v>
      </c>
      <c r="Z1684" s="134"/>
    </row>
    <row r="1685" spans="1:26" s="70" customFormat="1" hidden="1" outlineLevel="2" x14ac:dyDescent="0.25">
      <c r="A1685" s="65" t="s">
        <v>1590</v>
      </c>
      <c r="B1685" s="66" t="s">
        <v>2051</v>
      </c>
      <c r="C1685" s="67" t="s">
        <v>2491</v>
      </c>
      <c r="D1685" s="68"/>
      <c r="E1685" s="69"/>
      <c r="F1685" s="310">
        <v>0</v>
      </c>
      <c r="G1685" s="310">
        <v>6.74</v>
      </c>
      <c r="H1685" s="144">
        <f t="shared" si="265"/>
        <v>-6.74</v>
      </c>
      <c r="I1685" s="93" t="str">
        <f t="shared" si="264"/>
        <v>N.M.</v>
      </c>
      <c r="J1685" s="160"/>
      <c r="K1685" s="310">
        <v>0</v>
      </c>
      <c r="L1685" s="310">
        <v>98.31</v>
      </c>
      <c r="M1685" s="144">
        <f t="shared" si="258"/>
        <v>-98.31</v>
      </c>
      <c r="N1685" s="93" t="str">
        <f t="shared" si="259"/>
        <v>N.M.</v>
      </c>
      <c r="O1685" s="261"/>
      <c r="P1685" s="160"/>
      <c r="Q1685" s="310">
        <v>0</v>
      </c>
      <c r="R1685" s="310">
        <v>98.31</v>
      </c>
      <c r="S1685" s="144">
        <f t="shared" si="260"/>
        <v>-98.31</v>
      </c>
      <c r="T1685" s="93" t="str">
        <f t="shared" si="261"/>
        <v>N.M.</v>
      </c>
      <c r="U1685" s="160"/>
      <c r="V1685" s="310">
        <v>0</v>
      </c>
      <c r="W1685" s="310">
        <v>99.53</v>
      </c>
      <c r="X1685" s="144">
        <f t="shared" si="262"/>
        <v>-99.53</v>
      </c>
      <c r="Y1685" s="93" t="str">
        <f t="shared" si="263"/>
        <v>N.M.</v>
      </c>
      <c r="Z1685" s="134"/>
    </row>
    <row r="1686" spans="1:26" s="70" customFormat="1" hidden="1" outlineLevel="2" x14ac:dyDescent="0.25">
      <c r="A1686" s="65" t="s">
        <v>1591</v>
      </c>
      <c r="B1686" s="66" t="s">
        <v>2052</v>
      </c>
      <c r="C1686" s="67" t="s">
        <v>2492</v>
      </c>
      <c r="D1686" s="68"/>
      <c r="E1686" s="69"/>
      <c r="F1686" s="310">
        <v>0</v>
      </c>
      <c r="G1686" s="310">
        <v>123.96000000000001</v>
      </c>
      <c r="H1686" s="144">
        <f t="shared" si="265"/>
        <v>-123.96000000000001</v>
      </c>
      <c r="I1686" s="93" t="str">
        <f t="shared" si="264"/>
        <v>N.M.</v>
      </c>
      <c r="J1686" s="160"/>
      <c r="K1686" s="310">
        <v>0</v>
      </c>
      <c r="L1686" s="310">
        <v>868.96</v>
      </c>
      <c r="M1686" s="144">
        <f t="shared" si="258"/>
        <v>-868.96</v>
      </c>
      <c r="N1686" s="93" t="str">
        <f t="shared" si="259"/>
        <v>N.M.</v>
      </c>
      <c r="O1686" s="261"/>
      <c r="P1686" s="160"/>
      <c r="Q1686" s="310">
        <v>0</v>
      </c>
      <c r="R1686" s="310">
        <v>294.81</v>
      </c>
      <c r="S1686" s="144">
        <f t="shared" si="260"/>
        <v>-294.81</v>
      </c>
      <c r="T1686" s="93" t="str">
        <f t="shared" si="261"/>
        <v>N.M.</v>
      </c>
      <c r="U1686" s="160"/>
      <c r="V1686" s="310">
        <v>4243.75</v>
      </c>
      <c r="W1686" s="310">
        <v>3299.38</v>
      </c>
      <c r="X1686" s="144">
        <f t="shared" si="262"/>
        <v>944.36999999999989</v>
      </c>
      <c r="Y1686" s="93">
        <f t="shared" si="263"/>
        <v>0.28622650316119996</v>
      </c>
      <c r="Z1686" s="134"/>
    </row>
    <row r="1687" spans="1:26" s="70" customFormat="1" hidden="1" outlineLevel="2" x14ac:dyDescent="0.25">
      <c r="A1687" s="65" t="s">
        <v>1592</v>
      </c>
      <c r="B1687" s="66" t="s">
        <v>2053</v>
      </c>
      <c r="C1687" s="67" t="s">
        <v>2470</v>
      </c>
      <c r="D1687" s="68"/>
      <c r="E1687" s="69"/>
      <c r="F1687" s="310">
        <v>1673.3700000000001</v>
      </c>
      <c r="G1687" s="310">
        <v>0</v>
      </c>
      <c r="H1687" s="144">
        <f t="shared" si="265"/>
        <v>1673.3700000000001</v>
      </c>
      <c r="I1687" s="93" t="str">
        <f t="shared" si="264"/>
        <v>N.M.</v>
      </c>
      <c r="J1687" s="160"/>
      <c r="K1687" s="310">
        <v>3973.87</v>
      </c>
      <c r="L1687" s="310">
        <v>0</v>
      </c>
      <c r="M1687" s="144">
        <f t="shared" ref="M1687:M1690" si="266">+K1687-L1687</f>
        <v>3973.87</v>
      </c>
      <c r="N1687" s="93" t="str">
        <f t="shared" ref="N1687:N1690" si="267">IF(L1687&lt;0,IF(M1687=0,0,IF(OR(L1687=0,K1687=0),"N.M.",IF(ABS(M1687/L1687)&gt;=10,"N.M.",M1687/(-L1687)))),IF(M1687=0,0,IF(OR(L1687=0,K1687=0),"N.M.",IF(ABS(M1687/L1687)&gt;=10,"N.M.",M1687/L1687))))</f>
        <v>N.M.</v>
      </c>
      <c r="O1687" s="261"/>
      <c r="P1687" s="160"/>
      <c r="Q1687" s="310">
        <v>2871.8</v>
      </c>
      <c r="R1687" s="310">
        <v>0</v>
      </c>
      <c r="S1687" s="144">
        <f t="shared" ref="S1687:S1690" si="268">+Q1687-R1687</f>
        <v>2871.8</v>
      </c>
      <c r="T1687" s="93" t="str">
        <f t="shared" ref="T1687:T1690" si="269">IF(R1687&lt;0,IF(S1687=0,0,IF(OR(R1687=0,Q1687=0),"N.M.",IF(ABS(S1687/R1687)&gt;=10,"N.M.",S1687/(-R1687)))),IF(S1687=0,0,IF(OR(R1687=0,Q1687=0),"N.M.",IF(ABS(S1687/R1687)&gt;=10,"N.M.",S1687/R1687))))</f>
        <v>N.M.</v>
      </c>
      <c r="U1687" s="160"/>
      <c r="V1687" s="310">
        <v>3973.87</v>
      </c>
      <c r="W1687" s="310">
        <v>0</v>
      </c>
      <c r="X1687" s="144">
        <f t="shared" ref="X1687:X1690" si="270">+V1687-W1687</f>
        <v>3973.87</v>
      </c>
      <c r="Y1687" s="93" t="str">
        <f t="shared" ref="Y1687:Y1690" si="271">IF(W1687&lt;0,IF(X1687=0,0,IF(OR(W1687=0,V1687=0),"N.M.",IF(ABS(X1687/W1687)&gt;=10,"N.M.",X1687/(-W1687)))),IF(X1687=0,0,IF(OR(W1687=0,V1687=0),"N.M.",IF(ABS(X1687/W1687)&gt;=10,"N.M.",X1687/W1687))))</f>
        <v>N.M.</v>
      </c>
      <c r="Z1687" s="134"/>
    </row>
    <row r="1688" spans="1:26" s="70" customFormat="1" hidden="1" outlineLevel="2" x14ac:dyDescent="0.25">
      <c r="A1688" s="65" t="s">
        <v>1593</v>
      </c>
      <c r="B1688" s="66" t="s">
        <v>2054</v>
      </c>
      <c r="C1688" s="67" t="s">
        <v>2469</v>
      </c>
      <c r="D1688" s="68"/>
      <c r="E1688" s="69"/>
      <c r="F1688" s="310">
        <v>69906.5</v>
      </c>
      <c r="G1688" s="310">
        <v>0</v>
      </c>
      <c r="H1688" s="144">
        <f t="shared" si="265"/>
        <v>69906.5</v>
      </c>
      <c r="I1688" s="93" t="str">
        <f t="shared" si="264"/>
        <v>N.M.</v>
      </c>
      <c r="J1688" s="160"/>
      <c r="K1688" s="310">
        <v>396443.10000000003</v>
      </c>
      <c r="L1688" s="310">
        <v>0</v>
      </c>
      <c r="M1688" s="144">
        <f t="shared" si="266"/>
        <v>396443.10000000003</v>
      </c>
      <c r="N1688" s="93" t="str">
        <f t="shared" si="267"/>
        <v>N.M.</v>
      </c>
      <c r="O1688" s="261"/>
      <c r="P1688" s="160"/>
      <c r="Q1688" s="310">
        <v>199750.24</v>
      </c>
      <c r="R1688" s="310">
        <v>0</v>
      </c>
      <c r="S1688" s="144">
        <f t="shared" si="268"/>
        <v>199750.24</v>
      </c>
      <c r="T1688" s="93" t="str">
        <f t="shared" si="269"/>
        <v>N.M.</v>
      </c>
      <c r="U1688" s="160"/>
      <c r="V1688" s="310">
        <v>396443.10000000003</v>
      </c>
      <c r="W1688" s="310">
        <v>0</v>
      </c>
      <c r="X1688" s="144">
        <f t="shared" si="270"/>
        <v>396443.10000000003</v>
      </c>
      <c r="Y1688" s="93" t="str">
        <f t="shared" si="271"/>
        <v>N.M.</v>
      </c>
      <c r="Z1688" s="134"/>
    </row>
    <row r="1689" spans="1:26" s="70" customFormat="1" hidden="1" outlineLevel="2" x14ac:dyDescent="0.25">
      <c r="A1689" s="65" t="s">
        <v>1594</v>
      </c>
      <c r="B1689" s="66" t="s">
        <v>2055</v>
      </c>
      <c r="C1689" s="67" t="s">
        <v>2493</v>
      </c>
      <c r="D1689" s="68"/>
      <c r="E1689" s="69"/>
      <c r="F1689" s="310">
        <v>5208.16</v>
      </c>
      <c r="G1689" s="310">
        <v>0</v>
      </c>
      <c r="H1689" s="144">
        <f t="shared" si="265"/>
        <v>5208.16</v>
      </c>
      <c r="I1689" s="93" t="str">
        <f t="shared" si="264"/>
        <v>N.M.</v>
      </c>
      <c r="J1689" s="160"/>
      <c r="K1689" s="310">
        <v>60898.880000000005</v>
      </c>
      <c r="L1689" s="310">
        <v>0</v>
      </c>
      <c r="M1689" s="144">
        <f t="shared" si="266"/>
        <v>60898.880000000005</v>
      </c>
      <c r="N1689" s="93" t="str">
        <f t="shared" si="267"/>
        <v>N.M.</v>
      </c>
      <c r="O1689" s="261"/>
      <c r="P1689" s="160"/>
      <c r="Q1689" s="310">
        <v>25779.119999999999</v>
      </c>
      <c r="R1689" s="310">
        <v>0</v>
      </c>
      <c r="S1689" s="144">
        <f t="shared" si="268"/>
        <v>25779.119999999999</v>
      </c>
      <c r="T1689" s="93" t="str">
        <f t="shared" si="269"/>
        <v>N.M.</v>
      </c>
      <c r="U1689" s="160"/>
      <c r="V1689" s="310">
        <v>60898.880000000005</v>
      </c>
      <c r="W1689" s="310">
        <v>0</v>
      </c>
      <c r="X1689" s="144">
        <f t="shared" si="270"/>
        <v>60898.880000000005</v>
      </c>
      <c r="Y1689" s="93" t="str">
        <f t="shared" si="271"/>
        <v>N.M.</v>
      </c>
      <c r="Z1689" s="134"/>
    </row>
    <row r="1690" spans="1:26" collapsed="1" x14ac:dyDescent="0.25">
      <c r="A1690" s="78" t="s">
        <v>736</v>
      </c>
      <c r="B1690" s="49" t="s">
        <v>569</v>
      </c>
      <c r="C1690" s="79" t="s">
        <v>277</v>
      </c>
      <c r="D1690" s="78"/>
      <c r="E1690" s="50"/>
      <c r="F1690" s="102">
        <v>50310732.149999991</v>
      </c>
      <c r="G1690" s="102">
        <v>34555627.740000002</v>
      </c>
      <c r="H1690" s="100">
        <f t="shared" si="265"/>
        <v>15755104.409999989</v>
      </c>
      <c r="I1690" s="119">
        <f t="shared" si="264"/>
        <v>0.4559345449760881</v>
      </c>
      <c r="J1690" s="162"/>
      <c r="K1690" s="102">
        <v>268848055.15000021</v>
      </c>
      <c r="L1690" s="102">
        <v>230752919.33899996</v>
      </c>
      <c r="M1690" s="100">
        <f t="shared" si="266"/>
        <v>38095135.811000258</v>
      </c>
      <c r="N1690" s="119">
        <f t="shared" si="267"/>
        <v>0.16509059092350878</v>
      </c>
      <c r="O1690" s="249"/>
      <c r="P1690" s="162"/>
      <c r="Q1690" s="102">
        <v>128387556.03800009</v>
      </c>
      <c r="R1690" s="102">
        <v>107853928.70000005</v>
      </c>
      <c r="S1690" s="100">
        <f t="shared" si="268"/>
        <v>20533627.338000044</v>
      </c>
      <c r="T1690" s="119">
        <f t="shared" si="269"/>
        <v>0.19038367526801123</v>
      </c>
      <c r="U1690" s="162"/>
      <c r="V1690" s="102">
        <v>492935529.33000016</v>
      </c>
      <c r="W1690" s="102">
        <v>415092377.0070008</v>
      </c>
      <c r="X1690" s="100">
        <f t="shared" si="270"/>
        <v>77843152.322999358</v>
      </c>
      <c r="Y1690" s="119">
        <f t="shared" si="271"/>
        <v>0.18753211727057681</v>
      </c>
    </row>
    <row r="1691" spans="1:26" x14ac:dyDescent="0.25">
      <c r="A1691" s="40"/>
      <c r="B1691" s="72"/>
      <c r="C1691" s="40"/>
      <c r="D1691" s="40"/>
      <c r="E1691" s="71" t="s">
        <v>19</v>
      </c>
      <c r="F1691" s="102"/>
      <c r="G1691" s="102"/>
      <c r="H1691" s="286"/>
      <c r="J1691" s="162"/>
      <c r="K1691" s="102"/>
      <c r="L1691" s="102"/>
      <c r="M1691" s="286"/>
      <c r="P1691" s="162"/>
      <c r="Q1691" s="102"/>
      <c r="R1691" s="102"/>
      <c r="S1691" s="286"/>
      <c r="U1691" s="162"/>
      <c r="V1691" s="102"/>
      <c r="W1691" s="102"/>
      <c r="X1691" s="286"/>
    </row>
    <row r="1692" spans="1:26" s="47" customFormat="1" ht="12.75" customHeight="1" x14ac:dyDescent="0.3">
      <c r="A1692" s="43"/>
      <c r="B1692" s="43"/>
      <c r="C1692" s="75"/>
      <c r="D1692" s="43"/>
      <c r="E1692" s="50"/>
      <c r="F1692" s="102"/>
      <c r="G1692" s="102"/>
      <c r="H1692" s="286"/>
      <c r="I1692" s="98"/>
      <c r="J1692" s="162"/>
      <c r="K1692" s="102"/>
      <c r="L1692" s="102"/>
      <c r="M1692" s="286"/>
      <c r="N1692" s="98"/>
      <c r="O1692" s="244"/>
      <c r="P1692" s="162"/>
      <c r="Q1692" s="102"/>
      <c r="R1692" s="102"/>
      <c r="S1692" s="286"/>
      <c r="T1692" s="98"/>
      <c r="U1692" s="162"/>
      <c r="V1692" s="102"/>
      <c r="W1692" s="102"/>
      <c r="X1692" s="286"/>
      <c r="Y1692" s="98"/>
      <c r="Z1692" s="134"/>
    </row>
  </sheetData>
  <conditionalFormatting sqref="E1691">
    <cfRule type="cellIs" dxfId="3" priority="2" stopIfTrue="1" operator="equal">
      <formula>#REF!</formula>
    </cfRule>
  </conditionalFormatting>
  <conditionalFormatting sqref="C4">
    <cfRule type="cellIs" dxfId="2" priority="1" stopIfTrue="1" operator="equal">
      <formula>"REPORT HAS ERRORS"</formula>
    </cfRule>
  </conditionalFormatting>
  <printOptions horizontalCentered="1"/>
  <pageMargins left="0.2" right="0.2" top="0.25" bottom="0.5" header="0.3" footer="0.25"/>
  <pageSetup scale="52" orientation="portrait" r:id="rId1"/>
  <headerFooter>
    <oddFooter>&amp;L&amp;8&amp;D&amp;R&amp;8&amp;Z&amp;F   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Right="0"/>
  </sheetPr>
  <dimension ref="A1:Z855"/>
  <sheetViews>
    <sheetView topLeftCell="B2" workbookViewId="0">
      <pane xSplit="2" ySplit="5" topLeftCell="D7" activePane="bottomRight" state="frozen"/>
      <selection activeCell="B2" sqref="B2"/>
      <selection pane="topRight" activeCell="D2" sqref="D2"/>
      <selection pane="bottomLeft" activeCell="B7" sqref="B7"/>
      <selection pane="bottomRight" activeCell="F7" sqref="F7"/>
    </sheetView>
  </sheetViews>
  <sheetFormatPr defaultRowHeight="12.5" outlineLevelRow="1" outlineLevelCol="1" x14ac:dyDescent="0.25"/>
  <cols>
    <col min="1" max="1" width="0" hidden="1" customWidth="1"/>
    <col min="2" max="2" width="12.7265625" customWidth="1"/>
    <col min="3" max="3" width="35.26953125" customWidth="1"/>
    <col min="4" max="4" width="3.1796875" customWidth="1"/>
    <col min="5" max="5" width="1.1796875" customWidth="1"/>
    <col min="6" max="7" width="21" style="170" customWidth="1"/>
    <col min="8" max="8" width="19.26953125" style="170" customWidth="1" collapsed="1"/>
    <col min="9" max="9" width="12.7265625" style="98" hidden="1" customWidth="1" outlineLevel="1"/>
    <col min="10" max="10" width="2.7265625" style="170" customWidth="1"/>
    <col min="11" max="11" width="19.54296875" style="170" customWidth="1"/>
    <col min="12" max="12" width="18.54296875" style="170" customWidth="1"/>
    <col min="13" max="13" width="19.26953125" style="170" customWidth="1" collapsed="1"/>
    <col min="14" max="14" width="12.7265625" style="98" hidden="1" customWidth="1" outlineLevel="1"/>
    <col min="15" max="15" width="40.26953125" style="244" hidden="1" customWidth="1" outlineLevel="1"/>
    <col min="16" max="16" width="2.7265625" style="170" customWidth="1"/>
    <col min="17" max="18" width="21" style="170" customWidth="1"/>
    <col min="19" max="19" width="19.26953125" style="170" customWidth="1" collapsed="1"/>
    <col min="20" max="20" width="12.7265625" style="98" hidden="1" customWidth="1" outlineLevel="1"/>
    <col min="21" max="21" width="2.7265625" style="170" customWidth="1"/>
    <col min="22" max="23" width="21" style="170" customWidth="1"/>
    <col min="24" max="24" width="19.26953125" style="170" customWidth="1" collapsed="1"/>
    <col min="25" max="25" width="12.7265625" style="98" hidden="1" customWidth="1" outlineLevel="1"/>
    <col min="26" max="26" width="6.26953125" style="134" customWidth="1"/>
  </cols>
  <sheetData>
    <row r="1" spans="1:26" s="70" customFormat="1" ht="11.25" hidden="1" customHeight="1" x14ac:dyDescent="0.25">
      <c r="A1" s="65" t="s">
        <v>265</v>
      </c>
      <c r="B1" s="66" t="s">
        <v>0</v>
      </c>
      <c r="C1" s="67" t="s">
        <v>1</v>
      </c>
      <c r="D1" s="68"/>
      <c r="E1" s="69"/>
      <c r="F1" s="310" t="s">
        <v>571</v>
      </c>
      <c r="G1" s="310" t="s">
        <v>572</v>
      </c>
      <c r="H1" s="144" t="s">
        <v>573</v>
      </c>
      <c r="I1" s="93" t="s">
        <v>573</v>
      </c>
      <c r="J1" s="160"/>
      <c r="K1" s="310" t="s">
        <v>574</v>
      </c>
      <c r="L1" s="310" t="s">
        <v>575</v>
      </c>
      <c r="M1" s="144" t="s">
        <v>573</v>
      </c>
      <c r="N1" s="93" t="s">
        <v>573</v>
      </c>
      <c r="O1" s="261"/>
      <c r="P1" s="160"/>
      <c r="Q1" s="310" t="s">
        <v>576</v>
      </c>
      <c r="R1" s="310" t="s">
        <v>577</v>
      </c>
      <c r="S1" s="144" t="s">
        <v>573</v>
      </c>
      <c r="T1" s="93" t="s">
        <v>573</v>
      </c>
      <c r="U1" s="160"/>
      <c r="V1" s="310" t="s">
        <v>578</v>
      </c>
      <c r="W1" s="310" t="s">
        <v>579</v>
      </c>
      <c r="X1" s="144" t="s">
        <v>573</v>
      </c>
      <c r="Y1" s="93" t="s">
        <v>573</v>
      </c>
      <c r="Z1" s="134"/>
    </row>
    <row r="2" spans="1:26" s="7" customFormat="1" ht="13" x14ac:dyDescent="0.3">
      <c r="C2" s="19" t="s">
        <v>2581</v>
      </c>
      <c r="D2" s="56"/>
      <c r="E2" s="41"/>
      <c r="F2" s="145"/>
      <c r="G2" s="145" t="s">
        <v>2581</v>
      </c>
      <c r="H2" s="145"/>
      <c r="I2" s="94"/>
      <c r="J2" s="161"/>
      <c r="K2" s="145"/>
      <c r="L2" s="145" t="s">
        <v>2581</v>
      </c>
      <c r="M2" s="145"/>
      <c r="N2" s="94"/>
      <c r="O2" s="243"/>
      <c r="P2" s="161"/>
      <c r="Q2" s="145"/>
      <c r="R2" s="145" t="s">
        <v>2581</v>
      </c>
      <c r="S2" s="145"/>
      <c r="T2" s="94"/>
      <c r="U2" s="161"/>
      <c r="V2" s="145"/>
      <c r="W2" s="145" t="s">
        <v>2581</v>
      </c>
      <c r="X2" s="145"/>
      <c r="Y2" s="94"/>
      <c r="Z2" s="137"/>
    </row>
    <row r="3" spans="1:26" s="7" customFormat="1" ht="13" x14ac:dyDescent="0.3">
      <c r="C3" s="19" t="s">
        <v>2584</v>
      </c>
      <c r="D3" s="57"/>
      <c r="E3" s="18"/>
      <c r="F3" s="146"/>
      <c r="G3" s="147" t="s">
        <v>2585</v>
      </c>
      <c r="H3" s="148"/>
      <c r="I3" s="95"/>
      <c r="J3" s="162"/>
      <c r="K3" s="146"/>
      <c r="L3" s="147" t="s">
        <v>2585</v>
      </c>
      <c r="M3" s="148"/>
      <c r="N3" s="95"/>
      <c r="O3" s="244"/>
      <c r="P3" s="162"/>
      <c r="Q3" s="146"/>
      <c r="R3" s="147" t="s">
        <v>2585</v>
      </c>
      <c r="S3" s="148"/>
      <c r="T3" s="95"/>
      <c r="U3" s="162"/>
      <c r="V3" s="146"/>
      <c r="W3" s="147" t="s">
        <v>2585</v>
      </c>
      <c r="X3" s="148"/>
      <c r="Y3" s="95"/>
      <c r="Z3" s="134"/>
    </row>
    <row r="4" spans="1:26" s="7" customFormat="1" ht="13.5" thickBot="1" x14ac:dyDescent="0.35">
      <c r="B4" s="13" t="s">
        <v>2586</v>
      </c>
      <c r="C4" s="38"/>
      <c r="D4" s="58"/>
      <c r="E4" s="14"/>
      <c r="F4" s="149"/>
      <c r="G4" s="149"/>
      <c r="H4" s="150"/>
      <c r="I4" s="96"/>
      <c r="J4" s="163"/>
      <c r="K4" s="149"/>
      <c r="L4" s="149"/>
      <c r="M4" s="150"/>
      <c r="N4" s="96"/>
      <c r="O4" s="245"/>
      <c r="P4" s="163"/>
      <c r="Q4" s="149"/>
      <c r="R4" s="149"/>
      <c r="S4" s="150"/>
      <c r="T4" s="96"/>
      <c r="U4" s="163"/>
      <c r="V4" s="149"/>
      <c r="W4" s="149"/>
      <c r="X4" s="150"/>
      <c r="Y4" s="96"/>
      <c r="Z4" s="135"/>
    </row>
    <row r="5" spans="1:26" s="7" customFormat="1" ht="13" x14ac:dyDescent="0.3">
      <c r="B5" s="11" t="s">
        <v>2579</v>
      </c>
      <c r="C5" s="12" t="s">
        <v>2587</v>
      </c>
      <c r="D5" s="57"/>
      <c r="E5" s="15"/>
      <c r="F5" s="151" t="s">
        <v>580</v>
      </c>
      <c r="G5" s="152"/>
      <c r="H5" s="147" t="s">
        <v>581</v>
      </c>
      <c r="I5" s="95"/>
      <c r="J5" s="164"/>
      <c r="K5" s="151" t="s">
        <v>582</v>
      </c>
      <c r="L5" s="152"/>
      <c r="M5" s="147" t="s">
        <v>581</v>
      </c>
      <c r="N5" s="95"/>
      <c r="O5" s="244"/>
      <c r="P5" s="164"/>
      <c r="Q5" s="151" t="s">
        <v>583</v>
      </c>
      <c r="R5" s="152"/>
      <c r="S5" s="147" t="s">
        <v>581</v>
      </c>
      <c r="T5" s="95"/>
      <c r="U5" s="164"/>
      <c r="V5" s="151" t="s">
        <v>584</v>
      </c>
      <c r="W5" s="152"/>
      <c r="X5" s="147" t="s">
        <v>581</v>
      </c>
      <c r="Y5" s="95"/>
      <c r="Z5" s="136"/>
    </row>
    <row r="6" spans="1:26" s="8" customFormat="1" ht="13.5" thickBot="1" x14ac:dyDescent="0.35">
      <c r="A6" s="7"/>
      <c r="B6" s="10" t="s">
        <v>2582</v>
      </c>
      <c r="C6" s="6" t="s">
        <v>2588</v>
      </c>
      <c r="D6" s="58"/>
      <c r="E6" s="16"/>
      <c r="F6" s="153" t="s">
        <v>2589</v>
      </c>
      <c r="G6" s="183">
        <v>2024</v>
      </c>
      <c r="H6" s="149" t="s">
        <v>585</v>
      </c>
      <c r="I6" s="97" t="s">
        <v>586</v>
      </c>
      <c r="J6" s="165"/>
      <c r="K6" s="153" t="s">
        <v>2589</v>
      </c>
      <c r="L6" s="183">
        <v>2024</v>
      </c>
      <c r="M6" s="149" t="s">
        <v>585</v>
      </c>
      <c r="N6" s="97" t="s">
        <v>586</v>
      </c>
      <c r="O6" s="97" t="s">
        <v>587</v>
      </c>
      <c r="P6" s="165"/>
      <c r="Q6" s="153" t="s">
        <v>2589</v>
      </c>
      <c r="R6" s="183">
        <v>2024</v>
      </c>
      <c r="S6" s="149" t="s">
        <v>585</v>
      </c>
      <c r="T6" s="97" t="s">
        <v>586</v>
      </c>
      <c r="U6" s="165"/>
      <c r="V6" s="153" t="s">
        <v>2589</v>
      </c>
      <c r="W6" s="183">
        <v>2024</v>
      </c>
      <c r="X6" s="149" t="s">
        <v>585</v>
      </c>
      <c r="Y6" s="97" t="s">
        <v>586</v>
      </c>
      <c r="Z6" s="130"/>
    </row>
    <row r="7" spans="1:26" ht="13.5" thickTop="1" x14ac:dyDescent="0.3">
      <c r="H7" s="333"/>
      <c r="I7" s="332"/>
      <c r="J7" s="333"/>
      <c r="M7" s="333"/>
      <c r="N7" s="332"/>
      <c r="O7" s="334"/>
      <c r="P7" s="333"/>
      <c r="S7" s="333"/>
      <c r="T7" s="332"/>
      <c r="U7" s="333"/>
      <c r="X7" s="333"/>
      <c r="Y7" s="332"/>
      <c r="Z7" s="335"/>
    </row>
    <row r="8" spans="1:26" s="47" customFormat="1" ht="15.5" x14ac:dyDescent="0.35">
      <c r="A8" s="43"/>
      <c r="B8" s="72"/>
      <c r="C8" s="240" t="s">
        <v>456</v>
      </c>
      <c r="D8" s="43"/>
      <c r="E8" s="50"/>
      <c r="F8" s="102"/>
      <c r="G8" s="102"/>
      <c r="H8" s="286"/>
      <c r="I8" s="98"/>
      <c r="J8" s="162"/>
      <c r="K8" s="102"/>
      <c r="L8" s="102"/>
      <c r="M8" s="286"/>
      <c r="N8" s="98"/>
      <c r="O8" s="244"/>
      <c r="P8" s="162"/>
      <c r="Q8" s="102"/>
      <c r="R8" s="102"/>
      <c r="S8" s="286"/>
      <c r="T8" s="98"/>
      <c r="U8" s="162"/>
      <c r="V8" s="102"/>
      <c r="W8" s="102"/>
      <c r="X8" s="286"/>
      <c r="Y8" s="98"/>
      <c r="Z8" s="134"/>
    </row>
    <row r="9" spans="1:26" ht="15.5" x14ac:dyDescent="0.35">
      <c r="A9" s="40"/>
      <c r="B9" s="72"/>
      <c r="C9" s="240" t="s">
        <v>814</v>
      </c>
      <c r="D9" s="40"/>
      <c r="E9" s="71"/>
      <c r="F9" s="102"/>
      <c r="G9" s="102"/>
      <c r="H9" s="286"/>
      <c r="J9" s="162"/>
      <c r="K9" s="102"/>
      <c r="L9" s="102"/>
      <c r="M9" s="286"/>
      <c r="P9" s="162"/>
      <c r="Q9" s="102"/>
      <c r="R9" s="102"/>
      <c r="S9" s="286"/>
      <c r="U9" s="162"/>
      <c r="V9" s="102"/>
      <c r="W9" s="102"/>
      <c r="X9" s="286"/>
    </row>
    <row r="10" spans="1:26" x14ac:dyDescent="0.25">
      <c r="A10" s="40"/>
      <c r="B10" s="40">
        <v>1</v>
      </c>
      <c r="C10" s="80" t="s">
        <v>777</v>
      </c>
      <c r="D10" s="184"/>
      <c r="E10" s="242"/>
      <c r="F10" s="308"/>
      <c r="G10" s="308"/>
      <c r="H10" s="308"/>
      <c r="I10" s="242"/>
      <c r="J10" s="269"/>
      <c r="K10" s="308"/>
      <c r="L10" s="308"/>
      <c r="M10" s="308"/>
      <c r="N10" s="242"/>
      <c r="O10" s="267"/>
      <c r="P10" s="268"/>
      <c r="Q10" s="308"/>
      <c r="R10" s="308"/>
      <c r="S10" s="308"/>
      <c r="T10" s="242"/>
      <c r="U10" s="269"/>
      <c r="V10" s="308"/>
      <c r="W10" s="308"/>
      <c r="X10" s="308"/>
      <c r="Y10" s="241"/>
      <c r="Z10" s="241"/>
    </row>
    <row r="11" spans="1:26" s="70" customFormat="1" hidden="1" outlineLevel="1" x14ac:dyDescent="0.25">
      <c r="A11" s="65" t="s">
        <v>1334</v>
      </c>
      <c r="B11" s="66" t="s">
        <v>1795</v>
      </c>
      <c r="C11" s="67" t="s">
        <v>2255</v>
      </c>
      <c r="D11" s="68"/>
      <c r="E11" s="69"/>
      <c r="F11" s="310">
        <v>340471.02</v>
      </c>
      <c r="G11" s="310">
        <v>374170.73</v>
      </c>
      <c r="H11" s="144">
        <f t="shared" ref="H11:H42" si="0">+F11-G11</f>
        <v>-33699.709999999963</v>
      </c>
      <c r="I11" s="93">
        <f t="shared" ref="I11:I42" si="1">IF(AND(F11=0,G11=0),"",IF(OR(F11=0,G11=0),100%,(+H11/G11)))</f>
        <v>-9.0065062010595984E-2</v>
      </c>
      <c r="J11" s="160"/>
      <c r="K11" s="310">
        <v>1951709.9100000001</v>
      </c>
      <c r="L11" s="310">
        <v>2337084.9300000002</v>
      </c>
      <c r="M11" s="144">
        <f t="shared" ref="M11:M42" si="2">+K11-L11</f>
        <v>-385375.02</v>
      </c>
      <c r="N11" s="93">
        <f t="shared" ref="N11:N42" si="3">IF(AND(K11=0,L11=0),"",IF(OR(K11=0,L11=0),100%,(+M11/L11)))</f>
        <v>-0.16489559923695199</v>
      </c>
      <c r="O11" s="261"/>
      <c r="P11" s="160"/>
      <c r="Q11" s="310">
        <v>964221.19000000006</v>
      </c>
      <c r="R11" s="310">
        <v>1147185.54</v>
      </c>
      <c r="S11" s="144">
        <f t="shared" ref="S11:S42" si="4">+Q11-R11</f>
        <v>-182964.34999999998</v>
      </c>
      <c r="T11" s="93">
        <f t="shared" ref="T11:T42" si="5">IF(AND(Q11=0,R11=0),"",IF(OR(Q11=0,R11=0),100%,(+S11/R11)))</f>
        <v>-0.15948976309446855</v>
      </c>
      <c r="U11" s="160"/>
      <c r="V11" s="310">
        <v>4041549.7</v>
      </c>
      <c r="W11" s="310">
        <v>5047251.7100000009</v>
      </c>
      <c r="X11" s="144">
        <f t="shared" ref="X11:X42" si="6">+V11-W11</f>
        <v>-1005702.0100000007</v>
      </c>
      <c r="Y11" s="93">
        <f t="shared" ref="Y11:Y42" si="7">IF(AND(V11=0,W11=0),"",IF(OR(V11=0,W11=0),100%,(+X11/W11)))</f>
        <v>-0.19925735187873175</v>
      </c>
      <c r="Z11" s="134"/>
    </row>
    <row r="12" spans="1:26" s="70" customFormat="1" hidden="1" outlineLevel="1" x14ac:dyDescent="0.25">
      <c r="A12" s="65" t="s">
        <v>1335</v>
      </c>
      <c r="B12" s="66" t="s">
        <v>1796</v>
      </c>
      <c r="C12" s="67" t="s">
        <v>2256</v>
      </c>
      <c r="D12" s="68"/>
      <c r="E12" s="69"/>
      <c r="F12" s="310">
        <v>0</v>
      </c>
      <c r="G12" s="310">
        <v>0</v>
      </c>
      <c r="H12" s="144">
        <f t="shared" si="0"/>
        <v>0</v>
      </c>
      <c r="I12" s="93" t="str">
        <f t="shared" si="1"/>
        <v/>
      </c>
      <c r="J12" s="160"/>
      <c r="K12" s="310">
        <v>0</v>
      </c>
      <c r="L12" s="310">
        <v>0</v>
      </c>
      <c r="M12" s="144">
        <f t="shared" si="2"/>
        <v>0</v>
      </c>
      <c r="N12" s="93" t="str">
        <f t="shared" si="3"/>
        <v/>
      </c>
      <c r="O12" s="261"/>
      <c r="P12" s="160"/>
      <c r="Q12" s="310">
        <v>0</v>
      </c>
      <c r="R12" s="310">
        <v>0</v>
      </c>
      <c r="S12" s="144">
        <f t="shared" si="4"/>
        <v>0</v>
      </c>
      <c r="T12" s="93" t="str">
        <f t="shared" si="5"/>
        <v/>
      </c>
      <c r="U12" s="160"/>
      <c r="V12" s="310">
        <v>0</v>
      </c>
      <c r="W12" s="310">
        <v>0</v>
      </c>
      <c r="X12" s="144">
        <f t="shared" si="6"/>
        <v>0</v>
      </c>
      <c r="Y12" s="93" t="str">
        <f t="shared" si="7"/>
        <v/>
      </c>
      <c r="Z12" s="134"/>
    </row>
    <row r="13" spans="1:26" s="70" customFormat="1" hidden="1" outlineLevel="1" x14ac:dyDescent="0.25">
      <c r="A13" s="65" t="s">
        <v>1321</v>
      </c>
      <c r="B13" s="66" t="s">
        <v>1782</v>
      </c>
      <c r="C13" s="67" t="s">
        <v>2242</v>
      </c>
      <c r="D13" s="68"/>
      <c r="E13" s="69"/>
      <c r="F13" s="310">
        <v>438840.56</v>
      </c>
      <c r="G13" s="310">
        <v>461656.61</v>
      </c>
      <c r="H13" s="144">
        <f t="shared" si="0"/>
        <v>-22816.049999999988</v>
      </c>
      <c r="I13" s="93">
        <f t="shared" si="1"/>
        <v>-4.9422123512972094E-2</v>
      </c>
      <c r="J13" s="160"/>
      <c r="K13" s="310">
        <v>4099683.87</v>
      </c>
      <c r="L13" s="310">
        <v>3075235.75</v>
      </c>
      <c r="M13" s="144">
        <f t="shared" si="2"/>
        <v>1024448.1200000001</v>
      </c>
      <c r="N13" s="93">
        <f t="shared" si="3"/>
        <v>0.33312832032471013</v>
      </c>
      <c r="O13" s="261"/>
      <c r="P13" s="160"/>
      <c r="Q13" s="310">
        <v>1397412.57</v>
      </c>
      <c r="R13" s="310">
        <v>1856157.81</v>
      </c>
      <c r="S13" s="144">
        <f t="shared" si="4"/>
        <v>-458745.24</v>
      </c>
      <c r="T13" s="93">
        <f t="shared" si="5"/>
        <v>-0.24714775733427535</v>
      </c>
      <c r="U13" s="160"/>
      <c r="V13" s="310">
        <v>7373288.1299999999</v>
      </c>
      <c r="W13" s="310">
        <v>7241766.8499999996</v>
      </c>
      <c r="X13" s="144">
        <f t="shared" si="6"/>
        <v>131521.28000000026</v>
      </c>
      <c r="Y13" s="93">
        <f t="shared" si="7"/>
        <v>1.8161490520783648E-2</v>
      </c>
      <c r="Z13" s="134"/>
    </row>
    <row r="14" spans="1:26" s="70" customFormat="1" hidden="1" outlineLevel="1" x14ac:dyDescent="0.25">
      <c r="A14" s="65" t="s">
        <v>1322</v>
      </c>
      <c r="B14" s="66" t="s">
        <v>1783</v>
      </c>
      <c r="C14" s="67" t="s">
        <v>2243</v>
      </c>
      <c r="D14" s="68"/>
      <c r="E14" s="69"/>
      <c r="F14" s="310">
        <v>5465171.1200000001</v>
      </c>
      <c r="G14" s="310">
        <v>10602993.08</v>
      </c>
      <c r="H14" s="144">
        <f t="shared" si="0"/>
        <v>-5137821.96</v>
      </c>
      <c r="I14" s="93">
        <f t="shared" si="1"/>
        <v>-0.48456336066947614</v>
      </c>
      <c r="J14" s="160"/>
      <c r="K14" s="310">
        <v>28988957.969999999</v>
      </c>
      <c r="L14" s="310">
        <v>38287180.909999996</v>
      </c>
      <c r="M14" s="144">
        <f t="shared" si="2"/>
        <v>-9298222.9399999976</v>
      </c>
      <c r="N14" s="93">
        <f t="shared" si="3"/>
        <v>-0.24285472889364521</v>
      </c>
      <c r="O14" s="261"/>
      <c r="P14" s="160"/>
      <c r="Q14" s="310">
        <v>11994024.050000001</v>
      </c>
      <c r="R14" s="310">
        <v>14849953.57</v>
      </c>
      <c r="S14" s="144">
        <f t="shared" si="4"/>
        <v>-2855929.5199999996</v>
      </c>
      <c r="T14" s="93">
        <f t="shared" si="5"/>
        <v>-0.19231908750001564</v>
      </c>
      <c r="U14" s="160"/>
      <c r="V14" s="310">
        <v>72898701.359999999</v>
      </c>
      <c r="W14" s="310">
        <v>71098528.289999992</v>
      </c>
      <c r="X14" s="144">
        <f t="shared" si="6"/>
        <v>1800173.0700000077</v>
      </c>
      <c r="Y14" s="93">
        <f t="shared" si="7"/>
        <v>2.5319413963920293E-2</v>
      </c>
      <c r="Z14" s="134"/>
    </row>
    <row r="15" spans="1:26" s="70" customFormat="1" hidden="1" outlineLevel="1" x14ac:dyDescent="0.25">
      <c r="A15" s="65" t="s">
        <v>1323</v>
      </c>
      <c r="B15" s="66" t="s">
        <v>1784</v>
      </c>
      <c r="C15" s="67" t="s">
        <v>2244</v>
      </c>
      <c r="D15" s="68"/>
      <c r="E15" s="69"/>
      <c r="F15" s="310">
        <v>500918.55</v>
      </c>
      <c r="G15" s="310">
        <v>468389.37</v>
      </c>
      <c r="H15" s="144">
        <f t="shared" si="0"/>
        <v>32529.179999999993</v>
      </c>
      <c r="I15" s="93">
        <f t="shared" si="1"/>
        <v>6.9449014182367111E-2</v>
      </c>
      <c r="J15" s="160"/>
      <c r="K15" s="310">
        <v>1749200.13</v>
      </c>
      <c r="L15" s="310">
        <v>1495327.75</v>
      </c>
      <c r="M15" s="144">
        <f t="shared" si="2"/>
        <v>253872.37999999989</v>
      </c>
      <c r="N15" s="93">
        <f t="shared" si="3"/>
        <v>0.1697770806433572</v>
      </c>
      <c r="O15" s="261"/>
      <c r="P15" s="160"/>
      <c r="Q15" s="310">
        <v>890622.49</v>
      </c>
      <c r="R15" s="310">
        <v>671504.8</v>
      </c>
      <c r="S15" s="144">
        <f t="shared" si="4"/>
        <v>219117.68999999994</v>
      </c>
      <c r="T15" s="93">
        <f t="shared" si="5"/>
        <v>0.32630844932158332</v>
      </c>
      <c r="U15" s="160"/>
      <c r="V15" s="310">
        <v>3804662.46</v>
      </c>
      <c r="W15" s="310">
        <v>2613745.94</v>
      </c>
      <c r="X15" s="144">
        <f t="shared" si="6"/>
        <v>1190916.52</v>
      </c>
      <c r="Y15" s="93">
        <f t="shared" si="7"/>
        <v>0.45563591387156782</v>
      </c>
      <c r="Z15" s="134"/>
    </row>
    <row r="16" spans="1:26" s="70" customFormat="1" hidden="1" outlineLevel="1" x14ac:dyDescent="0.25">
      <c r="A16" s="65" t="s">
        <v>1324</v>
      </c>
      <c r="B16" s="66" t="s">
        <v>1785</v>
      </c>
      <c r="C16" s="67" t="s">
        <v>2245</v>
      </c>
      <c r="D16" s="68"/>
      <c r="E16" s="69"/>
      <c r="F16" s="310">
        <v>-3340582.92</v>
      </c>
      <c r="G16" s="310">
        <v>-4139638.98</v>
      </c>
      <c r="H16" s="144">
        <f t="shared" si="0"/>
        <v>799056.06</v>
      </c>
      <c r="I16" s="93">
        <f t="shared" si="1"/>
        <v>-0.19302554253173065</v>
      </c>
      <c r="J16" s="160"/>
      <c r="K16" s="310">
        <v>1555354.3</v>
      </c>
      <c r="L16" s="310">
        <v>3875937.33</v>
      </c>
      <c r="M16" s="144">
        <f t="shared" si="2"/>
        <v>-2320583.0300000003</v>
      </c>
      <c r="N16" s="93">
        <f t="shared" si="3"/>
        <v>-0.59871531256156818</v>
      </c>
      <c r="O16" s="261"/>
      <c r="P16" s="160"/>
      <c r="Q16" s="310">
        <v>2122048.909</v>
      </c>
      <c r="R16" s="310">
        <v>1199521.98</v>
      </c>
      <c r="S16" s="144">
        <f t="shared" si="4"/>
        <v>922526.929</v>
      </c>
      <c r="T16" s="93">
        <f t="shared" si="5"/>
        <v>0.76907880337465762</v>
      </c>
      <c r="U16" s="160"/>
      <c r="V16" s="310">
        <v>-267358.95999999996</v>
      </c>
      <c r="W16" s="310">
        <v>-2790464.34</v>
      </c>
      <c r="X16" s="144">
        <f t="shared" si="6"/>
        <v>2523105.38</v>
      </c>
      <c r="Y16" s="93">
        <f t="shared" si="7"/>
        <v>-0.904188361711872</v>
      </c>
      <c r="Z16" s="134"/>
    </row>
    <row r="17" spans="1:26" s="70" customFormat="1" hidden="1" outlineLevel="1" x14ac:dyDescent="0.25">
      <c r="A17" s="65" t="s">
        <v>1325</v>
      </c>
      <c r="B17" s="66" t="s">
        <v>1786</v>
      </c>
      <c r="C17" s="67" t="s">
        <v>2246</v>
      </c>
      <c r="D17" s="68"/>
      <c r="E17" s="69"/>
      <c r="F17" s="310">
        <v>-1796.76</v>
      </c>
      <c r="G17" s="310">
        <v>2065.77</v>
      </c>
      <c r="H17" s="144">
        <f t="shared" si="0"/>
        <v>-3862.5299999999997</v>
      </c>
      <c r="I17" s="93">
        <f t="shared" si="1"/>
        <v>-1.8697773711497407</v>
      </c>
      <c r="J17" s="160"/>
      <c r="K17" s="310">
        <v>1958.46</v>
      </c>
      <c r="L17" s="310">
        <v>8543.94</v>
      </c>
      <c r="M17" s="144">
        <f t="shared" si="2"/>
        <v>-6585.4800000000005</v>
      </c>
      <c r="N17" s="93">
        <f t="shared" si="3"/>
        <v>-0.77077788467615649</v>
      </c>
      <c r="O17" s="261"/>
      <c r="P17" s="160"/>
      <c r="Q17" s="310">
        <v>-1376.5</v>
      </c>
      <c r="R17" s="310">
        <v>8543.94</v>
      </c>
      <c r="S17" s="144">
        <f t="shared" si="4"/>
        <v>-9920.44</v>
      </c>
      <c r="T17" s="93">
        <f t="shared" si="5"/>
        <v>-1.1611083411166276</v>
      </c>
      <c r="U17" s="160"/>
      <c r="V17" s="310">
        <v>12268.57</v>
      </c>
      <c r="W17" s="310">
        <v>8543.94</v>
      </c>
      <c r="X17" s="144">
        <f t="shared" si="6"/>
        <v>3724.6299999999992</v>
      </c>
      <c r="Y17" s="93">
        <f t="shared" si="7"/>
        <v>0.43593822053993814</v>
      </c>
      <c r="Z17" s="134"/>
    </row>
    <row r="18" spans="1:26" s="70" customFormat="1" hidden="1" outlineLevel="1" x14ac:dyDescent="0.25">
      <c r="A18" s="65" t="s">
        <v>1326</v>
      </c>
      <c r="B18" s="66" t="s">
        <v>1787</v>
      </c>
      <c r="C18" s="67" t="s">
        <v>2247</v>
      </c>
      <c r="D18" s="68"/>
      <c r="E18" s="69"/>
      <c r="F18" s="310">
        <v>4136038.43</v>
      </c>
      <c r="G18" s="310">
        <v>0</v>
      </c>
      <c r="H18" s="144">
        <f t="shared" si="0"/>
        <v>4136038.43</v>
      </c>
      <c r="I18" s="93">
        <f t="shared" si="1"/>
        <v>1</v>
      </c>
      <c r="J18" s="160"/>
      <c r="K18" s="310">
        <v>4136038.43</v>
      </c>
      <c r="L18" s="310">
        <v>49281.130000000005</v>
      </c>
      <c r="M18" s="144">
        <f t="shared" si="2"/>
        <v>4086757.3000000003</v>
      </c>
      <c r="N18" s="93">
        <f t="shared" si="3"/>
        <v>82.927426785871177</v>
      </c>
      <c r="O18" s="261"/>
      <c r="P18" s="160"/>
      <c r="Q18" s="310">
        <v>4136038.43</v>
      </c>
      <c r="R18" s="310">
        <v>49281.130000000005</v>
      </c>
      <c r="S18" s="144">
        <f t="shared" si="4"/>
        <v>4086757.3000000003</v>
      </c>
      <c r="T18" s="93">
        <f t="shared" si="5"/>
        <v>82.927426785871177</v>
      </c>
      <c r="U18" s="160"/>
      <c r="V18" s="310">
        <v>4136038.43</v>
      </c>
      <c r="W18" s="310">
        <v>49281.130000000005</v>
      </c>
      <c r="X18" s="144">
        <f t="shared" si="6"/>
        <v>4086757.3000000003</v>
      </c>
      <c r="Y18" s="93">
        <f t="shared" si="7"/>
        <v>82.927426785871177</v>
      </c>
      <c r="Z18" s="134"/>
    </row>
    <row r="19" spans="1:26" s="70" customFormat="1" hidden="1" outlineLevel="1" x14ac:dyDescent="0.25">
      <c r="A19" s="65" t="s">
        <v>1327</v>
      </c>
      <c r="B19" s="66" t="s">
        <v>1788</v>
      </c>
      <c r="C19" s="67" t="s">
        <v>2248</v>
      </c>
      <c r="D19" s="68"/>
      <c r="E19" s="69"/>
      <c r="F19" s="310">
        <v>1026257.44</v>
      </c>
      <c r="G19" s="310">
        <v>342039.11</v>
      </c>
      <c r="H19" s="144">
        <f t="shared" si="0"/>
        <v>684218.33</v>
      </c>
      <c r="I19" s="93">
        <f t="shared" si="1"/>
        <v>2.0004096315184543</v>
      </c>
      <c r="J19" s="160"/>
      <c r="K19" s="310">
        <v>2389555.58</v>
      </c>
      <c r="L19" s="310">
        <v>1812453.4</v>
      </c>
      <c r="M19" s="144">
        <f t="shared" si="2"/>
        <v>577102.18000000017</v>
      </c>
      <c r="N19" s="93">
        <f t="shared" si="3"/>
        <v>0.31840938917381278</v>
      </c>
      <c r="O19" s="261"/>
      <c r="P19" s="160"/>
      <c r="Q19" s="310">
        <v>1283557.56</v>
      </c>
      <c r="R19" s="310">
        <v>742682.24</v>
      </c>
      <c r="S19" s="144">
        <f t="shared" si="4"/>
        <v>540875.32000000007</v>
      </c>
      <c r="T19" s="93">
        <f t="shared" si="5"/>
        <v>0.72827286135184821</v>
      </c>
      <c r="U19" s="160"/>
      <c r="V19" s="310">
        <v>4306433.5</v>
      </c>
      <c r="W19" s="310">
        <v>3132865.7199999997</v>
      </c>
      <c r="X19" s="144">
        <f t="shared" si="6"/>
        <v>1173567.7800000003</v>
      </c>
      <c r="Y19" s="93">
        <f t="shared" si="7"/>
        <v>0.37459881299987552</v>
      </c>
      <c r="Z19" s="134"/>
    </row>
    <row r="20" spans="1:26" s="70" customFormat="1" hidden="1" outlineLevel="1" x14ac:dyDescent="0.25">
      <c r="A20" s="65" t="s">
        <v>1328</v>
      </c>
      <c r="B20" s="66" t="s">
        <v>1789</v>
      </c>
      <c r="C20" s="67" t="s">
        <v>2249</v>
      </c>
      <c r="D20" s="68"/>
      <c r="E20" s="69"/>
      <c r="F20" s="310">
        <v>3625585.34</v>
      </c>
      <c r="G20" s="310">
        <v>2607257.08</v>
      </c>
      <c r="H20" s="144">
        <f t="shared" si="0"/>
        <v>1018328.2599999998</v>
      </c>
      <c r="I20" s="93">
        <f t="shared" si="1"/>
        <v>0.39057454971030314</v>
      </c>
      <c r="J20" s="160"/>
      <c r="K20" s="310">
        <v>20948927.280000001</v>
      </c>
      <c r="L20" s="310">
        <v>17131280.59</v>
      </c>
      <c r="M20" s="144">
        <f t="shared" si="2"/>
        <v>3817646.6900000013</v>
      </c>
      <c r="N20" s="93">
        <f t="shared" si="3"/>
        <v>0.22284654494705239</v>
      </c>
      <c r="O20" s="261"/>
      <c r="P20" s="160"/>
      <c r="Q20" s="310">
        <v>8035922.8200000003</v>
      </c>
      <c r="R20" s="310">
        <v>7636643.9299999997</v>
      </c>
      <c r="S20" s="144">
        <f t="shared" si="4"/>
        <v>399278.8900000006</v>
      </c>
      <c r="T20" s="93">
        <f t="shared" si="5"/>
        <v>5.2284602196975893E-2</v>
      </c>
      <c r="U20" s="160"/>
      <c r="V20" s="310">
        <v>31582773.460000001</v>
      </c>
      <c r="W20" s="310">
        <v>28678447.439999998</v>
      </c>
      <c r="X20" s="144">
        <f t="shared" si="6"/>
        <v>2904326.0200000033</v>
      </c>
      <c r="Y20" s="93">
        <f t="shared" si="7"/>
        <v>0.1012720798807651</v>
      </c>
      <c r="Z20" s="134"/>
    </row>
    <row r="21" spans="1:26" s="70" customFormat="1" hidden="1" outlineLevel="1" x14ac:dyDescent="0.25">
      <c r="A21" s="65" t="s">
        <v>1329</v>
      </c>
      <c r="B21" s="66" t="s">
        <v>1790</v>
      </c>
      <c r="C21" s="67" t="s">
        <v>2250</v>
      </c>
      <c r="D21" s="68"/>
      <c r="E21" s="69"/>
      <c r="F21" s="310">
        <v>86157.96</v>
      </c>
      <c r="G21" s="310">
        <v>20964.580000000002</v>
      </c>
      <c r="H21" s="144">
        <f t="shared" si="0"/>
        <v>65193.380000000005</v>
      </c>
      <c r="I21" s="93">
        <f t="shared" si="1"/>
        <v>3.1096916799668772</v>
      </c>
      <c r="J21" s="160"/>
      <c r="K21" s="310">
        <v>280191.31</v>
      </c>
      <c r="L21" s="310">
        <v>517264.55</v>
      </c>
      <c r="M21" s="144">
        <f t="shared" si="2"/>
        <v>-237073.24</v>
      </c>
      <c r="N21" s="93">
        <f t="shared" si="3"/>
        <v>-0.45832106607730994</v>
      </c>
      <c r="O21" s="261"/>
      <c r="P21" s="160"/>
      <c r="Q21" s="310">
        <v>171145.92</v>
      </c>
      <c r="R21" s="310">
        <v>57488.68</v>
      </c>
      <c r="S21" s="144">
        <f t="shared" si="4"/>
        <v>113657.24000000002</v>
      </c>
      <c r="T21" s="93">
        <f t="shared" si="5"/>
        <v>1.9770368705630399</v>
      </c>
      <c r="U21" s="160"/>
      <c r="V21" s="310">
        <v>387422.67</v>
      </c>
      <c r="W21" s="310">
        <v>626827.91999999993</v>
      </c>
      <c r="X21" s="144">
        <f t="shared" si="6"/>
        <v>-239405.24999999994</v>
      </c>
      <c r="Y21" s="93">
        <f t="shared" si="7"/>
        <v>-0.38193137599869509</v>
      </c>
      <c r="Z21" s="134"/>
    </row>
    <row r="22" spans="1:26" s="70" customFormat="1" hidden="1" outlineLevel="1" x14ac:dyDescent="0.25">
      <c r="A22" s="65" t="s">
        <v>1330</v>
      </c>
      <c r="B22" s="66" t="s">
        <v>1791</v>
      </c>
      <c r="C22" s="67" t="s">
        <v>2251</v>
      </c>
      <c r="D22" s="68"/>
      <c r="E22" s="69"/>
      <c r="F22" s="310">
        <v>119621.95</v>
      </c>
      <c r="G22" s="310">
        <v>210826.82</v>
      </c>
      <c r="H22" s="144">
        <f t="shared" si="0"/>
        <v>-91204.87000000001</v>
      </c>
      <c r="I22" s="93">
        <f t="shared" si="1"/>
        <v>-0.4326056333819388</v>
      </c>
      <c r="J22" s="160"/>
      <c r="K22" s="310">
        <v>645973.99</v>
      </c>
      <c r="L22" s="310">
        <v>681066.17</v>
      </c>
      <c r="M22" s="144">
        <f t="shared" si="2"/>
        <v>-35092.180000000051</v>
      </c>
      <c r="N22" s="93">
        <f t="shared" si="3"/>
        <v>-5.1525360597487975E-2</v>
      </c>
      <c r="O22" s="261"/>
      <c r="P22" s="160"/>
      <c r="Q22" s="310">
        <v>278311.02</v>
      </c>
      <c r="R22" s="310">
        <v>454101.22000000003</v>
      </c>
      <c r="S22" s="144">
        <f t="shared" si="4"/>
        <v>-175790.2</v>
      </c>
      <c r="T22" s="93">
        <f t="shared" si="5"/>
        <v>-0.38711677541848488</v>
      </c>
      <c r="U22" s="160"/>
      <c r="V22" s="310">
        <v>1355179.5</v>
      </c>
      <c r="W22" s="310">
        <v>1314324.0900000001</v>
      </c>
      <c r="X22" s="144">
        <f t="shared" si="6"/>
        <v>40855.409999999916</v>
      </c>
      <c r="Y22" s="93">
        <f t="shared" si="7"/>
        <v>3.1084730403138174E-2</v>
      </c>
      <c r="Z22" s="134"/>
    </row>
    <row r="23" spans="1:26" s="70" customFormat="1" hidden="1" outlineLevel="1" x14ac:dyDescent="0.25">
      <c r="A23" s="65" t="s">
        <v>1331</v>
      </c>
      <c r="B23" s="66" t="s">
        <v>1792</v>
      </c>
      <c r="C23" s="67" t="s">
        <v>2252</v>
      </c>
      <c r="D23" s="68"/>
      <c r="E23" s="69"/>
      <c r="F23" s="310">
        <v>-57542.76</v>
      </c>
      <c r="G23" s="310">
        <v>-71261.650000000009</v>
      </c>
      <c r="H23" s="144">
        <f t="shared" si="0"/>
        <v>13718.890000000007</v>
      </c>
      <c r="I23" s="93">
        <f t="shared" si="1"/>
        <v>-0.1925143467769832</v>
      </c>
      <c r="J23" s="160"/>
      <c r="K23" s="310">
        <v>-609206.72</v>
      </c>
      <c r="L23" s="310">
        <v>-669523.28</v>
      </c>
      <c r="M23" s="144">
        <f t="shared" si="2"/>
        <v>60316.560000000056</v>
      </c>
      <c r="N23" s="93">
        <f t="shared" si="3"/>
        <v>-9.0088816627855048E-2</v>
      </c>
      <c r="O23" s="261"/>
      <c r="P23" s="160"/>
      <c r="Q23" s="310">
        <v>-209761.13</v>
      </c>
      <c r="R23" s="310">
        <v>-226105.59</v>
      </c>
      <c r="S23" s="144">
        <f t="shared" si="4"/>
        <v>16344.459999999992</v>
      </c>
      <c r="T23" s="93">
        <f t="shared" si="5"/>
        <v>-7.228684615891183E-2</v>
      </c>
      <c r="U23" s="160"/>
      <c r="V23" s="310">
        <v>-1225360.95</v>
      </c>
      <c r="W23" s="310">
        <v>-1258513.8</v>
      </c>
      <c r="X23" s="144">
        <f t="shared" si="6"/>
        <v>33152.850000000093</v>
      </c>
      <c r="Y23" s="93">
        <f t="shared" si="7"/>
        <v>-2.6342857742203615E-2</v>
      </c>
      <c r="Z23" s="134"/>
    </row>
    <row r="24" spans="1:26" s="70" customFormat="1" hidden="1" outlineLevel="1" x14ac:dyDescent="0.25">
      <c r="A24" s="65" t="s">
        <v>1332</v>
      </c>
      <c r="B24" s="66" t="s">
        <v>1793</v>
      </c>
      <c r="C24" s="67" t="s">
        <v>2253</v>
      </c>
      <c r="D24" s="68"/>
      <c r="E24" s="69"/>
      <c r="F24" s="310">
        <v>487940.4</v>
      </c>
      <c r="G24" s="310">
        <v>538272</v>
      </c>
      <c r="H24" s="144">
        <f t="shared" si="0"/>
        <v>-50331.599999999977</v>
      </c>
      <c r="I24" s="93">
        <f t="shared" si="1"/>
        <v>-9.3505885500267477E-2</v>
      </c>
      <c r="J24" s="160"/>
      <c r="K24" s="310">
        <v>3097248.48</v>
      </c>
      <c r="L24" s="310">
        <v>3149567.28</v>
      </c>
      <c r="M24" s="144">
        <f t="shared" si="2"/>
        <v>-52318.799999999814</v>
      </c>
      <c r="N24" s="93">
        <f t="shared" si="3"/>
        <v>-1.6611424792297123E-2</v>
      </c>
      <c r="O24" s="261"/>
      <c r="P24" s="160"/>
      <c r="Q24" s="310">
        <v>1481684.4</v>
      </c>
      <c r="R24" s="310">
        <v>1629216</v>
      </c>
      <c r="S24" s="144">
        <f t="shared" si="4"/>
        <v>-147531.60000000009</v>
      </c>
      <c r="T24" s="93">
        <f t="shared" si="5"/>
        <v>-9.0553738730776087E-2</v>
      </c>
      <c r="U24" s="160"/>
      <c r="V24" s="310">
        <v>6185840.5999999996</v>
      </c>
      <c r="W24" s="310">
        <v>6225970.3200000003</v>
      </c>
      <c r="X24" s="144">
        <f t="shared" si="6"/>
        <v>-40129.720000000671</v>
      </c>
      <c r="Y24" s="93">
        <f t="shared" si="7"/>
        <v>-6.4455366693750423E-3</v>
      </c>
      <c r="Z24" s="134"/>
    </row>
    <row r="25" spans="1:26" s="70" customFormat="1" hidden="1" outlineLevel="1" x14ac:dyDescent="0.25">
      <c r="A25" s="65" t="s">
        <v>1333</v>
      </c>
      <c r="B25" s="66" t="s">
        <v>1794</v>
      </c>
      <c r="C25" s="67" t="s">
        <v>2254</v>
      </c>
      <c r="D25" s="68"/>
      <c r="E25" s="69"/>
      <c r="F25" s="310">
        <v>-4.5000000000000005E-2</v>
      </c>
      <c r="G25" s="310">
        <v>75987</v>
      </c>
      <c r="H25" s="144">
        <f t="shared" si="0"/>
        <v>-75987.044999999998</v>
      </c>
      <c r="I25" s="93">
        <f t="shared" si="1"/>
        <v>-1.0000005922065616</v>
      </c>
      <c r="J25" s="160"/>
      <c r="K25" s="310">
        <v>237983.67499999999</v>
      </c>
      <c r="L25" s="310">
        <v>1140697.08</v>
      </c>
      <c r="M25" s="144">
        <f t="shared" si="2"/>
        <v>-902713.40500000003</v>
      </c>
      <c r="N25" s="93">
        <f t="shared" si="3"/>
        <v>-0.79136996212877131</v>
      </c>
      <c r="O25" s="261"/>
      <c r="P25" s="160"/>
      <c r="Q25" s="310">
        <v>-215304.51500000001</v>
      </c>
      <c r="R25" s="310">
        <v>81209.58</v>
      </c>
      <c r="S25" s="144">
        <f t="shared" si="4"/>
        <v>-296514.09500000003</v>
      </c>
      <c r="T25" s="93">
        <f t="shared" si="5"/>
        <v>-3.6512206441653809</v>
      </c>
      <c r="U25" s="160"/>
      <c r="V25" s="310">
        <v>1796089.2950000002</v>
      </c>
      <c r="W25" s="310">
        <v>1226591.71</v>
      </c>
      <c r="X25" s="144">
        <f t="shared" si="6"/>
        <v>569497.5850000002</v>
      </c>
      <c r="Y25" s="93">
        <f t="shared" si="7"/>
        <v>0.46429270665786598</v>
      </c>
      <c r="Z25" s="134"/>
    </row>
    <row r="26" spans="1:26" s="70" customFormat="1" hidden="1" outlineLevel="1" x14ac:dyDescent="0.25">
      <c r="A26" s="65" t="s">
        <v>1336</v>
      </c>
      <c r="B26" s="66" t="s">
        <v>1797</v>
      </c>
      <c r="C26" s="67" t="s">
        <v>2257</v>
      </c>
      <c r="D26" s="68"/>
      <c r="E26" s="69"/>
      <c r="F26" s="310">
        <v>161081.79</v>
      </c>
      <c r="G26" s="310">
        <v>125604.92</v>
      </c>
      <c r="H26" s="144">
        <f t="shared" si="0"/>
        <v>35476.87000000001</v>
      </c>
      <c r="I26" s="93">
        <f t="shared" si="1"/>
        <v>0.28244809200149174</v>
      </c>
      <c r="J26" s="160"/>
      <c r="K26" s="310">
        <v>987585.79</v>
      </c>
      <c r="L26" s="310">
        <v>790187.8</v>
      </c>
      <c r="M26" s="144">
        <f t="shared" si="2"/>
        <v>197397.99</v>
      </c>
      <c r="N26" s="93">
        <f t="shared" si="3"/>
        <v>0.24981148785136897</v>
      </c>
      <c r="O26" s="261"/>
      <c r="P26" s="160"/>
      <c r="Q26" s="310">
        <v>492009.93</v>
      </c>
      <c r="R26" s="310">
        <v>431354.27</v>
      </c>
      <c r="S26" s="144">
        <f t="shared" si="4"/>
        <v>60655.659999999974</v>
      </c>
      <c r="T26" s="93">
        <f t="shared" si="5"/>
        <v>0.14061680669116819</v>
      </c>
      <c r="U26" s="160"/>
      <c r="V26" s="310">
        <v>1697129.6400000001</v>
      </c>
      <c r="W26" s="310">
        <v>1597779.7200000002</v>
      </c>
      <c r="X26" s="144">
        <f t="shared" si="6"/>
        <v>99349.919999999925</v>
      </c>
      <c r="Y26" s="93">
        <f t="shared" si="7"/>
        <v>6.2179985611533428E-2</v>
      </c>
      <c r="Z26" s="134"/>
    </row>
    <row r="27" spans="1:26" s="70" customFormat="1" hidden="1" outlineLevel="1" x14ac:dyDescent="0.25">
      <c r="A27" s="65" t="s">
        <v>1337</v>
      </c>
      <c r="B27" s="66" t="s">
        <v>1798</v>
      </c>
      <c r="C27" s="67" t="s">
        <v>2258</v>
      </c>
      <c r="D27" s="68"/>
      <c r="E27" s="69"/>
      <c r="F27" s="310">
        <v>82902.210000000006</v>
      </c>
      <c r="G27" s="310">
        <v>160407.34</v>
      </c>
      <c r="H27" s="144">
        <f t="shared" si="0"/>
        <v>-77505.12999999999</v>
      </c>
      <c r="I27" s="93">
        <f t="shared" si="1"/>
        <v>-0.48317695437128994</v>
      </c>
      <c r="J27" s="160"/>
      <c r="K27" s="310">
        <v>390980.68</v>
      </c>
      <c r="L27" s="310">
        <v>666007</v>
      </c>
      <c r="M27" s="144">
        <f t="shared" si="2"/>
        <v>-275026.32</v>
      </c>
      <c r="N27" s="93">
        <f t="shared" si="3"/>
        <v>-0.41294809213716976</v>
      </c>
      <c r="O27" s="261"/>
      <c r="P27" s="160"/>
      <c r="Q27" s="310">
        <v>157744.72</v>
      </c>
      <c r="R27" s="310">
        <v>265668.84000000003</v>
      </c>
      <c r="S27" s="144">
        <f t="shared" si="4"/>
        <v>-107924.12000000002</v>
      </c>
      <c r="T27" s="93">
        <f t="shared" si="5"/>
        <v>-0.40623552238945304</v>
      </c>
      <c r="U27" s="160"/>
      <c r="V27" s="310">
        <v>1002768.23</v>
      </c>
      <c r="W27" s="310">
        <v>1457592.1800000002</v>
      </c>
      <c r="X27" s="144">
        <f t="shared" si="6"/>
        <v>-454823.95000000019</v>
      </c>
      <c r="Y27" s="93">
        <f t="shared" si="7"/>
        <v>-0.31203786370478481</v>
      </c>
      <c r="Z27" s="134"/>
    </row>
    <row r="28" spans="1:26" s="70" customFormat="1" hidden="1" outlineLevel="1" x14ac:dyDescent="0.25">
      <c r="A28" s="65" t="s">
        <v>1338</v>
      </c>
      <c r="B28" s="66" t="s">
        <v>1799</v>
      </c>
      <c r="C28" s="67" t="s">
        <v>2259</v>
      </c>
      <c r="D28" s="68"/>
      <c r="E28" s="69"/>
      <c r="F28" s="310">
        <v>0</v>
      </c>
      <c r="G28" s="310">
        <v>0</v>
      </c>
      <c r="H28" s="144">
        <f t="shared" si="0"/>
        <v>0</v>
      </c>
      <c r="I28" s="93" t="str">
        <f t="shared" si="1"/>
        <v/>
      </c>
      <c r="J28" s="160"/>
      <c r="K28" s="310">
        <v>0</v>
      </c>
      <c r="L28" s="310">
        <v>0</v>
      </c>
      <c r="M28" s="144">
        <f t="shared" si="2"/>
        <v>0</v>
      </c>
      <c r="N28" s="93" t="str">
        <f t="shared" si="3"/>
        <v/>
      </c>
      <c r="O28" s="261"/>
      <c r="P28" s="160"/>
      <c r="Q28" s="310">
        <v>0</v>
      </c>
      <c r="R28" s="310">
        <v>0</v>
      </c>
      <c r="S28" s="144">
        <f t="shared" si="4"/>
        <v>0</v>
      </c>
      <c r="T28" s="93" t="str">
        <f t="shared" si="5"/>
        <v/>
      </c>
      <c r="U28" s="160"/>
      <c r="V28" s="310">
        <v>0</v>
      </c>
      <c r="W28" s="310">
        <v>881.52</v>
      </c>
      <c r="X28" s="144">
        <f t="shared" si="6"/>
        <v>-881.52</v>
      </c>
      <c r="Y28" s="93">
        <f t="shared" si="7"/>
        <v>1</v>
      </c>
      <c r="Z28" s="134"/>
    </row>
    <row r="29" spans="1:26" s="70" customFormat="1" hidden="1" outlineLevel="1" x14ac:dyDescent="0.25">
      <c r="A29" s="65" t="s">
        <v>1339</v>
      </c>
      <c r="B29" s="66" t="s">
        <v>1800</v>
      </c>
      <c r="C29" s="67" t="s">
        <v>2260</v>
      </c>
      <c r="D29" s="68"/>
      <c r="E29" s="69"/>
      <c r="F29" s="310">
        <v>92368.08</v>
      </c>
      <c r="G29" s="310">
        <v>297633.69</v>
      </c>
      <c r="H29" s="144">
        <f t="shared" si="0"/>
        <v>-205265.61</v>
      </c>
      <c r="I29" s="93">
        <f t="shared" si="1"/>
        <v>-0.68965851950429402</v>
      </c>
      <c r="J29" s="160"/>
      <c r="K29" s="310">
        <v>780669.01</v>
      </c>
      <c r="L29" s="310">
        <v>875452.47</v>
      </c>
      <c r="M29" s="144">
        <f t="shared" si="2"/>
        <v>-94783.459999999963</v>
      </c>
      <c r="N29" s="93">
        <f t="shared" si="3"/>
        <v>-0.10826796799145472</v>
      </c>
      <c r="O29" s="261"/>
      <c r="P29" s="160"/>
      <c r="Q29" s="310">
        <v>350614.95</v>
      </c>
      <c r="R29" s="310">
        <v>397180.02</v>
      </c>
      <c r="S29" s="144">
        <f t="shared" si="4"/>
        <v>-46565.070000000007</v>
      </c>
      <c r="T29" s="93">
        <f t="shared" si="5"/>
        <v>-0.11723920553707612</v>
      </c>
      <c r="U29" s="160"/>
      <c r="V29" s="310">
        <v>2180933.4299999997</v>
      </c>
      <c r="W29" s="310">
        <v>1985413.8499999999</v>
      </c>
      <c r="X29" s="144">
        <f t="shared" si="6"/>
        <v>195519.57999999984</v>
      </c>
      <c r="Y29" s="93">
        <f t="shared" si="7"/>
        <v>9.8477997421041394E-2</v>
      </c>
      <c r="Z29" s="134"/>
    </row>
    <row r="30" spans="1:26" s="70" customFormat="1" hidden="1" outlineLevel="1" x14ac:dyDescent="0.25">
      <c r="A30" s="65" t="s">
        <v>1340</v>
      </c>
      <c r="B30" s="66" t="s">
        <v>1801</v>
      </c>
      <c r="C30" s="67" t="s">
        <v>2261</v>
      </c>
      <c r="D30" s="68"/>
      <c r="E30" s="69"/>
      <c r="F30" s="310">
        <v>0</v>
      </c>
      <c r="G30" s="310">
        <v>0</v>
      </c>
      <c r="H30" s="144">
        <f t="shared" si="0"/>
        <v>0</v>
      </c>
      <c r="I30" s="93" t="str">
        <f t="shared" si="1"/>
        <v/>
      </c>
      <c r="J30" s="160"/>
      <c r="K30" s="310">
        <v>0</v>
      </c>
      <c r="L30" s="310">
        <v>0</v>
      </c>
      <c r="M30" s="144">
        <f t="shared" si="2"/>
        <v>0</v>
      </c>
      <c r="N30" s="93" t="str">
        <f t="shared" si="3"/>
        <v/>
      </c>
      <c r="O30" s="261"/>
      <c r="P30" s="160"/>
      <c r="Q30" s="310">
        <v>0</v>
      </c>
      <c r="R30" s="310">
        <v>0</v>
      </c>
      <c r="S30" s="144">
        <f t="shared" si="4"/>
        <v>0</v>
      </c>
      <c r="T30" s="93" t="str">
        <f t="shared" si="5"/>
        <v/>
      </c>
      <c r="U30" s="160"/>
      <c r="V30" s="310">
        <v>0</v>
      </c>
      <c r="W30" s="310">
        <v>69654.8</v>
      </c>
      <c r="X30" s="144">
        <f t="shared" si="6"/>
        <v>-69654.8</v>
      </c>
      <c r="Y30" s="93">
        <f t="shared" si="7"/>
        <v>1</v>
      </c>
      <c r="Z30" s="134"/>
    </row>
    <row r="31" spans="1:26" s="70" customFormat="1" hidden="1" outlineLevel="1" x14ac:dyDescent="0.25">
      <c r="A31" s="65" t="s">
        <v>1341</v>
      </c>
      <c r="B31" s="66" t="s">
        <v>1802</v>
      </c>
      <c r="C31" s="67" t="s">
        <v>2262</v>
      </c>
      <c r="D31" s="68"/>
      <c r="E31" s="69"/>
      <c r="F31" s="310">
        <v>13658.29</v>
      </c>
      <c r="G31" s="310">
        <v>6030.3</v>
      </c>
      <c r="H31" s="144">
        <f t="shared" si="0"/>
        <v>7627.9900000000007</v>
      </c>
      <c r="I31" s="93">
        <f t="shared" si="1"/>
        <v>1.2649437009767341</v>
      </c>
      <c r="J31" s="160"/>
      <c r="K31" s="310">
        <v>39587.040000000001</v>
      </c>
      <c r="L31" s="310">
        <v>18281.04</v>
      </c>
      <c r="M31" s="144">
        <f t="shared" si="2"/>
        <v>21306</v>
      </c>
      <c r="N31" s="93">
        <f t="shared" si="3"/>
        <v>1.1654697982171691</v>
      </c>
      <c r="O31" s="261"/>
      <c r="P31" s="160"/>
      <c r="Q31" s="310">
        <v>36774.959999999999</v>
      </c>
      <c r="R31" s="310">
        <v>6903.5</v>
      </c>
      <c r="S31" s="144">
        <f t="shared" si="4"/>
        <v>29871.46</v>
      </c>
      <c r="T31" s="93">
        <f t="shared" si="5"/>
        <v>4.3270022452379227</v>
      </c>
      <c r="U31" s="160"/>
      <c r="V31" s="310">
        <v>65726.210000000006</v>
      </c>
      <c r="W31" s="310">
        <v>34854.720000000001</v>
      </c>
      <c r="X31" s="144">
        <f t="shared" si="6"/>
        <v>30871.490000000005</v>
      </c>
      <c r="Y31" s="93">
        <f t="shared" si="7"/>
        <v>0.88571906473499151</v>
      </c>
      <c r="Z31" s="134"/>
    </row>
    <row r="32" spans="1:26" s="70" customFormat="1" hidden="1" outlineLevel="1" x14ac:dyDescent="0.25">
      <c r="A32" s="65" t="s">
        <v>1342</v>
      </c>
      <c r="B32" s="66" t="s">
        <v>1803</v>
      </c>
      <c r="C32" s="67" t="s">
        <v>2263</v>
      </c>
      <c r="D32" s="68"/>
      <c r="E32" s="69"/>
      <c r="F32" s="310">
        <v>412492.9</v>
      </c>
      <c r="G32" s="310">
        <v>1478949.49</v>
      </c>
      <c r="H32" s="144">
        <f t="shared" si="0"/>
        <v>-1066456.5899999999</v>
      </c>
      <c r="I32" s="93">
        <f t="shared" si="1"/>
        <v>-0.72109061006539166</v>
      </c>
      <c r="J32" s="160"/>
      <c r="K32" s="310">
        <v>2393523.5959999999</v>
      </c>
      <c r="L32" s="310">
        <v>3638705.67</v>
      </c>
      <c r="M32" s="144">
        <f t="shared" si="2"/>
        <v>-1245182.074</v>
      </c>
      <c r="N32" s="93">
        <f t="shared" si="3"/>
        <v>-0.34220467026672152</v>
      </c>
      <c r="O32" s="261"/>
      <c r="P32" s="160"/>
      <c r="Q32" s="310">
        <v>1241600.27</v>
      </c>
      <c r="R32" s="310">
        <v>2207736.16</v>
      </c>
      <c r="S32" s="144">
        <f t="shared" si="4"/>
        <v>-966135.89000000013</v>
      </c>
      <c r="T32" s="93">
        <f t="shared" si="5"/>
        <v>-0.43761383606635318</v>
      </c>
      <c r="U32" s="160"/>
      <c r="V32" s="310">
        <v>4958181.7560000001</v>
      </c>
      <c r="W32" s="310">
        <v>6858165.6200000001</v>
      </c>
      <c r="X32" s="144">
        <f t="shared" si="6"/>
        <v>-1899983.8640000001</v>
      </c>
      <c r="Y32" s="93">
        <f t="shared" si="7"/>
        <v>-0.27703965889351034</v>
      </c>
      <c r="Z32" s="134"/>
    </row>
    <row r="33" spans="1:26" s="70" customFormat="1" hidden="1" outlineLevel="1" x14ac:dyDescent="0.25">
      <c r="A33" s="65" t="s">
        <v>1343</v>
      </c>
      <c r="B33" s="66" t="s">
        <v>1804</v>
      </c>
      <c r="C33" s="67" t="s">
        <v>2264</v>
      </c>
      <c r="D33" s="68"/>
      <c r="E33" s="69"/>
      <c r="F33" s="310">
        <v>3074.38</v>
      </c>
      <c r="G33" s="310">
        <v>5250.72</v>
      </c>
      <c r="H33" s="144">
        <f t="shared" si="0"/>
        <v>-2176.34</v>
      </c>
      <c r="I33" s="93">
        <f t="shared" si="1"/>
        <v>-0.41448410884602493</v>
      </c>
      <c r="J33" s="160"/>
      <c r="K33" s="310">
        <v>25593.010000000002</v>
      </c>
      <c r="L33" s="310">
        <v>26754.21</v>
      </c>
      <c r="M33" s="144">
        <f t="shared" si="2"/>
        <v>-1161.1999999999971</v>
      </c>
      <c r="N33" s="93">
        <f t="shared" si="3"/>
        <v>-4.3402514968672111E-2</v>
      </c>
      <c r="O33" s="261"/>
      <c r="P33" s="160"/>
      <c r="Q33" s="310">
        <v>11208.78</v>
      </c>
      <c r="R33" s="310">
        <v>13565.07</v>
      </c>
      <c r="S33" s="144">
        <f t="shared" si="4"/>
        <v>-2356.2899999999991</v>
      </c>
      <c r="T33" s="93">
        <f t="shared" si="5"/>
        <v>-0.1737027527318325</v>
      </c>
      <c r="U33" s="160"/>
      <c r="V33" s="310">
        <v>50832.15</v>
      </c>
      <c r="W33" s="310">
        <v>48897.119999999995</v>
      </c>
      <c r="X33" s="144">
        <f t="shared" si="6"/>
        <v>1935.0300000000061</v>
      </c>
      <c r="Y33" s="93">
        <f t="shared" si="7"/>
        <v>3.9573496353159578E-2</v>
      </c>
      <c r="Z33" s="134"/>
    </row>
    <row r="34" spans="1:26" s="70" customFormat="1" hidden="1" outlineLevel="1" x14ac:dyDescent="0.25">
      <c r="A34" s="65" t="s">
        <v>1344</v>
      </c>
      <c r="B34" s="66" t="s">
        <v>1805</v>
      </c>
      <c r="C34" s="67" t="s">
        <v>2265</v>
      </c>
      <c r="D34" s="68"/>
      <c r="E34" s="69"/>
      <c r="F34" s="310">
        <v>0</v>
      </c>
      <c r="G34" s="310">
        <v>0</v>
      </c>
      <c r="H34" s="144">
        <f t="shared" si="0"/>
        <v>0</v>
      </c>
      <c r="I34" s="93" t="str">
        <f t="shared" si="1"/>
        <v/>
      </c>
      <c r="J34" s="160"/>
      <c r="K34" s="310">
        <v>0</v>
      </c>
      <c r="L34" s="310">
        <v>10130</v>
      </c>
      <c r="M34" s="144">
        <f t="shared" si="2"/>
        <v>-10130</v>
      </c>
      <c r="N34" s="93">
        <f t="shared" si="3"/>
        <v>1</v>
      </c>
      <c r="O34" s="261"/>
      <c r="P34" s="160"/>
      <c r="Q34" s="310">
        <v>0</v>
      </c>
      <c r="R34" s="310">
        <v>0</v>
      </c>
      <c r="S34" s="144">
        <f t="shared" si="4"/>
        <v>0</v>
      </c>
      <c r="T34" s="93" t="str">
        <f t="shared" si="5"/>
        <v/>
      </c>
      <c r="U34" s="160"/>
      <c r="V34" s="310">
        <v>0</v>
      </c>
      <c r="W34" s="310">
        <v>10130</v>
      </c>
      <c r="X34" s="144">
        <f t="shared" si="6"/>
        <v>-10130</v>
      </c>
      <c r="Y34" s="93">
        <f t="shared" si="7"/>
        <v>1</v>
      </c>
      <c r="Z34" s="134"/>
    </row>
    <row r="35" spans="1:26" s="70" customFormat="1" hidden="1" outlineLevel="1" x14ac:dyDescent="0.25">
      <c r="A35" s="65" t="s">
        <v>1345</v>
      </c>
      <c r="B35" s="66" t="s">
        <v>1806</v>
      </c>
      <c r="C35" s="67" t="s">
        <v>2266</v>
      </c>
      <c r="D35" s="68"/>
      <c r="E35" s="69"/>
      <c r="F35" s="310">
        <v>0</v>
      </c>
      <c r="G35" s="310">
        <v>-1.1000000000000001</v>
      </c>
      <c r="H35" s="144">
        <f t="shared" si="0"/>
        <v>1.1000000000000001</v>
      </c>
      <c r="I35" s="93">
        <f t="shared" si="1"/>
        <v>1</v>
      </c>
      <c r="J35" s="160"/>
      <c r="K35" s="310">
        <v>0</v>
      </c>
      <c r="L35" s="310">
        <v>367.46</v>
      </c>
      <c r="M35" s="144">
        <f t="shared" si="2"/>
        <v>-367.46</v>
      </c>
      <c r="N35" s="93">
        <f t="shared" si="3"/>
        <v>1</v>
      </c>
      <c r="O35" s="261"/>
      <c r="P35" s="160"/>
      <c r="Q35" s="310">
        <v>0</v>
      </c>
      <c r="R35" s="310">
        <v>210.68</v>
      </c>
      <c r="S35" s="144">
        <f t="shared" si="4"/>
        <v>-210.68</v>
      </c>
      <c r="T35" s="93">
        <f t="shared" si="5"/>
        <v>1</v>
      </c>
      <c r="U35" s="160"/>
      <c r="V35" s="310">
        <v>0</v>
      </c>
      <c r="W35" s="310">
        <v>489.34</v>
      </c>
      <c r="X35" s="144">
        <f t="shared" si="6"/>
        <v>-489.34</v>
      </c>
      <c r="Y35" s="93">
        <f t="shared" si="7"/>
        <v>1</v>
      </c>
      <c r="Z35" s="134"/>
    </row>
    <row r="36" spans="1:26" s="70" customFormat="1" hidden="1" outlineLevel="1" x14ac:dyDescent="0.25">
      <c r="A36" s="65" t="s">
        <v>1346</v>
      </c>
      <c r="B36" s="66" t="s">
        <v>1807</v>
      </c>
      <c r="C36" s="67" t="s">
        <v>2267</v>
      </c>
      <c r="D36" s="68"/>
      <c r="E36" s="69"/>
      <c r="F36" s="310">
        <v>193.17000000000002</v>
      </c>
      <c r="G36" s="310">
        <v>0</v>
      </c>
      <c r="H36" s="144">
        <f t="shared" si="0"/>
        <v>193.17000000000002</v>
      </c>
      <c r="I36" s="93">
        <f t="shared" si="1"/>
        <v>1</v>
      </c>
      <c r="J36" s="160"/>
      <c r="K36" s="310">
        <v>1159.02</v>
      </c>
      <c r="L36" s="310">
        <v>0</v>
      </c>
      <c r="M36" s="144">
        <f t="shared" si="2"/>
        <v>1159.02</v>
      </c>
      <c r="N36" s="93">
        <f t="shared" si="3"/>
        <v>1</v>
      </c>
      <c r="O36" s="261"/>
      <c r="P36" s="160"/>
      <c r="Q36" s="310">
        <v>579.51</v>
      </c>
      <c r="R36" s="310">
        <v>0</v>
      </c>
      <c r="S36" s="144">
        <f t="shared" si="4"/>
        <v>579.51</v>
      </c>
      <c r="T36" s="93">
        <f t="shared" si="5"/>
        <v>1</v>
      </c>
      <c r="U36" s="160"/>
      <c r="V36" s="310">
        <v>1159.02</v>
      </c>
      <c r="W36" s="310">
        <v>0</v>
      </c>
      <c r="X36" s="144">
        <f t="shared" si="6"/>
        <v>1159.02</v>
      </c>
      <c r="Y36" s="93">
        <f t="shared" si="7"/>
        <v>1</v>
      </c>
      <c r="Z36" s="134"/>
    </row>
    <row r="37" spans="1:26" s="70" customFormat="1" hidden="1" outlineLevel="1" x14ac:dyDescent="0.25">
      <c r="A37" s="65" t="s">
        <v>1347</v>
      </c>
      <c r="B37" s="66" t="s">
        <v>1808</v>
      </c>
      <c r="C37" s="67" t="s">
        <v>2268</v>
      </c>
      <c r="D37" s="68"/>
      <c r="E37" s="69"/>
      <c r="F37" s="310">
        <v>0</v>
      </c>
      <c r="G37" s="310">
        <v>0</v>
      </c>
      <c r="H37" s="144">
        <f t="shared" si="0"/>
        <v>0</v>
      </c>
      <c r="I37" s="93" t="str">
        <f t="shared" si="1"/>
        <v/>
      </c>
      <c r="J37" s="160"/>
      <c r="K37" s="310">
        <v>0</v>
      </c>
      <c r="L37" s="310">
        <v>0</v>
      </c>
      <c r="M37" s="144">
        <f t="shared" si="2"/>
        <v>0</v>
      </c>
      <c r="N37" s="93" t="str">
        <f t="shared" si="3"/>
        <v/>
      </c>
      <c r="O37" s="261"/>
      <c r="P37" s="160"/>
      <c r="Q37" s="310">
        <v>0</v>
      </c>
      <c r="R37" s="310">
        <v>0</v>
      </c>
      <c r="S37" s="144">
        <f t="shared" si="4"/>
        <v>0</v>
      </c>
      <c r="T37" s="93" t="str">
        <f t="shared" si="5"/>
        <v/>
      </c>
      <c r="U37" s="160"/>
      <c r="V37" s="310">
        <v>0</v>
      </c>
      <c r="W37" s="310">
        <v>-0.02</v>
      </c>
      <c r="X37" s="144">
        <f t="shared" si="6"/>
        <v>0.02</v>
      </c>
      <c r="Y37" s="93">
        <f t="shared" si="7"/>
        <v>1</v>
      </c>
      <c r="Z37" s="134"/>
    </row>
    <row r="38" spans="1:26" s="70" customFormat="1" hidden="1" outlineLevel="1" x14ac:dyDescent="0.25">
      <c r="A38" s="65" t="s">
        <v>1348</v>
      </c>
      <c r="B38" s="66" t="s">
        <v>1809</v>
      </c>
      <c r="C38" s="67" t="s">
        <v>2269</v>
      </c>
      <c r="D38" s="68"/>
      <c r="E38" s="69"/>
      <c r="F38" s="310">
        <v>1321.84</v>
      </c>
      <c r="G38" s="310">
        <v>5019.08</v>
      </c>
      <c r="H38" s="144">
        <f t="shared" si="0"/>
        <v>-3697.24</v>
      </c>
      <c r="I38" s="93">
        <f t="shared" si="1"/>
        <v>-0.7366369932338197</v>
      </c>
      <c r="J38" s="160"/>
      <c r="K38" s="310">
        <v>7860.93</v>
      </c>
      <c r="L38" s="310">
        <v>12968.050000000001</v>
      </c>
      <c r="M38" s="144">
        <f t="shared" si="2"/>
        <v>-5107.1200000000008</v>
      </c>
      <c r="N38" s="93">
        <f t="shared" si="3"/>
        <v>-0.3938232810638454</v>
      </c>
      <c r="O38" s="261"/>
      <c r="P38" s="160"/>
      <c r="Q38" s="310">
        <v>2605.91</v>
      </c>
      <c r="R38" s="310">
        <v>7488.1500000000005</v>
      </c>
      <c r="S38" s="144">
        <f t="shared" si="4"/>
        <v>-4882.2400000000007</v>
      </c>
      <c r="T38" s="93">
        <f t="shared" si="5"/>
        <v>-0.6519954862015318</v>
      </c>
      <c r="U38" s="160"/>
      <c r="V38" s="310">
        <v>33077.770000000004</v>
      </c>
      <c r="W38" s="310">
        <v>23583.75</v>
      </c>
      <c r="X38" s="144">
        <f t="shared" si="6"/>
        <v>9494.0200000000041</v>
      </c>
      <c r="Y38" s="93">
        <f t="shared" si="7"/>
        <v>0.40256617374251358</v>
      </c>
      <c r="Z38" s="134"/>
    </row>
    <row r="39" spans="1:26" s="70" customFormat="1" hidden="1" outlineLevel="1" x14ac:dyDescent="0.25">
      <c r="A39" s="65" t="s">
        <v>1349</v>
      </c>
      <c r="B39" s="66" t="s">
        <v>1810</v>
      </c>
      <c r="C39" s="67" t="s">
        <v>2270</v>
      </c>
      <c r="D39" s="68"/>
      <c r="E39" s="69"/>
      <c r="F39" s="310">
        <v>0</v>
      </c>
      <c r="G39" s="310">
        <v>0</v>
      </c>
      <c r="H39" s="144">
        <f t="shared" si="0"/>
        <v>0</v>
      </c>
      <c r="I39" s="93" t="str">
        <f t="shared" si="1"/>
        <v/>
      </c>
      <c r="J39" s="160"/>
      <c r="K39" s="310">
        <v>0</v>
      </c>
      <c r="L39" s="310">
        <v>0</v>
      </c>
      <c r="M39" s="144">
        <f t="shared" si="2"/>
        <v>0</v>
      </c>
      <c r="N39" s="93" t="str">
        <f t="shared" si="3"/>
        <v/>
      </c>
      <c r="O39" s="261"/>
      <c r="P39" s="160"/>
      <c r="Q39" s="310">
        <v>0</v>
      </c>
      <c r="R39" s="310">
        <v>0</v>
      </c>
      <c r="S39" s="144">
        <f t="shared" si="4"/>
        <v>0</v>
      </c>
      <c r="T39" s="93" t="str">
        <f t="shared" si="5"/>
        <v/>
      </c>
      <c r="U39" s="160"/>
      <c r="V39" s="310">
        <v>42857.15</v>
      </c>
      <c r="W39" s="310">
        <v>0</v>
      </c>
      <c r="X39" s="144">
        <f t="shared" si="6"/>
        <v>42857.15</v>
      </c>
      <c r="Y39" s="93">
        <f t="shared" si="7"/>
        <v>1</v>
      </c>
      <c r="Z39" s="134"/>
    </row>
    <row r="40" spans="1:26" s="70" customFormat="1" hidden="1" outlineLevel="1" x14ac:dyDescent="0.25">
      <c r="A40" s="65" t="s">
        <v>1350</v>
      </c>
      <c r="B40" s="66" t="s">
        <v>1811</v>
      </c>
      <c r="C40" s="67" t="s">
        <v>2271</v>
      </c>
      <c r="D40" s="68"/>
      <c r="E40" s="69"/>
      <c r="F40" s="310">
        <v>6.46</v>
      </c>
      <c r="G40" s="310">
        <v>24.05</v>
      </c>
      <c r="H40" s="144">
        <f t="shared" si="0"/>
        <v>-17.59</v>
      </c>
      <c r="I40" s="93">
        <f t="shared" si="1"/>
        <v>-0.73139293139293138</v>
      </c>
      <c r="J40" s="160"/>
      <c r="K40" s="310">
        <v>38.4</v>
      </c>
      <c r="L40" s="310">
        <v>62.18</v>
      </c>
      <c r="M40" s="144">
        <f t="shared" si="2"/>
        <v>-23.78</v>
      </c>
      <c r="N40" s="93">
        <f t="shared" si="3"/>
        <v>-0.38243808298488263</v>
      </c>
      <c r="O40" s="261"/>
      <c r="P40" s="160"/>
      <c r="Q40" s="310">
        <v>12.74</v>
      </c>
      <c r="R40" s="310">
        <v>35.880000000000003</v>
      </c>
      <c r="S40" s="144">
        <f t="shared" si="4"/>
        <v>-23.14</v>
      </c>
      <c r="T40" s="93">
        <f t="shared" si="5"/>
        <v>-0.64492753623188404</v>
      </c>
      <c r="U40" s="160"/>
      <c r="V40" s="310">
        <v>159.26</v>
      </c>
      <c r="W40" s="310">
        <v>124.39</v>
      </c>
      <c r="X40" s="144">
        <f t="shared" si="6"/>
        <v>34.86999999999999</v>
      </c>
      <c r="Y40" s="93">
        <f t="shared" si="7"/>
        <v>0.28032800064313845</v>
      </c>
      <c r="Z40" s="134"/>
    </row>
    <row r="41" spans="1:26" collapsed="1" x14ac:dyDescent="0.25">
      <c r="A41" s="40" t="s">
        <v>597</v>
      </c>
      <c r="B41" s="40">
        <v>2</v>
      </c>
      <c r="C41" s="89" t="s">
        <v>778</v>
      </c>
      <c r="D41" s="85" t="s">
        <v>276</v>
      </c>
      <c r="E41" s="50"/>
      <c r="F41" s="286">
        <v>13594179.405000001</v>
      </c>
      <c r="G41" s="286">
        <v>13572640.010000002</v>
      </c>
      <c r="H41" s="286">
        <f t="shared" si="0"/>
        <v>21539.394999999553</v>
      </c>
      <c r="I41" s="185">
        <f t="shared" si="1"/>
        <v>1.5869716565185428E-3</v>
      </c>
      <c r="J41" s="264"/>
      <c r="K41" s="286">
        <v>74100574.141000047</v>
      </c>
      <c r="L41" s="286">
        <v>78930313.409999982</v>
      </c>
      <c r="M41" s="286">
        <f t="shared" si="2"/>
        <v>-4829739.2689999342</v>
      </c>
      <c r="N41" s="185">
        <f t="shared" si="3"/>
        <v>-6.1189916273511669E-2</v>
      </c>
      <c r="O41" s="185"/>
      <c r="P41" s="257"/>
      <c r="Q41" s="286">
        <v>34621698.983999997</v>
      </c>
      <c r="R41" s="286">
        <v>33487527.399999995</v>
      </c>
      <c r="S41" s="286">
        <f t="shared" si="4"/>
        <v>1134171.5840000026</v>
      </c>
      <c r="T41" s="185">
        <f t="shared" si="5"/>
        <v>3.3868477969502243E-2</v>
      </c>
      <c r="U41" s="264"/>
      <c r="V41" s="286">
        <v>146420352.38099998</v>
      </c>
      <c r="W41" s="286">
        <v>135302733.91000003</v>
      </c>
      <c r="X41" s="286">
        <f t="shared" si="6"/>
        <v>11117618.470999956</v>
      </c>
      <c r="Y41" s="185">
        <f t="shared" si="7"/>
        <v>8.2168468808583833E-2</v>
      </c>
      <c r="Z41"/>
    </row>
    <row r="42" spans="1:26" s="70" customFormat="1" hidden="1" outlineLevel="1" x14ac:dyDescent="0.25">
      <c r="A42" s="65" t="s">
        <v>1547</v>
      </c>
      <c r="B42" s="66" t="s">
        <v>2008</v>
      </c>
      <c r="C42" s="67" t="s">
        <v>2458</v>
      </c>
      <c r="D42" s="68"/>
      <c r="E42" s="69"/>
      <c r="F42" s="310">
        <v>65789.02</v>
      </c>
      <c r="G42" s="310">
        <v>128935.01000000001</v>
      </c>
      <c r="H42" s="144">
        <f t="shared" si="0"/>
        <v>-63145.990000000005</v>
      </c>
      <c r="I42" s="93">
        <f t="shared" si="1"/>
        <v>-0.48975053400934315</v>
      </c>
      <c r="J42" s="160"/>
      <c r="K42" s="310">
        <v>524607.31000000006</v>
      </c>
      <c r="L42" s="310">
        <v>912310.32000000007</v>
      </c>
      <c r="M42" s="144">
        <f t="shared" si="2"/>
        <v>-387703.01</v>
      </c>
      <c r="N42" s="93">
        <f t="shared" si="3"/>
        <v>-0.42496834848914128</v>
      </c>
      <c r="O42" s="261"/>
      <c r="P42" s="160"/>
      <c r="Q42" s="310">
        <v>263765.78999999998</v>
      </c>
      <c r="R42" s="310">
        <v>458826.77</v>
      </c>
      <c r="S42" s="144">
        <f t="shared" si="4"/>
        <v>-195060.98000000004</v>
      </c>
      <c r="T42" s="93">
        <f t="shared" si="5"/>
        <v>-0.42512990251200911</v>
      </c>
      <c r="U42" s="160"/>
      <c r="V42" s="310">
        <v>1289727.2000000002</v>
      </c>
      <c r="W42" s="310">
        <v>1654751.73</v>
      </c>
      <c r="X42" s="144">
        <f t="shared" si="6"/>
        <v>-365024.5299999998</v>
      </c>
      <c r="Y42" s="93">
        <f t="shared" si="7"/>
        <v>-0.22059171982252576</v>
      </c>
      <c r="Z42" s="134"/>
    </row>
    <row r="43" spans="1:26" s="70" customFormat="1" hidden="1" outlineLevel="1" x14ac:dyDescent="0.25">
      <c r="A43" s="65" t="s">
        <v>1548</v>
      </c>
      <c r="B43" s="66" t="s">
        <v>2009</v>
      </c>
      <c r="C43" s="67" t="s">
        <v>2459</v>
      </c>
      <c r="D43" s="68"/>
      <c r="E43" s="69"/>
      <c r="F43" s="310">
        <v>167010.37</v>
      </c>
      <c r="G43" s="310">
        <v>90430.22</v>
      </c>
      <c r="H43" s="144">
        <f t="shared" ref="H43:H74" si="8">+F43-G43</f>
        <v>76580.149999999994</v>
      </c>
      <c r="I43" s="93">
        <f t="shared" ref="I43:I74" si="9">IF(AND(F43=0,G43=0),"",IF(OR(F43=0,G43=0),100%,(+H43/G43)))</f>
        <v>0.84684246040759381</v>
      </c>
      <c r="J43" s="160"/>
      <c r="K43" s="310">
        <v>900636.81</v>
      </c>
      <c r="L43" s="310">
        <v>629143.04000000004</v>
      </c>
      <c r="M43" s="144">
        <f t="shared" ref="M43:M74" si="10">+K43-L43</f>
        <v>271493.77</v>
      </c>
      <c r="N43" s="93">
        <f t="shared" ref="N43:N74" si="11">IF(AND(K43=0,L43=0),"",IF(OR(K43=0,L43=0),100%,(+M43/L43)))</f>
        <v>0.43152948175346578</v>
      </c>
      <c r="O43" s="261"/>
      <c r="P43" s="160"/>
      <c r="Q43" s="310">
        <v>447180.39</v>
      </c>
      <c r="R43" s="310">
        <v>256932.16</v>
      </c>
      <c r="S43" s="144">
        <f t="shared" ref="S43:S74" si="12">+Q43-R43</f>
        <v>190248.23</v>
      </c>
      <c r="T43" s="93">
        <f t="shared" ref="T43:T74" si="13">IF(AND(Q43=0,R43=0),"",IF(OR(Q43=0,R43=0),100%,(+S43/R43)))</f>
        <v>0.74046094502144066</v>
      </c>
      <c r="U43" s="160"/>
      <c r="V43" s="310">
        <v>2065957.56</v>
      </c>
      <c r="W43" s="310">
        <v>1438771.85</v>
      </c>
      <c r="X43" s="144">
        <f t="shared" ref="X43:X74" si="14">+V43-W43</f>
        <v>627185.71</v>
      </c>
      <c r="Y43" s="93">
        <f t="shared" ref="Y43:Y74" si="15">IF(AND(V43=0,W43=0),"",IF(OR(V43=0,W43=0),100%,(+X43/W43)))</f>
        <v>0.43591741803955919</v>
      </c>
      <c r="Z43" s="134"/>
    </row>
    <row r="44" spans="1:26" s="70" customFormat="1" hidden="1" outlineLevel="1" x14ac:dyDescent="0.25">
      <c r="A44" s="65" t="s">
        <v>1549</v>
      </c>
      <c r="B44" s="66" t="s">
        <v>2010</v>
      </c>
      <c r="C44" s="67" t="s">
        <v>2460</v>
      </c>
      <c r="D44" s="68"/>
      <c r="E44" s="69"/>
      <c r="F44" s="310">
        <v>316845.68</v>
      </c>
      <c r="G44" s="310">
        <v>681572.32000000007</v>
      </c>
      <c r="H44" s="144">
        <f t="shared" si="8"/>
        <v>-364726.64000000007</v>
      </c>
      <c r="I44" s="93">
        <f t="shared" si="9"/>
        <v>-0.53512537011479577</v>
      </c>
      <c r="J44" s="160"/>
      <c r="K44" s="310">
        <v>7594538.6299999999</v>
      </c>
      <c r="L44" s="310">
        <v>6540282.9400000004</v>
      </c>
      <c r="M44" s="144">
        <f t="shared" si="10"/>
        <v>1054255.6899999995</v>
      </c>
      <c r="N44" s="93">
        <f t="shared" si="11"/>
        <v>0.16119420209670615</v>
      </c>
      <c r="O44" s="261"/>
      <c r="P44" s="160"/>
      <c r="Q44" s="310">
        <v>3724881.02</v>
      </c>
      <c r="R44" s="310">
        <v>4135768.51</v>
      </c>
      <c r="S44" s="144">
        <f t="shared" si="12"/>
        <v>-410887.48999999976</v>
      </c>
      <c r="T44" s="93">
        <f t="shared" si="13"/>
        <v>-9.9349731254663426E-2</v>
      </c>
      <c r="U44" s="160"/>
      <c r="V44" s="310">
        <v>15209176.84</v>
      </c>
      <c r="W44" s="310">
        <v>12998522.48</v>
      </c>
      <c r="X44" s="144">
        <f t="shared" si="14"/>
        <v>2210654.3599999994</v>
      </c>
      <c r="Y44" s="93">
        <f t="shared" si="15"/>
        <v>0.17006966471777024</v>
      </c>
      <c r="Z44" s="134"/>
    </row>
    <row r="45" spans="1:26" s="70" customFormat="1" hidden="1" outlineLevel="1" x14ac:dyDescent="0.25">
      <c r="A45" s="65" t="s">
        <v>1550</v>
      </c>
      <c r="B45" s="66" t="s">
        <v>2011</v>
      </c>
      <c r="C45" s="67" t="s">
        <v>2461</v>
      </c>
      <c r="D45" s="68"/>
      <c r="E45" s="69"/>
      <c r="F45" s="310">
        <v>0</v>
      </c>
      <c r="G45" s="310">
        <v>0</v>
      </c>
      <c r="H45" s="144">
        <f t="shared" si="8"/>
        <v>0</v>
      </c>
      <c r="I45" s="93" t="str">
        <f t="shared" si="9"/>
        <v/>
      </c>
      <c r="J45" s="160"/>
      <c r="K45" s="310">
        <v>0</v>
      </c>
      <c r="L45" s="310">
        <v>0</v>
      </c>
      <c r="M45" s="144">
        <f t="shared" si="10"/>
        <v>0</v>
      </c>
      <c r="N45" s="93" t="str">
        <f t="shared" si="11"/>
        <v/>
      </c>
      <c r="O45" s="261"/>
      <c r="P45" s="160"/>
      <c r="Q45" s="310">
        <v>0</v>
      </c>
      <c r="R45" s="310">
        <v>0</v>
      </c>
      <c r="S45" s="144">
        <f t="shared" si="12"/>
        <v>0</v>
      </c>
      <c r="T45" s="93" t="str">
        <f t="shared" si="13"/>
        <v/>
      </c>
      <c r="U45" s="160"/>
      <c r="V45" s="310">
        <v>0</v>
      </c>
      <c r="W45" s="310">
        <v>-11.66</v>
      </c>
      <c r="X45" s="144">
        <f t="shared" si="14"/>
        <v>11.66</v>
      </c>
      <c r="Y45" s="93">
        <f t="shared" si="15"/>
        <v>1</v>
      </c>
      <c r="Z45" s="134"/>
    </row>
    <row r="46" spans="1:26" s="70" customFormat="1" hidden="1" outlineLevel="1" x14ac:dyDescent="0.25">
      <c r="A46" s="65" t="s">
        <v>1551</v>
      </c>
      <c r="B46" s="66" t="s">
        <v>2012</v>
      </c>
      <c r="C46" s="67" t="s">
        <v>2462</v>
      </c>
      <c r="D46" s="68"/>
      <c r="E46" s="69"/>
      <c r="F46" s="310">
        <v>-540.36</v>
      </c>
      <c r="G46" s="310">
        <v>-491.95</v>
      </c>
      <c r="H46" s="144">
        <f t="shared" si="8"/>
        <v>-48.410000000000025</v>
      </c>
      <c r="I46" s="93">
        <f t="shared" si="9"/>
        <v>9.8404309381034713E-2</v>
      </c>
      <c r="J46" s="160"/>
      <c r="K46" s="310">
        <v>-3221.82</v>
      </c>
      <c r="L46" s="310">
        <v>-5997.07</v>
      </c>
      <c r="M46" s="144">
        <f t="shared" si="10"/>
        <v>2775.2499999999995</v>
      </c>
      <c r="N46" s="93">
        <f t="shared" si="11"/>
        <v>-0.46276765153650029</v>
      </c>
      <c r="O46" s="261"/>
      <c r="P46" s="160"/>
      <c r="Q46" s="310">
        <v>-2634.75</v>
      </c>
      <c r="R46" s="310">
        <v>-4396.7</v>
      </c>
      <c r="S46" s="144">
        <f t="shared" si="12"/>
        <v>1761.9499999999998</v>
      </c>
      <c r="T46" s="93">
        <f t="shared" si="13"/>
        <v>-0.40074373962289894</v>
      </c>
      <c r="U46" s="160"/>
      <c r="V46" s="310">
        <v>-7719.5</v>
      </c>
      <c r="W46" s="310">
        <v>-11931.7</v>
      </c>
      <c r="X46" s="144">
        <f t="shared" si="14"/>
        <v>4212.2000000000007</v>
      </c>
      <c r="Y46" s="93">
        <f t="shared" si="15"/>
        <v>-0.35302597282868331</v>
      </c>
      <c r="Z46" s="134"/>
    </row>
    <row r="47" spans="1:26" s="70" customFormat="1" hidden="1" outlineLevel="1" x14ac:dyDescent="0.25">
      <c r="A47" s="65" t="s">
        <v>1552</v>
      </c>
      <c r="B47" s="66" t="s">
        <v>2013</v>
      </c>
      <c r="C47" s="67" t="s">
        <v>2463</v>
      </c>
      <c r="D47" s="68"/>
      <c r="E47" s="69"/>
      <c r="F47" s="310">
        <v>-58271.11</v>
      </c>
      <c r="G47" s="310">
        <v>-58271.11</v>
      </c>
      <c r="H47" s="144">
        <f t="shared" si="8"/>
        <v>0</v>
      </c>
      <c r="I47" s="93">
        <f t="shared" si="9"/>
        <v>0</v>
      </c>
      <c r="J47" s="160"/>
      <c r="K47" s="310">
        <v>-349626.66000000003</v>
      </c>
      <c r="L47" s="310">
        <v>-313320.98</v>
      </c>
      <c r="M47" s="144">
        <f t="shared" si="10"/>
        <v>-36305.680000000051</v>
      </c>
      <c r="N47" s="93">
        <f t="shared" si="11"/>
        <v>0.11587375987397988</v>
      </c>
      <c r="O47" s="261"/>
      <c r="P47" s="160"/>
      <c r="Q47" s="310">
        <v>-174813.33000000002</v>
      </c>
      <c r="R47" s="310">
        <v>-174813.33000000002</v>
      </c>
      <c r="S47" s="144">
        <f t="shared" si="12"/>
        <v>0</v>
      </c>
      <c r="T47" s="93">
        <f t="shared" si="13"/>
        <v>0</v>
      </c>
      <c r="U47" s="160"/>
      <c r="V47" s="310">
        <v>-699253.32000000007</v>
      </c>
      <c r="W47" s="310">
        <v>-197288.65999999997</v>
      </c>
      <c r="X47" s="144">
        <f t="shared" si="14"/>
        <v>-501964.66000000009</v>
      </c>
      <c r="Y47" s="93">
        <f t="shared" si="15"/>
        <v>2.5443158263632597</v>
      </c>
      <c r="Z47" s="134"/>
    </row>
    <row r="48" spans="1:26" s="70" customFormat="1" hidden="1" outlineLevel="1" x14ac:dyDescent="0.25">
      <c r="A48" s="65" t="s">
        <v>1553</v>
      </c>
      <c r="B48" s="66" t="s">
        <v>2014</v>
      </c>
      <c r="C48" s="67" t="s">
        <v>2464</v>
      </c>
      <c r="D48" s="68"/>
      <c r="E48" s="69"/>
      <c r="F48" s="310">
        <v>252404.07</v>
      </c>
      <c r="G48" s="310">
        <v>115997.6</v>
      </c>
      <c r="H48" s="144">
        <f t="shared" si="8"/>
        <v>136406.47</v>
      </c>
      <c r="I48" s="93">
        <f t="shared" si="9"/>
        <v>1.1759421746656826</v>
      </c>
      <c r="J48" s="160"/>
      <c r="K48" s="310">
        <v>2628405.12</v>
      </c>
      <c r="L48" s="310">
        <v>2088417.27</v>
      </c>
      <c r="M48" s="144">
        <f t="shared" si="10"/>
        <v>539987.85000000009</v>
      </c>
      <c r="N48" s="93">
        <f t="shared" si="11"/>
        <v>0.25856319891474566</v>
      </c>
      <c r="O48" s="261"/>
      <c r="P48" s="160"/>
      <c r="Q48" s="310">
        <v>1135146.3400000001</v>
      </c>
      <c r="R48" s="310">
        <v>958750.23</v>
      </c>
      <c r="S48" s="144">
        <f t="shared" si="12"/>
        <v>176396.1100000001</v>
      </c>
      <c r="T48" s="93">
        <f t="shared" si="13"/>
        <v>0.18398546824859704</v>
      </c>
      <c r="U48" s="160"/>
      <c r="V48" s="310">
        <v>4489140.33</v>
      </c>
      <c r="W48" s="310">
        <v>4458240.29</v>
      </c>
      <c r="X48" s="144">
        <f t="shared" si="14"/>
        <v>30900.040000000037</v>
      </c>
      <c r="Y48" s="93">
        <f t="shared" si="15"/>
        <v>6.9309947400793947E-3</v>
      </c>
      <c r="Z48" s="134"/>
    </row>
    <row r="49" spans="1:26" s="70" customFormat="1" hidden="1" outlineLevel="1" x14ac:dyDescent="0.25">
      <c r="A49" s="65" t="s">
        <v>1554</v>
      </c>
      <c r="B49" s="66" t="s">
        <v>2015</v>
      </c>
      <c r="C49" s="67" t="s">
        <v>2465</v>
      </c>
      <c r="D49" s="68"/>
      <c r="E49" s="69"/>
      <c r="F49" s="310">
        <v>2475.3000000000002</v>
      </c>
      <c r="G49" s="310">
        <v>0</v>
      </c>
      <c r="H49" s="144">
        <f t="shared" si="8"/>
        <v>2475.3000000000002</v>
      </c>
      <c r="I49" s="93">
        <f t="shared" si="9"/>
        <v>1</v>
      </c>
      <c r="J49" s="160"/>
      <c r="K49" s="310">
        <v>29545.25</v>
      </c>
      <c r="L49" s="310">
        <v>0</v>
      </c>
      <c r="M49" s="144">
        <f t="shared" si="10"/>
        <v>29545.25</v>
      </c>
      <c r="N49" s="93">
        <f t="shared" si="11"/>
        <v>1</v>
      </c>
      <c r="O49" s="261"/>
      <c r="P49" s="160"/>
      <c r="Q49" s="310">
        <v>12377.75</v>
      </c>
      <c r="R49" s="310">
        <v>0</v>
      </c>
      <c r="S49" s="144">
        <f t="shared" si="12"/>
        <v>12377.75</v>
      </c>
      <c r="T49" s="93">
        <f t="shared" si="13"/>
        <v>1</v>
      </c>
      <c r="U49" s="160"/>
      <c r="V49" s="310">
        <v>29545.25</v>
      </c>
      <c r="W49" s="310">
        <v>0</v>
      </c>
      <c r="X49" s="144">
        <f t="shared" si="14"/>
        <v>29545.25</v>
      </c>
      <c r="Y49" s="93">
        <f t="shared" si="15"/>
        <v>1</v>
      </c>
      <c r="Z49" s="134"/>
    </row>
    <row r="50" spans="1:26" s="70" customFormat="1" hidden="1" outlineLevel="1" x14ac:dyDescent="0.25">
      <c r="A50" s="65" t="s">
        <v>1555</v>
      </c>
      <c r="B50" s="66" t="s">
        <v>2016</v>
      </c>
      <c r="C50" s="67" t="s">
        <v>2466</v>
      </c>
      <c r="D50" s="68"/>
      <c r="E50" s="69"/>
      <c r="F50" s="310">
        <v>248.73000000000002</v>
      </c>
      <c r="G50" s="310">
        <v>0</v>
      </c>
      <c r="H50" s="144">
        <f t="shared" si="8"/>
        <v>248.73000000000002</v>
      </c>
      <c r="I50" s="93">
        <f t="shared" si="9"/>
        <v>1</v>
      </c>
      <c r="J50" s="160"/>
      <c r="K50" s="310">
        <v>1372.91</v>
      </c>
      <c r="L50" s="310">
        <v>0</v>
      </c>
      <c r="M50" s="144">
        <f t="shared" si="10"/>
        <v>1372.91</v>
      </c>
      <c r="N50" s="93">
        <f t="shared" si="11"/>
        <v>1</v>
      </c>
      <c r="O50" s="261"/>
      <c r="P50" s="160"/>
      <c r="Q50" s="310">
        <v>961.05000000000007</v>
      </c>
      <c r="R50" s="310">
        <v>0</v>
      </c>
      <c r="S50" s="144">
        <f t="shared" si="12"/>
        <v>961.05000000000007</v>
      </c>
      <c r="T50" s="93">
        <f t="shared" si="13"/>
        <v>1</v>
      </c>
      <c r="U50" s="160"/>
      <c r="V50" s="310">
        <v>1372.91</v>
      </c>
      <c r="W50" s="310">
        <v>0</v>
      </c>
      <c r="X50" s="144">
        <f t="shared" si="14"/>
        <v>1372.91</v>
      </c>
      <c r="Y50" s="93">
        <f t="shared" si="15"/>
        <v>1</v>
      </c>
      <c r="Z50" s="134"/>
    </row>
    <row r="51" spans="1:26" s="70" customFormat="1" hidden="1" outlineLevel="1" x14ac:dyDescent="0.25">
      <c r="A51" s="65" t="s">
        <v>1556</v>
      </c>
      <c r="B51" s="66" t="s">
        <v>2017</v>
      </c>
      <c r="C51" s="67" t="s">
        <v>2467</v>
      </c>
      <c r="D51" s="68"/>
      <c r="E51" s="69"/>
      <c r="F51" s="310">
        <v>183758.83000000002</v>
      </c>
      <c r="G51" s="310">
        <v>124535.06</v>
      </c>
      <c r="H51" s="144">
        <f t="shared" si="8"/>
        <v>59223.770000000019</v>
      </c>
      <c r="I51" s="93">
        <f t="shared" si="9"/>
        <v>0.47555901125353794</v>
      </c>
      <c r="J51" s="160"/>
      <c r="K51" s="310">
        <v>748353.77</v>
      </c>
      <c r="L51" s="310">
        <v>817678.3</v>
      </c>
      <c r="M51" s="144">
        <f t="shared" si="10"/>
        <v>-69324.530000000028</v>
      </c>
      <c r="N51" s="93">
        <f t="shared" si="11"/>
        <v>-8.4782156992548319E-2</v>
      </c>
      <c r="O51" s="261"/>
      <c r="P51" s="160"/>
      <c r="Q51" s="310">
        <v>343008.11</v>
      </c>
      <c r="R51" s="310">
        <v>430270.89</v>
      </c>
      <c r="S51" s="144">
        <f t="shared" si="12"/>
        <v>-87262.780000000028</v>
      </c>
      <c r="T51" s="93">
        <f t="shared" si="13"/>
        <v>-0.20280893276326462</v>
      </c>
      <c r="U51" s="160"/>
      <c r="V51" s="310">
        <v>1466160</v>
      </c>
      <c r="W51" s="310">
        <v>1805519.54</v>
      </c>
      <c r="X51" s="144">
        <f t="shared" si="14"/>
        <v>-339359.54000000004</v>
      </c>
      <c r="Y51" s="93">
        <f t="shared" si="15"/>
        <v>-0.18795672518725554</v>
      </c>
      <c r="Z51" s="134"/>
    </row>
    <row r="52" spans="1:26" s="70" customFormat="1" hidden="1" outlineLevel="1" x14ac:dyDescent="0.25">
      <c r="A52" s="65" t="s">
        <v>1557</v>
      </c>
      <c r="B52" s="66" t="s">
        <v>2018</v>
      </c>
      <c r="C52" s="67" t="s">
        <v>2468</v>
      </c>
      <c r="D52" s="68"/>
      <c r="E52" s="69"/>
      <c r="F52" s="310">
        <v>0</v>
      </c>
      <c r="G52" s="310">
        <v>0</v>
      </c>
      <c r="H52" s="144">
        <f t="shared" si="8"/>
        <v>0</v>
      </c>
      <c r="I52" s="93" t="str">
        <f t="shared" si="9"/>
        <v/>
      </c>
      <c r="J52" s="160"/>
      <c r="K52" s="310">
        <v>0</v>
      </c>
      <c r="L52" s="310">
        <v>-13.57</v>
      </c>
      <c r="M52" s="144">
        <f t="shared" si="10"/>
        <v>13.57</v>
      </c>
      <c r="N52" s="93">
        <f t="shared" si="11"/>
        <v>1</v>
      </c>
      <c r="O52" s="261"/>
      <c r="P52" s="160"/>
      <c r="Q52" s="310">
        <v>0</v>
      </c>
      <c r="R52" s="310">
        <v>0</v>
      </c>
      <c r="S52" s="144">
        <f t="shared" si="12"/>
        <v>0</v>
      </c>
      <c r="T52" s="93" t="str">
        <f t="shared" si="13"/>
        <v/>
      </c>
      <c r="U52" s="160"/>
      <c r="V52" s="310">
        <v>0</v>
      </c>
      <c r="W52" s="310">
        <v>0</v>
      </c>
      <c r="X52" s="144">
        <f t="shared" si="14"/>
        <v>0</v>
      </c>
      <c r="Y52" s="93" t="str">
        <f t="shared" si="15"/>
        <v/>
      </c>
      <c r="Z52" s="134"/>
    </row>
    <row r="53" spans="1:26" collapsed="1" x14ac:dyDescent="0.25">
      <c r="A53" s="40" t="s">
        <v>603</v>
      </c>
      <c r="B53" s="40">
        <v>3</v>
      </c>
      <c r="C53" s="89" t="s">
        <v>779</v>
      </c>
      <c r="D53" s="85" t="s">
        <v>275</v>
      </c>
      <c r="E53" s="50"/>
      <c r="F53" s="286">
        <v>929720.53000000026</v>
      </c>
      <c r="G53" s="286">
        <v>1082707.1500000001</v>
      </c>
      <c r="H53" s="286">
        <f t="shared" si="8"/>
        <v>-152986.61999999988</v>
      </c>
      <c r="I53" s="50">
        <f t="shared" si="9"/>
        <v>-0.14130009208861313</v>
      </c>
      <c r="J53" s="264"/>
      <c r="K53" s="286">
        <v>12074611.32</v>
      </c>
      <c r="L53" s="286">
        <v>10668500.25</v>
      </c>
      <c r="M53" s="286">
        <f t="shared" si="10"/>
        <v>1406111.0700000003</v>
      </c>
      <c r="N53" s="50">
        <f t="shared" si="11"/>
        <v>0.13180025655433625</v>
      </c>
      <c r="O53" s="185"/>
      <c r="P53" s="257"/>
      <c r="Q53" s="286">
        <v>5749872.3700000001</v>
      </c>
      <c r="R53" s="286">
        <v>6061338.5299999984</v>
      </c>
      <c r="S53" s="286">
        <f t="shared" si="12"/>
        <v>-311466.15999999829</v>
      </c>
      <c r="T53" s="50">
        <f t="shared" si="13"/>
        <v>-5.1385706054599523E-2</v>
      </c>
      <c r="U53" s="264"/>
      <c r="V53" s="286">
        <v>23844107.27</v>
      </c>
      <c r="W53" s="286">
        <v>22146573.870000001</v>
      </c>
      <c r="X53" s="286">
        <f t="shared" si="14"/>
        <v>1697533.3999999985</v>
      </c>
      <c r="Y53" s="50">
        <f t="shared" si="15"/>
        <v>7.6649932850313088E-2</v>
      </c>
      <c r="Z53"/>
    </row>
    <row r="54" spans="1:26" s="70" customFormat="1" hidden="1" outlineLevel="1" x14ac:dyDescent="0.25">
      <c r="A54" s="65" t="s">
        <v>1334</v>
      </c>
      <c r="B54" s="66" t="s">
        <v>1795</v>
      </c>
      <c r="C54" s="67" t="s">
        <v>2255</v>
      </c>
      <c r="D54" s="68"/>
      <c r="E54" s="69"/>
      <c r="F54" s="310">
        <v>340471.02</v>
      </c>
      <c r="G54" s="310">
        <v>374170.73</v>
      </c>
      <c r="H54" s="144">
        <f t="shared" si="8"/>
        <v>-33699.709999999963</v>
      </c>
      <c r="I54" s="93">
        <f t="shared" si="9"/>
        <v>-9.0065062010595984E-2</v>
      </c>
      <c r="J54" s="160"/>
      <c r="K54" s="310">
        <v>1951709.9100000001</v>
      </c>
      <c r="L54" s="310">
        <v>2337084.9300000002</v>
      </c>
      <c r="M54" s="144">
        <f t="shared" si="10"/>
        <v>-385375.02</v>
      </c>
      <c r="N54" s="93">
        <f t="shared" si="11"/>
        <v>-0.16489559923695199</v>
      </c>
      <c r="O54" s="261"/>
      <c r="P54" s="160"/>
      <c r="Q54" s="310">
        <v>964221.19000000006</v>
      </c>
      <c r="R54" s="310">
        <v>1147185.54</v>
      </c>
      <c r="S54" s="144">
        <f t="shared" si="12"/>
        <v>-182964.34999999998</v>
      </c>
      <c r="T54" s="93">
        <f t="shared" si="13"/>
        <v>-0.15948976309446855</v>
      </c>
      <c r="U54" s="160"/>
      <c r="V54" s="310">
        <v>4041549.7</v>
      </c>
      <c r="W54" s="310">
        <v>5047251.7100000009</v>
      </c>
      <c r="X54" s="144">
        <f t="shared" si="14"/>
        <v>-1005702.0100000007</v>
      </c>
      <c r="Y54" s="93">
        <f t="shared" si="15"/>
        <v>-0.19925735187873175</v>
      </c>
      <c r="Z54" s="134"/>
    </row>
    <row r="55" spans="1:26" s="70" customFormat="1" hidden="1" outlineLevel="1" x14ac:dyDescent="0.25">
      <c r="A55" s="65" t="s">
        <v>1335</v>
      </c>
      <c r="B55" s="66" t="s">
        <v>1796</v>
      </c>
      <c r="C55" s="67" t="s">
        <v>2256</v>
      </c>
      <c r="D55" s="68"/>
      <c r="E55" s="69"/>
      <c r="F55" s="310">
        <v>0</v>
      </c>
      <c r="G55" s="310">
        <v>0</v>
      </c>
      <c r="H55" s="144">
        <f t="shared" si="8"/>
        <v>0</v>
      </c>
      <c r="I55" s="93" t="str">
        <f t="shared" si="9"/>
        <v/>
      </c>
      <c r="J55" s="160"/>
      <c r="K55" s="310">
        <v>0</v>
      </c>
      <c r="L55" s="310">
        <v>0</v>
      </c>
      <c r="M55" s="144">
        <f t="shared" si="10"/>
        <v>0</v>
      </c>
      <c r="N55" s="93" t="str">
        <f t="shared" si="11"/>
        <v/>
      </c>
      <c r="O55" s="261"/>
      <c r="P55" s="160"/>
      <c r="Q55" s="310">
        <v>0</v>
      </c>
      <c r="R55" s="310">
        <v>0</v>
      </c>
      <c r="S55" s="144">
        <f t="shared" si="12"/>
        <v>0</v>
      </c>
      <c r="T55" s="93" t="str">
        <f t="shared" si="13"/>
        <v/>
      </c>
      <c r="U55" s="160"/>
      <c r="V55" s="310">
        <v>0</v>
      </c>
      <c r="W55" s="310">
        <v>0</v>
      </c>
      <c r="X55" s="144">
        <f t="shared" si="14"/>
        <v>0</v>
      </c>
      <c r="Y55" s="93" t="str">
        <f t="shared" si="15"/>
        <v/>
      </c>
      <c r="Z55" s="134"/>
    </row>
    <row r="56" spans="1:26" s="70" customFormat="1" hidden="1" outlineLevel="1" x14ac:dyDescent="0.25">
      <c r="A56" s="65" t="s">
        <v>1321</v>
      </c>
      <c r="B56" s="66" t="s">
        <v>1782</v>
      </c>
      <c r="C56" s="67" t="s">
        <v>2242</v>
      </c>
      <c r="D56" s="68"/>
      <c r="E56" s="69"/>
      <c r="F56" s="310">
        <v>438840.56</v>
      </c>
      <c r="G56" s="310">
        <v>461656.61</v>
      </c>
      <c r="H56" s="144">
        <f t="shared" si="8"/>
        <v>-22816.049999999988</v>
      </c>
      <c r="I56" s="93">
        <f t="shared" si="9"/>
        <v>-4.9422123512972094E-2</v>
      </c>
      <c r="J56" s="160"/>
      <c r="K56" s="310">
        <v>4099683.87</v>
      </c>
      <c r="L56" s="310">
        <v>3075235.75</v>
      </c>
      <c r="M56" s="144">
        <f t="shared" si="10"/>
        <v>1024448.1200000001</v>
      </c>
      <c r="N56" s="93">
        <f t="shared" si="11"/>
        <v>0.33312832032471013</v>
      </c>
      <c r="O56" s="261"/>
      <c r="P56" s="160"/>
      <c r="Q56" s="310">
        <v>1397412.57</v>
      </c>
      <c r="R56" s="310">
        <v>1856157.81</v>
      </c>
      <c r="S56" s="144">
        <f t="shared" si="12"/>
        <v>-458745.24</v>
      </c>
      <c r="T56" s="93">
        <f t="shared" si="13"/>
        <v>-0.24714775733427535</v>
      </c>
      <c r="U56" s="160"/>
      <c r="V56" s="310">
        <v>7373288.1299999999</v>
      </c>
      <c r="W56" s="310">
        <v>7241766.8499999996</v>
      </c>
      <c r="X56" s="144">
        <f t="shared" si="14"/>
        <v>131521.28000000026</v>
      </c>
      <c r="Y56" s="93">
        <f t="shared" si="15"/>
        <v>1.8161490520783648E-2</v>
      </c>
      <c r="Z56" s="134"/>
    </row>
    <row r="57" spans="1:26" s="70" customFormat="1" hidden="1" outlineLevel="1" x14ac:dyDescent="0.25">
      <c r="A57" s="65" t="s">
        <v>1322</v>
      </c>
      <c r="B57" s="66" t="s">
        <v>1783</v>
      </c>
      <c r="C57" s="67" t="s">
        <v>2243</v>
      </c>
      <c r="D57" s="68"/>
      <c r="E57" s="69"/>
      <c r="F57" s="310">
        <v>5465171.1200000001</v>
      </c>
      <c r="G57" s="310">
        <v>10602993.08</v>
      </c>
      <c r="H57" s="144">
        <f t="shared" si="8"/>
        <v>-5137821.96</v>
      </c>
      <c r="I57" s="93">
        <f t="shared" si="9"/>
        <v>-0.48456336066947614</v>
      </c>
      <c r="J57" s="160"/>
      <c r="K57" s="310">
        <v>28988957.969999999</v>
      </c>
      <c r="L57" s="310">
        <v>38287180.909999996</v>
      </c>
      <c r="M57" s="144">
        <f t="shared" si="10"/>
        <v>-9298222.9399999976</v>
      </c>
      <c r="N57" s="93">
        <f t="shared" si="11"/>
        <v>-0.24285472889364521</v>
      </c>
      <c r="O57" s="261"/>
      <c r="P57" s="160"/>
      <c r="Q57" s="310">
        <v>11994024.050000001</v>
      </c>
      <c r="R57" s="310">
        <v>14849953.57</v>
      </c>
      <c r="S57" s="144">
        <f t="shared" si="12"/>
        <v>-2855929.5199999996</v>
      </c>
      <c r="T57" s="93">
        <f t="shared" si="13"/>
        <v>-0.19231908750001564</v>
      </c>
      <c r="U57" s="160"/>
      <c r="V57" s="310">
        <v>72898701.359999999</v>
      </c>
      <c r="W57" s="310">
        <v>71098528.289999992</v>
      </c>
      <c r="X57" s="144">
        <f t="shared" si="14"/>
        <v>1800173.0700000077</v>
      </c>
      <c r="Y57" s="93">
        <f t="shared" si="15"/>
        <v>2.5319413963920293E-2</v>
      </c>
      <c r="Z57" s="134"/>
    </row>
    <row r="58" spans="1:26" s="70" customFormat="1" hidden="1" outlineLevel="1" x14ac:dyDescent="0.25">
      <c r="A58" s="65" t="s">
        <v>1323</v>
      </c>
      <c r="B58" s="66" t="s">
        <v>1784</v>
      </c>
      <c r="C58" s="67" t="s">
        <v>2244</v>
      </c>
      <c r="D58" s="68"/>
      <c r="E58" s="69"/>
      <c r="F58" s="310">
        <v>500918.55</v>
      </c>
      <c r="G58" s="310">
        <v>468389.37</v>
      </c>
      <c r="H58" s="144">
        <f t="shared" si="8"/>
        <v>32529.179999999993</v>
      </c>
      <c r="I58" s="93">
        <f t="shared" si="9"/>
        <v>6.9449014182367111E-2</v>
      </c>
      <c r="J58" s="160"/>
      <c r="K58" s="310">
        <v>1749200.13</v>
      </c>
      <c r="L58" s="310">
        <v>1495327.75</v>
      </c>
      <c r="M58" s="144">
        <f t="shared" si="10"/>
        <v>253872.37999999989</v>
      </c>
      <c r="N58" s="93">
        <f t="shared" si="11"/>
        <v>0.1697770806433572</v>
      </c>
      <c r="O58" s="261"/>
      <c r="P58" s="160"/>
      <c r="Q58" s="310">
        <v>890622.49</v>
      </c>
      <c r="R58" s="310">
        <v>671504.8</v>
      </c>
      <c r="S58" s="144">
        <f t="shared" si="12"/>
        <v>219117.68999999994</v>
      </c>
      <c r="T58" s="93">
        <f t="shared" si="13"/>
        <v>0.32630844932158332</v>
      </c>
      <c r="U58" s="160"/>
      <c r="V58" s="310">
        <v>3804662.46</v>
      </c>
      <c r="W58" s="310">
        <v>2613745.94</v>
      </c>
      <c r="X58" s="144">
        <f t="shared" si="14"/>
        <v>1190916.52</v>
      </c>
      <c r="Y58" s="93">
        <f t="shared" si="15"/>
        <v>0.45563591387156782</v>
      </c>
      <c r="Z58" s="134"/>
    </row>
    <row r="59" spans="1:26" s="70" customFormat="1" hidden="1" outlineLevel="1" x14ac:dyDescent="0.25">
      <c r="A59" s="65" t="s">
        <v>1324</v>
      </c>
      <c r="B59" s="66" t="s">
        <v>1785</v>
      </c>
      <c r="C59" s="67" t="s">
        <v>2245</v>
      </c>
      <c r="D59" s="68"/>
      <c r="E59" s="69"/>
      <c r="F59" s="310">
        <v>-3340582.92</v>
      </c>
      <c r="G59" s="310">
        <v>-4139638.98</v>
      </c>
      <c r="H59" s="144">
        <f t="shared" si="8"/>
        <v>799056.06</v>
      </c>
      <c r="I59" s="93">
        <f t="shared" si="9"/>
        <v>-0.19302554253173065</v>
      </c>
      <c r="J59" s="160"/>
      <c r="K59" s="310">
        <v>1555354.3</v>
      </c>
      <c r="L59" s="310">
        <v>3875937.33</v>
      </c>
      <c r="M59" s="144">
        <f t="shared" si="10"/>
        <v>-2320583.0300000003</v>
      </c>
      <c r="N59" s="93">
        <f t="shared" si="11"/>
        <v>-0.59871531256156818</v>
      </c>
      <c r="O59" s="261"/>
      <c r="P59" s="160"/>
      <c r="Q59" s="310">
        <v>2122048.909</v>
      </c>
      <c r="R59" s="310">
        <v>1199521.98</v>
      </c>
      <c r="S59" s="144">
        <f t="shared" si="12"/>
        <v>922526.929</v>
      </c>
      <c r="T59" s="93">
        <f t="shared" si="13"/>
        <v>0.76907880337465762</v>
      </c>
      <c r="U59" s="160"/>
      <c r="V59" s="310">
        <v>-267358.95999999996</v>
      </c>
      <c r="W59" s="310">
        <v>-2790464.34</v>
      </c>
      <c r="X59" s="144">
        <f t="shared" si="14"/>
        <v>2523105.38</v>
      </c>
      <c r="Y59" s="93">
        <f t="shared" si="15"/>
        <v>-0.904188361711872</v>
      </c>
      <c r="Z59" s="134"/>
    </row>
    <row r="60" spans="1:26" s="70" customFormat="1" hidden="1" outlineLevel="1" x14ac:dyDescent="0.25">
      <c r="A60" s="65" t="s">
        <v>1325</v>
      </c>
      <c r="B60" s="66" t="s">
        <v>1786</v>
      </c>
      <c r="C60" s="67" t="s">
        <v>2246</v>
      </c>
      <c r="D60" s="68"/>
      <c r="E60" s="69"/>
      <c r="F60" s="310">
        <v>-1796.76</v>
      </c>
      <c r="G60" s="310">
        <v>2065.77</v>
      </c>
      <c r="H60" s="144">
        <f t="shared" si="8"/>
        <v>-3862.5299999999997</v>
      </c>
      <c r="I60" s="93">
        <f t="shared" si="9"/>
        <v>-1.8697773711497407</v>
      </c>
      <c r="J60" s="160"/>
      <c r="K60" s="310">
        <v>1958.46</v>
      </c>
      <c r="L60" s="310">
        <v>8543.94</v>
      </c>
      <c r="M60" s="144">
        <f t="shared" si="10"/>
        <v>-6585.4800000000005</v>
      </c>
      <c r="N60" s="93">
        <f t="shared" si="11"/>
        <v>-0.77077788467615649</v>
      </c>
      <c r="O60" s="261"/>
      <c r="P60" s="160"/>
      <c r="Q60" s="310">
        <v>-1376.5</v>
      </c>
      <c r="R60" s="310">
        <v>8543.94</v>
      </c>
      <c r="S60" s="144">
        <f t="shared" si="12"/>
        <v>-9920.44</v>
      </c>
      <c r="T60" s="93">
        <f t="shared" si="13"/>
        <v>-1.1611083411166276</v>
      </c>
      <c r="U60" s="160"/>
      <c r="V60" s="310">
        <v>12268.57</v>
      </c>
      <c r="W60" s="310">
        <v>8543.94</v>
      </c>
      <c r="X60" s="144">
        <f t="shared" si="14"/>
        <v>3724.6299999999992</v>
      </c>
      <c r="Y60" s="93">
        <f t="shared" si="15"/>
        <v>0.43593822053993814</v>
      </c>
      <c r="Z60" s="134"/>
    </row>
    <row r="61" spans="1:26" s="70" customFormat="1" hidden="1" outlineLevel="1" x14ac:dyDescent="0.25">
      <c r="A61" s="65" t="s">
        <v>1326</v>
      </c>
      <c r="B61" s="66" t="s">
        <v>1787</v>
      </c>
      <c r="C61" s="67" t="s">
        <v>2247</v>
      </c>
      <c r="D61" s="68"/>
      <c r="E61" s="69"/>
      <c r="F61" s="310">
        <v>4136038.43</v>
      </c>
      <c r="G61" s="310">
        <v>0</v>
      </c>
      <c r="H61" s="144">
        <f t="shared" si="8"/>
        <v>4136038.43</v>
      </c>
      <c r="I61" s="93">
        <f t="shared" si="9"/>
        <v>1</v>
      </c>
      <c r="J61" s="160"/>
      <c r="K61" s="310">
        <v>4136038.43</v>
      </c>
      <c r="L61" s="310">
        <v>49281.130000000005</v>
      </c>
      <c r="M61" s="144">
        <f t="shared" si="10"/>
        <v>4086757.3000000003</v>
      </c>
      <c r="N61" s="93">
        <f t="shared" si="11"/>
        <v>82.927426785871177</v>
      </c>
      <c r="O61" s="261"/>
      <c r="P61" s="160"/>
      <c r="Q61" s="310">
        <v>4136038.43</v>
      </c>
      <c r="R61" s="310">
        <v>49281.130000000005</v>
      </c>
      <c r="S61" s="144">
        <f t="shared" si="12"/>
        <v>4086757.3000000003</v>
      </c>
      <c r="T61" s="93">
        <f t="shared" si="13"/>
        <v>82.927426785871177</v>
      </c>
      <c r="U61" s="160"/>
      <c r="V61" s="310">
        <v>4136038.43</v>
      </c>
      <c r="W61" s="310">
        <v>49281.130000000005</v>
      </c>
      <c r="X61" s="144">
        <f t="shared" si="14"/>
        <v>4086757.3000000003</v>
      </c>
      <c r="Y61" s="93">
        <f t="shared" si="15"/>
        <v>82.927426785871177</v>
      </c>
      <c r="Z61" s="134"/>
    </row>
    <row r="62" spans="1:26" s="70" customFormat="1" hidden="1" outlineLevel="1" x14ac:dyDescent="0.25">
      <c r="A62" s="65" t="s">
        <v>1327</v>
      </c>
      <c r="B62" s="66" t="s">
        <v>1788</v>
      </c>
      <c r="C62" s="67" t="s">
        <v>2248</v>
      </c>
      <c r="D62" s="68"/>
      <c r="E62" s="69"/>
      <c r="F62" s="310">
        <v>1026257.44</v>
      </c>
      <c r="G62" s="310">
        <v>342039.11</v>
      </c>
      <c r="H62" s="144">
        <f t="shared" si="8"/>
        <v>684218.33</v>
      </c>
      <c r="I62" s="93">
        <f t="shared" si="9"/>
        <v>2.0004096315184543</v>
      </c>
      <c r="J62" s="160"/>
      <c r="K62" s="310">
        <v>2389555.58</v>
      </c>
      <c r="L62" s="310">
        <v>1812453.4</v>
      </c>
      <c r="M62" s="144">
        <f t="shared" si="10"/>
        <v>577102.18000000017</v>
      </c>
      <c r="N62" s="93">
        <f t="shared" si="11"/>
        <v>0.31840938917381278</v>
      </c>
      <c r="O62" s="261"/>
      <c r="P62" s="160"/>
      <c r="Q62" s="310">
        <v>1283557.56</v>
      </c>
      <c r="R62" s="310">
        <v>742682.24</v>
      </c>
      <c r="S62" s="144">
        <f t="shared" si="12"/>
        <v>540875.32000000007</v>
      </c>
      <c r="T62" s="93">
        <f t="shared" si="13"/>
        <v>0.72827286135184821</v>
      </c>
      <c r="U62" s="160"/>
      <c r="V62" s="310">
        <v>4306433.5</v>
      </c>
      <c r="W62" s="310">
        <v>3132865.7199999997</v>
      </c>
      <c r="X62" s="144">
        <f t="shared" si="14"/>
        <v>1173567.7800000003</v>
      </c>
      <c r="Y62" s="93">
        <f t="shared" si="15"/>
        <v>0.37459881299987552</v>
      </c>
      <c r="Z62" s="134"/>
    </row>
    <row r="63" spans="1:26" s="70" customFormat="1" hidden="1" outlineLevel="1" x14ac:dyDescent="0.25">
      <c r="A63" s="65" t="s">
        <v>1328</v>
      </c>
      <c r="B63" s="66" t="s">
        <v>1789</v>
      </c>
      <c r="C63" s="67" t="s">
        <v>2249</v>
      </c>
      <c r="D63" s="68"/>
      <c r="E63" s="69"/>
      <c r="F63" s="310">
        <v>3625585.34</v>
      </c>
      <c r="G63" s="310">
        <v>2607257.08</v>
      </c>
      <c r="H63" s="144">
        <f t="shared" si="8"/>
        <v>1018328.2599999998</v>
      </c>
      <c r="I63" s="93">
        <f t="shared" si="9"/>
        <v>0.39057454971030314</v>
      </c>
      <c r="J63" s="160"/>
      <c r="K63" s="310">
        <v>20948927.280000001</v>
      </c>
      <c r="L63" s="310">
        <v>17131280.59</v>
      </c>
      <c r="M63" s="144">
        <f t="shared" si="10"/>
        <v>3817646.6900000013</v>
      </c>
      <c r="N63" s="93">
        <f t="shared" si="11"/>
        <v>0.22284654494705239</v>
      </c>
      <c r="O63" s="261"/>
      <c r="P63" s="160"/>
      <c r="Q63" s="310">
        <v>8035922.8200000003</v>
      </c>
      <c r="R63" s="310">
        <v>7636643.9299999997</v>
      </c>
      <c r="S63" s="144">
        <f t="shared" si="12"/>
        <v>399278.8900000006</v>
      </c>
      <c r="T63" s="93">
        <f t="shared" si="13"/>
        <v>5.2284602196975893E-2</v>
      </c>
      <c r="U63" s="160"/>
      <c r="V63" s="310">
        <v>31582773.460000001</v>
      </c>
      <c r="W63" s="310">
        <v>28678447.439999998</v>
      </c>
      <c r="X63" s="144">
        <f t="shared" si="14"/>
        <v>2904326.0200000033</v>
      </c>
      <c r="Y63" s="93">
        <f t="shared" si="15"/>
        <v>0.1012720798807651</v>
      </c>
      <c r="Z63" s="134"/>
    </row>
    <row r="64" spans="1:26" s="70" customFormat="1" hidden="1" outlineLevel="1" x14ac:dyDescent="0.25">
      <c r="A64" s="65" t="s">
        <v>1329</v>
      </c>
      <c r="B64" s="66" t="s">
        <v>1790</v>
      </c>
      <c r="C64" s="67" t="s">
        <v>2250</v>
      </c>
      <c r="D64" s="68"/>
      <c r="E64" s="69"/>
      <c r="F64" s="310">
        <v>86157.96</v>
      </c>
      <c r="G64" s="310">
        <v>20964.580000000002</v>
      </c>
      <c r="H64" s="144">
        <f t="shared" si="8"/>
        <v>65193.380000000005</v>
      </c>
      <c r="I64" s="93">
        <f t="shared" si="9"/>
        <v>3.1096916799668772</v>
      </c>
      <c r="J64" s="160"/>
      <c r="K64" s="310">
        <v>280191.31</v>
      </c>
      <c r="L64" s="310">
        <v>517264.55</v>
      </c>
      <c r="M64" s="144">
        <f t="shared" si="10"/>
        <v>-237073.24</v>
      </c>
      <c r="N64" s="93">
        <f t="shared" si="11"/>
        <v>-0.45832106607730994</v>
      </c>
      <c r="O64" s="261"/>
      <c r="P64" s="160"/>
      <c r="Q64" s="310">
        <v>171145.92</v>
      </c>
      <c r="R64" s="310">
        <v>57488.68</v>
      </c>
      <c r="S64" s="144">
        <f t="shared" si="12"/>
        <v>113657.24000000002</v>
      </c>
      <c r="T64" s="93">
        <f t="shared" si="13"/>
        <v>1.9770368705630399</v>
      </c>
      <c r="U64" s="160"/>
      <c r="V64" s="310">
        <v>387422.67</v>
      </c>
      <c r="W64" s="310">
        <v>626827.91999999993</v>
      </c>
      <c r="X64" s="144">
        <f t="shared" si="14"/>
        <v>-239405.24999999994</v>
      </c>
      <c r="Y64" s="93">
        <f t="shared" si="15"/>
        <v>-0.38193137599869509</v>
      </c>
      <c r="Z64" s="134"/>
    </row>
    <row r="65" spans="1:26" s="70" customFormat="1" hidden="1" outlineLevel="1" x14ac:dyDescent="0.25">
      <c r="A65" s="65" t="s">
        <v>1330</v>
      </c>
      <c r="B65" s="66" t="s">
        <v>1791</v>
      </c>
      <c r="C65" s="67" t="s">
        <v>2251</v>
      </c>
      <c r="D65" s="68"/>
      <c r="E65" s="69"/>
      <c r="F65" s="310">
        <v>119621.95</v>
      </c>
      <c r="G65" s="310">
        <v>210826.82</v>
      </c>
      <c r="H65" s="144">
        <f t="shared" si="8"/>
        <v>-91204.87000000001</v>
      </c>
      <c r="I65" s="93">
        <f t="shared" si="9"/>
        <v>-0.4326056333819388</v>
      </c>
      <c r="J65" s="160"/>
      <c r="K65" s="310">
        <v>645973.99</v>
      </c>
      <c r="L65" s="310">
        <v>681066.17</v>
      </c>
      <c r="M65" s="144">
        <f t="shared" si="10"/>
        <v>-35092.180000000051</v>
      </c>
      <c r="N65" s="93">
        <f t="shared" si="11"/>
        <v>-5.1525360597487975E-2</v>
      </c>
      <c r="O65" s="261"/>
      <c r="P65" s="160"/>
      <c r="Q65" s="310">
        <v>278311.02</v>
      </c>
      <c r="R65" s="310">
        <v>454101.22000000003</v>
      </c>
      <c r="S65" s="144">
        <f t="shared" si="12"/>
        <v>-175790.2</v>
      </c>
      <c r="T65" s="93">
        <f t="shared" si="13"/>
        <v>-0.38711677541848488</v>
      </c>
      <c r="U65" s="160"/>
      <c r="V65" s="310">
        <v>1355179.5</v>
      </c>
      <c r="W65" s="310">
        <v>1314324.0900000001</v>
      </c>
      <c r="X65" s="144">
        <f t="shared" si="14"/>
        <v>40855.409999999916</v>
      </c>
      <c r="Y65" s="93">
        <f t="shared" si="15"/>
        <v>3.1084730403138174E-2</v>
      </c>
      <c r="Z65" s="134"/>
    </row>
    <row r="66" spans="1:26" s="70" customFormat="1" hidden="1" outlineLevel="1" x14ac:dyDescent="0.25">
      <c r="A66" s="65" t="s">
        <v>1331</v>
      </c>
      <c r="B66" s="66" t="s">
        <v>1792</v>
      </c>
      <c r="C66" s="67" t="s">
        <v>2252</v>
      </c>
      <c r="D66" s="68"/>
      <c r="E66" s="69"/>
      <c r="F66" s="310">
        <v>-57542.76</v>
      </c>
      <c r="G66" s="310">
        <v>-71261.650000000009</v>
      </c>
      <c r="H66" s="144">
        <f t="shared" si="8"/>
        <v>13718.890000000007</v>
      </c>
      <c r="I66" s="93">
        <f t="shared" si="9"/>
        <v>-0.1925143467769832</v>
      </c>
      <c r="J66" s="160"/>
      <c r="K66" s="310">
        <v>-609206.72</v>
      </c>
      <c r="L66" s="310">
        <v>-669523.28</v>
      </c>
      <c r="M66" s="144">
        <f t="shared" si="10"/>
        <v>60316.560000000056</v>
      </c>
      <c r="N66" s="93">
        <f t="shared" si="11"/>
        <v>-9.0088816627855048E-2</v>
      </c>
      <c r="O66" s="261"/>
      <c r="P66" s="160"/>
      <c r="Q66" s="310">
        <v>-209761.13</v>
      </c>
      <c r="R66" s="310">
        <v>-226105.59</v>
      </c>
      <c r="S66" s="144">
        <f t="shared" si="12"/>
        <v>16344.459999999992</v>
      </c>
      <c r="T66" s="93">
        <f t="shared" si="13"/>
        <v>-7.228684615891183E-2</v>
      </c>
      <c r="U66" s="160"/>
      <c r="V66" s="310">
        <v>-1225360.95</v>
      </c>
      <c r="W66" s="310">
        <v>-1258513.8</v>
      </c>
      <c r="X66" s="144">
        <f t="shared" si="14"/>
        <v>33152.850000000093</v>
      </c>
      <c r="Y66" s="93">
        <f t="shared" si="15"/>
        <v>-2.6342857742203615E-2</v>
      </c>
      <c r="Z66" s="134"/>
    </row>
    <row r="67" spans="1:26" s="70" customFormat="1" hidden="1" outlineLevel="1" x14ac:dyDescent="0.25">
      <c r="A67" s="65" t="s">
        <v>1332</v>
      </c>
      <c r="B67" s="66" t="s">
        <v>1793</v>
      </c>
      <c r="C67" s="67" t="s">
        <v>2253</v>
      </c>
      <c r="D67" s="68"/>
      <c r="E67" s="69"/>
      <c r="F67" s="310">
        <v>487940.4</v>
      </c>
      <c r="G67" s="310">
        <v>538272</v>
      </c>
      <c r="H67" s="144">
        <f t="shared" si="8"/>
        <v>-50331.599999999977</v>
      </c>
      <c r="I67" s="93">
        <f t="shared" si="9"/>
        <v>-9.3505885500267477E-2</v>
      </c>
      <c r="J67" s="160"/>
      <c r="K67" s="310">
        <v>3097248.48</v>
      </c>
      <c r="L67" s="310">
        <v>3149567.28</v>
      </c>
      <c r="M67" s="144">
        <f t="shared" si="10"/>
        <v>-52318.799999999814</v>
      </c>
      <c r="N67" s="93">
        <f t="shared" si="11"/>
        <v>-1.6611424792297123E-2</v>
      </c>
      <c r="O67" s="261"/>
      <c r="P67" s="160"/>
      <c r="Q67" s="310">
        <v>1481684.4</v>
      </c>
      <c r="R67" s="310">
        <v>1629216</v>
      </c>
      <c r="S67" s="144">
        <f t="shared" si="12"/>
        <v>-147531.60000000009</v>
      </c>
      <c r="T67" s="93">
        <f t="shared" si="13"/>
        <v>-9.0553738730776087E-2</v>
      </c>
      <c r="U67" s="160"/>
      <c r="V67" s="310">
        <v>6185840.5999999996</v>
      </c>
      <c r="W67" s="310">
        <v>6225970.3200000003</v>
      </c>
      <c r="X67" s="144">
        <f t="shared" si="14"/>
        <v>-40129.720000000671</v>
      </c>
      <c r="Y67" s="93">
        <f t="shared" si="15"/>
        <v>-6.4455366693750423E-3</v>
      </c>
      <c r="Z67" s="134"/>
    </row>
    <row r="68" spans="1:26" s="70" customFormat="1" hidden="1" outlineLevel="1" x14ac:dyDescent="0.25">
      <c r="A68" s="65" t="s">
        <v>1333</v>
      </c>
      <c r="B68" s="66" t="s">
        <v>1794</v>
      </c>
      <c r="C68" s="67" t="s">
        <v>2254</v>
      </c>
      <c r="D68" s="68"/>
      <c r="E68" s="69"/>
      <c r="F68" s="310">
        <v>-4.5000000000000005E-2</v>
      </c>
      <c r="G68" s="310">
        <v>75987</v>
      </c>
      <c r="H68" s="144">
        <f t="shared" si="8"/>
        <v>-75987.044999999998</v>
      </c>
      <c r="I68" s="93">
        <f t="shared" si="9"/>
        <v>-1.0000005922065616</v>
      </c>
      <c r="J68" s="160"/>
      <c r="K68" s="310">
        <v>237983.67499999999</v>
      </c>
      <c r="L68" s="310">
        <v>1140697.08</v>
      </c>
      <c r="M68" s="144">
        <f t="shared" si="10"/>
        <v>-902713.40500000003</v>
      </c>
      <c r="N68" s="93">
        <f t="shared" si="11"/>
        <v>-0.79136996212877131</v>
      </c>
      <c r="O68" s="261"/>
      <c r="P68" s="160"/>
      <c r="Q68" s="310">
        <v>-215304.51500000001</v>
      </c>
      <c r="R68" s="310">
        <v>81209.58</v>
      </c>
      <c r="S68" s="144">
        <f t="shared" si="12"/>
        <v>-296514.09500000003</v>
      </c>
      <c r="T68" s="93">
        <f t="shared" si="13"/>
        <v>-3.6512206441653809</v>
      </c>
      <c r="U68" s="160"/>
      <c r="V68" s="310">
        <v>1796089.2950000002</v>
      </c>
      <c r="W68" s="310">
        <v>1226591.71</v>
      </c>
      <c r="X68" s="144">
        <f t="shared" si="14"/>
        <v>569497.5850000002</v>
      </c>
      <c r="Y68" s="93">
        <f t="shared" si="15"/>
        <v>0.46429270665786598</v>
      </c>
      <c r="Z68" s="134"/>
    </row>
    <row r="69" spans="1:26" s="70" customFormat="1" hidden="1" outlineLevel="1" x14ac:dyDescent="0.25">
      <c r="A69" s="65" t="s">
        <v>1336</v>
      </c>
      <c r="B69" s="66" t="s">
        <v>1797</v>
      </c>
      <c r="C69" s="67" t="s">
        <v>2257</v>
      </c>
      <c r="D69" s="68"/>
      <c r="E69" s="69"/>
      <c r="F69" s="310">
        <v>161081.79</v>
      </c>
      <c r="G69" s="310">
        <v>125604.92</v>
      </c>
      <c r="H69" s="144">
        <f t="shared" si="8"/>
        <v>35476.87000000001</v>
      </c>
      <c r="I69" s="93">
        <f t="shared" si="9"/>
        <v>0.28244809200149174</v>
      </c>
      <c r="J69" s="160"/>
      <c r="K69" s="310">
        <v>987585.79</v>
      </c>
      <c r="L69" s="310">
        <v>790187.8</v>
      </c>
      <c r="M69" s="144">
        <f t="shared" si="10"/>
        <v>197397.99</v>
      </c>
      <c r="N69" s="93">
        <f t="shared" si="11"/>
        <v>0.24981148785136897</v>
      </c>
      <c r="O69" s="261"/>
      <c r="P69" s="160"/>
      <c r="Q69" s="310">
        <v>492009.93</v>
      </c>
      <c r="R69" s="310">
        <v>431354.27</v>
      </c>
      <c r="S69" s="144">
        <f t="shared" si="12"/>
        <v>60655.659999999974</v>
      </c>
      <c r="T69" s="93">
        <f t="shared" si="13"/>
        <v>0.14061680669116819</v>
      </c>
      <c r="U69" s="160"/>
      <c r="V69" s="310">
        <v>1697129.6400000001</v>
      </c>
      <c r="W69" s="310">
        <v>1597779.7200000002</v>
      </c>
      <c r="X69" s="144">
        <f t="shared" si="14"/>
        <v>99349.919999999925</v>
      </c>
      <c r="Y69" s="93">
        <f t="shared" si="15"/>
        <v>6.2179985611533428E-2</v>
      </c>
      <c r="Z69" s="134"/>
    </row>
    <row r="70" spans="1:26" s="70" customFormat="1" hidden="1" outlineLevel="1" x14ac:dyDescent="0.25">
      <c r="A70" s="65" t="s">
        <v>1337</v>
      </c>
      <c r="B70" s="66" t="s">
        <v>1798</v>
      </c>
      <c r="C70" s="67" t="s">
        <v>2258</v>
      </c>
      <c r="D70" s="68"/>
      <c r="E70" s="69"/>
      <c r="F70" s="310">
        <v>82902.210000000006</v>
      </c>
      <c r="G70" s="310">
        <v>160407.34</v>
      </c>
      <c r="H70" s="144">
        <f t="shared" si="8"/>
        <v>-77505.12999999999</v>
      </c>
      <c r="I70" s="93">
        <f t="shared" si="9"/>
        <v>-0.48317695437128994</v>
      </c>
      <c r="J70" s="160"/>
      <c r="K70" s="310">
        <v>390980.68</v>
      </c>
      <c r="L70" s="310">
        <v>666007</v>
      </c>
      <c r="M70" s="144">
        <f t="shared" si="10"/>
        <v>-275026.32</v>
      </c>
      <c r="N70" s="93">
        <f t="shared" si="11"/>
        <v>-0.41294809213716976</v>
      </c>
      <c r="O70" s="261"/>
      <c r="P70" s="160"/>
      <c r="Q70" s="310">
        <v>157744.72</v>
      </c>
      <c r="R70" s="310">
        <v>265668.84000000003</v>
      </c>
      <c r="S70" s="144">
        <f t="shared" si="12"/>
        <v>-107924.12000000002</v>
      </c>
      <c r="T70" s="93">
        <f t="shared" si="13"/>
        <v>-0.40623552238945304</v>
      </c>
      <c r="U70" s="160"/>
      <c r="V70" s="310">
        <v>1002768.23</v>
      </c>
      <c r="W70" s="310">
        <v>1457592.1800000002</v>
      </c>
      <c r="X70" s="144">
        <f t="shared" si="14"/>
        <v>-454823.95000000019</v>
      </c>
      <c r="Y70" s="93">
        <f t="shared" si="15"/>
        <v>-0.31203786370478481</v>
      </c>
      <c r="Z70" s="134"/>
    </row>
    <row r="71" spans="1:26" s="70" customFormat="1" hidden="1" outlineLevel="1" x14ac:dyDescent="0.25">
      <c r="A71" s="65" t="s">
        <v>1338</v>
      </c>
      <c r="B71" s="66" t="s">
        <v>1799</v>
      </c>
      <c r="C71" s="67" t="s">
        <v>2259</v>
      </c>
      <c r="D71" s="68"/>
      <c r="E71" s="69"/>
      <c r="F71" s="310">
        <v>0</v>
      </c>
      <c r="G71" s="310">
        <v>0</v>
      </c>
      <c r="H71" s="144">
        <f t="shared" si="8"/>
        <v>0</v>
      </c>
      <c r="I71" s="93" t="str">
        <f t="shared" si="9"/>
        <v/>
      </c>
      <c r="J71" s="160"/>
      <c r="K71" s="310">
        <v>0</v>
      </c>
      <c r="L71" s="310">
        <v>0</v>
      </c>
      <c r="M71" s="144">
        <f t="shared" si="10"/>
        <v>0</v>
      </c>
      <c r="N71" s="93" t="str">
        <f t="shared" si="11"/>
        <v/>
      </c>
      <c r="O71" s="261"/>
      <c r="P71" s="160"/>
      <c r="Q71" s="310">
        <v>0</v>
      </c>
      <c r="R71" s="310">
        <v>0</v>
      </c>
      <c r="S71" s="144">
        <f t="shared" si="12"/>
        <v>0</v>
      </c>
      <c r="T71" s="93" t="str">
        <f t="shared" si="13"/>
        <v/>
      </c>
      <c r="U71" s="160"/>
      <c r="V71" s="310">
        <v>0</v>
      </c>
      <c r="W71" s="310">
        <v>881.52</v>
      </c>
      <c r="X71" s="144">
        <f t="shared" si="14"/>
        <v>-881.52</v>
      </c>
      <c r="Y71" s="93">
        <f t="shared" si="15"/>
        <v>1</v>
      </c>
      <c r="Z71" s="134"/>
    </row>
    <row r="72" spans="1:26" s="70" customFormat="1" hidden="1" outlineLevel="1" x14ac:dyDescent="0.25">
      <c r="A72" s="65" t="s">
        <v>1339</v>
      </c>
      <c r="B72" s="66" t="s">
        <v>1800</v>
      </c>
      <c r="C72" s="67" t="s">
        <v>2260</v>
      </c>
      <c r="D72" s="68"/>
      <c r="E72" s="69"/>
      <c r="F72" s="310">
        <v>92368.08</v>
      </c>
      <c r="G72" s="310">
        <v>297633.69</v>
      </c>
      <c r="H72" s="144">
        <f t="shared" si="8"/>
        <v>-205265.61</v>
      </c>
      <c r="I72" s="93">
        <f t="shared" si="9"/>
        <v>-0.68965851950429402</v>
      </c>
      <c r="J72" s="160"/>
      <c r="K72" s="310">
        <v>780669.01</v>
      </c>
      <c r="L72" s="310">
        <v>875452.47</v>
      </c>
      <c r="M72" s="144">
        <f t="shared" si="10"/>
        <v>-94783.459999999963</v>
      </c>
      <c r="N72" s="93">
        <f t="shared" si="11"/>
        <v>-0.10826796799145472</v>
      </c>
      <c r="O72" s="261"/>
      <c r="P72" s="160"/>
      <c r="Q72" s="310">
        <v>350614.95</v>
      </c>
      <c r="R72" s="310">
        <v>397180.02</v>
      </c>
      <c r="S72" s="144">
        <f t="shared" si="12"/>
        <v>-46565.070000000007</v>
      </c>
      <c r="T72" s="93">
        <f t="shared" si="13"/>
        <v>-0.11723920553707612</v>
      </c>
      <c r="U72" s="160"/>
      <c r="V72" s="310">
        <v>2180933.4299999997</v>
      </c>
      <c r="W72" s="310">
        <v>1985413.8499999999</v>
      </c>
      <c r="X72" s="144">
        <f t="shared" si="14"/>
        <v>195519.57999999984</v>
      </c>
      <c r="Y72" s="93">
        <f t="shared" si="15"/>
        <v>9.8477997421041394E-2</v>
      </c>
      <c r="Z72" s="134"/>
    </row>
    <row r="73" spans="1:26" s="70" customFormat="1" hidden="1" outlineLevel="1" x14ac:dyDescent="0.25">
      <c r="A73" s="65" t="s">
        <v>1340</v>
      </c>
      <c r="B73" s="66" t="s">
        <v>1801</v>
      </c>
      <c r="C73" s="67" t="s">
        <v>2261</v>
      </c>
      <c r="D73" s="68"/>
      <c r="E73" s="69"/>
      <c r="F73" s="310">
        <v>0</v>
      </c>
      <c r="G73" s="310">
        <v>0</v>
      </c>
      <c r="H73" s="144">
        <f t="shared" si="8"/>
        <v>0</v>
      </c>
      <c r="I73" s="93" t="str">
        <f t="shared" si="9"/>
        <v/>
      </c>
      <c r="J73" s="160"/>
      <c r="K73" s="310">
        <v>0</v>
      </c>
      <c r="L73" s="310">
        <v>0</v>
      </c>
      <c r="M73" s="144">
        <f t="shared" si="10"/>
        <v>0</v>
      </c>
      <c r="N73" s="93" t="str">
        <f t="shared" si="11"/>
        <v/>
      </c>
      <c r="O73" s="261"/>
      <c r="P73" s="160"/>
      <c r="Q73" s="310">
        <v>0</v>
      </c>
      <c r="R73" s="310">
        <v>0</v>
      </c>
      <c r="S73" s="144">
        <f t="shared" si="12"/>
        <v>0</v>
      </c>
      <c r="T73" s="93" t="str">
        <f t="shared" si="13"/>
        <v/>
      </c>
      <c r="U73" s="160"/>
      <c r="V73" s="310">
        <v>0</v>
      </c>
      <c r="W73" s="310">
        <v>69654.8</v>
      </c>
      <c r="X73" s="144">
        <f t="shared" si="14"/>
        <v>-69654.8</v>
      </c>
      <c r="Y73" s="93">
        <f t="shared" si="15"/>
        <v>1</v>
      </c>
      <c r="Z73" s="134"/>
    </row>
    <row r="74" spans="1:26" s="70" customFormat="1" hidden="1" outlineLevel="1" x14ac:dyDescent="0.25">
      <c r="A74" s="65" t="s">
        <v>1341</v>
      </c>
      <c r="B74" s="66" t="s">
        <v>1802</v>
      </c>
      <c r="C74" s="67" t="s">
        <v>2262</v>
      </c>
      <c r="D74" s="68"/>
      <c r="E74" s="69"/>
      <c r="F74" s="310">
        <v>13658.29</v>
      </c>
      <c r="G74" s="310">
        <v>6030.3</v>
      </c>
      <c r="H74" s="144">
        <f t="shared" si="8"/>
        <v>7627.9900000000007</v>
      </c>
      <c r="I74" s="93">
        <f t="shared" si="9"/>
        <v>1.2649437009767341</v>
      </c>
      <c r="J74" s="160"/>
      <c r="K74" s="310">
        <v>39587.040000000001</v>
      </c>
      <c r="L74" s="310">
        <v>18281.04</v>
      </c>
      <c r="M74" s="144">
        <f t="shared" si="10"/>
        <v>21306</v>
      </c>
      <c r="N74" s="93">
        <f t="shared" si="11"/>
        <v>1.1654697982171691</v>
      </c>
      <c r="O74" s="261"/>
      <c r="P74" s="160"/>
      <c r="Q74" s="310">
        <v>36774.959999999999</v>
      </c>
      <c r="R74" s="310">
        <v>6903.5</v>
      </c>
      <c r="S74" s="144">
        <f t="shared" si="12"/>
        <v>29871.46</v>
      </c>
      <c r="T74" s="93">
        <f t="shared" si="13"/>
        <v>4.3270022452379227</v>
      </c>
      <c r="U74" s="160"/>
      <c r="V74" s="310">
        <v>65726.210000000006</v>
      </c>
      <c r="W74" s="310">
        <v>34854.720000000001</v>
      </c>
      <c r="X74" s="144">
        <f t="shared" si="14"/>
        <v>30871.490000000005</v>
      </c>
      <c r="Y74" s="93">
        <f t="shared" si="15"/>
        <v>0.88571906473499151</v>
      </c>
      <c r="Z74" s="134"/>
    </row>
    <row r="75" spans="1:26" s="70" customFormat="1" hidden="1" outlineLevel="1" x14ac:dyDescent="0.25">
      <c r="A75" s="65" t="s">
        <v>1342</v>
      </c>
      <c r="B75" s="66" t="s">
        <v>1803</v>
      </c>
      <c r="C75" s="67" t="s">
        <v>2263</v>
      </c>
      <c r="D75" s="68"/>
      <c r="E75" s="69"/>
      <c r="F75" s="310">
        <v>412492.9</v>
      </c>
      <c r="G75" s="310">
        <v>1478949.49</v>
      </c>
      <c r="H75" s="144">
        <f t="shared" ref="H75:H103" si="16">+F75-G75</f>
        <v>-1066456.5899999999</v>
      </c>
      <c r="I75" s="93">
        <f t="shared" ref="I75:I103" si="17">IF(AND(F75=0,G75=0),"",IF(OR(F75=0,G75=0),100%,(+H75/G75)))</f>
        <v>-0.72109061006539166</v>
      </c>
      <c r="J75" s="160"/>
      <c r="K75" s="310">
        <v>2393523.5959999999</v>
      </c>
      <c r="L75" s="310">
        <v>3638705.67</v>
      </c>
      <c r="M75" s="144">
        <f t="shared" ref="M75:M103" si="18">+K75-L75</f>
        <v>-1245182.074</v>
      </c>
      <c r="N75" s="93">
        <f t="shared" ref="N75:N103" si="19">IF(AND(K75=0,L75=0),"",IF(OR(K75=0,L75=0),100%,(+M75/L75)))</f>
        <v>-0.34220467026672152</v>
      </c>
      <c r="O75" s="261"/>
      <c r="P75" s="160"/>
      <c r="Q75" s="310">
        <v>1241600.27</v>
      </c>
      <c r="R75" s="310">
        <v>2207736.16</v>
      </c>
      <c r="S75" s="144">
        <f t="shared" ref="S75:S103" si="20">+Q75-R75</f>
        <v>-966135.89000000013</v>
      </c>
      <c r="T75" s="93">
        <f t="shared" ref="T75:T103" si="21">IF(AND(Q75=0,R75=0),"",IF(OR(Q75=0,R75=0),100%,(+S75/R75)))</f>
        <v>-0.43761383606635318</v>
      </c>
      <c r="U75" s="160"/>
      <c r="V75" s="310">
        <v>4958181.7560000001</v>
      </c>
      <c r="W75" s="310">
        <v>6858165.6200000001</v>
      </c>
      <c r="X75" s="144">
        <f t="shared" ref="X75:X103" si="22">+V75-W75</f>
        <v>-1899983.8640000001</v>
      </c>
      <c r="Y75" s="93">
        <f t="shared" ref="Y75:Y103" si="23">IF(AND(V75=0,W75=0),"",IF(OR(V75=0,W75=0),100%,(+X75/W75)))</f>
        <v>-0.27703965889351034</v>
      </c>
      <c r="Z75" s="134"/>
    </row>
    <row r="76" spans="1:26" s="70" customFormat="1" hidden="1" outlineLevel="1" x14ac:dyDescent="0.25">
      <c r="A76" s="65" t="s">
        <v>1343</v>
      </c>
      <c r="B76" s="66" t="s">
        <v>1804</v>
      </c>
      <c r="C76" s="67" t="s">
        <v>2264</v>
      </c>
      <c r="D76" s="68"/>
      <c r="E76" s="69"/>
      <c r="F76" s="310">
        <v>3074.38</v>
      </c>
      <c r="G76" s="310">
        <v>5250.72</v>
      </c>
      <c r="H76" s="144">
        <f t="shared" si="16"/>
        <v>-2176.34</v>
      </c>
      <c r="I76" s="93">
        <f t="shared" si="17"/>
        <v>-0.41448410884602493</v>
      </c>
      <c r="J76" s="160"/>
      <c r="K76" s="310">
        <v>25593.010000000002</v>
      </c>
      <c r="L76" s="310">
        <v>26754.21</v>
      </c>
      <c r="M76" s="144">
        <f t="shared" si="18"/>
        <v>-1161.1999999999971</v>
      </c>
      <c r="N76" s="93">
        <f t="shared" si="19"/>
        <v>-4.3402514968672111E-2</v>
      </c>
      <c r="O76" s="261"/>
      <c r="P76" s="160"/>
      <c r="Q76" s="310">
        <v>11208.78</v>
      </c>
      <c r="R76" s="310">
        <v>13565.07</v>
      </c>
      <c r="S76" s="144">
        <f t="shared" si="20"/>
        <v>-2356.2899999999991</v>
      </c>
      <c r="T76" s="93">
        <f t="shared" si="21"/>
        <v>-0.1737027527318325</v>
      </c>
      <c r="U76" s="160"/>
      <c r="V76" s="310">
        <v>50832.15</v>
      </c>
      <c r="W76" s="310">
        <v>48897.119999999995</v>
      </c>
      <c r="X76" s="144">
        <f t="shared" si="22"/>
        <v>1935.0300000000061</v>
      </c>
      <c r="Y76" s="93">
        <f t="shared" si="23"/>
        <v>3.9573496353159578E-2</v>
      </c>
      <c r="Z76" s="134"/>
    </row>
    <row r="77" spans="1:26" s="70" customFormat="1" hidden="1" outlineLevel="1" x14ac:dyDescent="0.25">
      <c r="A77" s="65" t="s">
        <v>1344</v>
      </c>
      <c r="B77" s="66" t="s">
        <v>1805</v>
      </c>
      <c r="C77" s="67" t="s">
        <v>2265</v>
      </c>
      <c r="D77" s="68"/>
      <c r="E77" s="69"/>
      <c r="F77" s="310">
        <v>0</v>
      </c>
      <c r="G77" s="310">
        <v>0</v>
      </c>
      <c r="H77" s="144">
        <f t="shared" si="16"/>
        <v>0</v>
      </c>
      <c r="I77" s="93" t="str">
        <f t="shared" si="17"/>
        <v/>
      </c>
      <c r="J77" s="160"/>
      <c r="K77" s="310">
        <v>0</v>
      </c>
      <c r="L77" s="310">
        <v>10130</v>
      </c>
      <c r="M77" s="144">
        <f t="shared" si="18"/>
        <v>-10130</v>
      </c>
      <c r="N77" s="93">
        <f t="shared" si="19"/>
        <v>1</v>
      </c>
      <c r="O77" s="261"/>
      <c r="P77" s="160"/>
      <c r="Q77" s="310">
        <v>0</v>
      </c>
      <c r="R77" s="310">
        <v>0</v>
      </c>
      <c r="S77" s="144">
        <f t="shared" si="20"/>
        <v>0</v>
      </c>
      <c r="T77" s="93" t="str">
        <f t="shared" si="21"/>
        <v/>
      </c>
      <c r="U77" s="160"/>
      <c r="V77" s="310">
        <v>0</v>
      </c>
      <c r="W77" s="310">
        <v>10130</v>
      </c>
      <c r="X77" s="144">
        <f t="shared" si="22"/>
        <v>-10130</v>
      </c>
      <c r="Y77" s="93">
        <f t="shared" si="23"/>
        <v>1</v>
      </c>
      <c r="Z77" s="134"/>
    </row>
    <row r="78" spans="1:26" s="70" customFormat="1" hidden="1" outlineLevel="1" x14ac:dyDescent="0.25">
      <c r="A78" s="65" t="s">
        <v>1345</v>
      </c>
      <c r="B78" s="66" t="s">
        <v>1806</v>
      </c>
      <c r="C78" s="67" t="s">
        <v>2266</v>
      </c>
      <c r="D78" s="68"/>
      <c r="E78" s="69"/>
      <c r="F78" s="310">
        <v>0</v>
      </c>
      <c r="G78" s="310">
        <v>-1.1000000000000001</v>
      </c>
      <c r="H78" s="144">
        <f t="shared" si="16"/>
        <v>1.1000000000000001</v>
      </c>
      <c r="I78" s="93">
        <f t="shared" si="17"/>
        <v>1</v>
      </c>
      <c r="J78" s="160"/>
      <c r="K78" s="310">
        <v>0</v>
      </c>
      <c r="L78" s="310">
        <v>367.46</v>
      </c>
      <c r="M78" s="144">
        <f t="shared" si="18"/>
        <v>-367.46</v>
      </c>
      <c r="N78" s="93">
        <f t="shared" si="19"/>
        <v>1</v>
      </c>
      <c r="O78" s="261"/>
      <c r="P78" s="160"/>
      <c r="Q78" s="310">
        <v>0</v>
      </c>
      <c r="R78" s="310">
        <v>210.68</v>
      </c>
      <c r="S78" s="144">
        <f t="shared" si="20"/>
        <v>-210.68</v>
      </c>
      <c r="T78" s="93">
        <f t="shared" si="21"/>
        <v>1</v>
      </c>
      <c r="U78" s="160"/>
      <c r="V78" s="310">
        <v>0</v>
      </c>
      <c r="W78" s="310">
        <v>489.34</v>
      </c>
      <c r="X78" s="144">
        <f t="shared" si="22"/>
        <v>-489.34</v>
      </c>
      <c r="Y78" s="93">
        <f t="shared" si="23"/>
        <v>1</v>
      </c>
      <c r="Z78" s="134"/>
    </row>
    <row r="79" spans="1:26" s="70" customFormat="1" hidden="1" outlineLevel="1" x14ac:dyDescent="0.25">
      <c r="A79" s="65" t="s">
        <v>1346</v>
      </c>
      <c r="B79" s="66" t="s">
        <v>1807</v>
      </c>
      <c r="C79" s="67" t="s">
        <v>2267</v>
      </c>
      <c r="D79" s="68"/>
      <c r="E79" s="69"/>
      <c r="F79" s="310">
        <v>193.17000000000002</v>
      </c>
      <c r="G79" s="310">
        <v>0</v>
      </c>
      <c r="H79" s="144">
        <f t="shared" si="16"/>
        <v>193.17000000000002</v>
      </c>
      <c r="I79" s="93">
        <f t="shared" si="17"/>
        <v>1</v>
      </c>
      <c r="J79" s="160"/>
      <c r="K79" s="310">
        <v>1159.02</v>
      </c>
      <c r="L79" s="310">
        <v>0</v>
      </c>
      <c r="M79" s="144">
        <f t="shared" si="18"/>
        <v>1159.02</v>
      </c>
      <c r="N79" s="93">
        <f t="shared" si="19"/>
        <v>1</v>
      </c>
      <c r="O79" s="261"/>
      <c r="P79" s="160"/>
      <c r="Q79" s="310">
        <v>579.51</v>
      </c>
      <c r="R79" s="310">
        <v>0</v>
      </c>
      <c r="S79" s="144">
        <f t="shared" si="20"/>
        <v>579.51</v>
      </c>
      <c r="T79" s="93">
        <f t="shared" si="21"/>
        <v>1</v>
      </c>
      <c r="U79" s="160"/>
      <c r="V79" s="310">
        <v>1159.02</v>
      </c>
      <c r="W79" s="310">
        <v>0</v>
      </c>
      <c r="X79" s="144">
        <f t="shared" si="22"/>
        <v>1159.02</v>
      </c>
      <c r="Y79" s="93">
        <f t="shared" si="23"/>
        <v>1</v>
      </c>
      <c r="Z79" s="134"/>
    </row>
    <row r="80" spans="1:26" s="70" customFormat="1" hidden="1" outlineLevel="1" x14ac:dyDescent="0.25">
      <c r="A80" s="65" t="s">
        <v>1347</v>
      </c>
      <c r="B80" s="66" t="s">
        <v>1808</v>
      </c>
      <c r="C80" s="67" t="s">
        <v>2268</v>
      </c>
      <c r="D80" s="68"/>
      <c r="E80" s="69"/>
      <c r="F80" s="310">
        <v>0</v>
      </c>
      <c r="G80" s="310">
        <v>0</v>
      </c>
      <c r="H80" s="144">
        <f t="shared" si="16"/>
        <v>0</v>
      </c>
      <c r="I80" s="93" t="str">
        <f t="shared" si="17"/>
        <v/>
      </c>
      <c r="J80" s="160"/>
      <c r="K80" s="310">
        <v>0</v>
      </c>
      <c r="L80" s="310">
        <v>0</v>
      </c>
      <c r="M80" s="144">
        <f t="shared" si="18"/>
        <v>0</v>
      </c>
      <c r="N80" s="93" t="str">
        <f t="shared" si="19"/>
        <v/>
      </c>
      <c r="O80" s="261"/>
      <c r="P80" s="160"/>
      <c r="Q80" s="310">
        <v>0</v>
      </c>
      <c r="R80" s="310">
        <v>0</v>
      </c>
      <c r="S80" s="144">
        <f t="shared" si="20"/>
        <v>0</v>
      </c>
      <c r="T80" s="93" t="str">
        <f t="shared" si="21"/>
        <v/>
      </c>
      <c r="U80" s="160"/>
      <c r="V80" s="310">
        <v>0</v>
      </c>
      <c r="W80" s="310">
        <v>-0.02</v>
      </c>
      <c r="X80" s="144">
        <f t="shared" si="22"/>
        <v>0.02</v>
      </c>
      <c r="Y80" s="93">
        <f t="shared" si="23"/>
        <v>1</v>
      </c>
      <c r="Z80" s="134"/>
    </row>
    <row r="81" spans="1:26" s="70" customFormat="1" hidden="1" outlineLevel="1" x14ac:dyDescent="0.25">
      <c r="A81" s="65" t="s">
        <v>1348</v>
      </c>
      <c r="B81" s="66" t="s">
        <v>1809</v>
      </c>
      <c r="C81" s="67" t="s">
        <v>2269</v>
      </c>
      <c r="D81" s="68"/>
      <c r="E81" s="69"/>
      <c r="F81" s="310">
        <v>1321.84</v>
      </c>
      <c r="G81" s="310">
        <v>5019.08</v>
      </c>
      <c r="H81" s="144">
        <f t="shared" si="16"/>
        <v>-3697.24</v>
      </c>
      <c r="I81" s="93">
        <f t="shared" si="17"/>
        <v>-0.7366369932338197</v>
      </c>
      <c r="J81" s="160"/>
      <c r="K81" s="310">
        <v>7860.93</v>
      </c>
      <c r="L81" s="310">
        <v>12968.050000000001</v>
      </c>
      <c r="M81" s="144">
        <f t="shared" si="18"/>
        <v>-5107.1200000000008</v>
      </c>
      <c r="N81" s="93">
        <f t="shared" si="19"/>
        <v>-0.3938232810638454</v>
      </c>
      <c r="O81" s="261"/>
      <c r="P81" s="160"/>
      <c r="Q81" s="310">
        <v>2605.91</v>
      </c>
      <c r="R81" s="310">
        <v>7488.1500000000005</v>
      </c>
      <c r="S81" s="144">
        <f t="shared" si="20"/>
        <v>-4882.2400000000007</v>
      </c>
      <c r="T81" s="93">
        <f t="shared" si="21"/>
        <v>-0.6519954862015318</v>
      </c>
      <c r="U81" s="160"/>
      <c r="V81" s="310">
        <v>33077.770000000004</v>
      </c>
      <c r="W81" s="310">
        <v>23583.75</v>
      </c>
      <c r="X81" s="144">
        <f t="shared" si="22"/>
        <v>9494.0200000000041</v>
      </c>
      <c r="Y81" s="93">
        <f t="shared" si="23"/>
        <v>0.40256617374251358</v>
      </c>
      <c r="Z81" s="134"/>
    </row>
    <row r="82" spans="1:26" s="70" customFormat="1" hidden="1" outlineLevel="1" x14ac:dyDescent="0.25">
      <c r="A82" s="65" t="s">
        <v>1349</v>
      </c>
      <c r="B82" s="66" t="s">
        <v>1810</v>
      </c>
      <c r="C82" s="67" t="s">
        <v>2270</v>
      </c>
      <c r="D82" s="68"/>
      <c r="E82" s="69"/>
      <c r="F82" s="310">
        <v>0</v>
      </c>
      <c r="G82" s="310">
        <v>0</v>
      </c>
      <c r="H82" s="144">
        <f t="shared" si="16"/>
        <v>0</v>
      </c>
      <c r="I82" s="93" t="str">
        <f t="shared" si="17"/>
        <v/>
      </c>
      <c r="J82" s="160"/>
      <c r="K82" s="310">
        <v>0</v>
      </c>
      <c r="L82" s="310">
        <v>0</v>
      </c>
      <c r="M82" s="144">
        <f t="shared" si="18"/>
        <v>0</v>
      </c>
      <c r="N82" s="93" t="str">
        <f t="shared" si="19"/>
        <v/>
      </c>
      <c r="O82" s="261"/>
      <c r="P82" s="160"/>
      <c r="Q82" s="310">
        <v>0</v>
      </c>
      <c r="R82" s="310">
        <v>0</v>
      </c>
      <c r="S82" s="144">
        <f t="shared" si="20"/>
        <v>0</v>
      </c>
      <c r="T82" s="93" t="str">
        <f t="shared" si="21"/>
        <v/>
      </c>
      <c r="U82" s="160"/>
      <c r="V82" s="310">
        <v>42857.15</v>
      </c>
      <c r="W82" s="310">
        <v>0</v>
      </c>
      <c r="X82" s="144">
        <f t="shared" si="22"/>
        <v>42857.15</v>
      </c>
      <c r="Y82" s="93">
        <f t="shared" si="23"/>
        <v>1</v>
      </c>
      <c r="Z82" s="134"/>
    </row>
    <row r="83" spans="1:26" s="70" customFormat="1" hidden="1" outlineLevel="1" x14ac:dyDescent="0.25">
      <c r="A83" s="65" t="s">
        <v>1350</v>
      </c>
      <c r="B83" s="66" t="s">
        <v>1811</v>
      </c>
      <c r="C83" s="67" t="s">
        <v>2271</v>
      </c>
      <c r="D83" s="68"/>
      <c r="E83" s="69"/>
      <c r="F83" s="310">
        <v>6.46</v>
      </c>
      <c r="G83" s="310">
        <v>24.05</v>
      </c>
      <c r="H83" s="144">
        <f t="shared" si="16"/>
        <v>-17.59</v>
      </c>
      <c r="I83" s="93">
        <f t="shared" si="17"/>
        <v>-0.73139293139293138</v>
      </c>
      <c r="J83" s="160"/>
      <c r="K83" s="310">
        <v>38.4</v>
      </c>
      <c r="L83" s="310">
        <v>62.18</v>
      </c>
      <c r="M83" s="144">
        <f t="shared" si="18"/>
        <v>-23.78</v>
      </c>
      <c r="N83" s="93">
        <f t="shared" si="19"/>
        <v>-0.38243808298488263</v>
      </c>
      <c r="O83" s="261"/>
      <c r="P83" s="160"/>
      <c r="Q83" s="310">
        <v>12.74</v>
      </c>
      <c r="R83" s="310">
        <v>35.880000000000003</v>
      </c>
      <c r="S83" s="144">
        <f t="shared" si="20"/>
        <v>-23.14</v>
      </c>
      <c r="T83" s="93">
        <f t="shared" si="21"/>
        <v>-0.64492753623188404</v>
      </c>
      <c r="U83" s="160"/>
      <c r="V83" s="310">
        <v>159.26</v>
      </c>
      <c r="W83" s="310">
        <v>124.39</v>
      </c>
      <c r="X83" s="144">
        <f t="shared" si="22"/>
        <v>34.86999999999999</v>
      </c>
      <c r="Y83" s="93">
        <f t="shared" si="23"/>
        <v>0.28032800064313845</v>
      </c>
      <c r="Z83" s="134"/>
    </row>
    <row r="84" spans="1:26" s="70" customFormat="1" hidden="1" outlineLevel="1" x14ac:dyDescent="0.25">
      <c r="A84" s="65" t="s">
        <v>1547</v>
      </c>
      <c r="B84" s="66" t="s">
        <v>2008</v>
      </c>
      <c r="C84" s="67" t="s">
        <v>2458</v>
      </c>
      <c r="D84" s="68"/>
      <c r="E84" s="69"/>
      <c r="F84" s="310">
        <v>65789.02</v>
      </c>
      <c r="G84" s="310">
        <v>128935.01000000001</v>
      </c>
      <c r="H84" s="144">
        <f t="shared" si="16"/>
        <v>-63145.990000000005</v>
      </c>
      <c r="I84" s="93">
        <f t="shared" si="17"/>
        <v>-0.48975053400934315</v>
      </c>
      <c r="J84" s="160"/>
      <c r="K84" s="310">
        <v>524607.31000000006</v>
      </c>
      <c r="L84" s="310">
        <v>912310.32000000007</v>
      </c>
      <c r="M84" s="144">
        <f t="shared" si="18"/>
        <v>-387703.01</v>
      </c>
      <c r="N84" s="93">
        <f t="shared" si="19"/>
        <v>-0.42496834848914128</v>
      </c>
      <c r="O84" s="261"/>
      <c r="P84" s="160"/>
      <c r="Q84" s="310">
        <v>263765.78999999998</v>
      </c>
      <c r="R84" s="310">
        <v>458826.77</v>
      </c>
      <c r="S84" s="144">
        <f t="shared" si="20"/>
        <v>-195060.98000000004</v>
      </c>
      <c r="T84" s="93">
        <f t="shared" si="21"/>
        <v>-0.42512990251200911</v>
      </c>
      <c r="U84" s="160"/>
      <c r="V84" s="310">
        <v>1289727.2000000002</v>
      </c>
      <c r="W84" s="310">
        <v>1654751.73</v>
      </c>
      <c r="X84" s="144">
        <f t="shared" si="22"/>
        <v>-365024.5299999998</v>
      </c>
      <c r="Y84" s="93">
        <f t="shared" si="23"/>
        <v>-0.22059171982252576</v>
      </c>
      <c r="Z84" s="134"/>
    </row>
    <row r="85" spans="1:26" s="70" customFormat="1" hidden="1" outlineLevel="1" x14ac:dyDescent="0.25">
      <c r="A85" s="65" t="s">
        <v>1548</v>
      </c>
      <c r="B85" s="66" t="s">
        <v>2009</v>
      </c>
      <c r="C85" s="67" t="s">
        <v>2459</v>
      </c>
      <c r="D85" s="68"/>
      <c r="E85" s="69"/>
      <c r="F85" s="310">
        <v>167010.37</v>
      </c>
      <c r="G85" s="310">
        <v>90430.22</v>
      </c>
      <c r="H85" s="144">
        <f t="shared" si="16"/>
        <v>76580.149999999994</v>
      </c>
      <c r="I85" s="93">
        <f t="shared" si="17"/>
        <v>0.84684246040759381</v>
      </c>
      <c r="J85" s="160"/>
      <c r="K85" s="310">
        <v>900636.81</v>
      </c>
      <c r="L85" s="310">
        <v>629143.04000000004</v>
      </c>
      <c r="M85" s="144">
        <f t="shared" si="18"/>
        <v>271493.77</v>
      </c>
      <c r="N85" s="93">
        <f t="shared" si="19"/>
        <v>0.43152948175346578</v>
      </c>
      <c r="O85" s="261"/>
      <c r="P85" s="160"/>
      <c r="Q85" s="310">
        <v>447180.39</v>
      </c>
      <c r="R85" s="310">
        <v>256932.16</v>
      </c>
      <c r="S85" s="144">
        <f t="shared" si="20"/>
        <v>190248.23</v>
      </c>
      <c r="T85" s="93">
        <f t="shared" si="21"/>
        <v>0.74046094502144066</v>
      </c>
      <c r="U85" s="160"/>
      <c r="V85" s="310">
        <v>2065957.56</v>
      </c>
      <c r="W85" s="310">
        <v>1438771.85</v>
      </c>
      <c r="X85" s="144">
        <f t="shared" si="22"/>
        <v>627185.71</v>
      </c>
      <c r="Y85" s="93">
        <f t="shared" si="23"/>
        <v>0.43591741803955919</v>
      </c>
      <c r="Z85" s="134"/>
    </row>
    <row r="86" spans="1:26" s="70" customFormat="1" hidden="1" outlineLevel="1" x14ac:dyDescent="0.25">
      <c r="A86" s="65" t="s">
        <v>1549</v>
      </c>
      <c r="B86" s="66" t="s">
        <v>2010</v>
      </c>
      <c r="C86" s="67" t="s">
        <v>2460</v>
      </c>
      <c r="D86" s="68"/>
      <c r="E86" s="69"/>
      <c r="F86" s="310">
        <v>316845.68</v>
      </c>
      <c r="G86" s="310">
        <v>681572.32000000007</v>
      </c>
      <c r="H86" s="144">
        <f t="shared" si="16"/>
        <v>-364726.64000000007</v>
      </c>
      <c r="I86" s="93">
        <f t="shared" si="17"/>
        <v>-0.53512537011479577</v>
      </c>
      <c r="J86" s="160"/>
      <c r="K86" s="310">
        <v>7594538.6299999999</v>
      </c>
      <c r="L86" s="310">
        <v>6540282.9400000004</v>
      </c>
      <c r="M86" s="144">
        <f t="shared" si="18"/>
        <v>1054255.6899999995</v>
      </c>
      <c r="N86" s="93">
        <f t="shared" si="19"/>
        <v>0.16119420209670615</v>
      </c>
      <c r="O86" s="261"/>
      <c r="P86" s="160"/>
      <c r="Q86" s="310">
        <v>3724881.02</v>
      </c>
      <c r="R86" s="310">
        <v>4135768.51</v>
      </c>
      <c r="S86" s="144">
        <f t="shared" si="20"/>
        <v>-410887.48999999976</v>
      </c>
      <c r="T86" s="93">
        <f t="shared" si="21"/>
        <v>-9.9349731254663426E-2</v>
      </c>
      <c r="U86" s="160"/>
      <c r="V86" s="310">
        <v>15209176.84</v>
      </c>
      <c r="W86" s="310">
        <v>12998522.48</v>
      </c>
      <c r="X86" s="144">
        <f t="shared" si="22"/>
        <v>2210654.3599999994</v>
      </c>
      <c r="Y86" s="93">
        <f t="shared" si="23"/>
        <v>0.17006966471777024</v>
      </c>
      <c r="Z86" s="134"/>
    </row>
    <row r="87" spans="1:26" s="70" customFormat="1" hidden="1" outlineLevel="1" x14ac:dyDescent="0.25">
      <c r="A87" s="65" t="s">
        <v>1550</v>
      </c>
      <c r="B87" s="66" t="s">
        <v>2011</v>
      </c>
      <c r="C87" s="67" t="s">
        <v>2461</v>
      </c>
      <c r="D87" s="68"/>
      <c r="E87" s="69"/>
      <c r="F87" s="310">
        <v>0</v>
      </c>
      <c r="G87" s="310">
        <v>0</v>
      </c>
      <c r="H87" s="144">
        <f t="shared" si="16"/>
        <v>0</v>
      </c>
      <c r="I87" s="93" t="str">
        <f t="shared" si="17"/>
        <v/>
      </c>
      <c r="J87" s="160"/>
      <c r="K87" s="310">
        <v>0</v>
      </c>
      <c r="L87" s="310">
        <v>0</v>
      </c>
      <c r="M87" s="144">
        <f t="shared" si="18"/>
        <v>0</v>
      </c>
      <c r="N87" s="93" t="str">
        <f t="shared" si="19"/>
        <v/>
      </c>
      <c r="O87" s="261"/>
      <c r="P87" s="160"/>
      <c r="Q87" s="310">
        <v>0</v>
      </c>
      <c r="R87" s="310">
        <v>0</v>
      </c>
      <c r="S87" s="144">
        <f t="shared" si="20"/>
        <v>0</v>
      </c>
      <c r="T87" s="93" t="str">
        <f t="shared" si="21"/>
        <v/>
      </c>
      <c r="U87" s="160"/>
      <c r="V87" s="310">
        <v>0</v>
      </c>
      <c r="W87" s="310">
        <v>-11.66</v>
      </c>
      <c r="X87" s="144">
        <f t="shared" si="22"/>
        <v>11.66</v>
      </c>
      <c r="Y87" s="93">
        <f t="shared" si="23"/>
        <v>1</v>
      </c>
      <c r="Z87" s="134"/>
    </row>
    <row r="88" spans="1:26" s="70" customFormat="1" hidden="1" outlineLevel="1" x14ac:dyDescent="0.25">
      <c r="A88" s="65" t="s">
        <v>1551</v>
      </c>
      <c r="B88" s="66" t="s">
        <v>2012</v>
      </c>
      <c r="C88" s="67" t="s">
        <v>2462</v>
      </c>
      <c r="D88" s="68"/>
      <c r="E88" s="69"/>
      <c r="F88" s="310">
        <v>-540.36</v>
      </c>
      <c r="G88" s="310">
        <v>-491.95</v>
      </c>
      <c r="H88" s="144">
        <f t="shared" si="16"/>
        <v>-48.410000000000025</v>
      </c>
      <c r="I88" s="93">
        <f t="shared" si="17"/>
        <v>9.8404309381034713E-2</v>
      </c>
      <c r="J88" s="160"/>
      <c r="K88" s="310">
        <v>-3221.82</v>
      </c>
      <c r="L88" s="310">
        <v>-5997.07</v>
      </c>
      <c r="M88" s="144">
        <f t="shared" si="18"/>
        <v>2775.2499999999995</v>
      </c>
      <c r="N88" s="93">
        <f t="shared" si="19"/>
        <v>-0.46276765153650029</v>
      </c>
      <c r="O88" s="261"/>
      <c r="P88" s="160"/>
      <c r="Q88" s="310">
        <v>-2634.75</v>
      </c>
      <c r="R88" s="310">
        <v>-4396.7</v>
      </c>
      <c r="S88" s="144">
        <f t="shared" si="20"/>
        <v>1761.9499999999998</v>
      </c>
      <c r="T88" s="93">
        <f t="shared" si="21"/>
        <v>-0.40074373962289894</v>
      </c>
      <c r="U88" s="160"/>
      <c r="V88" s="310">
        <v>-7719.5</v>
      </c>
      <c r="W88" s="310">
        <v>-11931.7</v>
      </c>
      <c r="X88" s="144">
        <f t="shared" si="22"/>
        <v>4212.2000000000007</v>
      </c>
      <c r="Y88" s="93">
        <f t="shared" si="23"/>
        <v>-0.35302597282868331</v>
      </c>
      <c r="Z88" s="134"/>
    </row>
    <row r="89" spans="1:26" s="70" customFormat="1" hidden="1" outlineLevel="1" x14ac:dyDescent="0.25">
      <c r="A89" s="65" t="s">
        <v>1552</v>
      </c>
      <c r="B89" s="66" t="s">
        <v>2013</v>
      </c>
      <c r="C89" s="67" t="s">
        <v>2463</v>
      </c>
      <c r="D89" s="68"/>
      <c r="E89" s="69"/>
      <c r="F89" s="310">
        <v>-58271.11</v>
      </c>
      <c r="G89" s="310">
        <v>-58271.11</v>
      </c>
      <c r="H89" s="144">
        <f t="shared" si="16"/>
        <v>0</v>
      </c>
      <c r="I89" s="93">
        <f t="shared" si="17"/>
        <v>0</v>
      </c>
      <c r="J89" s="160"/>
      <c r="K89" s="310">
        <v>-349626.66000000003</v>
      </c>
      <c r="L89" s="310">
        <v>-313320.98</v>
      </c>
      <c r="M89" s="144">
        <f t="shared" si="18"/>
        <v>-36305.680000000051</v>
      </c>
      <c r="N89" s="93">
        <f t="shared" si="19"/>
        <v>0.11587375987397988</v>
      </c>
      <c r="O89" s="261"/>
      <c r="P89" s="160"/>
      <c r="Q89" s="310">
        <v>-174813.33000000002</v>
      </c>
      <c r="R89" s="310">
        <v>-174813.33000000002</v>
      </c>
      <c r="S89" s="144">
        <f t="shared" si="20"/>
        <v>0</v>
      </c>
      <c r="T89" s="93">
        <f t="shared" si="21"/>
        <v>0</v>
      </c>
      <c r="U89" s="160"/>
      <c r="V89" s="310">
        <v>-699253.32000000007</v>
      </c>
      <c r="W89" s="310">
        <v>-197288.65999999997</v>
      </c>
      <c r="X89" s="144">
        <f t="shared" si="22"/>
        <v>-501964.66000000009</v>
      </c>
      <c r="Y89" s="93">
        <f t="shared" si="23"/>
        <v>2.5443158263632597</v>
      </c>
      <c r="Z89" s="134"/>
    </row>
    <row r="90" spans="1:26" s="70" customFormat="1" hidden="1" outlineLevel="1" x14ac:dyDescent="0.25">
      <c r="A90" s="65" t="s">
        <v>1553</v>
      </c>
      <c r="B90" s="66" t="s">
        <v>2014</v>
      </c>
      <c r="C90" s="67" t="s">
        <v>2464</v>
      </c>
      <c r="D90" s="68"/>
      <c r="E90" s="69"/>
      <c r="F90" s="310">
        <v>252404.07</v>
      </c>
      <c r="G90" s="310">
        <v>115997.6</v>
      </c>
      <c r="H90" s="144">
        <f t="shared" si="16"/>
        <v>136406.47</v>
      </c>
      <c r="I90" s="93">
        <f t="shared" si="17"/>
        <v>1.1759421746656826</v>
      </c>
      <c r="J90" s="160"/>
      <c r="K90" s="310">
        <v>2628405.12</v>
      </c>
      <c r="L90" s="310">
        <v>2088417.27</v>
      </c>
      <c r="M90" s="144">
        <f t="shared" si="18"/>
        <v>539987.85000000009</v>
      </c>
      <c r="N90" s="93">
        <f t="shared" si="19"/>
        <v>0.25856319891474566</v>
      </c>
      <c r="O90" s="261"/>
      <c r="P90" s="160"/>
      <c r="Q90" s="310">
        <v>1135146.3400000001</v>
      </c>
      <c r="R90" s="310">
        <v>958750.23</v>
      </c>
      <c r="S90" s="144">
        <f t="shared" si="20"/>
        <v>176396.1100000001</v>
      </c>
      <c r="T90" s="93">
        <f t="shared" si="21"/>
        <v>0.18398546824859704</v>
      </c>
      <c r="U90" s="160"/>
      <c r="V90" s="310">
        <v>4489140.33</v>
      </c>
      <c r="W90" s="310">
        <v>4458240.29</v>
      </c>
      <c r="X90" s="144">
        <f t="shared" si="22"/>
        <v>30900.040000000037</v>
      </c>
      <c r="Y90" s="93">
        <f t="shared" si="23"/>
        <v>6.9309947400793947E-3</v>
      </c>
      <c r="Z90" s="134"/>
    </row>
    <row r="91" spans="1:26" s="70" customFormat="1" hidden="1" outlineLevel="1" x14ac:dyDescent="0.25">
      <c r="A91" s="65" t="s">
        <v>1554</v>
      </c>
      <c r="B91" s="66" t="s">
        <v>2015</v>
      </c>
      <c r="C91" s="67" t="s">
        <v>2465</v>
      </c>
      <c r="D91" s="68"/>
      <c r="E91" s="69"/>
      <c r="F91" s="310">
        <v>2475.3000000000002</v>
      </c>
      <c r="G91" s="310">
        <v>0</v>
      </c>
      <c r="H91" s="144">
        <f t="shared" si="16"/>
        <v>2475.3000000000002</v>
      </c>
      <c r="I91" s="93">
        <f t="shared" si="17"/>
        <v>1</v>
      </c>
      <c r="J91" s="160"/>
      <c r="K91" s="310">
        <v>29545.25</v>
      </c>
      <c r="L91" s="310">
        <v>0</v>
      </c>
      <c r="M91" s="144">
        <f t="shared" si="18"/>
        <v>29545.25</v>
      </c>
      <c r="N91" s="93">
        <f t="shared" si="19"/>
        <v>1</v>
      </c>
      <c r="O91" s="261"/>
      <c r="P91" s="160"/>
      <c r="Q91" s="310">
        <v>12377.75</v>
      </c>
      <c r="R91" s="310">
        <v>0</v>
      </c>
      <c r="S91" s="144">
        <f t="shared" si="20"/>
        <v>12377.75</v>
      </c>
      <c r="T91" s="93">
        <f t="shared" si="21"/>
        <v>1</v>
      </c>
      <c r="U91" s="160"/>
      <c r="V91" s="310">
        <v>29545.25</v>
      </c>
      <c r="W91" s="310">
        <v>0</v>
      </c>
      <c r="X91" s="144">
        <f t="shared" si="22"/>
        <v>29545.25</v>
      </c>
      <c r="Y91" s="93">
        <f t="shared" si="23"/>
        <v>1</v>
      </c>
      <c r="Z91" s="134"/>
    </row>
    <row r="92" spans="1:26" s="70" customFormat="1" hidden="1" outlineLevel="1" x14ac:dyDescent="0.25">
      <c r="A92" s="65" t="s">
        <v>1555</v>
      </c>
      <c r="B92" s="66" t="s">
        <v>2016</v>
      </c>
      <c r="C92" s="67" t="s">
        <v>2466</v>
      </c>
      <c r="D92" s="68"/>
      <c r="E92" s="69"/>
      <c r="F92" s="310">
        <v>248.73000000000002</v>
      </c>
      <c r="G92" s="310">
        <v>0</v>
      </c>
      <c r="H92" s="144">
        <f t="shared" si="16"/>
        <v>248.73000000000002</v>
      </c>
      <c r="I92" s="93">
        <f t="shared" si="17"/>
        <v>1</v>
      </c>
      <c r="J92" s="160"/>
      <c r="K92" s="310">
        <v>1372.91</v>
      </c>
      <c r="L92" s="310">
        <v>0</v>
      </c>
      <c r="M92" s="144">
        <f t="shared" si="18"/>
        <v>1372.91</v>
      </c>
      <c r="N92" s="93">
        <f t="shared" si="19"/>
        <v>1</v>
      </c>
      <c r="O92" s="261"/>
      <c r="P92" s="160"/>
      <c r="Q92" s="310">
        <v>961.05000000000007</v>
      </c>
      <c r="R92" s="310">
        <v>0</v>
      </c>
      <c r="S92" s="144">
        <f t="shared" si="20"/>
        <v>961.05000000000007</v>
      </c>
      <c r="T92" s="93">
        <f t="shared" si="21"/>
        <v>1</v>
      </c>
      <c r="U92" s="160"/>
      <c r="V92" s="310">
        <v>1372.91</v>
      </c>
      <c r="W92" s="310">
        <v>0</v>
      </c>
      <c r="X92" s="144">
        <f t="shared" si="22"/>
        <v>1372.91</v>
      </c>
      <c r="Y92" s="93">
        <f t="shared" si="23"/>
        <v>1</v>
      </c>
      <c r="Z92" s="134"/>
    </row>
    <row r="93" spans="1:26" s="70" customFormat="1" hidden="1" outlineLevel="1" x14ac:dyDescent="0.25">
      <c r="A93" s="65" t="s">
        <v>1556</v>
      </c>
      <c r="B93" s="66" t="s">
        <v>2017</v>
      </c>
      <c r="C93" s="67" t="s">
        <v>2467</v>
      </c>
      <c r="D93" s="68"/>
      <c r="E93" s="69"/>
      <c r="F93" s="310">
        <v>183758.83000000002</v>
      </c>
      <c r="G93" s="310">
        <v>124535.06</v>
      </c>
      <c r="H93" s="144">
        <f t="shared" si="16"/>
        <v>59223.770000000019</v>
      </c>
      <c r="I93" s="93">
        <f t="shared" si="17"/>
        <v>0.47555901125353794</v>
      </c>
      <c r="J93" s="160"/>
      <c r="K93" s="310">
        <v>748353.77</v>
      </c>
      <c r="L93" s="310">
        <v>817678.3</v>
      </c>
      <c r="M93" s="144">
        <f t="shared" si="18"/>
        <v>-69324.530000000028</v>
      </c>
      <c r="N93" s="93">
        <f t="shared" si="19"/>
        <v>-8.4782156992548319E-2</v>
      </c>
      <c r="O93" s="261"/>
      <c r="P93" s="160"/>
      <c r="Q93" s="310">
        <v>343008.11</v>
      </c>
      <c r="R93" s="310">
        <v>430270.89</v>
      </c>
      <c r="S93" s="144">
        <f t="shared" si="20"/>
        <v>-87262.780000000028</v>
      </c>
      <c r="T93" s="93">
        <f t="shared" si="21"/>
        <v>-0.20280893276326462</v>
      </c>
      <c r="U93" s="160"/>
      <c r="V93" s="310">
        <v>1466160</v>
      </c>
      <c r="W93" s="310">
        <v>1805519.54</v>
      </c>
      <c r="X93" s="144">
        <f t="shared" si="22"/>
        <v>-339359.54000000004</v>
      </c>
      <c r="Y93" s="93">
        <f t="shared" si="23"/>
        <v>-0.18795672518725554</v>
      </c>
      <c r="Z93" s="134"/>
    </row>
    <row r="94" spans="1:26" s="70" customFormat="1" hidden="1" outlineLevel="1" x14ac:dyDescent="0.25">
      <c r="A94" s="65" t="s">
        <v>1557</v>
      </c>
      <c r="B94" s="66" t="s">
        <v>2018</v>
      </c>
      <c r="C94" s="67" t="s">
        <v>2468</v>
      </c>
      <c r="D94" s="68"/>
      <c r="E94" s="69"/>
      <c r="F94" s="310">
        <v>0</v>
      </c>
      <c r="G94" s="310">
        <v>0</v>
      </c>
      <c r="H94" s="144">
        <f t="shared" si="16"/>
        <v>0</v>
      </c>
      <c r="I94" s="93" t="str">
        <f t="shared" si="17"/>
        <v/>
      </c>
      <c r="J94" s="160"/>
      <c r="K94" s="310">
        <v>0</v>
      </c>
      <c r="L94" s="310">
        <v>-13.57</v>
      </c>
      <c r="M94" s="144">
        <f t="shared" si="18"/>
        <v>13.57</v>
      </c>
      <c r="N94" s="93">
        <f t="shared" si="19"/>
        <v>1</v>
      </c>
      <c r="O94" s="261"/>
      <c r="P94" s="160"/>
      <c r="Q94" s="310">
        <v>0</v>
      </c>
      <c r="R94" s="310">
        <v>0</v>
      </c>
      <c r="S94" s="144">
        <f t="shared" si="20"/>
        <v>0</v>
      </c>
      <c r="T94" s="93" t="str">
        <f t="shared" si="21"/>
        <v/>
      </c>
      <c r="U94" s="160"/>
      <c r="V94" s="310">
        <v>0</v>
      </c>
      <c r="W94" s="310">
        <v>0</v>
      </c>
      <c r="X94" s="144">
        <f t="shared" si="22"/>
        <v>0</v>
      </c>
      <c r="Y94" s="93" t="str">
        <f t="shared" si="23"/>
        <v/>
      </c>
      <c r="Z94" s="134"/>
    </row>
    <row r="95" spans="1:26" collapsed="1" x14ac:dyDescent="0.25">
      <c r="A95" s="40" t="s">
        <v>815</v>
      </c>
      <c r="B95" s="40">
        <v>4</v>
      </c>
      <c r="C95" s="80" t="s">
        <v>780</v>
      </c>
      <c r="D95" s="85"/>
      <c r="E95" s="50"/>
      <c r="F95" s="286">
        <v>14523899.935000002</v>
      </c>
      <c r="G95" s="286">
        <v>14655347.160000004</v>
      </c>
      <c r="H95" s="286">
        <f t="shared" si="16"/>
        <v>-131447.22500000149</v>
      </c>
      <c r="I95" s="50">
        <f t="shared" si="17"/>
        <v>-8.969233110954258E-3</v>
      </c>
      <c r="J95" s="264"/>
      <c r="K95" s="286">
        <v>86175185.461000055</v>
      </c>
      <c r="L95" s="286">
        <v>89598813.659999982</v>
      </c>
      <c r="M95" s="286">
        <f t="shared" si="18"/>
        <v>-3423628.1989999264</v>
      </c>
      <c r="N95" s="50">
        <f t="shared" si="19"/>
        <v>-3.8210642073806304E-2</v>
      </c>
      <c r="O95" s="185"/>
      <c r="P95" s="257"/>
      <c r="Q95" s="286">
        <v>40371571.354000002</v>
      </c>
      <c r="R95" s="286">
        <v>39548865.929999985</v>
      </c>
      <c r="S95" s="286">
        <f t="shared" si="20"/>
        <v>822705.42400001734</v>
      </c>
      <c r="T95" s="50">
        <f t="shared" si="21"/>
        <v>2.0802250700593418E-2</v>
      </c>
      <c r="U95" s="264"/>
      <c r="V95" s="286">
        <v>170264459.65099999</v>
      </c>
      <c r="W95" s="286">
        <v>157449307.78000006</v>
      </c>
      <c r="X95" s="286">
        <f t="shared" si="22"/>
        <v>12815151.870999932</v>
      </c>
      <c r="Y95" s="50">
        <f t="shared" si="23"/>
        <v>8.1392240154565934E-2</v>
      </c>
      <c r="Z95"/>
    </row>
    <row r="96" spans="1:26" x14ac:dyDescent="0.25">
      <c r="A96" s="40" t="s">
        <v>613</v>
      </c>
      <c r="B96" s="40">
        <v>5</v>
      </c>
      <c r="C96" s="89" t="s">
        <v>781</v>
      </c>
      <c r="D96" s="85" t="s">
        <v>276</v>
      </c>
      <c r="E96" s="50"/>
      <c r="F96" s="286">
        <v>0</v>
      </c>
      <c r="G96" s="286">
        <v>0</v>
      </c>
      <c r="H96" s="286">
        <f t="shared" si="16"/>
        <v>0</v>
      </c>
      <c r="I96" s="50" t="str">
        <f t="shared" si="17"/>
        <v/>
      </c>
      <c r="J96" s="264"/>
      <c r="K96" s="286">
        <v>0</v>
      </c>
      <c r="L96" s="286">
        <v>0</v>
      </c>
      <c r="M96" s="286">
        <f t="shared" si="18"/>
        <v>0</v>
      </c>
      <c r="N96" s="50" t="str">
        <f t="shared" si="19"/>
        <v/>
      </c>
      <c r="O96" s="185"/>
      <c r="P96" s="257"/>
      <c r="Q96" s="286">
        <v>0</v>
      </c>
      <c r="R96" s="286">
        <v>0</v>
      </c>
      <c r="S96" s="286">
        <f t="shared" si="20"/>
        <v>0</v>
      </c>
      <c r="T96" s="50" t="str">
        <f t="shared" si="21"/>
        <v/>
      </c>
      <c r="U96" s="264"/>
      <c r="V96" s="286">
        <v>0</v>
      </c>
      <c r="W96" s="286">
        <v>0</v>
      </c>
      <c r="X96" s="286">
        <f t="shared" si="22"/>
        <v>0</v>
      </c>
      <c r="Y96" s="50" t="str">
        <f t="shared" si="23"/>
        <v/>
      </c>
      <c r="Z96"/>
    </row>
    <row r="97" spans="1:26" s="70" customFormat="1" hidden="1" outlineLevel="1" x14ac:dyDescent="0.25">
      <c r="A97" s="65" t="s">
        <v>1558</v>
      </c>
      <c r="B97" s="66" t="s">
        <v>2019</v>
      </c>
      <c r="C97" s="67" t="s">
        <v>2469</v>
      </c>
      <c r="D97" s="68"/>
      <c r="E97" s="69"/>
      <c r="F97" s="310">
        <v>-14.44</v>
      </c>
      <c r="G97" s="310">
        <v>0</v>
      </c>
      <c r="H97" s="144">
        <f t="shared" si="16"/>
        <v>-14.44</v>
      </c>
      <c r="I97" s="93">
        <f t="shared" si="17"/>
        <v>1</v>
      </c>
      <c r="J97" s="160"/>
      <c r="K97" s="310">
        <v>-14.44</v>
      </c>
      <c r="L97" s="310">
        <v>0</v>
      </c>
      <c r="M97" s="144">
        <f t="shared" si="18"/>
        <v>-14.44</v>
      </c>
      <c r="N97" s="93">
        <f t="shared" si="19"/>
        <v>1</v>
      </c>
      <c r="O97" s="261"/>
      <c r="P97" s="160"/>
      <c r="Q97" s="310">
        <v>-14.44</v>
      </c>
      <c r="R97" s="310">
        <v>0</v>
      </c>
      <c r="S97" s="144">
        <f t="shared" si="20"/>
        <v>-14.44</v>
      </c>
      <c r="T97" s="93">
        <f t="shared" si="21"/>
        <v>1</v>
      </c>
      <c r="U97" s="160"/>
      <c r="V97" s="310">
        <v>-14.44</v>
      </c>
      <c r="W97" s="310">
        <v>0</v>
      </c>
      <c r="X97" s="144">
        <f t="shared" si="22"/>
        <v>-14.44</v>
      </c>
      <c r="Y97" s="93">
        <f t="shared" si="23"/>
        <v>1</v>
      </c>
      <c r="Z97" s="134"/>
    </row>
    <row r="98" spans="1:26" ht="12.75" customHeight="1" collapsed="1" x14ac:dyDescent="0.25">
      <c r="A98" s="43" t="s">
        <v>619</v>
      </c>
      <c r="B98" s="40">
        <v>6</v>
      </c>
      <c r="C98" s="89" t="s">
        <v>782</v>
      </c>
      <c r="D98" s="85" t="s">
        <v>275</v>
      </c>
      <c r="E98" s="50"/>
      <c r="F98" s="286">
        <v>-14.44</v>
      </c>
      <c r="G98" s="286">
        <v>0</v>
      </c>
      <c r="H98" s="286">
        <f t="shared" si="16"/>
        <v>-14.44</v>
      </c>
      <c r="I98" s="50">
        <f t="shared" si="17"/>
        <v>1</v>
      </c>
      <c r="J98" s="264"/>
      <c r="K98" s="286">
        <v>-14.44</v>
      </c>
      <c r="L98" s="286">
        <v>0</v>
      </c>
      <c r="M98" s="286">
        <f t="shared" si="18"/>
        <v>-14.44</v>
      </c>
      <c r="N98" s="50">
        <f t="shared" si="19"/>
        <v>1</v>
      </c>
      <c r="O98" s="185"/>
      <c r="P98" s="257"/>
      <c r="Q98" s="286">
        <v>-14.44</v>
      </c>
      <c r="R98" s="286">
        <v>0</v>
      </c>
      <c r="S98" s="286">
        <f t="shared" si="20"/>
        <v>-14.44</v>
      </c>
      <c r="T98" s="50">
        <f t="shared" si="21"/>
        <v>1</v>
      </c>
      <c r="U98" s="264"/>
      <c r="V98" s="286">
        <v>-14.44</v>
      </c>
      <c r="W98" s="286">
        <v>0</v>
      </c>
      <c r="X98" s="286">
        <f t="shared" si="22"/>
        <v>-14.44</v>
      </c>
      <c r="Y98" s="50">
        <f t="shared" si="23"/>
        <v>1</v>
      </c>
      <c r="Z98"/>
    </row>
    <row r="99" spans="1:26" s="70" customFormat="1" hidden="1" outlineLevel="1" x14ac:dyDescent="0.25">
      <c r="A99" s="65" t="s">
        <v>1558</v>
      </c>
      <c r="B99" s="66" t="s">
        <v>2019</v>
      </c>
      <c r="C99" s="67" t="s">
        <v>2469</v>
      </c>
      <c r="D99" s="68"/>
      <c r="E99" s="69"/>
      <c r="F99" s="310">
        <v>-14.44</v>
      </c>
      <c r="G99" s="310">
        <v>0</v>
      </c>
      <c r="H99" s="144">
        <f t="shared" si="16"/>
        <v>-14.44</v>
      </c>
      <c r="I99" s="93">
        <f t="shared" si="17"/>
        <v>1</v>
      </c>
      <c r="J99" s="160"/>
      <c r="K99" s="310">
        <v>-14.44</v>
      </c>
      <c r="L99" s="310">
        <v>0</v>
      </c>
      <c r="M99" s="144">
        <f t="shared" si="18"/>
        <v>-14.44</v>
      </c>
      <c r="N99" s="93">
        <f t="shared" si="19"/>
        <v>1</v>
      </c>
      <c r="O99" s="261"/>
      <c r="P99" s="160"/>
      <c r="Q99" s="310">
        <v>-14.44</v>
      </c>
      <c r="R99" s="310">
        <v>0</v>
      </c>
      <c r="S99" s="144">
        <f t="shared" si="20"/>
        <v>-14.44</v>
      </c>
      <c r="T99" s="93">
        <f t="shared" si="21"/>
        <v>1</v>
      </c>
      <c r="U99" s="160"/>
      <c r="V99" s="310">
        <v>-14.44</v>
      </c>
      <c r="W99" s="310">
        <v>0</v>
      </c>
      <c r="X99" s="144">
        <f t="shared" si="22"/>
        <v>-14.44</v>
      </c>
      <c r="Y99" s="93">
        <f t="shared" si="23"/>
        <v>1</v>
      </c>
      <c r="Z99" s="134"/>
    </row>
    <row r="100" spans="1:26" collapsed="1" x14ac:dyDescent="0.25">
      <c r="A100" s="43" t="s">
        <v>620</v>
      </c>
      <c r="B100" s="40">
        <v>7</v>
      </c>
      <c r="C100" s="80" t="s">
        <v>783</v>
      </c>
      <c r="D100" s="85"/>
      <c r="E100" s="50"/>
      <c r="F100" s="286">
        <v>-14.44</v>
      </c>
      <c r="G100" s="286">
        <v>0</v>
      </c>
      <c r="H100" s="286">
        <f t="shared" si="16"/>
        <v>-14.44</v>
      </c>
      <c r="I100" s="50">
        <f t="shared" si="17"/>
        <v>1</v>
      </c>
      <c r="J100" s="264"/>
      <c r="K100" s="286">
        <v>-14.44</v>
      </c>
      <c r="L100" s="286">
        <v>0</v>
      </c>
      <c r="M100" s="286">
        <f t="shared" si="18"/>
        <v>-14.44</v>
      </c>
      <c r="N100" s="50">
        <f t="shared" si="19"/>
        <v>1</v>
      </c>
      <c r="O100" s="185"/>
      <c r="P100" s="257"/>
      <c r="Q100" s="286">
        <v>-14.44</v>
      </c>
      <c r="R100" s="286">
        <v>0</v>
      </c>
      <c r="S100" s="286">
        <f t="shared" si="20"/>
        <v>-14.44</v>
      </c>
      <c r="T100" s="50">
        <f t="shared" si="21"/>
        <v>1</v>
      </c>
      <c r="U100" s="264"/>
      <c r="V100" s="286">
        <v>-14.44</v>
      </c>
      <c r="W100" s="286">
        <v>0</v>
      </c>
      <c r="X100" s="286">
        <f t="shared" si="22"/>
        <v>-14.44</v>
      </c>
      <c r="Y100" s="50">
        <f t="shared" si="23"/>
        <v>1</v>
      </c>
      <c r="Z100"/>
    </row>
    <row r="101" spans="1:26" x14ac:dyDescent="0.25">
      <c r="A101" s="40" t="s">
        <v>627</v>
      </c>
      <c r="B101" s="40">
        <v>8</v>
      </c>
      <c r="C101" s="89" t="s">
        <v>784</v>
      </c>
      <c r="D101" s="85" t="s">
        <v>276</v>
      </c>
      <c r="E101" s="50"/>
      <c r="F101" s="286">
        <v>0</v>
      </c>
      <c r="G101" s="286">
        <v>0</v>
      </c>
      <c r="H101" s="286">
        <f t="shared" si="16"/>
        <v>0</v>
      </c>
      <c r="I101" s="50" t="str">
        <f t="shared" si="17"/>
        <v/>
      </c>
      <c r="J101" s="264"/>
      <c r="K101" s="286">
        <v>0</v>
      </c>
      <c r="L101" s="286">
        <v>0</v>
      </c>
      <c r="M101" s="286">
        <f t="shared" si="18"/>
        <v>0</v>
      </c>
      <c r="N101" s="50" t="str">
        <f t="shared" si="19"/>
        <v/>
      </c>
      <c r="O101" s="185"/>
      <c r="P101" s="257"/>
      <c r="Q101" s="286">
        <v>0</v>
      </c>
      <c r="R101" s="286">
        <v>0</v>
      </c>
      <c r="S101" s="286">
        <f t="shared" si="20"/>
        <v>0</v>
      </c>
      <c r="T101" s="50" t="str">
        <f t="shared" si="21"/>
        <v/>
      </c>
      <c r="U101" s="264"/>
      <c r="V101" s="286">
        <v>0</v>
      </c>
      <c r="W101" s="286">
        <v>0</v>
      </c>
      <c r="X101" s="286">
        <f t="shared" si="22"/>
        <v>0</v>
      </c>
      <c r="Y101" s="50" t="str">
        <f t="shared" si="23"/>
        <v/>
      </c>
      <c r="Z101"/>
    </row>
    <row r="102" spans="1:26" x14ac:dyDescent="0.25">
      <c r="A102" s="43" t="s">
        <v>633</v>
      </c>
      <c r="B102" s="40">
        <v>9</v>
      </c>
      <c r="C102" s="89" t="s">
        <v>785</v>
      </c>
      <c r="D102" s="85" t="s">
        <v>275</v>
      </c>
      <c r="E102" s="50"/>
      <c r="F102" s="286">
        <v>0</v>
      </c>
      <c r="G102" s="286">
        <v>0</v>
      </c>
      <c r="H102" s="286">
        <f t="shared" si="16"/>
        <v>0</v>
      </c>
      <c r="I102" s="50" t="str">
        <f t="shared" si="17"/>
        <v/>
      </c>
      <c r="J102" s="264"/>
      <c r="K102" s="286">
        <v>0</v>
      </c>
      <c r="L102" s="286">
        <v>0</v>
      </c>
      <c r="M102" s="286">
        <f t="shared" si="18"/>
        <v>0</v>
      </c>
      <c r="N102" s="50" t="str">
        <f t="shared" si="19"/>
        <v/>
      </c>
      <c r="O102" s="185"/>
      <c r="P102" s="257"/>
      <c r="Q102" s="286">
        <v>0</v>
      </c>
      <c r="R102" s="286">
        <v>0</v>
      </c>
      <c r="S102" s="286">
        <f t="shared" si="20"/>
        <v>0</v>
      </c>
      <c r="T102" s="50" t="str">
        <f t="shared" si="21"/>
        <v/>
      </c>
      <c r="U102" s="264"/>
      <c r="V102" s="286">
        <v>0</v>
      </c>
      <c r="W102" s="286">
        <v>0</v>
      </c>
      <c r="X102" s="286">
        <f t="shared" si="22"/>
        <v>0</v>
      </c>
      <c r="Y102" s="50" t="str">
        <f t="shared" si="23"/>
        <v/>
      </c>
      <c r="Z102"/>
    </row>
    <row r="103" spans="1:26" x14ac:dyDescent="0.25">
      <c r="A103" s="43" t="s">
        <v>634</v>
      </c>
      <c r="B103" s="40">
        <v>10</v>
      </c>
      <c r="C103" s="80" t="s">
        <v>786</v>
      </c>
      <c r="D103" s="86"/>
      <c r="E103" s="50"/>
      <c r="F103" s="286">
        <v>0</v>
      </c>
      <c r="G103" s="286">
        <v>0</v>
      </c>
      <c r="H103" s="286">
        <f t="shared" si="16"/>
        <v>0</v>
      </c>
      <c r="I103" s="50" t="str">
        <f t="shared" si="17"/>
        <v/>
      </c>
      <c r="J103" s="264"/>
      <c r="K103" s="286">
        <v>0</v>
      </c>
      <c r="L103" s="286">
        <v>0</v>
      </c>
      <c r="M103" s="286">
        <f t="shared" si="18"/>
        <v>0</v>
      </c>
      <c r="N103" s="50" t="str">
        <f t="shared" si="19"/>
        <v/>
      </c>
      <c r="O103" s="185"/>
      <c r="P103" s="257"/>
      <c r="Q103" s="286">
        <v>0</v>
      </c>
      <c r="R103" s="286">
        <v>0</v>
      </c>
      <c r="S103" s="286">
        <f t="shared" si="20"/>
        <v>0</v>
      </c>
      <c r="T103" s="50" t="str">
        <f t="shared" si="21"/>
        <v/>
      </c>
      <c r="U103" s="264"/>
      <c r="V103" s="286">
        <v>0</v>
      </c>
      <c r="W103" s="286">
        <v>0</v>
      </c>
      <c r="X103" s="286">
        <f t="shared" si="22"/>
        <v>0</v>
      </c>
      <c r="Y103" s="50" t="str">
        <f t="shared" si="23"/>
        <v/>
      </c>
      <c r="Z103"/>
    </row>
    <row r="104" spans="1:26" s="70" customFormat="1" hidden="1" outlineLevel="1" x14ac:dyDescent="0.25">
      <c r="A104" s="65" t="s">
        <v>1383</v>
      </c>
      <c r="B104" s="66" t="s">
        <v>1844</v>
      </c>
      <c r="C104" s="67" t="s">
        <v>2255</v>
      </c>
      <c r="D104" s="68"/>
      <c r="E104" s="69"/>
      <c r="F104" s="310">
        <v>78.59</v>
      </c>
      <c r="G104" s="310">
        <v>0</v>
      </c>
      <c r="H104" s="144"/>
      <c r="I104" s="93"/>
      <c r="J104" s="160"/>
      <c r="K104" s="310">
        <v>224.88</v>
      </c>
      <c r="L104" s="310">
        <v>0</v>
      </c>
      <c r="M104" s="144"/>
      <c r="N104" s="93"/>
      <c r="O104" s="261"/>
      <c r="P104" s="160"/>
      <c r="Q104" s="310">
        <v>224.88</v>
      </c>
      <c r="R104" s="310">
        <v>0</v>
      </c>
      <c r="S104" s="144"/>
      <c r="T104" s="93"/>
      <c r="U104" s="160"/>
      <c r="V104" s="310">
        <v>224.88</v>
      </c>
      <c r="W104" s="310">
        <v>0</v>
      </c>
      <c r="X104" s="144"/>
      <c r="Y104" s="93"/>
      <c r="Z104" s="134"/>
    </row>
    <row r="105" spans="1:26" s="70" customFormat="1" hidden="1" outlineLevel="1" x14ac:dyDescent="0.25">
      <c r="A105" s="65" t="s">
        <v>1387</v>
      </c>
      <c r="B105" s="66" t="s">
        <v>1848</v>
      </c>
      <c r="C105" s="67" t="s">
        <v>2306</v>
      </c>
      <c r="D105" s="68"/>
      <c r="E105" s="69"/>
      <c r="F105" s="310">
        <v>0</v>
      </c>
      <c r="G105" s="310">
        <v>0</v>
      </c>
      <c r="H105" s="144"/>
      <c r="I105" s="93"/>
      <c r="J105" s="160"/>
      <c r="K105" s="310">
        <v>2.0699999999999998</v>
      </c>
      <c r="L105" s="310">
        <v>0</v>
      </c>
      <c r="M105" s="144"/>
      <c r="N105" s="93"/>
      <c r="O105" s="261"/>
      <c r="P105" s="160"/>
      <c r="Q105" s="310">
        <v>-8.32</v>
      </c>
      <c r="R105" s="310">
        <v>0</v>
      </c>
      <c r="S105" s="144"/>
      <c r="T105" s="93"/>
      <c r="U105" s="160"/>
      <c r="V105" s="310">
        <v>2.0699999999999998</v>
      </c>
      <c r="W105" s="310">
        <v>0</v>
      </c>
      <c r="X105" s="144"/>
      <c r="Y105" s="93"/>
      <c r="Z105" s="134"/>
    </row>
    <row r="106" spans="1:26" collapsed="1" x14ac:dyDescent="0.25">
      <c r="A106" s="40" t="s">
        <v>1135</v>
      </c>
      <c r="B106" s="82" t="s">
        <v>1002</v>
      </c>
      <c r="C106" s="89" t="s">
        <v>1003</v>
      </c>
      <c r="D106" s="86" t="s">
        <v>276</v>
      </c>
      <c r="E106" s="50"/>
      <c r="F106" s="286">
        <v>78.59</v>
      </c>
      <c r="G106" s="286">
        <v>0</v>
      </c>
      <c r="H106" s="286"/>
      <c r="I106" s="50"/>
      <c r="J106" s="264"/>
      <c r="K106" s="286">
        <v>226.95</v>
      </c>
      <c r="L106" s="286">
        <v>0</v>
      </c>
      <c r="M106" s="286"/>
      <c r="N106" s="50"/>
      <c r="O106" s="185"/>
      <c r="P106" s="257"/>
      <c r="Q106" s="286">
        <v>216.56</v>
      </c>
      <c r="R106" s="286">
        <v>0</v>
      </c>
      <c r="S106" s="286"/>
      <c r="T106" s="50"/>
      <c r="U106" s="264"/>
      <c r="V106" s="286">
        <v>226.95</v>
      </c>
      <c r="W106" s="286">
        <v>0</v>
      </c>
      <c r="X106" s="286"/>
      <c r="Y106" s="50"/>
      <c r="Z106"/>
    </row>
    <row r="107" spans="1:26" s="70" customFormat="1" hidden="1" outlineLevel="1" x14ac:dyDescent="0.25">
      <c r="A107" s="65" t="s">
        <v>1569</v>
      </c>
      <c r="B107" s="66" t="s">
        <v>2030</v>
      </c>
      <c r="C107" s="67" t="s">
        <v>2477</v>
      </c>
      <c r="D107" s="68"/>
      <c r="E107" s="69"/>
      <c r="F107" s="310">
        <v>-3.5100000000000002</v>
      </c>
      <c r="G107" s="310">
        <v>0</v>
      </c>
      <c r="H107" s="144"/>
      <c r="I107" s="93"/>
      <c r="J107" s="160"/>
      <c r="K107" s="310">
        <v>0</v>
      </c>
      <c r="L107" s="310">
        <v>0</v>
      </c>
      <c r="M107" s="144"/>
      <c r="N107" s="93"/>
      <c r="O107" s="261"/>
      <c r="P107" s="160"/>
      <c r="Q107" s="310">
        <v>-41.21</v>
      </c>
      <c r="R107" s="310">
        <v>0</v>
      </c>
      <c r="S107" s="144"/>
      <c r="T107" s="93"/>
      <c r="U107" s="160"/>
      <c r="V107" s="310">
        <v>0</v>
      </c>
      <c r="W107" s="310">
        <v>0</v>
      </c>
      <c r="X107" s="144"/>
      <c r="Y107" s="93"/>
      <c r="Z107" s="134"/>
    </row>
    <row r="108" spans="1:26" collapsed="1" x14ac:dyDescent="0.25">
      <c r="A108" s="40" t="s">
        <v>1136</v>
      </c>
      <c r="B108" s="82" t="s">
        <v>1004</v>
      </c>
      <c r="C108" s="89" t="s">
        <v>1005</v>
      </c>
      <c r="D108" s="86" t="s">
        <v>275</v>
      </c>
      <c r="E108" s="50"/>
      <c r="F108" s="286">
        <v>-3.5100000000000002</v>
      </c>
      <c r="G108" s="286">
        <v>0</v>
      </c>
      <c r="H108" s="286"/>
      <c r="I108" s="50"/>
      <c r="J108" s="264"/>
      <c r="K108" s="286">
        <v>0</v>
      </c>
      <c r="L108" s="286">
        <v>0</v>
      </c>
      <c r="M108" s="286"/>
      <c r="N108" s="50"/>
      <c r="O108" s="185"/>
      <c r="P108" s="257"/>
      <c r="Q108" s="286">
        <v>-41.21</v>
      </c>
      <c r="R108" s="286">
        <v>0</v>
      </c>
      <c r="S108" s="286"/>
      <c r="T108" s="50"/>
      <c r="U108" s="264"/>
      <c r="V108" s="286">
        <v>0</v>
      </c>
      <c r="W108" s="286">
        <v>0</v>
      </c>
      <c r="X108" s="286"/>
      <c r="Y108" s="50"/>
      <c r="Z108"/>
    </row>
    <row r="109" spans="1:26" x14ac:dyDescent="0.25">
      <c r="A109" s="43"/>
      <c r="B109" s="82" t="s">
        <v>1006</v>
      </c>
      <c r="C109" s="80" t="s">
        <v>1007</v>
      </c>
      <c r="D109" s="326"/>
      <c r="E109" s="50"/>
      <c r="F109" s="286">
        <f>F106+F108</f>
        <v>75.08</v>
      </c>
      <c r="G109" s="286"/>
      <c r="H109" s="286"/>
      <c r="I109" s="50"/>
      <c r="J109" s="264"/>
      <c r="K109" s="286"/>
      <c r="L109" s="286"/>
      <c r="M109" s="286"/>
      <c r="N109" s="50"/>
      <c r="O109" s="185"/>
      <c r="P109" s="257"/>
      <c r="Q109" s="286"/>
      <c r="R109" s="286"/>
      <c r="S109" s="286"/>
      <c r="T109" s="50"/>
      <c r="U109" s="264"/>
      <c r="V109" s="286"/>
      <c r="W109" s="286"/>
      <c r="X109" s="286"/>
      <c r="Y109" s="50"/>
      <c r="Z109"/>
    </row>
    <row r="110" spans="1:26" s="70" customFormat="1" hidden="1" outlineLevel="1" x14ac:dyDescent="0.25">
      <c r="A110" s="65" t="s">
        <v>1384</v>
      </c>
      <c r="B110" s="66" t="s">
        <v>1845</v>
      </c>
      <c r="C110" s="67" t="s">
        <v>2255</v>
      </c>
      <c r="D110" s="68"/>
      <c r="E110" s="69"/>
      <c r="F110" s="310">
        <v>1636.25</v>
      </c>
      <c r="G110" s="310">
        <v>0</v>
      </c>
      <c r="H110" s="144"/>
      <c r="I110" s="93"/>
      <c r="J110" s="160"/>
      <c r="K110" s="310">
        <v>3971.3</v>
      </c>
      <c r="L110" s="310">
        <v>0</v>
      </c>
      <c r="M110" s="144"/>
      <c r="N110" s="93"/>
      <c r="O110" s="261"/>
      <c r="P110" s="160"/>
      <c r="Q110" s="310">
        <v>3599.56</v>
      </c>
      <c r="R110" s="310">
        <v>0</v>
      </c>
      <c r="S110" s="144"/>
      <c r="T110" s="93"/>
      <c r="U110" s="160"/>
      <c r="V110" s="310">
        <v>3971.3</v>
      </c>
      <c r="W110" s="310">
        <v>0</v>
      </c>
      <c r="X110" s="144"/>
      <c r="Y110" s="93"/>
      <c r="Z110" s="134"/>
    </row>
    <row r="111" spans="1:26" s="70" customFormat="1" hidden="1" outlineLevel="1" x14ac:dyDescent="0.25">
      <c r="A111" s="65" t="s">
        <v>1385</v>
      </c>
      <c r="B111" s="66" t="s">
        <v>1846</v>
      </c>
      <c r="C111" s="67" t="s">
        <v>2304</v>
      </c>
      <c r="D111" s="68"/>
      <c r="E111" s="69"/>
      <c r="F111" s="310">
        <v>103.28</v>
      </c>
      <c r="G111" s="310">
        <v>0</v>
      </c>
      <c r="H111" s="144"/>
      <c r="I111" s="93"/>
      <c r="J111" s="160"/>
      <c r="K111" s="310">
        <v>514.06000000000006</v>
      </c>
      <c r="L111" s="310">
        <v>0</v>
      </c>
      <c r="M111" s="144"/>
      <c r="N111" s="93"/>
      <c r="O111" s="261"/>
      <c r="P111" s="160"/>
      <c r="Q111" s="310">
        <v>-518.02</v>
      </c>
      <c r="R111" s="310">
        <v>0</v>
      </c>
      <c r="S111" s="144"/>
      <c r="T111" s="93"/>
      <c r="U111" s="160"/>
      <c r="V111" s="310">
        <v>514.06000000000006</v>
      </c>
      <c r="W111" s="310">
        <v>0</v>
      </c>
      <c r="X111" s="144"/>
      <c r="Y111" s="93"/>
      <c r="Z111" s="134"/>
    </row>
    <row r="112" spans="1:26" s="70" customFormat="1" hidden="1" outlineLevel="1" x14ac:dyDescent="0.25">
      <c r="A112" s="65" t="s">
        <v>1386</v>
      </c>
      <c r="B112" s="66" t="s">
        <v>1847</v>
      </c>
      <c r="C112" s="67" t="s">
        <v>2305</v>
      </c>
      <c r="D112" s="68"/>
      <c r="E112" s="69"/>
      <c r="F112" s="310">
        <v>53.61</v>
      </c>
      <c r="G112" s="310">
        <v>0</v>
      </c>
      <c r="H112" s="144"/>
      <c r="I112" s="93"/>
      <c r="J112" s="160"/>
      <c r="K112" s="310">
        <v>53.61</v>
      </c>
      <c r="L112" s="310">
        <v>0</v>
      </c>
      <c r="M112" s="144"/>
      <c r="N112" s="93"/>
      <c r="O112" s="261"/>
      <c r="P112" s="160"/>
      <c r="Q112" s="310">
        <v>53.61</v>
      </c>
      <c r="R112" s="310">
        <v>0</v>
      </c>
      <c r="S112" s="144"/>
      <c r="T112" s="93"/>
      <c r="U112" s="160"/>
      <c r="V112" s="310">
        <v>53.61</v>
      </c>
      <c r="W112" s="310">
        <v>0</v>
      </c>
      <c r="X112" s="144"/>
      <c r="Y112" s="93"/>
      <c r="Z112" s="134"/>
    </row>
    <row r="113" spans="1:26" collapsed="1" x14ac:dyDescent="0.25">
      <c r="A113" s="40" t="s">
        <v>1137</v>
      </c>
      <c r="B113" s="82" t="s">
        <v>1008</v>
      </c>
      <c r="C113" s="89" t="s">
        <v>1009</v>
      </c>
      <c r="D113" s="86" t="s">
        <v>276</v>
      </c>
      <c r="E113" s="50"/>
      <c r="F113" s="286">
        <v>1793.1399999999999</v>
      </c>
      <c r="G113" s="286">
        <v>0</v>
      </c>
      <c r="H113" s="286"/>
      <c r="I113" s="50"/>
      <c r="J113" s="264"/>
      <c r="K113" s="286">
        <v>4538.97</v>
      </c>
      <c r="L113" s="286">
        <v>0</v>
      </c>
      <c r="M113" s="286"/>
      <c r="N113" s="50"/>
      <c r="O113" s="185"/>
      <c r="P113" s="257"/>
      <c r="Q113" s="286">
        <v>3135.15</v>
      </c>
      <c r="R113" s="286">
        <v>0</v>
      </c>
      <c r="S113" s="286"/>
      <c r="T113" s="50"/>
      <c r="U113" s="264"/>
      <c r="V113" s="286">
        <v>4538.97</v>
      </c>
      <c r="W113" s="286">
        <v>0</v>
      </c>
      <c r="X113" s="286"/>
      <c r="Y113" s="50"/>
      <c r="Z113"/>
    </row>
    <row r="114" spans="1:26" s="70" customFormat="1" hidden="1" outlineLevel="1" x14ac:dyDescent="0.25">
      <c r="A114" s="65" t="s">
        <v>1568</v>
      </c>
      <c r="B114" s="66" t="s">
        <v>2029</v>
      </c>
      <c r="C114" s="67" t="s">
        <v>2476</v>
      </c>
      <c r="D114" s="68"/>
      <c r="E114" s="69"/>
      <c r="F114" s="310">
        <v>0</v>
      </c>
      <c r="G114" s="310">
        <v>0</v>
      </c>
      <c r="H114" s="144"/>
      <c r="I114" s="93"/>
      <c r="J114" s="160"/>
      <c r="K114" s="310">
        <v>0</v>
      </c>
      <c r="L114" s="310">
        <v>0</v>
      </c>
      <c r="M114" s="144"/>
      <c r="N114" s="93"/>
      <c r="O114" s="261"/>
      <c r="P114" s="160"/>
      <c r="Q114" s="310">
        <v>0</v>
      </c>
      <c r="R114" s="310">
        <v>0</v>
      </c>
      <c r="S114" s="144"/>
      <c r="T114" s="93"/>
      <c r="U114" s="160"/>
      <c r="V114" s="310">
        <v>0</v>
      </c>
      <c r="W114" s="310">
        <v>0</v>
      </c>
      <c r="X114" s="144"/>
      <c r="Y114" s="93"/>
      <c r="Z114" s="134"/>
    </row>
    <row r="115" spans="1:26" collapsed="1" x14ac:dyDescent="0.25">
      <c r="A115" s="40" t="s">
        <v>1138</v>
      </c>
      <c r="B115" s="82" t="s">
        <v>1010</v>
      </c>
      <c r="C115" s="89" t="s">
        <v>1011</v>
      </c>
      <c r="D115" s="86" t="s">
        <v>275</v>
      </c>
      <c r="E115" s="50"/>
      <c r="F115" s="286">
        <v>0</v>
      </c>
      <c r="G115" s="286">
        <v>0</v>
      </c>
      <c r="H115" s="286"/>
      <c r="I115" s="50"/>
      <c r="J115" s="264"/>
      <c r="K115" s="286">
        <v>0</v>
      </c>
      <c r="L115" s="286">
        <v>0</v>
      </c>
      <c r="M115" s="286"/>
      <c r="N115" s="50"/>
      <c r="O115" s="185"/>
      <c r="P115" s="257"/>
      <c r="Q115" s="286">
        <v>0</v>
      </c>
      <c r="R115" s="286">
        <v>0</v>
      </c>
      <c r="S115" s="286"/>
      <c r="T115" s="50"/>
      <c r="U115" s="264"/>
      <c r="V115" s="286">
        <v>0</v>
      </c>
      <c r="W115" s="286">
        <v>0</v>
      </c>
      <c r="X115" s="286"/>
      <c r="Y115" s="50"/>
      <c r="Z115"/>
    </row>
    <row r="116" spans="1:26" x14ac:dyDescent="0.25">
      <c r="A116" s="43"/>
      <c r="B116" s="82" t="s">
        <v>1012</v>
      </c>
      <c r="C116" s="80" t="s">
        <v>1013</v>
      </c>
      <c r="D116" s="326"/>
      <c r="E116" s="50"/>
      <c r="F116" s="286">
        <f>F113+F115</f>
        <v>1793.1399999999999</v>
      </c>
      <c r="G116" s="286"/>
      <c r="H116" s="286"/>
      <c r="I116" s="50"/>
      <c r="J116" s="264"/>
      <c r="K116" s="286"/>
      <c r="L116" s="286"/>
      <c r="M116" s="286"/>
      <c r="N116" s="50"/>
      <c r="O116" s="185"/>
      <c r="P116" s="257"/>
      <c r="Q116" s="286"/>
      <c r="R116" s="286"/>
      <c r="S116" s="286"/>
      <c r="T116" s="50"/>
      <c r="U116" s="264"/>
      <c r="V116" s="286"/>
      <c r="W116" s="286"/>
      <c r="X116" s="286"/>
      <c r="Y116" s="50"/>
      <c r="Z116"/>
    </row>
    <row r="117" spans="1:26" x14ac:dyDescent="0.25">
      <c r="A117" s="40" t="s">
        <v>1139</v>
      </c>
      <c r="B117" s="82" t="s">
        <v>1014</v>
      </c>
      <c r="C117" s="89" t="s">
        <v>1015</v>
      </c>
      <c r="D117" s="86" t="s">
        <v>276</v>
      </c>
      <c r="E117" s="50"/>
      <c r="F117" s="286">
        <v>0</v>
      </c>
      <c r="G117" s="286">
        <v>0</v>
      </c>
      <c r="H117" s="286"/>
      <c r="I117" s="50"/>
      <c r="J117" s="264"/>
      <c r="K117" s="286">
        <v>0</v>
      </c>
      <c r="L117" s="286">
        <v>0</v>
      </c>
      <c r="M117" s="286"/>
      <c r="N117" s="50"/>
      <c r="O117" s="185"/>
      <c r="P117" s="257"/>
      <c r="Q117" s="286">
        <v>0</v>
      </c>
      <c r="R117" s="286">
        <v>0</v>
      </c>
      <c r="S117" s="286"/>
      <c r="T117" s="50"/>
      <c r="U117" s="264"/>
      <c r="V117" s="286">
        <v>0</v>
      </c>
      <c r="W117" s="286">
        <v>0</v>
      </c>
      <c r="X117" s="286"/>
      <c r="Y117" s="50"/>
      <c r="Z117"/>
    </row>
    <row r="118" spans="1:26" x14ac:dyDescent="0.25">
      <c r="A118" s="40" t="s">
        <v>1140</v>
      </c>
      <c r="B118" s="82" t="s">
        <v>1016</v>
      </c>
      <c r="C118" s="89" t="s">
        <v>1017</v>
      </c>
      <c r="D118" s="86" t="s">
        <v>275</v>
      </c>
      <c r="E118" s="50"/>
      <c r="F118" s="286">
        <v>0</v>
      </c>
      <c r="G118" s="286">
        <v>0</v>
      </c>
      <c r="H118" s="286"/>
      <c r="I118" s="50"/>
      <c r="J118" s="264"/>
      <c r="K118" s="286">
        <v>0</v>
      </c>
      <c r="L118" s="286">
        <v>0</v>
      </c>
      <c r="M118" s="286"/>
      <c r="N118" s="50"/>
      <c r="O118" s="185"/>
      <c r="P118" s="257"/>
      <c r="Q118" s="286">
        <v>0</v>
      </c>
      <c r="R118" s="286">
        <v>0</v>
      </c>
      <c r="S118" s="286"/>
      <c r="T118" s="50"/>
      <c r="U118" s="264"/>
      <c r="V118" s="286">
        <v>0</v>
      </c>
      <c r="W118" s="286">
        <v>0</v>
      </c>
      <c r="X118" s="286"/>
      <c r="Y118" s="50"/>
      <c r="Z118"/>
    </row>
    <row r="119" spans="1:26" x14ac:dyDescent="0.25">
      <c r="A119" s="43"/>
      <c r="B119" s="82" t="s">
        <v>1018</v>
      </c>
      <c r="C119" s="80" t="s">
        <v>1019</v>
      </c>
      <c r="D119" s="314"/>
      <c r="E119" s="50"/>
      <c r="F119" s="286">
        <f>F117+F118</f>
        <v>0</v>
      </c>
      <c r="G119" s="286"/>
      <c r="H119" s="286"/>
      <c r="I119" s="50"/>
      <c r="J119" s="264"/>
      <c r="K119" s="286"/>
      <c r="L119" s="286"/>
      <c r="M119" s="286"/>
      <c r="N119" s="50"/>
      <c r="O119" s="185"/>
      <c r="P119" s="257"/>
      <c r="Q119" s="286"/>
      <c r="R119" s="286"/>
      <c r="S119" s="286"/>
      <c r="T119" s="50"/>
      <c r="U119" s="264"/>
      <c r="V119" s="286"/>
      <c r="W119" s="286"/>
      <c r="X119" s="286"/>
      <c r="Y119" s="50"/>
      <c r="Z119"/>
    </row>
    <row r="120" spans="1:26" s="70" customFormat="1" hidden="1" outlineLevel="1" x14ac:dyDescent="0.25">
      <c r="A120" s="65" t="s">
        <v>1351</v>
      </c>
      <c r="B120" s="66" t="s">
        <v>1812</v>
      </c>
      <c r="C120" s="67" t="s">
        <v>2272</v>
      </c>
      <c r="D120" s="68"/>
      <c r="E120" s="69"/>
      <c r="F120" s="310">
        <v>0</v>
      </c>
      <c r="G120" s="310">
        <v>0</v>
      </c>
      <c r="H120" s="144">
        <f t="shared" ref="H120:H152" si="24">+F120-G120</f>
        <v>0</v>
      </c>
      <c r="I120" s="93" t="str">
        <f t="shared" ref="I120:I152" si="25">IF(AND(F120=0,G120=0),"",IF(OR(F120=0,G120=0),100%,(+H120/G120)))</f>
        <v/>
      </c>
      <c r="J120" s="160"/>
      <c r="K120" s="310">
        <v>0</v>
      </c>
      <c r="L120" s="310">
        <v>0</v>
      </c>
      <c r="M120" s="144">
        <f t="shared" ref="M120:M152" si="26">+K120-L120</f>
        <v>0</v>
      </c>
      <c r="N120" s="93" t="str">
        <f t="shared" ref="N120:N152" si="27">IF(AND(K120=0,L120=0),"",IF(OR(K120=0,L120=0),100%,(+M120/L120)))</f>
        <v/>
      </c>
      <c r="O120" s="261"/>
      <c r="P120" s="160"/>
      <c r="Q120" s="310">
        <v>0</v>
      </c>
      <c r="R120" s="310">
        <v>0</v>
      </c>
      <c r="S120" s="144">
        <f t="shared" ref="S120:S152" si="28">+Q120-R120</f>
        <v>0</v>
      </c>
      <c r="T120" s="93" t="str">
        <f t="shared" ref="T120:T152" si="29">IF(AND(Q120=0,R120=0),"",IF(OR(Q120=0,R120=0),100%,(+S120/R120)))</f>
        <v/>
      </c>
      <c r="U120" s="160"/>
      <c r="V120" s="310">
        <v>0</v>
      </c>
      <c r="W120" s="310">
        <v>-420846.12</v>
      </c>
      <c r="X120" s="144">
        <f t="shared" ref="X120:X152" si="30">+V120-W120</f>
        <v>420846.12</v>
      </c>
      <c r="Y120" s="93">
        <f t="shared" ref="Y120:Y152" si="31">IF(AND(V120=0,W120=0),"",IF(OR(V120=0,W120=0),100%,(+X120/W120)))</f>
        <v>1</v>
      </c>
      <c r="Z120" s="134"/>
    </row>
    <row r="121" spans="1:26" s="70" customFormat="1" hidden="1" outlineLevel="1" x14ac:dyDescent="0.25">
      <c r="A121" s="65" t="s">
        <v>1352</v>
      </c>
      <c r="B121" s="66" t="s">
        <v>1813</v>
      </c>
      <c r="C121" s="67" t="s">
        <v>2273</v>
      </c>
      <c r="D121" s="68"/>
      <c r="E121" s="69"/>
      <c r="F121" s="310">
        <v>0</v>
      </c>
      <c r="G121" s="310">
        <v>0</v>
      </c>
      <c r="H121" s="144">
        <f t="shared" si="24"/>
        <v>0</v>
      </c>
      <c r="I121" s="93" t="str">
        <f t="shared" si="25"/>
        <v/>
      </c>
      <c r="J121" s="160"/>
      <c r="K121" s="310">
        <v>0</v>
      </c>
      <c r="L121" s="310">
        <v>0</v>
      </c>
      <c r="M121" s="144">
        <f t="shared" si="26"/>
        <v>0</v>
      </c>
      <c r="N121" s="93" t="str">
        <f t="shared" si="27"/>
        <v/>
      </c>
      <c r="O121" s="261"/>
      <c r="P121" s="160"/>
      <c r="Q121" s="310">
        <v>0</v>
      </c>
      <c r="R121" s="310">
        <v>0</v>
      </c>
      <c r="S121" s="144">
        <f t="shared" si="28"/>
        <v>0</v>
      </c>
      <c r="T121" s="93" t="str">
        <f t="shared" si="29"/>
        <v/>
      </c>
      <c r="U121" s="160"/>
      <c r="V121" s="310">
        <v>0</v>
      </c>
      <c r="W121" s="310">
        <v>0</v>
      </c>
      <c r="X121" s="144">
        <f t="shared" si="30"/>
        <v>0</v>
      </c>
      <c r="Y121" s="93" t="str">
        <f t="shared" si="31"/>
        <v/>
      </c>
      <c r="Z121" s="134"/>
    </row>
    <row r="122" spans="1:26" collapsed="1" x14ac:dyDescent="0.25">
      <c r="A122" s="43" t="s">
        <v>640</v>
      </c>
      <c r="B122" s="40">
        <v>11</v>
      </c>
      <c r="C122" s="89" t="s">
        <v>787</v>
      </c>
      <c r="D122" s="85" t="s">
        <v>276</v>
      </c>
      <c r="E122" s="50"/>
      <c r="F122" s="286">
        <v>0</v>
      </c>
      <c r="G122" s="286">
        <v>0</v>
      </c>
      <c r="H122" s="286">
        <f t="shared" si="24"/>
        <v>0</v>
      </c>
      <c r="I122" s="50" t="str">
        <f t="shared" si="25"/>
        <v/>
      </c>
      <c r="J122" s="264"/>
      <c r="K122" s="286">
        <v>0</v>
      </c>
      <c r="L122" s="286">
        <v>0</v>
      </c>
      <c r="M122" s="286">
        <f t="shared" si="26"/>
        <v>0</v>
      </c>
      <c r="N122" s="50" t="str">
        <f t="shared" si="27"/>
        <v/>
      </c>
      <c r="O122" s="185"/>
      <c r="P122" s="257"/>
      <c r="Q122" s="286">
        <v>0</v>
      </c>
      <c r="R122" s="286">
        <v>0</v>
      </c>
      <c r="S122" s="286">
        <f t="shared" si="28"/>
        <v>0</v>
      </c>
      <c r="T122" s="50" t="str">
        <f t="shared" si="29"/>
        <v/>
      </c>
      <c r="U122" s="264"/>
      <c r="V122" s="286">
        <v>0</v>
      </c>
      <c r="W122" s="286">
        <v>-420846.12</v>
      </c>
      <c r="X122" s="286">
        <f t="shared" si="30"/>
        <v>420846.12</v>
      </c>
      <c r="Y122" s="50">
        <f t="shared" si="31"/>
        <v>1</v>
      </c>
      <c r="Z122"/>
    </row>
    <row r="123" spans="1:26" x14ac:dyDescent="0.25">
      <c r="A123" s="43" t="s">
        <v>816</v>
      </c>
      <c r="B123" s="40">
        <v>12</v>
      </c>
      <c r="C123" s="89" t="s">
        <v>788</v>
      </c>
      <c r="D123" s="85" t="s">
        <v>275</v>
      </c>
      <c r="E123" s="50"/>
      <c r="F123" s="286">
        <v>0</v>
      </c>
      <c r="G123" s="286">
        <v>0</v>
      </c>
      <c r="H123" s="286">
        <f t="shared" si="24"/>
        <v>0</v>
      </c>
      <c r="I123" s="50" t="str">
        <f t="shared" si="25"/>
        <v/>
      </c>
      <c r="J123" s="264"/>
      <c r="K123" s="286">
        <v>0</v>
      </c>
      <c r="L123" s="286">
        <v>0</v>
      </c>
      <c r="M123" s="286">
        <f t="shared" si="26"/>
        <v>0</v>
      </c>
      <c r="N123" s="50" t="str">
        <f t="shared" si="27"/>
        <v/>
      </c>
      <c r="O123" s="185"/>
      <c r="P123" s="257"/>
      <c r="Q123" s="286">
        <v>0</v>
      </c>
      <c r="R123" s="286">
        <v>0</v>
      </c>
      <c r="S123" s="286">
        <f t="shared" si="28"/>
        <v>0</v>
      </c>
      <c r="T123" s="50" t="str">
        <f t="shared" si="29"/>
        <v/>
      </c>
      <c r="U123" s="264"/>
      <c r="V123" s="286">
        <v>0</v>
      </c>
      <c r="W123" s="286">
        <v>0</v>
      </c>
      <c r="X123" s="286">
        <f t="shared" si="30"/>
        <v>0</v>
      </c>
      <c r="Y123" s="50" t="str">
        <f t="shared" si="31"/>
        <v/>
      </c>
      <c r="Z123"/>
    </row>
    <row r="124" spans="1:26" s="70" customFormat="1" hidden="1" outlineLevel="1" x14ac:dyDescent="0.25">
      <c r="A124" s="65" t="s">
        <v>1351</v>
      </c>
      <c r="B124" s="66" t="s">
        <v>1812</v>
      </c>
      <c r="C124" s="67" t="s">
        <v>2272</v>
      </c>
      <c r="D124" s="68"/>
      <c r="E124" s="69"/>
      <c r="F124" s="310">
        <v>0</v>
      </c>
      <c r="G124" s="310">
        <v>0</v>
      </c>
      <c r="H124" s="144">
        <f t="shared" si="24"/>
        <v>0</v>
      </c>
      <c r="I124" s="93" t="str">
        <f t="shared" si="25"/>
        <v/>
      </c>
      <c r="J124" s="160"/>
      <c r="K124" s="310">
        <v>0</v>
      </c>
      <c r="L124" s="310">
        <v>0</v>
      </c>
      <c r="M124" s="144">
        <f t="shared" si="26"/>
        <v>0</v>
      </c>
      <c r="N124" s="93" t="str">
        <f t="shared" si="27"/>
        <v/>
      </c>
      <c r="O124" s="261"/>
      <c r="P124" s="160"/>
      <c r="Q124" s="310">
        <v>0</v>
      </c>
      <c r="R124" s="310">
        <v>0</v>
      </c>
      <c r="S124" s="144">
        <f t="shared" si="28"/>
        <v>0</v>
      </c>
      <c r="T124" s="93" t="str">
        <f t="shared" si="29"/>
        <v/>
      </c>
      <c r="U124" s="160"/>
      <c r="V124" s="310">
        <v>0</v>
      </c>
      <c r="W124" s="310">
        <v>-420846.12</v>
      </c>
      <c r="X124" s="144">
        <f t="shared" si="30"/>
        <v>420846.12</v>
      </c>
      <c r="Y124" s="93">
        <f t="shared" si="31"/>
        <v>1</v>
      </c>
      <c r="Z124" s="134"/>
    </row>
    <row r="125" spans="1:26" s="70" customFormat="1" hidden="1" outlineLevel="1" x14ac:dyDescent="0.25">
      <c r="A125" s="65" t="s">
        <v>1352</v>
      </c>
      <c r="B125" s="66" t="s">
        <v>1813</v>
      </c>
      <c r="C125" s="67" t="s">
        <v>2273</v>
      </c>
      <c r="D125" s="68"/>
      <c r="E125" s="69"/>
      <c r="F125" s="310">
        <v>0</v>
      </c>
      <c r="G125" s="310">
        <v>0</v>
      </c>
      <c r="H125" s="144">
        <f t="shared" si="24"/>
        <v>0</v>
      </c>
      <c r="I125" s="93" t="str">
        <f t="shared" si="25"/>
        <v/>
      </c>
      <c r="J125" s="160"/>
      <c r="K125" s="310">
        <v>0</v>
      </c>
      <c r="L125" s="310">
        <v>0</v>
      </c>
      <c r="M125" s="144">
        <f t="shared" si="26"/>
        <v>0</v>
      </c>
      <c r="N125" s="93" t="str">
        <f t="shared" si="27"/>
        <v/>
      </c>
      <c r="O125" s="261"/>
      <c r="P125" s="160"/>
      <c r="Q125" s="310">
        <v>0</v>
      </c>
      <c r="R125" s="310">
        <v>0</v>
      </c>
      <c r="S125" s="144">
        <f t="shared" si="28"/>
        <v>0</v>
      </c>
      <c r="T125" s="93" t="str">
        <f t="shared" si="29"/>
        <v/>
      </c>
      <c r="U125" s="160"/>
      <c r="V125" s="310">
        <v>0</v>
      </c>
      <c r="W125" s="310">
        <v>0</v>
      </c>
      <c r="X125" s="144">
        <f t="shared" si="30"/>
        <v>0</v>
      </c>
      <c r="Y125" s="93" t="str">
        <f t="shared" si="31"/>
        <v/>
      </c>
      <c r="Z125" s="134"/>
    </row>
    <row r="126" spans="1:26" collapsed="1" x14ac:dyDescent="0.25">
      <c r="A126" s="43" t="s">
        <v>817</v>
      </c>
      <c r="B126" s="40">
        <v>13</v>
      </c>
      <c r="C126" s="80" t="s">
        <v>789</v>
      </c>
      <c r="D126" s="85"/>
      <c r="E126" s="50"/>
      <c r="F126" s="286">
        <v>0</v>
      </c>
      <c r="G126" s="286">
        <v>0</v>
      </c>
      <c r="H126" s="286">
        <f t="shared" si="24"/>
        <v>0</v>
      </c>
      <c r="I126" s="50" t="str">
        <f t="shared" si="25"/>
        <v/>
      </c>
      <c r="J126" s="264"/>
      <c r="K126" s="286">
        <v>0</v>
      </c>
      <c r="L126" s="286">
        <v>0</v>
      </c>
      <c r="M126" s="286">
        <f t="shared" si="26"/>
        <v>0</v>
      </c>
      <c r="N126" s="50" t="str">
        <f t="shared" si="27"/>
        <v/>
      </c>
      <c r="O126" s="185"/>
      <c r="P126" s="257"/>
      <c r="Q126" s="286">
        <v>0</v>
      </c>
      <c r="R126" s="286">
        <v>0</v>
      </c>
      <c r="S126" s="286">
        <f t="shared" si="28"/>
        <v>0</v>
      </c>
      <c r="T126" s="50" t="str">
        <f t="shared" si="29"/>
        <v/>
      </c>
      <c r="U126" s="264"/>
      <c r="V126" s="286">
        <v>0</v>
      </c>
      <c r="W126" s="286">
        <v>-420846.12</v>
      </c>
      <c r="X126" s="286">
        <f t="shared" si="30"/>
        <v>420846.12</v>
      </c>
      <c r="Y126" s="50">
        <f t="shared" si="31"/>
        <v>1</v>
      </c>
      <c r="Z126"/>
    </row>
    <row r="127" spans="1:26" x14ac:dyDescent="0.25">
      <c r="A127" s="40"/>
      <c r="B127" s="40">
        <v>14</v>
      </c>
      <c r="C127" s="89" t="s">
        <v>790</v>
      </c>
      <c r="D127" s="184"/>
      <c r="E127" s="242"/>
      <c r="F127" s="308"/>
      <c r="G127" s="308"/>
      <c r="H127" s="308">
        <f t="shared" si="24"/>
        <v>0</v>
      </c>
      <c r="I127" s="242" t="str">
        <f t="shared" si="25"/>
        <v/>
      </c>
      <c r="J127" s="269"/>
      <c r="K127" s="308"/>
      <c r="L127" s="308"/>
      <c r="M127" s="308">
        <f t="shared" si="26"/>
        <v>0</v>
      </c>
      <c r="N127" s="242" t="str">
        <f t="shared" si="27"/>
        <v/>
      </c>
      <c r="O127" s="267"/>
      <c r="P127" s="268"/>
      <c r="Q127" s="308"/>
      <c r="R127" s="308"/>
      <c r="S127" s="308">
        <f t="shared" si="28"/>
        <v>0</v>
      </c>
      <c r="T127" s="242" t="str">
        <f t="shared" si="29"/>
        <v/>
      </c>
      <c r="U127" s="269"/>
      <c r="V127" s="308"/>
      <c r="W127" s="308"/>
      <c r="X127" s="308">
        <f t="shared" si="30"/>
        <v>0</v>
      </c>
      <c r="Y127" s="241" t="str">
        <f t="shared" si="31"/>
        <v/>
      </c>
      <c r="Z127" s="241"/>
    </row>
    <row r="128" spans="1:26" s="70" customFormat="1" hidden="1" outlineLevel="1" x14ac:dyDescent="0.25">
      <c r="A128" s="65" t="s">
        <v>1353</v>
      </c>
      <c r="B128" s="66" t="s">
        <v>1814</v>
      </c>
      <c r="C128" s="67" t="s">
        <v>2274</v>
      </c>
      <c r="D128" s="68"/>
      <c r="E128" s="69"/>
      <c r="F128" s="310">
        <v>6715935.2800000003</v>
      </c>
      <c r="G128" s="310">
        <v>3209524.98</v>
      </c>
      <c r="H128" s="144">
        <f t="shared" si="24"/>
        <v>3506410.3000000003</v>
      </c>
      <c r="I128" s="93">
        <f t="shared" si="25"/>
        <v>1.0925013270966972</v>
      </c>
      <c r="J128" s="160"/>
      <c r="K128" s="310">
        <v>68678373.620000005</v>
      </c>
      <c r="L128" s="310">
        <v>45340286.780000001</v>
      </c>
      <c r="M128" s="144">
        <f t="shared" si="26"/>
        <v>23338086.840000004</v>
      </c>
      <c r="N128" s="93">
        <f t="shared" si="27"/>
        <v>0.51473178705818501</v>
      </c>
      <c r="O128" s="261"/>
      <c r="P128" s="160"/>
      <c r="Q128" s="310">
        <v>24662942.850000001</v>
      </c>
      <c r="R128" s="310">
        <v>18582571.640000001</v>
      </c>
      <c r="S128" s="144">
        <f t="shared" si="28"/>
        <v>6080371.2100000009</v>
      </c>
      <c r="T128" s="93">
        <f t="shared" si="29"/>
        <v>0.32720827492528914</v>
      </c>
      <c r="U128" s="160"/>
      <c r="V128" s="310">
        <v>112345802.7</v>
      </c>
      <c r="W128" s="310">
        <v>90125032.319999993</v>
      </c>
      <c r="X128" s="144">
        <f t="shared" si="30"/>
        <v>22220770.38000001</v>
      </c>
      <c r="Y128" s="93">
        <f t="shared" si="31"/>
        <v>0.24655492273336932</v>
      </c>
      <c r="Z128" s="134"/>
    </row>
    <row r="129" spans="1:26" s="70" customFormat="1" hidden="1" outlineLevel="1" x14ac:dyDescent="0.25">
      <c r="A129" s="65" t="s">
        <v>1354</v>
      </c>
      <c r="B129" s="66" t="s">
        <v>1815</v>
      </c>
      <c r="C129" s="67" t="s">
        <v>2275</v>
      </c>
      <c r="D129" s="68"/>
      <c r="E129" s="69"/>
      <c r="F129" s="310">
        <v>0</v>
      </c>
      <c r="G129" s="310">
        <v>0</v>
      </c>
      <c r="H129" s="144">
        <f t="shared" si="24"/>
        <v>0</v>
      </c>
      <c r="I129" s="93" t="str">
        <f t="shared" si="25"/>
        <v/>
      </c>
      <c r="J129" s="160"/>
      <c r="K129" s="310">
        <v>0</v>
      </c>
      <c r="L129" s="310">
        <v>373078.23</v>
      </c>
      <c r="M129" s="144">
        <f t="shared" si="26"/>
        <v>-373078.23</v>
      </c>
      <c r="N129" s="93">
        <f t="shared" si="27"/>
        <v>1</v>
      </c>
      <c r="O129" s="261"/>
      <c r="P129" s="160"/>
      <c r="Q129" s="310">
        <v>0</v>
      </c>
      <c r="R129" s="310">
        <v>149722.20000000001</v>
      </c>
      <c r="S129" s="144">
        <f t="shared" si="28"/>
        <v>-149722.20000000001</v>
      </c>
      <c r="T129" s="93">
        <f t="shared" si="29"/>
        <v>1</v>
      </c>
      <c r="U129" s="160"/>
      <c r="V129" s="310">
        <v>0</v>
      </c>
      <c r="W129" s="310">
        <v>824699.23</v>
      </c>
      <c r="X129" s="144">
        <f t="shared" si="30"/>
        <v>-824699.23</v>
      </c>
      <c r="Y129" s="93">
        <f t="shared" si="31"/>
        <v>1</v>
      </c>
      <c r="Z129" s="134"/>
    </row>
    <row r="130" spans="1:26" s="70" customFormat="1" hidden="1" outlineLevel="1" x14ac:dyDescent="0.25">
      <c r="A130" s="65" t="s">
        <v>1355</v>
      </c>
      <c r="B130" s="66" t="s">
        <v>1816</v>
      </c>
      <c r="C130" s="67" t="s">
        <v>2276</v>
      </c>
      <c r="D130" s="68"/>
      <c r="E130" s="69"/>
      <c r="F130" s="310">
        <v>483018.55</v>
      </c>
      <c r="G130" s="310">
        <v>220058.25</v>
      </c>
      <c r="H130" s="144">
        <f t="shared" si="24"/>
        <v>262960.3</v>
      </c>
      <c r="I130" s="93">
        <f t="shared" si="25"/>
        <v>1.1949576987002304</v>
      </c>
      <c r="J130" s="160"/>
      <c r="K130" s="310">
        <v>2332542</v>
      </c>
      <c r="L130" s="310">
        <v>220058.25</v>
      </c>
      <c r="M130" s="144">
        <f t="shared" si="26"/>
        <v>2112483.75</v>
      </c>
      <c r="N130" s="93">
        <f t="shared" si="27"/>
        <v>9.5996571362355194</v>
      </c>
      <c r="O130" s="261"/>
      <c r="P130" s="160"/>
      <c r="Q130" s="310">
        <v>1727896.6800000002</v>
      </c>
      <c r="R130" s="310">
        <v>220058.25</v>
      </c>
      <c r="S130" s="144">
        <f t="shared" si="28"/>
        <v>1507838.4300000002</v>
      </c>
      <c r="T130" s="93">
        <f t="shared" si="29"/>
        <v>6.8519968235683058</v>
      </c>
      <c r="U130" s="160"/>
      <c r="V130" s="310">
        <v>3531740.64</v>
      </c>
      <c r="W130" s="310">
        <v>220058.25</v>
      </c>
      <c r="X130" s="144">
        <f t="shared" si="30"/>
        <v>3311682.39</v>
      </c>
      <c r="Y130" s="93">
        <f t="shared" si="31"/>
        <v>15.049117176929292</v>
      </c>
      <c r="Z130" s="134"/>
    </row>
    <row r="131" spans="1:26" s="70" customFormat="1" hidden="1" outlineLevel="1" x14ac:dyDescent="0.25">
      <c r="A131" s="65" t="s">
        <v>1356</v>
      </c>
      <c r="B131" s="66" t="s">
        <v>1817</v>
      </c>
      <c r="C131" s="67" t="s">
        <v>2277</v>
      </c>
      <c r="D131" s="68"/>
      <c r="E131" s="69"/>
      <c r="F131" s="310">
        <v>0</v>
      </c>
      <c r="G131" s="310">
        <v>0</v>
      </c>
      <c r="H131" s="144">
        <f t="shared" si="24"/>
        <v>0</v>
      </c>
      <c r="I131" s="93" t="str">
        <f t="shared" si="25"/>
        <v/>
      </c>
      <c r="J131" s="160"/>
      <c r="K131" s="310">
        <v>0</v>
      </c>
      <c r="L131" s="310">
        <v>0</v>
      </c>
      <c r="M131" s="144">
        <f t="shared" si="26"/>
        <v>0</v>
      </c>
      <c r="N131" s="93" t="str">
        <f t="shared" si="27"/>
        <v/>
      </c>
      <c r="O131" s="261"/>
      <c r="P131" s="160"/>
      <c r="Q131" s="310">
        <v>0</v>
      </c>
      <c r="R131" s="310">
        <v>0</v>
      </c>
      <c r="S131" s="144">
        <f t="shared" si="28"/>
        <v>0</v>
      </c>
      <c r="T131" s="93" t="str">
        <f t="shared" si="29"/>
        <v/>
      </c>
      <c r="U131" s="160"/>
      <c r="V131" s="310">
        <v>0</v>
      </c>
      <c r="W131" s="310">
        <v>0</v>
      </c>
      <c r="X131" s="144">
        <f t="shared" si="30"/>
        <v>0</v>
      </c>
      <c r="Y131" s="93" t="str">
        <f t="shared" si="31"/>
        <v/>
      </c>
      <c r="Z131" s="134"/>
    </row>
    <row r="132" spans="1:26" s="70" customFormat="1" hidden="1" outlineLevel="1" x14ac:dyDescent="0.25">
      <c r="A132" s="65" t="s">
        <v>1357</v>
      </c>
      <c r="B132" s="66" t="s">
        <v>1818</v>
      </c>
      <c r="C132" s="67" t="s">
        <v>2278</v>
      </c>
      <c r="D132" s="68"/>
      <c r="E132" s="69"/>
      <c r="F132" s="310">
        <v>891.5</v>
      </c>
      <c r="G132" s="310">
        <v>1324.51</v>
      </c>
      <c r="H132" s="144">
        <f t="shared" si="24"/>
        <v>-433.01</v>
      </c>
      <c r="I132" s="93">
        <f t="shared" si="25"/>
        <v>-0.32692089904945981</v>
      </c>
      <c r="J132" s="160"/>
      <c r="K132" s="310">
        <v>-1531.24</v>
      </c>
      <c r="L132" s="310">
        <v>1537.56</v>
      </c>
      <c r="M132" s="144">
        <f t="shared" si="26"/>
        <v>-3068.8</v>
      </c>
      <c r="N132" s="93">
        <f t="shared" si="27"/>
        <v>-1.9958895913005024</v>
      </c>
      <c r="O132" s="261"/>
      <c r="P132" s="160"/>
      <c r="Q132" s="310">
        <v>-391.77</v>
      </c>
      <c r="R132" s="310">
        <v>1693.79</v>
      </c>
      <c r="S132" s="144">
        <f t="shared" si="28"/>
        <v>-2085.56</v>
      </c>
      <c r="T132" s="93">
        <f t="shared" si="29"/>
        <v>-1.2312978586483567</v>
      </c>
      <c r="U132" s="160"/>
      <c r="V132" s="310">
        <v>1843.49</v>
      </c>
      <c r="W132" s="310">
        <v>4375.74</v>
      </c>
      <c r="X132" s="144">
        <f t="shared" si="30"/>
        <v>-2532.25</v>
      </c>
      <c r="Y132" s="93">
        <f t="shared" si="31"/>
        <v>-0.57870211667055171</v>
      </c>
      <c r="Z132" s="134"/>
    </row>
    <row r="133" spans="1:26" s="70" customFormat="1" hidden="1" outlineLevel="1" x14ac:dyDescent="0.25">
      <c r="A133" s="65" t="s">
        <v>1358</v>
      </c>
      <c r="B133" s="66" t="s">
        <v>1819</v>
      </c>
      <c r="C133" s="67" t="s">
        <v>2279</v>
      </c>
      <c r="D133" s="68"/>
      <c r="E133" s="69"/>
      <c r="F133" s="310">
        <v>-4019.14</v>
      </c>
      <c r="G133" s="310">
        <v>8576.02</v>
      </c>
      <c r="H133" s="144">
        <f t="shared" si="24"/>
        <v>-12595.16</v>
      </c>
      <c r="I133" s="93">
        <f t="shared" si="25"/>
        <v>-1.4686486272186865</v>
      </c>
      <c r="J133" s="160"/>
      <c r="K133" s="310">
        <v>-38270.129999999997</v>
      </c>
      <c r="L133" s="310">
        <v>22786.100000000002</v>
      </c>
      <c r="M133" s="144">
        <f t="shared" si="26"/>
        <v>-61056.229999999996</v>
      </c>
      <c r="N133" s="93">
        <f t="shared" si="27"/>
        <v>-2.6795384027981966</v>
      </c>
      <c r="O133" s="261"/>
      <c r="P133" s="160"/>
      <c r="Q133" s="310">
        <v>-21728.22</v>
      </c>
      <c r="R133" s="310">
        <v>17615.7</v>
      </c>
      <c r="S133" s="144">
        <f t="shared" si="28"/>
        <v>-39343.919999999998</v>
      </c>
      <c r="T133" s="93">
        <f t="shared" si="29"/>
        <v>-2.2334576542516049</v>
      </c>
      <c r="U133" s="160"/>
      <c r="V133" s="310">
        <v>-4990.2299999999959</v>
      </c>
      <c r="W133" s="310">
        <v>50226.33</v>
      </c>
      <c r="X133" s="144">
        <f t="shared" si="30"/>
        <v>-55216.56</v>
      </c>
      <c r="Y133" s="93">
        <f t="shared" si="31"/>
        <v>-1.0993548602894139</v>
      </c>
      <c r="Z133" s="134"/>
    </row>
    <row r="134" spans="1:26" s="70" customFormat="1" hidden="1" outlineLevel="1" x14ac:dyDescent="0.25">
      <c r="A134" s="65" t="s">
        <v>1359</v>
      </c>
      <c r="B134" s="66" t="s">
        <v>1820</v>
      </c>
      <c r="C134" s="67" t="s">
        <v>2280</v>
      </c>
      <c r="D134" s="68"/>
      <c r="E134" s="69"/>
      <c r="F134" s="310">
        <v>271549.28999999998</v>
      </c>
      <c r="G134" s="310">
        <v>301057.2</v>
      </c>
      <c r="H134" s="144">
        <f t="shared" si="24"/>
        <v>-29507.910000000033</v>
      </c>
      <c r="I134" s="93">
        <f t="shared" si="25"/>
        <v>-9.8014297615204124E-2</v>
      </c>
      <c r="J134" s="160"/>
      <c r="K134" s="310">
        <v>1649750.9500000002</v>
      </c>
      <c r="L134" s="310">
        <v>1847368.6600000001</v>
      </c>
      <c r="M134" s="144">
        <f t="shared" si="26"/>
        <v>-197617.70999999996</v>
      </c>
      <c r="N134" s="93">
        <f t="shared" si="27"/>
        <v>-0.10697253573631586</v>
      </c>
      <c r="O134" s="261"/>
      <c r="P134" s="160"/>
      <c r="Q134" s="310">
        <v>818938.66</v>
      </c>
      <c r="R134" s="310">
        <v>910650.49</v>
      </c>
      <c r="S134" s="144">
        <f t="shared" si="28"/>
        <v>-91711.829999999958</v>
      </c>
      <c r="T134" s="93">
        <f t="shared" si="29"/>
        <v>-0.10071024065445784</v>
      </c>
      <c r="U134" s="160"/>
      <c r="V134" s="310">
        <v>3389853.7700000005</v>
      </c>
      <c r="W134" s="310">
        <v>3180729.83</v>
      </c>
      <c r="X134" s="144">
        <f t="shared" si="30"/>
        <v>209123.94000000041</v>
      </c>
      <c r="Y134" s="93">
        <f t="shared" si="31"/>
        <v>6.5747155897236453E-2</v>
      </c>
      <c r="Z134" s="134"/>
    </row>
    <row r="135" spans="1:26" s="70" customFormat="1" hidden="1" outlineLevel="1" x14ac:dyDescent="0.25">
      <c r="A135" s="65" t="s">
        <v>1360</v>
      </c>
      <c r="B135" s="66" t="s">
        <v>1821</v>
      </c>
      <c r="C135" s="67" t="s">
        <v>2281</v>
      </c>
      <c r="D135" s="68"/>
      <c r="E135" s="69"/>
      <c r="F135" s="310">
        <v>-119573</v>
      </c>
      <c r="G135" s="310">
        <v>-119573</v>
      </c>
      <c r="H135" s="144">
        <f t="shared" si="24"/>
        <v>0</v>
      </c>
      <c r="I135" s="93">
        <f t="shared" si="25"/>
        <v>0</v>
      </c>
      <c r="J135" s="160"/>
      <c r="K135" s="310">
        <v>-717438</v>
      </c>
      <c r="L135" s="310">
        <v>-717438</v>
      </c>
      <c r="M135" s="144">
        <f t="shared" si="26"/>
        <v>0</v>
      </c>
      <c r="N135" s="93">
        <f t="shared" si="27"/>
        <v>0</v>
      </c>
      <c r="O135" s="261"/>
      <c r="P135" s="160"/>
      <c r="Q135" s="310">
        <v>-358719</v>
      </c>
      <c r="R135" s="310">
        <v>-358719</v>
      </c>
      <c r="S135" s="144">
        <f t="shared" si="28"/>
        <v>0</v>
      </c>
      <c r="T135" s="93">
        <f t="shared" si="29"/>
        <v>0</v>
      </c>
      <c r="U135" s="160"/>
      <c r="V135" s="310">
        <v>-1434876</v>
      </c>
      <c r="W135" s="310">
        <v>-1434876</v>
      </c>
      <c r="X135" s="144">
        <f t="shared" si="30"/>
        <v>0</v>
      </c>
      <c r="Y135" s="93">
        <f t="shared" si="31"/>
        <v>0</v>
      </c>
      <c r="Z135" s="134"/>
    </row>
    <row r="136" spans="1:26" s="70" customFormat="1" hidden="1" outlineLevel="1" x14ac:dyDescent="0.25">
      <c r="A136" s="65" t="s">
        <v>1361</v>
      </c>
      <c r="B136" s="66" t="s">
        <v>1822</v>
      </c>
      <c r="C136" s="67" t="s">
        <v>2282</v>
      </c>
      <c r="D136" s="68"/>
      <c r="E136" s="69"/>
      <c r="F136" s="310">
        <v>26888.600000000002</v>
      </c>
      <c r="G136" s="310">
        <v>95135.13</v>
      </c>
      <c r="H136" s="144">
        <f t="shared" si="24"/>
        <v>-68246.53</v>
      </c>
      <c r="I136" s="93">
        <f t="shared" si="25"/>
        <v>-0.71736413247135933</v>
      </c>
      <c r="J136" s="160"/>
      <c r="K136" s="310">
        <v>208661.02000000002</v>
      </c>
      <c r="L136" s="310">
        <v>525283.94999999995</v>
      </c>
      <c r="M136" s="144">
        <f t="shared" si="26"/>
        <v>-316622.92999999993</v>
      </c>
      <c r="N136" s="93">
        <f t="shared" si="27"/>
        <v>-0.60276528532805917</v>
      </c>
      <c r="O136" s="261"/>
      <c r="P136" s="160"/>
      <c r="Q136" s="310">
        <v>111222.19</v>
      </c>
      <c r="R136" s="310">
        <v>269511.63</v>
      </c>
      <c r="S136" s="144">
        <f t="shared" si="28"/>
        <v>-158289.44</v>
      </c>
      <c r="T136" s="93">
        <f t="shared" si="29"/>
        <v>-0.58731951567359075</v>
      </c>
      <c r="U136" s="160"/>
      <c r="V136" s="310">
        <v>782192.34000000008</v>
      </c>
      <c r="W136" s="310">
        <v>957307.12999999989</v>
      </c>
      <c r="X136" s="144">
        <f t="shared" si="30"/>
        <v>-175114.7899999998</v>
      </c>
      <c r="Y136" s="93">
        <f t="shared" si="31"/>
        <v>-0.18292435573941648</v>
      </c>
      <c r="Z136" s="134"/>
    </row>
    <row r="137" spans="1:26" s="70" customFormat="1" hidden="1" outlineLevel="1" x14ac:dyDescent="0.25">
      <c r="A137" s="65" t="s">
        <v>1362</v>
      </c>
      <c r="B137" s="66" t="s">
        <v>1823</v>
      </c>
      <c r="C137" s="67" t="s">
        <v>2283</v>
      </c>
      <c r="D137" s="68"/>
      <c r="E137" s="69"/>
      <c r="F137" s="310">
        <v>108302.07</v>
      </c>
      <c r="G137" s="310">
        <v>36486.33</v>
      </c>
      <c r="H137" s="144">
        <f t="shared" si="24"/>
        <v>71815.740000000005</v>
      </c>
      <c r="I137" s="93">
        <f t="shared" si="25"/>
        <v>1.9682916862287876</v>
      </c>
      <c r="J137" s="160"/>
      <c r="K137" s="310">
        <v>505567.03</v>
      </c>
      <c r="L137" s="310">
        <v>304407.47000000003</v>
      </c>
      <c r="M137" s="144">
        <f t="shared" si="26"/>
        <v>201159.56</v>
      </c>
      <c r="N137" s="93">
        <f t="shared" si="27"/>
        <v>0.66082333656266712</v>
      </c>
      <c r="O137" s="261"/>
      <c r="P137" s="160"/>
      <c r="Q137" s="310">
        <v>228433.39</v>
      </c>
      <c r="R137" s="310">
        <v>149308.74</v>
      </c>
      <c r="S137" s="144">
        <f t="shared" si="28"/>
        <v>79124.650000000023</v>
      </c>
      <c r="T137" s="93">
        <f t="shared" si="29"/>
        <v>0.52993984143192174</v>
      </c>
      <c r="U137" s="160"/>
      <c r="V137" s="310">
        <v>799682.65</v>
      </c>
      <c r="W137" s="310">
        <v>619034.97</v>
      </c>
      <c r="X137" s="144">
        <f t="shared" si="30"/>
        <v>180647.68000000005</v>
      </c>
      <c r="Y137" s="93">
        <f t="shared" si="31"/>
        <v>0.29182144588697478</v>
      </c>
      <c r="Z137" s="134"/>
    </row>
    <row r="138" spans="1:26" s="70" customFormat="1" hidden="1" outlineLevel="1" x14ac:dyDescent="0.25">
      <c r="A138" s="65" t="s">
        <v>1363</v>
      </c>
      <c r="B138" s="66" t="s">
        <v>1824</v>
      </c>
      <c r="C138" s="67" t="s">
        <v>2284</v>
      </c>
      <c r="D138" s="68"/>
      <c r="E138" s="69"/>
      <c r="F138" s="310">
        <v>-961.09</v>
      </c>
      <c r="G138" s="310">
        <v>-368.62</v>
      </c>
      <c r="H138" s="144">
        <f t="shared" si="24"/>
        <v>-592.47</v>
      </c>
      <c r="I138" s="93">
        <f t="shared" si="25"/>
        <v>1.6072649340784548</v>
      </c>
      <c r="J138" s="160"/>
      <c r="K138" s="310">
        <v>211096.54</v>
      </c>
      <c r="L138" s="310">
        <v>-9415.0400000000009</v>
      </c>
      <c r="M138" s="144">
        <f t="shared" si="26"/>
        <v>220511.58000000002</v>
      </c>
      <c r="N138" s="93">
        <f t="shared" si="27"/>
        <v>-23.421204795731086</v>
      </c>
      <c r="O138" s="261"/>
      <c r="P138" s="160"/>
      <c r="Q138" s="310">
        <v>-1821.42</v>
      </c>
      <c r="R138" s="310">
        <v>-2789.86</v>
      </c>
      <c r="S138" s="144">
        <f t="shared" si="28"/>
        <v>968.44</v>
      </c>
      <c r="T138" s="93">
        <f t="shared" si="29"/>
        <v>-0.34712852974701242</v>
      </c>
      <c r="U138" s="160"/>
      <c r="V138" s="310">
        <v>-19127.419999999984</v>
      </c>
      <c r="W138" s="310">
        <v>7220.3499999999985</v>
      </c>
      <c r="X138" s="144">
        <f t="shared" si="30"/>
        <v>-26347.769999999982</v>
      </c>
      <c r="Y138" s="93">
        <f t="shared" si="31"/>
        <v>-3.6490987279010003</v>
      </c>
      <c r="Z138" s="134"/>
    </row>
    <row r="139" spans="1:26" s="70" customFormat="1" hidden="1" outlineLevel="1" x14ac:dyDescent="0.25">
      <c r="A139" s="65" t="s">
        <v>1364</v>
      </c>
      <c r="B139" s="66" t="s">
        <v>1825</v>
      </c>
      <c r="C139" s="67" t="s">
        <v>2285</v>
      </c>
      <c r="D139" s="68"/>
      <c r="E139" s="69"/>
      <c r="F139" s="310">
        <v>3619595.0300000003</v>
      </c>
      <c r="G139" s="310">
        <v>1941715.06</v>
      </c>
      <c r="H139" s="144">
        <f t="shared" si="24"/>
        <v>1677879.9700000002</v>
      </c>
      <c r="I139" s="93">
        <f t="shared" si="25"/>
        <v>0.86412265350612261</v>
      </c>
      <c r="J139" s="160"/>
      <c r="K139" s="310">
        <v>6498538.9900000002</v>
      </c>
      <c r="L139" s="310">
        <v>2554476.13</v>
      </c>
      <c r="M139" s="144">
        <f t="shared" si="26"/>
        <v>3944062.8600000003</v>
      </c>
      <c r="N139" s="93">
        <f t="shared" si="27"/>
        <v>1.543981097995228</v>
      </c>
      <c r="O139" s="261"/>
      <c r="P139" s="160"/>
      <c r="Q139" s="310">
        <v>5159257.5599999996</v>
      </c>
      <c r="R139" s="310">
        <v>2182148.9500000002</v>
      </c>
      <c r="S139" s="144">
        <f t="shared" si="28"/>
        <v>2977108.6099999994</v>
      </c>
      <c r="T139" s="93">
        <f t="shared" si="29"/>
        <v>1.3643012820000207</v>
      </c>
      <c r="U139" s="160"/>
      <c r="V139" s="310">
        <v>12556509.93</v>
      </c>
      <c r="W139" s="310">
        <v>7829587.4799999995</v>
      </c>
      <c r="X139" s="144">
        <f t="shared" si="30"/>
        <v>4726922.45</v>
      </c>
      <c r="Y139" s="93">
        <f t="shared" si="31"/>
        <v>0.60372560649900298</v>
      </c>
      <c r="Z139" s="134"/>
    </row>
    <row r="140" spans="1:26" s="70" customFormat="1" hidden="1" outlineLevel="1" x14ac:dyDescent="0.25">
      <c r="A140" s="65" t="s">
        <v>1365</v>
      </c>
      <c r="B140" s="66" t="s">
        <v>1826</v>
      </c>
      <c r="C140" s="67" t="s">
        <v>2286</v>
      </c>
      <c r="D140" s="68"/>
      <c r="E140" s="69"/>
      <c r="F140" s="310">
        <v>95618.73</v>
      </c>
      <c r="G140" s="310">
        <v>53689.01</v>
      </c>
      <c r="H140" s="144">
        <f t="shared" si="24"/>
        <v>41929.719999999994</v>
      </c>
      <c r="I140" s="93">
        <f t="shared" si="25"/>
        <v>0.78097398331613843</v>
      </c>
      <c r="J140" s="160"/>
      <c r="K140" s="310">
        <v>544778.74</v>
      </c>
      <c r="L140" s="310">
        <v>219149.98</v>
      </c>
      <c r="M140" s="144">
        <f t="shared" si="26"/>
        <v>325628.76</v>
      </c>
      <c r="N140" s="93">
        <f t="shared" si="27"/>
        <v>1.485871730401253</v>
      </c>
      <c r="O140" s="261"/>
      <c r="P140" s="160"/>
      <c r="Q140" s="310">
        <v>270474.18</v>
      </c>
      <c r="R140" s="310">
        <v>160450.26999999999</v>
      </c>
      <c r="S140" s="144">
        <f t="shared" si="28"/>
        <v>110023.91</v>
      </c>
      <c r="T140" s="93">
        <f t="shared" si="29"/>
        <v>0.68571969370945907</v>
      </c>
      <c r="U140" s="160"/>
      <c r="V140" s="310">
        <v>795604.79</v>
      </c>
      <c r="W140" s="310">
        <v>555891.03</v>
      </c>
      <c r="X140" s="144">
        <f t="shared" si="30"/>
        <v>239713.76</v>
      </c>
      <c r="Y140" s="93">
        <f t="shared" si="31"/>
        <v>0.43122437143840942</v>
      </c>
      <c r="Z140" s="134"/>
    </row>
    <row r="141" spans="1:26" s="70" customFormat="1" hidden="1" outlineLevel="1" x14ac:dyDescent="0.25">
      <c r="A141" s="65" t="s">
        <v>1366</v>
      </c>
      <c r="B141" s="66" t="s">
        <v>1827</v>
      </c>
      <c r="C141" s="67" t="s">
        <v>2287</v>
      </c>
      <c r="D141" s="68"/>
      <c r="E141" s="69"/>
      <c r="F141" s="310">
        <v>-5237.4400000000005</v>
      </c>
      <c r="G141" s="310">
        <v>-25283.119999999999</v>
      </c>
      <c r="H141" s="144">
        <f t="shared" si="24"/>
        <v>20045.68</v>
      </c>
      <c r="I141" s="93">
        <f t="shared" si="25"/>
        <v>-0.79284835099465578</v>
      </c>
      <c r="J141" s="160"/>
      <c r="K141" s="310">
        <v>-98626.83</v>
      </c>
      <c r="L141" s="310">
        <v>-13997.58</v>
      </c>
      <c r="M141" s="144">
        <f t="shared" si="26"/>
        <v>-84629.25</v>
      </c>
      <c r="N141" s="93">
        <f t="shared" si="27"/>
        <v>6.0459915213915547</v>
      </c>
      <c r="O141" s="261"/>
      <c r="P141" s="160"/>
      <c r="Q141" s="310">
        <v>-55687.700000000004</v>
      </c>
      <c r="R141" s="310">
        <v>-22033.62</v>
      </c>
      <c r="S141" s="144">
        <f t="shared" si="28"/>
        <v>-33654.080000000002</v>
      </c>
      <c r="T141" s="93">
        <f t="shared" si="29"/>
        <v>1.5273967691191916</v>
      </c>
      <c r="U141" s="160"/>
      <c r="V141" s="310">
        <v>-120514.41</v>
      </c>
      <c r="W141" s="310">
        <v>-10593.61</v>
      </c>
      <c r="X141" s="144">
        <f t="shared" si="30"/>
        <v>-109920.8</v>
      </c>
      <c r="Y141" s="93">
        <f t="shared" si="31"/>
        <v>10.376141843998409</v>
      </c>
      <c r="Z141" s="134"/>
    </row>
    <row r="142" spans="1:26" s="70" customFormat="1" hidden="1" outlineLevel="1" x14ac:dyDescent="0.25">
      <c r="A142" s="65" t="s">
        <v>1367</v>
      </c>
      <c r="B142" s="66" t="s">
        <v>1828</v>
      </c>
      <c r="C142" s="67" t="s">
        <v>2288</v>
      </c>
      <c r="D142" s="68"/>
      <c r="E142" s="69"/>
      <c r="F142" s="310">
        <v>0</v>
      </c>
      <c r="G142" s="310">
        <v>0</v>
      </c>
      <c r="H142" s="144">
        <f t="shared" si="24"/>
        <v>0</v>
      </c>
      <c r="I142" s="93" t="str">
        <f t="shared" si="25"/>
        <v/>
      </c>
      <c r="J142" s="160"/>
      <c r="K142" s="310">
        <v>0</v>
      </c>
      <c r="L142" s="310">
        <v>0</v>
      </c>
      <c r="M142" s="144">
        <f t="shared" si="26"/>
        <v>0</v>
      </c>
      <c r="N142" s="93" t="str">
        <f t="shared" si="27"/>
        <v/>
      </c>
      <c r="O142" s="261"/>
      <c r="P142" s="160"/>
      <c r="Q142" s="310">
        <v>0</v>
      </c>
      <c r="R142" s="310">
        <v>0</v>
      </c>
      <c r="S142" s="144">
        <f t="shared" si="28"/>
        <v>0</v>
      </c>
      <c r="T142" s="93" t="str">
        <f t="shared" si="29"/>
        <v/>
      </c>
      <c r="U142" s="160"/>
      <c r="V142" s="310">
        <v>0</v>
      </c>
      <c r="W142" s="310">
        <v>0</v>
      </c>
      <c r="X142" s="144">
        <f t="shared" si="30"/>
        <v>0</v>
      </c>
      <c r="Y142" s="93" t="str">
        <f t="shared" si="31"/>
        <v/>
      </c>
      <c r="Z142" s="134"/>
    </row>
    <row r="143" spans="1:26" s="70" customFormat="1" hidden="1" outlineLevel="1" x14ac:dyDescent="0.25">
      <c r="A143" s="65" t="s">
        <v>1368</v>
      </c>
      <c r="B143" s="66" t="s">
        <v>1829</v>
      </c>
      <c r="C143" s="67" t="s">
        <v>2289</v>
      </c>
      <c r="D143" s="68"/>
      <c r="E143" s="69"/>
      <c r="F143" s="310">
        <v>115041.68000000001</v>
      </c>
      <c r="G143" s="310">
        <v>165939.33000000002</v>
      </c>
      <c r="H143" s="144">
        <f t="shared" si="24"/>
        <v>-50897.650000000009</v>
      </c>
      <c r="I143" s="93">
        <f t="shared" si="25"/>
        <v>-0.30672445164145234</v>
      </c>
      <c r="J143" s="160"/>
      <c r="K143" s="310">
        <v>3754534.42</v>
      </c>
      <c r="L143" s="310">
        <v>821691.29</v>
      </c>
      <c r="M143" s="144">
        <f t="shared" si="26"/>
        <v>2932843.13</v>
      </c>
      <c r="N143" s="93">
        <f t="shared" si="27"/>
        <v>3.5692761572293161</v>
      </c>
      <c r="O143" s="261"/>
      <c r="P143" s="160"/>
      <c r="Q143" s="310">
        <v>441454</v>
      </c>
      <c r="R143" s="310">
        <v>403044.42</v>
      </c>
      <c r="S143" s="144">
        <f t="shared" si="28"/>
        <v>38409.580000000016</v>
      </c>
      <c r="T143" s="93">
        <f t="shared" si="29"/>
        <v>9.5298627382063794E-2</v>
      </c>
      <c r="U143" s="160"/>
      <c r="V143" s="310">
        <v>4223240.5199999996</v>
      </c>
      <c r="W143" s="310">
        <v>1210377.1600000001</v>
      </c>
      <c r="X143" s="144">
        <f t="shared" si="30"/>
        <v>3012863.3599999994</v>
      </c>
      <c r="Y143" s="93">
        <f t="shared" si="31"/>
        <v>2.4891938311195489</v>
      </c>
      <c r="Z143" s="134"/>
    </row>
    <row r="144" spans="1:26" s="70" customFormat="1" hidden="1" outlineLevel="1" x14ac:dyDescent="0.25">
      <c r="A144" s="65" t="s">
        <v>1369</v>
      </c>
      <c r="B144" s="66" t="s">
        <v>1830</v>
      </c>
      <c r="C144" s="67" t="s">
        <v>2290</v>
      </c>
      <c r="D144" s="68"/>
      <c r="E144" s="69"/>
      <c r="F144" s="310">
        <v>652934.32000000007</v>
      </c>
      <c r="G144" s="310">
        <v>814272.95000000007</v>
      </c>
      <c r="H144" s="144">
        <f t="shared" si="24"/>
        <v>-161338.63</v>
      </c>
      <c r="I144" s="93">
        <f t="shared" si="25"/>
        <v>-0.19813826555333811</v>
      </c>
      <c r="J144" s="160"/>
      <c r="K144" s="310">
        <v>3399859.13</v>
      </c>
      <c r="L144" s="310">
        <v>2475132.7400000002</v>
      </c>
      <c r="M144" s="144">
        <f t="shared" si="26"/>
        <v>924726.38999999966</v>
      </c>
      <c r="N144" s="93">
        <f t="shared" si="27"/>
        <v>0.37360678684247034</v>
      </c>
      <c r="O144" s="261"/>
      <c r="P144" s="160"/>
      <c r="Q144" s="310">
        <v>934624.70000000007</v>
      </c>
      <c r="R144" s="310">
        <v>1617481.5899999999</v>
      </c>
      <c r="S144" s="144">
        <f t="shared" si="28"/>
        <v>-682856.88999999978</v>
      </c>
      <c r="T144" s="93">
        <f t="shared" si="29"/>
        <v>-0.42217289780713968</v>
      </c>
      <c r="U144" s="160"/>
      <c r="V144" s="310">
        <v>7868469.75</v>
      </c>
      <c r="W144" s="310">
        <v>6254477.6200000001</v>
      </c>
      <c r="X144" s="144">
        <f t="shared" si="30"/>
        <v>1613992.13</v>
      </c>
      <c r="Y144" s="93">
        <f t="shared" si="31"/>
        <v>0.25805386605572345</v>
      </c>
      <c r="Z144" s="134"/>
    </row>
    <row r="145" spans="1:26" s="70" customFormat="1" hidden="1" outlineLevel="1" x14ac:dyDescent="0.25">
      <c r="A145" s="65" t="s">
        <v>1370</v>
      </c>
      <c r="B145" s="66" t="s">
        <v>1831</v>
      </c>
      <c r="C145" s="67" t="s">
        <v>2291</v>
      </c>
      <c r="D145" s="68"/>
      <c r="E145" s="69"/>
      <c r="F145" s="310">
        <v>-77097.56</v>
      </c>
      <c r="G145" s="310">
        <v>-356099.49</v>
      </c>
      <c r="H145" s="144">
        <f t="shared" si="24"/>
        <v>279001.93</v>
      </c>
      <c r="I145" s="93">
        <f t="shared" si="25"/>
        <v>-0.78349432626258464</v>
      </c>
      <c r="J145" s="160"/>
      <c r="K145" s="310">
        <v>-6119712.6799999997</v>
      </c>
      <c r="L145" s="310">
        <v>-3770708.2199999997</v>
      </c>
      <c r="M145" s="144">
        <f t="shared" si="26"/>
        <v>-2349004.46</v>
      </c>
      <c r="N145" s="93">
        <f t="shared" si="27"/>
        <v>0.62296107864850925</v>
      </c>
      <c r="O145" s="261"/>
      <c r="P145" s="160"/>
      <c r="Q145" s="310">
        <v>-1341557.79</v>
      </c>
      <c r="R145" s="310">
        <v>-1926556.9100000001</v>
      </c>
      <c r="S145" s="144">
        <f t="shared" si="28"/>
        <v>584999.12000000011</v>
      </c>
      <c r="T145" s="93">
        <f t="shared" si="29"/>
        <v>-0.30365005931747951</v>
      </c>
      <c r="U145" s="160"/>
      <c r="V145" s="310">
        <v>-9904130.7799999993</v>
      </c>
      <c r="W145" s="310">
        <v>-4905986.16</v>
      </c>
      <c r="X145" s="144">
        <f t="shared" si="30"/>
        <v>-4998144.6199999992</v>
      </c>
      <c r="Y145" s="93">
        <f t="shared" si="31"/>
        <v>1.0187849001188374</v>
      </c>
      <c r="Z145" s="134"/>
    </row>
    <row r="146" spans="1:26" s="70" customFormat="1" hidden="1" outlineLevel="1" x14ac:dyDescent="0.25">
      <c r="A146" s="65" t="s">
        <v>1371</v>
      </c>
      <c r="B146" s="66" t="s">
        <v>1832</v>
      </c>
      <c r="C146" s="67" t="s">
        <v>2292</v>
      </c>
      <c r="D146" s="68"/>
      <c r="E146" s="69"/>
      <c r="F146" s="310">
        <v>-356.27</v>
      </c>
      <c r="G146" s="310">
        <v>-8086.54</v>
      </c>
      <c r="H146" s="144">
        <f t="shared" si="24"/>
        <v>7730.27</v>
      </c>
      <c r="I146" s="93">
        <f t="shared" si="25"/>
        <v>-0.95594283834619009</v>
      </c>
      <c r="J146" s="160"/>
      <c r="K146" s="310">
        <v>-37127.01</v>
      </c>
      <c r="L146" s="310">
        <v>-36063.64</v>
      </c>
      <c r="M146" s="144">
        <f t="shared" si="26"/>
        <v>-1063.3700000000026</v>
      </c>
      <c r="N146" s="93">
        <f t="shared" si="27"/>
        <v>2.9485930982008544E-2</v>
      </c>
      <c r="O146" s="261"/>
      <c r="P146" s="160"/>
      <c r="Q146" s="310">
        <v>-21039.74</v>
      </c>
      <c r="R146" s="310">
        <v>-23775.82</v>
      </c>
      <c r="S146" s="144">
        <f t="shared" si="28"/>
        <v>2736.0799999999981</v>
      </c>
      <c r="T146" s="93">
        <f t="shared" si="29"/>
        <v>-0.11507826018198312</v>
      </c>
      <c r="U146" s="160"/>
      <c r="V146" s="310">
        <v>-65337.69</v>
      </c>
      <c r="W146" s="310">
        <v>-68245.290000000008</v>
      </c>
      <c r="X146" s="144">
        <f t="shared" si="30"/>
        <v>2907.6000000000058</v>
      </c>
      <c r="Y146" s="93">
        <f t="shared" si="31"/>
        <v>-4.2605138024909929E-2</v>
      </c>
      <c r="Z146" s="134"/>
    </row>
    <row r="147" spans="1:26" s="70" customFormat="1" hidden="1" outlineLevel="1" x14ac:dyDescent="0.25">
      <c r="A147" s="65" t="s">
        <v>1372</v>
      </c>
      <c r="B147" s="66" t="s">
        <v>1833</v>
      </c>
      <c r="C147" s="67" t="s">
        <v>2293</v>
      </c>
      <c r="D147" s="68"/>
      <c r="E147" s="69"/>
      <c r="F147" s="310">
        <v>0</v>
      </c>
      <c r="G147" s="310">
        <v>0</v>
      </c>
      <c r="H147" s="144">
        <f t="shared" si="24"/>
        <v>0</v>
      </c>
      <c r="I147" s="93" t="str">
        <f t="shared" si="25"/>
        <v/>
      </c>
      <c r="J147" s="160"/>
      <c r="K147" s="310">
        <v>0</v>
      </c>
      <c r="L147" s="310">
        <v>0</v>
      </c>
      <c r="M147" s="144">
        <f t="shared" si="26"/>
        <v>0</v>
      </c>
      <c r="N147" s="93" t="str">
        <f t="shared" si="27"/>
        <v/>
      </c>
      <c r="O147" s="261"/>
      <c r="P147" s="160"/>
      <c r="Q147" s="310">
        <v>0</v>
      </c>
      <c r="R147" s="310">
        <v>0</v>
      </c>
      <c r="S147" s="144">
        <f t="shared" si="28"/>
        <v>0</v>
      </c>
      <c r="T147" s="93" t="str">
        <f t="shared" si="29"/>
        <v/>
      </c>
      <c r="U147" s="160"/>
      <c r="V147" s="310">
        <v>0</v>
      </c>
      <c r="W147" s="310">
        <v>0</v>
      </c>
      <c r="X147" s="144">
        <f t="shared" si="30"/>
        <v>0</v>
      </c>
      <c r="Y147" s="93" t="str">
        <f t="shared" si="31"/>
        <v/>
      </c>
      <c r="Z147" s="134"/>
    </row>
    <row r="148" spans="1:26" s="70" customFormat="1" hidden="1" outlineLevel="1" x14ac:dyDescent="0.25">
      <c r="A148" s="65" t="s">
        <v>1373</v>
      </c>
      <c r="B148" s="66" t="s">
        <v>1834</v>
      </c>
      <c r="C148" s="67" t="s">
        <v>2294</v>
      </c>
      <c r="D148" s="68"/>
      <c r="E148" s="69"/>
      <c r="F148" s="310">
        <v>0</v>
      </c>
      <c r="G148" s="310">
        <v>0</v>
      </c>
      <c r="H148" s="144">
        <f t="shared" si="24"/>
        <v>0</v>
      </c>
      <c r="I148" s="93" t="str">
        <f t="shared" si="25"/>
        <v/>
      </c>
      <c r="J148" s="160"/>
      <c r="K148" s="310">
        <v>0</v>
      </c>
      <c r="L148" s="310">
        <v>152679.92000000001</v>
      </c>
      <c r="M148" s="144">
        <f t="shared" si="26"/>
        <v>-152679.92000000001</v>
      </c>
      <c r="N148" s="93">
        <f t="shared" si="27"/>
        <v>1</v>
      </c>
      <c r="O148" s="261"/>
      <c r="P148" s="160"/>
      <c r="Q148" s="310">
        <v>0</v>
      </c>
      <c r="R148" s="310">
        <v>0</v>
      </c>
      <c r="S148" s="144">
        <f t="shared" si="28"/>
        <v>0</v>
      </c>
      <c r="T148" s="93" t="str">
        <f t="shared" si="29"/>
        <v/>
      </c>
      <c r="U148" s="160"/>
      <c r="V148" s="310">
        <v>0</v>
      </c>
      <c r="W148" s="310">
        <v>4543476.29</v>
      </c>
      <c r="X148" s="144">
        <f t="shared" si="30"/>
        <v>-4543476.29</v>
      </c>
      <c r="Y148" s="93">
        <f t="shared" si="31"/>
        <v>1</v>
      </c>
      <c r="Z148" s="134"/>
    </row>
    <row r="149" spans="1:26" s="70" customFormat="1" hidden="1" outlineLevel="1" x14ac:dyDescent="0.25">
      <c r="A149" s="65" t="s">
        <v>1374</v>
      </c>
      <c r="B149" s="66" t="s">
        <v>1835</v>
      </c>
      <c r="C149" s="67" t="s">
        <v>2295</v>
      </c>
      <c r="D149" s="68"/>
      <c r="E149" s="69"/>
      <c r="F149" s="310">
        <v>547423.21</v>
      </c>
      <c r="G149" s="310">
        <v>514991.33</v>
      </c>
      <c r="H149" s="144">
        <f t="shared" si="24"/>
        <v>32431.879999999946</v>
      </c>
      <c r="I149" s="93">
        <f t="shared" si="25"/>
        <v>6.2975584462751921E-2</v>
      </c>
      <c r="J149" s="160"/>
      <c r="K149" s="310">
        <v>3523439.49</v>
      </c>
      <c r="L149" s="310">
        <v>2764769.8</v>
      </c>
      <c r="M149" s="144">
        <f t="shared" si="26"/>
        <v>758669.69000000041</v>
      </c>
      <c r="N149" s="93">
        <f t="shared" si="27"/>
        <v>0.27440609702840374</v>
      </c>
      <c r="O149" s="261"/>
      <c r="P149" s="160"/>
      <c r="Q149" s="310">
        <v>1178978.75</v>
      </c>
      <c r="R149" s="310">
        <v>1029394.84</v>
      </c>
      <c r="S149" s="144">
        <f t="shared" si="28"/>
        <v>149583.91000000003</v>
      </c>
      <c r="T149" s="93">
        <f t="shared" si="29"/>
        <v>0.14531247310312925</v>
      </c>
      <c r="U149" s="160"/>
      <c r="V149" s="310">
        <v>6410111.3399999999</v>
      </c>
      <c r="W149" s="310">
        <v>5906588.9100000001</v>
      </c>
      <c r="X149" s="144">
        <f t="shared" si="30"/>
        <v>503522.4299999997</v>
      </c>
      <c r="Y149" s="93">
        <f t="shared" si="31"/>
        <v>8.5247583278992692E-2</v>
      </c>
      <c r="Z149" s="134"/>
    </row>
    <row r="150" spans="1:26" s="70" customFormat="1" hidden="1" outlineLevel="1" x14ac:dyDescent="0.25">
      <c r="A150" s="65" t="s">
        <v>1375</v>
      </c>
      <c r="B150" s="66" t="s">
        <v>1836</v>
      </c>
      <c r="C150" s="67" t="s">
        <v>2296</v>
      </c>
      <c r="D150" s="68"/>
      <c r="E150" s="69"/>
      <c r="F150" s="310">
        <v>-279161.09000000003</v>
      </c>
      <c r="G150" s="310">
        <v>-184463.02</v>
      </c>
      <c r="H150" s="144">
        <f t="shared" si="24"/>
        <v>-94698.070000000036</v>
      </c>
      <c r="I150" s="93">
        <f t="shared" si="25"/>
        <v>0.5133715690006595</v>
      </c>
      <c r="J150" s="160"/>
      <c r="K150" s="310">
        <v>-1889123.8</v>
      </c>
      <c r="L150" s="310">
        <v>-1044887</v>
      </c>
      <c r="M150" s="144">
        <f t="shared" si="26"/>
        <v>-844236.80000000005</v>
      </c>
      <c r="N150" s="93">
        <f t="shared" si="27"/>
        <v>0.807969474211087</v>
      </c>
      <c r="O150" s="261"/>
      <c r="P150" s="160"/>
      <c r="Q150" s="310">
        <v>-670774.89</v>
      </c>
      <c r="R150" s="310">
        <v>-477481.94</v>
      </c>
      <c r="S150" s="144">
        <f t="shared" si="28"/>
        <v>-193292.95</v>
      </c>
      <c r="T150" s="93">
        <f t="shared" si="29"/>
        <v>0.40481730052449733</v>
      </c>
      <c r="U150" s="160"/>
      <c r="V150" s="310">
        <v>-3178811.56</v>
      </c>
      <c r="W150" s="310">
        <v>-2093751.23</v>
      </c>
      <c r="X150" s="144">
        <f t="shared" si="30"/>
        <v>-1085060.33</v>
      </c>
      <c r="Y150" s="93">
        <f t="shared" si="31"/>
        <v>0.51823746510706536</v>
      </c>
      <c r="Z150" s="134"/>
    </row>
    <row r="151" spans="1:26" s="70" customFormat="1" hidden="1" outlineLevel="1" x14ac:dyDescent="0.25">
      <c r="A151" s="65" t="s">
        <v>1376</v>
      </c>
      <c r="B151" s="66" t="s">
        <v>1837</v>
      </c>
      <c r="C151" s="67" t="s">
        <v>2297</v>
      </c>
      <c r="D151" s="68"/>
      <c r="E151" s="69"/>
      <c r="F151" s="310">
        <v>-288.03000000000003</v>
      </c>
      <c r="G151" s="310">
        <v>75.58</v>
      </c>
      <c r="H151" s="144">
        <f t="shared" si="24"/>
        <v>-363.61</v>
      </c>
      <c r="I151" s="93">
        <f t="shared" si="25"/>
        <v>-4.8109288171473938</v>
      </c>
      <c r="J151" s="160"/>
      <c r="K151" s="310">
        <v>-2256.9500000000003</v>
      </c>
      <c r="L151" s="310">
        <v>-2395.36</v>
      </c>
      <c r="M151" s="144">
        <f t="shared" si="26"/>
        <v>138.40999999999985</v>
      </c>
      <c r="N151" s="93">
        <f t="shared" si="27"/>
        <v>-5.7782546256095052E-2</v>
      </c>
      <c r="O151" s="261"/>
      <c r="P151" s="160"/>
      <c r="Q151" s="310">
        <v>-659.80000000000007</v>
      </c>
      <c r="R151" s="310">
        <v>-872.48</v>
      </c>
      <c r="S151" s="144">
        <f t="shared" si="28"/>
        <v>212.67999999999995</v>
      </c>
      <c r="T151" s="93">
        <f t="shared" si="29"/>
        <v>-0.24376490005501553</v>
      </c>
      <c r="U151" s="160"/>
      <c r="V151" s="310">
        <v>-2779.3700000000003</v>
      </c>
      <c r="W151" s="310">
        <v>-3203.9</v>
      </c>
      <c r="X151" s="144">
        <f t="shared" si="30"/>
        <v>424.52999999999975</v>
      </c>
      <c r="Y151" s="93">
        <f t="shared" si="31"/>
        <v>-0.13250413558475599</v>
      </c>
      <c r="Z151" s="134"/>
    </row>
    <row r="152" spans="1:26" collapsed="1" x14ac:dyDescent="0.25">
      <c r="A152" s="40" t="s">
        <v>645</v>
      </c>
      <c r="B152" s="40">
        <v>15</v>
      </c>
      <c r="C152" s="89" t="s">
        <v>791</v>
      </c>
      <c r="D152" s="85"/>
      <c r="E152" s="50"/>
      <c r="F152" s="286">
        <v>12150504.640000002</v>
      </c>
      <c r="G152" s="286">
        <v>6668971.8899999997</v>
      </c>
      <c r="H152" s="286">
        <f t="shared" si="24"/>
        <v>5481532.7500000028</v>
      </c>
      <c r="I152" s="50">
        <f t="shared" si="25"/>
        <v>0.82194569723999888</v>
      </c>
      <c r="J152" s="264"/>
      <c r="K152" s="286">
        <v>82403055.289999992</v>
      </c>
      <c r="L152" s="286">
        <v>52027802.020000003</v>
      </c>
      <c r="M152" s="286">
        <f t="shared" si="26"/>
        <v>30375253.269999988</v>
      </c>
      <c r="N152" s="50">
        <f t="shared" si="27"/>
        <v>0.58382734020405935</v>
      </c>
      <c r="O152" s="185"/>
      <c r="P152" s="257"/>
      <c r="Q152" s="286">
        <v>33061842.630000006</v>
      </c>
      <c r="R152" s="286">
        <v>22881422.879999992</v>
      </c>
      <c r="S152" s="286">
        <f t="shared" si="28"/>
        <v>10180419.750000015</v>
      </c>
      <c r="T152" s="50">
        <f t="shared" si="29"/>
        <v>0.44492074655455249</v>
      </c>
      <c r="U152" s="264"/>
      <c r="V152" s="286">
        <v>137974484.46000001</v>
      </c>
      <c r="W152" s="286">
        <v>113772426.45</v>
      </c>
      <c r="X152" s="286">
        <f t="shared" si="30"/>
        <v>24202058.010000005</v>
      </c>
      <c r="Y152" s="50">
        <f t="shared" si="31"/>
        <v>0.21272340553127059</v>
      </c>
      <c r="Z152"/>
    </row>
    <row r="153" spans="1:26" x14ac:dyDescent="0.25">
      <c r="A153" s="318"/>
      <c r="B153" s="324" t="s">
        <v>1020</v>
      </c>
      <c r="C153" s="312" t="s">
        <v>1021</v>
      </c>
      <c r="D153" s="85"/>
      <c r="E153" s="50"/>
      <c r="F153" s="286"/>
      <c r="G153" s="286"/>
      <c r="H153" s="286"/>
      <c r="I153" s="50"/>
      <c r="J153" s="264"/>
      <c r="K153" s="286"/>
      <c r="L153" s="286"/>
      <c r="M153" s="286"/>
      <c r="N153" s="50"/>
      <c r="O153" s="185"/>
      <c r="P153" s="257"/>
      <c r="Q153" s="286"/>
      <c r="R153" s="286"/>
      <c r="S153" s="286"/>
      <c r="T153" s="50"/>
      <c r="U153" s="264"/>
      <c r="V153" s="286"/>
      <c r="W153" s="286"/>
      <c r="X153" s="286"/>
      <c r="Y153" s="50"/>
      <c r="Z153"/>
    </row>
    <row r="154" spans="1:26" x14ac:dyDescent="0.25">
      <c r="A154" s="40" t="s">
        <v>1047</v>
      </c>
      <c r="B154" s="82" t="s">
        <v>1022</v>
      </c>
      <c r="C154" s="80" t="s">
        <v>1023</v>
      </c>
      <c r="D154" s="85"/>
      <c r="E154" s="50"/>
      <c r="F154" s="286">
        <v>0</v>
      </c>
      <c r="G154" s="286">
        <v>0</v>
      </c>
      <c r="H154" s="286"/>
      <c r="I154" s="50"/>
      <c r="J154" s="264"/>
      <c r="K154" s="286">
        <v>0</v>
      </c>
      <c r="L154" s="286">
        <v>0</v>
      </c>
      <c r="M154" s="286"/>
      <c r="N154" s="50"/>
      <c r="O154" s="185"/>
      <c r="P154" s="257"/>
      <c r="Q154" s="286">
        <v>0</v>
      </c>
      <c r="R154" s="286">
        <v>0</v>
      </c>
      <c r="S154" s="286"/>
      <c r="T154" s="50"/>
      <c r="U154" s="264"/>
      <c r="V154" s="286">
        <v>0</v>
      </c>
      <c r="W154" s="286">
        <v>0</v>
      </c>
      <c r="X154" s="286"/>
      <c r="Y154" s="50"/>
      <c r="Z154"/>
    </row>
    <row r="155" spans="1:26" x14ac:dyDescent="0.25">
      <c r="A155" s="40" t="s">
        <v>1048</v>
      </c>
      <c r="B155" s="82" t="s">
        <v>1024</v>
      </c>
      <c r="C155" s="80" t="s">
        <v>1025</v>
      </c>
      <c r="D155" s="85"/>
      <c r="E155" s="50"/>
      <c r="F155" s="286">
        <v>0</v>
      </c>
      <c r="G155" s="286">
        <v>0</v>
      </c>
      <c r="H155" s="286"/>
      <c r="I155" s="50"/>
      <c r="J155" s="264"/>
      <c r="K155" s="286">
        <v>0</v>
      </c>
      <c r="L155" s="286">
        <v>0</v>
      </c>
      <c r="M155" s="286"/>
      <c r="N155" s="50"/>
      <c r="O155" s="185"/>
      <c r="P155" s="257"/>
      <c r="Q155" s="286">
        <v>0</v>
      </c>
      <c r="R155" s="286">
        <v>0</v>
      </c>
      <c r="S155" s="286"/>
      <c r="T155" s="50"/>
      <c r="U155" s="264"/>
      <c r="V155" s="286">
        <v>0</v>
      </c>
      <c r="W155" s="286">
        <v>0</v>
      </c>
      <c r="X155" s="286"/>
      <c r="Y155" s="50"/>
      <c r="Z155"/>
    </row>
    <row r="156" spans="1:26" s="70" customFormat="1" hidden="1" outlineLevel="1" x14ac:dyDescent="0.25">
      <c r="A156" s="65" t="s">
        <v>1377</v>
      </c>
      <c r="B156" s="66" t="s">
        <v>1838</v>
      </c>
      <c r="C156" s="67" t="s">
        <v>2298</v>
      </c>
      <c r="D156" s="68"/>
      <c r="E156" s="69"/>
      <c r="F156" s="310">
        <v>3584.03</v>
      </c>
      <c r="G156" s="310">
        <v>4278.08</v>
      </c>
      <c r="H156" s="144">
        <f t="shared" ref="H156:H187" si="32">+F156-G156</f>
        <v>-694.04999999999973</v>
      </c>
      <c r="I156" s="93">
        <f t="shared" ref="I156:I187" si="33">IF(AND(F156=0,G156=0),"",IF(OR(F156=0,G156=0),100%,(+H156/G156)))</f>
        <v>-0.16223399281920856</v>
      </c>
      <c r="J156" s="160"/>
      <c r="K156" s="310">
        <v>23562.55</v>
      </c>
      <c r="L156" s="310">
        <v>30870.77</v>
      </c>
      <c r="M156" s="144">
        <f t="shared" ref="M156:M187" si="34">+K156-L156</f>
        <v>-7308.2200000000012</v>
      </c>
      <c r="N156" s="93">
        <f t="shared" ref="N156:N187" si="35">IF(AND(K156=0,L156=0),"",IF(OR(K156=0,L156=0),100%,(+M156/L156)))</f>
        <v>-0.23673591556025331</v>
      </c>
      <c r="O156" s="261"/>
      <c r="P156" s="160"/>
      <c r="Q156" s="310">
        <v>10333.35</v>
      </c>
      <c r="R156" s="310">
        <v>14345.39</v>
      </c>
      <c r="S156" s="144">
        <f t="shared" ref="S156:S187" si="36">+Q156-R156</f>
        <v>-4012.0399999999991</v>
      </c>
      <c r="T156" s="93">
        <f t="shared" ref="T156:T187" si="37">IF(AND(Q156=0,R156=0),"",IF(OR(Q156=0,R156=0),100%,(+S156/R156)))</f>
        <v>-0.27967451564579277</v>
      </c>
      <c r="U156" s="160"/>
      <c r="V156" s="310">
        <v>62567.05</v>
      </c>
      <c r="W156" s="310">
        <v>70070.02</v>
      </c>
      <c r="X156" s="144">
        <f t="shared" ref="X156:X187" si="38">+V156-W156</f>
        <v>-7502.9700000000012</v>
      </c>
      <c r="Y156" s="93">
        <f t="shared" ref="Y156:Y187" si="39">IF(AND(V156=0,W156=0),"",IF(OR(V156=0,W156=0),100%,(+X156/W156)))</f>
        <v>-0.10707817694357731</v>
      </c>
      <c r="Z156" s="134"/>
    </row>
    <row r="157" spans="1:26" collapsed="1" x14ac:dyDescent="0.25">
      <c r="A157" s="40" t="s">
        <v>646</v>
      </c>
      <c r="B157" s="40">
        <v>16</v>
      </c>
      <c r="C157" s="80" t="s">
        <v>792</v>
      </c>
      <c r="D157" s="85"/>
      <c r="E157" s="50"/>
      <c r="F157" s="286">
        <v>3584.03</v>
      </c>
      <c r="G157" s="286">
        <v>4278.08</v>
      </c>
      <c r="H157" s="286">
        <f t="shared" si="32"/>
        <v>-694.04999999999973</v>
      </c>
      <c r="I157" s="50">
        <f t="shared" si="33"/>
        <v>-0.16223399281920856</v>
      </c>
      <c r="J157" s="264"/>
      <c r="K157" s="286">
        <v>23562.55</v>
      </c>
      <c r="L157" s="286">
        <v>30870.77</v>
      </c>
      <c r="M157" s="286">
        <f t="shared" si="34"/>
        <v>-7308.2200000000012</v>
      </c>
      <c r="N157" s="50">
        <f t="shared" si="35"/>
        <v>-0.23673591556025331</v>
      </c>
      <c r="O157" s="185"/>
      <c r="P157" s="257"/>
      <c r="Q157" s="286">
        <v>10333.35</v>
      </c>
      <c r="R157" s="286">
        <v>14345.39</v>
      </c>
      <c r="S157" s="286">
        <f t="shared" si="36"/>
        <v>-4012.0399999999991</v>
      </c>
      <c r="T157" s="50">
        <f t="shared" si="37"/>
        <v>-0.27967451564579277</v>
      </c>
      <c r="U157" s="264"/>
      <c r="V157" s="286">
        <v>62567.05</v>
      </c>
      <c r="W157" s="286">
        <v>70070.02</v>
      </c>
      <c r="X157" s="286">
        <f t="shared" si="38"/>
        <v>-7502.9700000000012</v>
      </c>
      <c r="Y157" s="50">
        <f t="shared" si="39"/>
        <v>-0.10707817694357731</v>
      </c>
      <c r="Z157"/>
    </row>
    <row r="158" spans="1:26" s="70" customFormat="1" hidden="1" outlineLevel="1" x14ac:dyDescent="0.25">
      <c r="A158" s="65" t="s">
        <v>1378</v>
      </c>
      <c r="B158" s="66" t="s">
        <v>1839</v>
      </c>
      <c r="C158" s="67" t="s">
        <v>2299</v>
      </c>
      <c r="D158" s="68"/>
      <c r="E158" s="69"/>
      <c r="F158" s="310">
        <v>61090.1</v>
      </c>
      <c r="G158" s="310">
        <v>137783.09</v>
      </c>
      <c r="H158" s="144">
        <f t="shared" si="32"/>
        <v>-76692.989999999991</v>
      </c>
      <c r="I158" s="93">
        <f t="shared" si="33"/>
        <v>-0.5566212080161651</v>
      </c>
      <c r="J158" s="160"/>
      <c r="K158" s="310">
        <v>376416.24</v>
      </c>
      <c r="L158" s="310">
        <v>458058.68</v>
      </c>
      <c r="M158" s="144">
        <f t="shared" si="34"/>
        <v>-81642.44</v>
      </c>
      <c r="N158" s="93">
        <f t="shared" si="35"/>
        <v>-0.17823576664893678</v>
      </c>
      <c r="O158" s="261"/>
      <c r="P158" s="160"/>
      <c r="Q158" s="310">
        <v>183964.11000000002</v>
      </c>
      <c r="R158" s="310">
        <v>266582.09000000003</v>
      </c>
      <c r="S158" s="144">
        <f t="shared" si="36"/>
        <v>-82617.98000000001</v>
      </c>
      <c r="T158" s="93">
        <f t="shared" si="37"/>
        <v>-0.30991571864411449</v>
      </c>
      <c r="U158" s="160"/>
      <c r="V158" s="310">
        <v>716667.11</v>
      </c>
      <c r="W158" s="310">
        <v>817158.32000000007</v>
      </c>
      <c r="X158" s="144">
        <f t="shared" si="38"/>
        <v>-100491.21000000008</v>
      </c>
      <c r="Y158" s="93">
        <f t="shared" si="39"/>
        <v>-0.12297642640412701</v>
      </c>
      <c r="Z158" s="134"/>
    </row>
    <row r="159" spans="1:26" s="70" customFormat="1" hidden="1" outlineLevel="1" x14ac:dyDescent="0.25">
      <c r="A159" s="65" t="s">
        <v>1379</v>
      </c>
      <c r="B159" s="66" t="s">
        <v>1840</v>
      </c>
      <c r="C159" s="67" t="s">
        <v>2300</v>
      </c>
      <c r="D159" s="68"/>
      <c r="E159" s="69"/>
      <c r="F159" s="310">
        <v>0</v>
      </c>
      <c r="G159" s="310">
        <v>0</v>
      </c>
      <c r="H159" s="144">
        <f t="shared" si="32"/>
        <v>0</v>
      </c>
      <c r="I159" s="93" t="str">
        <f t="shared" si="33"/>
        <v/>
      </c>
      <c r="J159" s="160"/>
      <c r="K159" s="310">
        <v>243.15</v>
      </c>
      <c r="L159" s="310">
        <v>245.05</v>
      </c>
      <c r="M159" s="144">
        <f t="shared" si="34"/>
        <v>-1.9000000000000057</v>
      </c>
      <c r="N159" s="93">
        <f t="shared" si="35"/>
        <v>-7.7535196898592352E-3</v>
      </c>
      <c r="O159" s="261"/>
      <c r="P159" s="160"/>
      <c r="Q159" s="310">
        <v>0</v>
      </c>
      <c r="R159" s="310">
        <v>0</v>
      </c>
      <c r="S159" s="144">
        <f t="shared" si="36"/>
        <v>0</v>
      </c>
      <c r="T159" s="93" t="str">
        <f t="shared" si="37"/>
        <v/>
      </c>
      <c r="U159" s="160"/>
      <c r="V159" s="310">
        <v>243.15</v>
      </c>
      <c r="W159" s="310">
        <v>245.05</v>
      </c>
      <c r="X159" s="144">
        <f t="shared" si="38"/>
        <v>-1.9000000000000057</v>
      </c>
      <c r="Y159" s="93">
        <f t="shared" si="39"/>
        <v>-7.7535196898592352E-3</v>
      </c>
      <c r="Z159" s="134"/>
    </row>
    <row r="160" spans="1:26" s="70" customFormat="1" hidden="1" outlineLevel="1" x14ac:dyDescent="0.25">
      <c r="A160" s="65" t="s">
        <v>1380</v>
      </c>
      <c r="B160" s="66" t="s">
        <v>1841</v>
      </c>
      <c r="C160" s="67" t="s">
        <v>2301</v>
      </c>
      <c r="D160" s="68"/>
      <c r="E160" s="69"/>
      <c r="F160" s="310">
        <v>0</v>
      </c>
      <c r="G160" s="310">
        <v>0</v>
      </c>
      <c r="H160" s="144">
        <f t="shared" si="32"/>
        <v>0</v>
      </c>
      <c r="I160" s="93" t="str">
        <f t="shared" si="33"/>
        <v/>
      </c>
      <c r="J160" s="160"/>
      <c r="K160" s="310">
        <v>0</v>
      </c>
      <c r="L160" s="310">
        <v>446.40000000000003</v>
      </c>
      <c r="M160" s="144">
        <f t="shared" si="34"/>
        <v>-446.40000000000003</v>
      </c>
      <c r="N160" s="93">
        <f t="shared" si="35"/>
        <v>1</v>
      </c>
      <c r="O160" s="261"/>
      <c r="P160" s="160"/>
      <c r="Q160" s="310">
        <v>0</v>
      </c>
      <c r="R160" s="310">
        <v>446.40000000000003</v>
      </c>
      <c r="S160" s="144">
        <f t="shared" si="36"/>
        <v>-446.40000000000003</v>
      </c>
      <c r="T160" s="93">
        <f t="shared" si="37"/>
        <v>1</v>
      </c>
      <c r="U160" s="160"/>
      <c r="V160" s="310">
        <v>0</v>
      </c>
      <c r="W160" s="310">
        <v>446.40000000000003</v>
      </c>
      <c r="X160" s="144">
        <f t="shared" si="38"/>
        <v>-446.40000000000003</v>
      </c>
      <c r="Y160" s="93">
        <f t="shared" si="39"/>
        <v>1</v>
      </c>
      <c r="Z160" s="134"/>
    </row>
    <row r="161" spans="1:26" s="70" customFormat="1" hidden="1" outlineLevel="1" x14ac:dyDescent="0.25">
      <c r="A161" s="65" t="s">
        <v>1381</v>
      </c>
      <c r="B161" s="66" t="s">
        <v>1842</v>
      </c>
      <c r="C161" s="67" t="s">
        <v>2302</v>
      </c>
      <c r="D161" s="68"/>
      <c r="E161" s="69"/>
      <c r="F161" s="310">
        <v>0</v>
      </c>
      <c r="G161" s="310">
        <v>5.68</v>
      </c>
      <c r="H161" s="144">
        <f t="shared" si="32"/>
        <v>-5.68</v>
      </c>
      <c r="I161" s="93">
        <f t="shared" si="33"/>
        <v>1</v>
      </c>
      <c r="J161" s="160"/>
      <c r="K161" s="310">
        <v>0</v>
      </c>
      <c r="L161" s="310">
        <v>5.79</v>
      </c>
      <c r="M161" s="144">
        <f t="shared" si="34"/>
        <v>-5.79</v>
      </c>
      <c r="N161" s="93">
        <f t="shared" si="35"/>
        <v>1</v>
      </c>
      <c r="O161" s="261"/>
      <c r="P161" s="160"/>
      <c r="Q161" s="310">
        <v>0</v>
      </c>
      <c r="R161" s="310">
        <v>5.79</v>
      </c>
      <c r="S161" s="144">
        <f t="shared" si="36"/>
        <v>-5.79</v>
      </c>
      <c r="T161" s="93">
        <f t="shared" si="37"/>
        <v>1</v>
      </c>
      <c r="U161" s="160"/>
      <c r="V161" s="310">
        <v>0</v>
      </c>
      <c r="W161" s="310">
        <v>5.94</v>
      </c>
      <c r="X161" s="144">
        <f t="shared" si="38"/>
        <v>-5.94</v>
      </c>
      <c r="Y161" s="93">
        <f t="shared" si="39"/>
        <v>1</v>
      </c>
      <c r="Z161" s="134"/>
    </row>
    <row r="162" spans="1:26" s="70" customFormat="1" hidden="1" outlineLevel="1" x14ac:dyDescent="0.25">
      <c r="A162" s="65" t="s">
        <v>1382</v>
      </c>
      <c r="B162" s="66" t="s">
        <v>1843</v>
      </c>
      <c r="C162" s="67" t="s">
        <v>2303</v>
      </c>
      <c r="D162" s="68"/>
      <c r="E162" s="69"/>
      <c r="F162" s="310">
        <v>0</v>
      </c>
      <c r="G162" s="310">
        <v>0</v>
      </c>
      <c r="H162" s="144">
        <f t="shared" si="32"/>
        <v>0</v>
      </c>
      <c r="I162" s="93" t="str">
        <f t="shared" si="33"/>
        <v/>
      </c>
      <c r="J162" s="160"/>
      <c r="K162" s="310">
        <v>0.93</v>
      </c>
      <c r="L162" s="310">
        <v>0</v>
      </c>
      <c r="M162" s="144">
        <f t="shared" si="34"/>
        <v>0.93</v>
      </c>
      <c r="N162" s="93">
        <f t="shared" si="35"/>
        <v>1</v>
      </c>
      <c r="O162" s="261"/>
      <c r="P162" s="160"/>
      <c r="Q162" s="310">
        <v>0.93</v>
      </c>
      <c r="R162" s="310">
        <v>0</v>
      </c>
      <c r="S162" s="144">
        <f t="shared" si="36"/>
        <v>0.93</v>
      </c>
      <c r="T162" s="93">
        <f t="shared" si="37"/>
        <v>1</v>
      </c>
      <c r="U162" s="160"/>
      <c r="V162" s="310">
        <v>0.93</v>
      </c>
      <c r="W162" s="310">
        <v>0</v>
      </c>
      <c r="X162" s="144">
        <f t="shared" si="38"/>
        <v>0.93</v>
      </c>
      <c r="Y162" s="93">
        <f t="shared" si="39"/>
        <v>1</v>
      </c>
      <c r="Z162" s="134"/>
    </row>
    <row r="163" spans="1:26" collapsed="1" x14ac:dyDescent="0.25">
      <c r="A163" s="40" t="s">
        <v>647</v>
      </c>
      <c r="B163" s="40">
        <v>17</v>
      </c>
      <c r="C163" s="80" t="s">
        <v>793</v>
      </c>
      <c r="D163" s="85"/>
      <c r="E163" s="50"/>
      <c r="F163" s="286">
        <v>61090.1</v>
      </c>
      <c r="G163" s="286">
        <v>137788.76999999999</v>
      </c>
      <c r="H163" s="286">
        <f t="shared" si="32"/>
        <v>-76698.669999999984</v>
      </c>
      <c r="I163" s="50">
        <f t="shared" si="33"/>
        <v>-0.55663948520623263</v>
      </c>
      <c r="J163" s="264"/>
      <c r="K163" s="286">
        <v>376660.32</v>
      </c>
      <c r="L163" s="286">
        <v>458755.92</v>
      </c>
      <c r="M163" s="286">
        <f t="shared" si="34"/>
        <v>-82095.599999999977</v>
      </c>
      <c r="N163" s="50">
        <f t="shared" si="35"/>
        <v>-0.17895267705755161</v>
      </c>
      <c r="O163" s="185"/>
      <c r="P163" s="257"/>
      <c r="Q163" s="286">
        <v>183965.04</v>
      </c>
      <c r="R163" s="286">
        <v>267034.28000000003</v>
      </c>
      <c r="S163" s="286">
        <f t="shared" si="36"/>
        <v>-83069.24000000002</v>
      </c>
      <c r="T163" s="50">
        <f t="shared" si="37"/>
        <v>-0.3110808095499949</v>
      </c>
      <c r="U163" s="264"/>
      <c r="V163" s="286">
        <v>716911.19000000006</v>
      </c>
      <c r="W163" s="286">
        <v>817855.71000000008</v>
      </c>
      <c r="X163" s="286">
        <f t="shared" si="38"/>
        <v>-100944.52000000002</v>
      </c>
      <c r="Y163" s="50">
        <f t="shared" si="39"/>
        <v>-0.12342583021154185</v>
      </c>
      <c r="Z163"/>
    </row>
    <row r="164" spans="1:26" s="70" customFormat="1" hidden="1" outlineLevel="1" x14ac:dyDescent="0.25">
      <c r="A164" s="65" t="s">
        <v>1353</v>
      </c>
      <c r="B164" s="66" t="s">
        <v>1814</v>
      </c>
      <c r="C164" s="67" t="s">
        <v>2274</v>
      </c>
      <c r="D164" s="68"/>
      <c r="E164" s="69"/>
      <c r="F164" s="310">
        <v>6715935.2800000003</v>
      </c>
      <c r="G164" s="310">
        <v>3209524.98</v>
      </c>
      <c r="H164" s="144">
        <f t="shared" si="32"/>
        <v>3506410.3000000003</v>
      </c>
      <c r="I164" s="93">
        <f t="shared" si="33"/>
        <v>1.0925013270966972</v>
      </c>
      <c r="J164" s="160"/>
      <c r="K164" s="310">
        <v>68678373.620000005</v>
      </c>
      <c r="L164" s="310">
        <v>45340286.780000001</v>
      </c>
      <c r="M164" s="144">
        <f t="shared" si="34"/>
        <v>23338086.840000004</v>
      </c>
      <c r="N164" s="93">
        <f t="shared" si="35"/>
        <v>0.51473178705818501</v>
      </c>
      <c r="O164" s="261"/>
      <c r="P164" s="160"/>
      <c r="Q164" s="310">
        <v>24662942.850000001</v>
      </c>
      <c r="R164" s="310">
        <v>18582571.640000001</v>
      </c>
      <c r="S164" s="144">
        <f t="shared" si="36"/>
        <v>6080371.2100000009</v>
      </c>
      <c r="T164" s="93">
        <f t="shared" si="37"/>
        <v>0.32720827492528914</v>
      </c>
      <c r="U164" s="160"/>
      <c r="V164" s="310">
        <v>112345802.7</v>
      </c>
      <c r="W164" s="310">
        <v>90125032.319999993</v>
      </c>
      <c r="X164" s="144">
        <f t="shared" si="38"/>
        <v>22220770.38000001</v>
      </c>
      <c r="Y164" s="93">
        <f t="shared" si="39"/>
        <v>0.24655492273336932</v>
      </c>
      <c r="Z164" s="134"/>
    </row>
    <row r="165" spans="1:26" s="70" customFormat="1" hidden="1" outlineLevel="1" x14ac:dyDescent="0.25">
      <c r="A165" s="65" t="s">
        <v>1354</v>
      </c>
      <c r="B165" s="66" t="s">
        <v>1815</v>
      </c>
      <c r="C165" s="67" t="s">
        <v>2275</v>
      </c>
      <c r="D165" s="68"/>
      <c r="E165" s="69"/>
      <c r="F165" s="310">
        <v>0</v>
      </c>
      <c r="G165" s="310">
        <v>0</v>
      </c>
      <c r="H165" s="144">
        <f t="shared" si="32"/>
        <v>0</v>
      </c>
      <c r="I165" s="93" t="str">
        <f t="shared" si="33"/>
        <v/>
      </c>
      <c r="J165" s="160"/>
      <c r="K165" s="310">
        <v>0</v>
      </c>
      <c r="L165" s="310">
        <v>373078.23</v>
      </c>
      <c r="M165" s="144">
        <f t="shared" si="34"/>
        <v>-373078.23</v>
      </c>
      <c r="N165" s="93">
        <f t="shared" si="35"/>
        <v>1</v>
      </c>
      <c r="O165" s="261"/>
      <c r="P165" s="160"/>
      <c r="Q165" s="310">
        <v>0</v>
      </c>
      <c r="R165" s="310">
        <v>149722.20000000001</v>
      </c>
      <c r="S165" s="144">
        <f t="shared" si="36"/>
        <v>-149722.20000000001</v>
      </c>
      <c r="T165" s="93">
        <f t="shared" si="37"/>
        <v>1</v>
      </c>
      <c r="U165" s="160"/>
      <c r="V165" s="310">
        <v>0</v>
      </c>
      <c r="W165" s="310">
        <v>824699.23</v>
      </c>
      <c r="X165" s="144">
        <f t="shared" si="38"/>
        <v>-824699.23</v>
      </c>
      <c r="Y165" s="93">
        <f t="shared" si="39"/>
        <v>1</v>
      </c>
      <c r="Z165" s="134"/>
    </row>
    <row r="166" spans="1:26" s="70" customFormat="1" hidden="1" outlineLevel="1" x14ac:dyDescent="0.25">
      <c r="A166" s="65" t="s">
        <v>1355</v>
      </c>
      <c r="B166" s="66" t="s">
        <v>1816</v>
      </c>
      <c r="C166" s="67" t="s">
        <v>2276</v>
      </c>
      <c r="D166" s="68"/>
      <c r="E166" s="69"/>
      <c r="F166" s="310">
        <v>483018.55</v>
      </c>
      <c r="G166" s="310">
        <v>220058.25</v>
      </c>
      <c r="H166" s="144">
        <f t="shared" si="32"/>
        <v>262960.3</v>
      </c>
      <c r="I166" s="93">
        <f t="shared" si="33"/>
        <v>1.1949576987002304</v>
      </c>
      <c r="J166" s="160"/>
      <c r="K166" s="310">
        <v>2332542</v>
      </c>
      <c r="L166" s="310">
        <v>220058.25</v>
      </c>
      <c r="M166" s="144">
        <f t="shared" si="34"/>
        <v>2112483.75</v>
      </c>
      <c r="N166" s="93">
        <f t="shared" si="35"/>
        <v>9.5996571362355194</v>
      </c>
      <c r="O166" s="261"/>
      <c r="P166" s="160"/>
      <c r="Q166" s="310">
        <v>1727896.6800000002</v>
      </c>
      <c r="R166" s="310">
        <v>220058.25</v>
      </c>
      <c r="S166" s="144">
        <f t="shared" si="36"/>
        <v>1507838.4300000002</v>
      </c>
      <c r="T166" s="93">
        <f t="shared" si="37"/>
        <v>6.8519968235683058</v>
      </c>
      <c r="U166" s="160"/>
      <c r="V166" s="310">
        <v>3531740.64</v>
      </c>
      <c r="W166" s="310">
        <v>220058.25</v>
      </c>
      <c r="X166" s="144">
        <f t="shared" si="38"/>
        <v>3311682.39</v>
      </c>
      <c r="Y166" s="93">
        <f t="shared" si="39"/>
        <v>15.049117176929292</v>
      </c>
      <c r="Z166" s="134"/>
    </row>
    <row r="167" spans="1:26" s="70" customFormat="1" hidden="1" outlineLevel="1" x14ac:dyDescent="0.25">
      <c r="A167" s="65" t="s">
        <v>1356</v>
      </c>
      <c r="B167" s="66" t="s">
        <v>1817</v>
      </c>
      <c r="C167" s="67" t="s">
        <v>2277</v>
      </c>
      <c r="D167" s="68"/>
      <c r="E167" s="69"/>
      <c r="F167" s="310">
        <v>0</v>
      </c>
      <c r="G167" s="310">
        <v>0</v>
      </c>
      <c r="H167" s="144">
        <f t="shared" si="32"/>
        <v>0</v>
      </c>
      <c r="I167" s="93" t="str">
        <f t="shared" si="33"/>
        <v/>
      </c>
      <c r="J167" s="160"/>
      <c r="K167" s="310">
        <v>0</v>
      </c>
      <c r="L167" s="310">
        <v>0</v>
      </c>
      <c r="M167" s="144">
        <f t="shared" si="34"/>
        <v>0</v>
      </c>
      <c r="N167" s="93" t="str">
        <f t="shared" si="35"/>
        <v/>
      </c>
      <c r="O167" s="261"/>
      <c r="P167" s="160"/>
      <c r="Q167" s="310">
        <v>0</v>
      </c>
      <c r="R167" s="310">
        <v>0</v>
      </c>
      <c r="S167" s="144">
        <f t="shared" si="36"/>
        <v>0</v>
      </c>
      <c r="T167" s="93" t="str">
        <f t="shared" si="37"/>
        <v/>
      </c>
      <c r="U167" s="160"/>
      <c r="V167" s="310">
        <v>0</v>
      </c>
      <c r="W167" s="310">
        <v>0</v>
      </c>
      <c r="X167" s="144">
        <f t="shared" si="38"/>
        <v>0</v>
      </c>
      <c r="Y167" s="93" t="str">
        <f t="shared" si="39"/>
        <v/>
      </c>
      <c r="Z167" s="134"/>
    </row>
    <row r="168" spans="1:26" s="70" customFormat="1" hidden="1" outlineLevel="1" x14ac:dyDescent="0.25">
      <c r="A168" s="65" t="s">
        <v>1357</v>
      </c>
      <c r="B168" s="66" t="s">
        <v>1818</v>
      </c>
      <c r="C168" s="67" t="s">
        <v>2278</v>
      </c>
      <c r="D168" s="68"/>
      <c r="E168" s="69"/>
      <c r="F168" s="310">
        <v>891.5</v>
      </c>
      <c r="G168" s="310">
        <v>1324.51</v>
      </c>
      <c r="H168" s="144">
        <f t="shared" si="32"/>
        <v>-433.01</v>
      </c>
      <c r="I168" s="93">
        <f t="shared" si="33"/>
        <v>-0.32692089904945981</v>
      </c>
      <c r="J168" s="160"/>
      <c r="K168" s="310">
        <v>-1531.24</v>
      </c>
      <c r="L168" s="310">
        <v>1537.56</v>
      </c>
      <c r="M168" s="144">
        <f t="shared" si="34"/>
        <v>-3068.8</v>
      </c>
      <c r="N168" s="93">
        <f t="shared" si="35"/>
        <v>-1.9958895913005024</v>
      </c>
      <c r="O168" s="261"/>
      <c r="P168" s="160"/>
      <c r="Q168" s="310">
        <v>-391.77</v>
      </c>
      <c r="R168" s="310">
        <v>1693.79</v>
      </c>
      <c r="S168" s="144">
        <f t="shared" si="36"/>
        <v>-2085.56</v>
      </c>
      <c r="T168" s="93">
        <f t="shared" si="37"/>
        <v>-1.2312978586483567</v>
      </c>
      <c r="U168" s="160"/>
      <c r="V168" s="310">
        <v>1843.49</v>
      </c>
      <c r="W168" s="310">
        <v>4375.74</v>
      </c>
      <c r="X168" s="144">
        <f t="shared" si="38"/>
        <v>-2532.25</v>
      </c>
      <c r="Y168" s="93">
        <f t="shared" si="39"/>
        <v>-0.57870211667055171</v>
      </c>
      <c r="Z168" s="134"/>
    </row>
    <row r="169" spans="1:26" s="70" customFormat="1" hidden="1" outlineLevel="1" x14ac:dyDescent="0.25">
      <c r="A169" s="65" t="s">
        <v>1358</v>
      </c>
      <c r="B169" s="66" t="s">
        <v>1819</v>
      </c>
      <c r="C169" s="67" t="s">
        <v>2279</v>
      </c>
      <c r="D169" s="68"/>
      <c r="E169" s="69"/>
      <c r="F169" s="310">
        <v>-4019.14</v>
      </c>
      <c r="G169" s="310">
        <v>8576.02</v>
      </c>
      <c r="H169" s="144">
        <f t="shared" si="32"/>
        <v>-12595.16</v>
      </c>
      <c r="I169" s="93">
        <f t="shared" si="33"/>
        <v>-1.4686486272186865</v>
      </c>
      <c r="J169" s="160"/>
      <c r="K169" s="310">
        <v>-38270.129999999997</v>
      </c>
      <c r="L169" s="310">
        <v>22786.100000000002</v>
      </c>
      <c r="M169" s="144">
        <f t="shared" si="34"/>
        <v>-61056.229999999996</v>
      </c>
      <c r="N169" s="93">
        <f t="shared" si="35"/>
        <v>-2.6795384027981966</v>
      </c>
      <c r="O169" s="261"/>
      <c r="P169" s="160"/>
      <c r="Q169" s="310">
        <v>-21728.22</v>
      </c>
      <c r="R169" s="310">
        <v>17615.7</v>
      </c>
      <c r="S169" s="144">
        <f t="shared" si="36"/>
        <v>-39343.919999999998</v>
      </c>
      <c r="T169" s="93">
        <f t="shared" si="37"/>
        <v>-2.2334576542516049</v>
      </c>
      <c r="U169" s="160"/>
      <c r="V169" s="310">
        <v>-4990.2299999999959</v>
      </c>
      <c r="W169" s="310">
        <v>50226.33</v>
      </c>
      <c r="X169" s="144">
        <f t="shared" si="38"/>
        <v>-55216.56</v>
      </c>
      <c r="Y169" s="93">
        <f t="shared" si="39"/>
        <v>-1.0993548602894139</v>
      </c>
      <c r="Z169" s="134"/>
    </row>
    <row r="170" spans="1:26" s="70" customFormat="1" hidden="1" outlineLevel="1" x14ac:dyDescent="0.25">
      <c r="A170" s="65" t="s">
        <v>1359</v>
      </c>
      <c r="B170" s="66" t="s">
        <v>1820</v>
      </c>
      <c r="C170" s="67" t="s">
        <v>2280</v>
      </c>
      <c r="D170" s="68"/>
      <c r="E170" s="69"/>
      <c r="F170" s="310">
        <v>271549.28999999998</v>
      </c>
      <c r="G170" s="310">
        <v>301057.2</v>
      </c>
      <c r="H170" s="144">
        <f t="shared" si="32"/>
        <v>-29507.910000000033</v>
      </c>
      <c r="I170" s="93">
        <f t="shared" si="33"/>
        <v>-9.8014297615204124E-2</v>
      </c>
      <c r="J170" s="160"/>
      <c r="K170" s="310">
        <v>1649750.9500000002</v>
      </c>
      <c r="L170" s="310">
        <v>1847368.6600000001</v>
      </c>
      <c r="M170" s="144">
        <f t="shared" si="34"/>
        <v>-197617.70999999996</v>
      </c>
      <c r="N170" s="93">
        <f t="shared" si="35"/>
        <v>-0.10697253573631586</v>
      </c>
      <c r="O170" s="261"/>
      <c r="P170" s="160"/>
      <c r="Q170" s="310">
        <v>818938.66</v>
      </c>
      <c r="R170" s="310">
        <v>910650.49</v>
      </c>
      <c r="S170" s="144">
        <f t="shared" si="36"/>
        <v>-91711.829999999958</v>
      </c>
      <c r="T170" s="93">
        <f t="shared" si="37"/>
        <v>-0.10071024065445784</v>
      </c>
      <c r="U170" s="160"/>
      <c r="V170" s="310">
        <v>3389853.7700000005</v>
      </c>
      <c r="W170" s="310">
        <v>3180729.83</v>
      </c>
      <c r="X170" s="144">
        <f t="shared" si="38"/>
        <v>209123.94000000041</v>
      </c>
      <c r="Y170" s="93">
        <f t="shared" si="39"/>
        <v>6.5747155897236453E-2</v>
      </c>
      <c r="Z170" s="134"/>
    </row>
    <row r="171" spans="1:26" s="70" customFormat="1" hidden="1" outlineLevel="1" x14ac:dyDescent="0.25">
      <c r="A171" s="65" t="s">
        <v>1360</v>
      </c>
      <c r="B171" s="66" t="s">
        <v>1821</v>
      </c>
      <c r="C171" s="67" t="s">
        <v>2281</v>
      </c>
      <c r="D171" s="68"/>
      <c r="E171" s="69"/>
      <c r="F171" s="310">
        <v>-119573</v>
      </c>
      <c r="G171" s="310">
        <v>-119573</v>
      </c>
      <c r="H171" s="144">
        <f t="shared" si="32"/>
        <v>0</v>
      </c>
      <c r="I171" s="93">
        <f t="shared" si="33"/>
        <v>0</v>
      </c>
      <c r="J171" s="160"/>
      <c r="K171" s="310">
        <v>-717438</v>
      </c>
      <c r="L171" s="310">
        <v>-717438</v>
      </c>
      <c r="M171" s="144">
        <f t="shared" si="34"/>
        <v>0</v>
      </c>
      <c r="N171" s="93">
        <f t="shared" si="35"/>
        <v>0</v>
      </c>
      <c r="O171" s="261"/>
      <c r="P171" s="160"/>
      <c r="Q171" s="310">
        <v>-358719</v>
      </c>
      <c r="R171" s="310">
        <v>-358719</v>
      </c>
      <c r="S171" s="144">
        <f t="shared" si="36"/>
        <v>0</v>
      </c>
      <c r="T171" s="93">
        <f t="shared" si="37"/>
        <v>0</v>
      </c>
      <c r="U171" s="160"/>
      <c r="V171" s="310">
        <v>-1434876</v>
      </c>
      <c r="W171" s="310">
        <v>-1434876</v>
      </c>
      <c r="X171" s="144">
        <f t="shared" si="38"/>
        <v>0</v>
      </c>
      <c r="Y171" s="93">
        <f t="shared" si="39"/>
        <v>0</v>
      </c>
      <c r="Z171" s="134"/>
    </row>
    <row r="172" spans="1:26" s="70" customFormat="1" hidden="1" outlineLevel="1" x14ac:dyDescent="0.25">
      <c r="A172" s="65" t="s">
        <v>1361</v>
      </c>
      <c r="B172" s="66" t="s">
        <v>1822</v>
      </c>
      <c r="C172" s="67" t="s">
        <v>2282</v>
      </c>
      <c r="D172" s="68"/>
      <c r="E172" s="69"/>
      <c r="F172" s="310">
        <v>26888.600000000002</v>
      </c>
      <c r="G172" s="310">
        <v>95135.13</v>
      </c>
      <c r="H172" s="144">
        <f t="shared" si="32"/>
        <v>-68246.53</v>
      </c>
      <c r="I172" s="93">
        <f t="shared" si="33"/>
        <v>-0.71736413247135933</v>
      </c>
      <c r="J172" s="160"/>
      <c r="K172" s="310">
        <v>208661.02000000002</v>
      </c>
      <c r="L172" s="310">
        <v>525283.94999999995</v>
      </c>
      <c r="M172" s="144">
        <f t="shared" si="34"/>
        <v>-316622.92999999993</v>
      </c>
      <c r="N172" s="93">
        <f t="shared" si="35"/>
        <v>-0.60276528532805917</v>
      </c>
      <c r="O172" s="261"/>
      <c r="P172" s="160"/>
      <c r="Q172" s="310">
        <v>111222.19</v>
      </c>
      <c r="R172" s="310">
        <v>269511.63</v>
      </c>
      <c r="S172" s="144">
        <f t="shared" si="36"/>
        <v>-158289.44</v>
      </c>
      <c r="T172" s="93">
        <f t="shared" si="37"/>
        <v>-0.58731951567359075</v>
      </c>
      <c r="U172" s="160"/>
      <c r="V172" s="310">
        <v>782192.34000000008</v>
      </c>
      <c r="W172" s="310">
        <v>957307.12999999989</v>
      </c>
      <c r="X172" s="144">
        <f t="shared" si="38"/>
        <v>-175114.7899999998</v>
      </c>
      <c r="Y172" s="93">
        <f t="shared" si="39"/>
        <v>-0.18292435573941648</v>
      </c>
      <c r="Z172" s="134"/>
    </row>
    <row r="173" spans="1:26" s="70" customFormat="1" hidden="1" outlineLevel="1" x14ac:dyDescent="0.25">
      <c r="A173" s="65" t="s">
        <v>1362</v>
      </c>
      <c r="B173" s="66" t="s">
        <v>1823</v>
      </c>
      <c r="C173" s="67" t="s">
        <v>2283</v>
      </c>
      <c r="D173" s="68"/>
      <c r="E173" s="69"/>
      <c r="F173" s="310">
        <v>108302.07</v>
      </c>
      <c r="G173" s="310">
        <v>36486.33</v>
      </c>
      <c r="H173" s="144">
        <f t="shared" si="32"/>
        <v>71815.740000000005</v>
      </c>
      <c r="I173" s="93">
        <f t="shared" si="33"/>
        <v>1.9682916862287876</v>
      </c>
      <c r="J173" s="160"/>
      <c r="K173" s="310">
        <v>505567.03</v>
      </c>
      <c r="L173" s="310">
        <v>304407.47000000003</v>
      </c>
      <c r="M173" s="144">
        <f t="shared" si="34"/>
        <v>201159.56</v>
      </c>
      <c r="N173" s="93">
        <f t="shared" si="35"/>
        <v>0.66082333656266712</v>
      </c>
      <c r="O173" s="261"/>
      <c r="P173" s="160"/>
      <c r="Q173" s="310">
        <v>228433.39</v>
      </c>
      <c r="R173" s="310">
        <v>149308.74</v>
      </c>
      <c r="S173" s="144">
        <f t="shared" si="36"/>
        <v>79124.650000000023</v>
      </c>
      <c r="T173" s="93">
        <f t="shared" si="37"/>
        <v>0.52993984143192174</v>
      </c>
      <c r="U173" s="160"/>
      <c r="V173" s="310">
        <v>799682.65</v>
      </c>
      <c r="W173" s="310">
        <v>619034.97</v>
      </c>
      <c r="X173" s="144">
        <f t="shared" si="38"/>
        <v>180647.68000000005</v>
      </c>
      <c r="Y173" s="93">
        <f t="shared" si="39"/>
        <v>0.29182144588697478</v>
      </c>
      <c r="Z173" s="134"/>
    </row>
    <row r="174" spans="1:26" s="70" customFormat="1" hidden="1" outlineLevel="1" x14ac:dyDescent="0.25">
      <c r="A174" s="65" t="s">
        <v>1363</v>
      </c>
      <c r="B174" s="66" t="s">
        <v>1824</v>
      </c>
      <c r="C174" s="67" t="s">
        <v>2284</v>
      </c>
      <c r="D174" s="68"/>
      <c r="E174" s="69"/>
      <c r="F174" s="310">
        <v>-961.09</v>
      </c>
      <c r="G174" s="310">
        <v>-368.62</v>
      </c>
      <c r="H174" s="144">
        <f t="shared" si="32"/>
        <v>-592.47</v>
      </c>
      <c r="I174" s="93">
        <f t="shared" si="33"/>
        <v>1.6072649340784548</v>
      </c>
      <c r="J174" s="160"/>
      <c r="K174" s="310">
        <v>211096.54</v>
      </c>
      <c r="L174" s="310">
        <v>-9415.0400000000009</v>
      </c>
      <c r="M174" s="144">
        <f t="shared" si="34"/>
        <v>220511.58000000002</v>
      </c>
      <c r="N174" s="93">
        <f t="shared" si="35"/>
        <v>-23.421204795731086</v>
      </c>
      <c r="O174" s="261"/>
      <c r="P174" s="160"/>
      <c r="Q174" s="310">
        <v>-1821.42</v>
      </c>
      <c r="R174" s="310">
        <v>-2789.86</v>
      </c>
      <c r="S174" s="144">
        <f t="shared" si="36"/>
        <v>968.44</v>
      </c>
      <c r="T174" s="93">
        <f t="shared" si="37"/>
        <v>-0.34712852974701242</v>
      </c>
      <c r="U174" s="160"/>
      <c r="V174" s="310">
        <v>-19127.419999999984</v>
      </c>
      <c r="W174" s="310">
        <v>7220.3499999999985</v>
      </c>
      <c r="X174" s="144">
        <f t="shared" si="38"/>
        <v>-26347.769999999982</v>
      </c>
      <c r="Y174" s="93">
        <f t="shared" si="39"/>
        <v>-3.6490987279010003</v>
      </c>
      <c r="Z174" s="134"/>
    </row>
    <row r="175" spans="1:26" s="70" customFormat="1" hidden="1" outlineLevel="1" x14ac:dyDescent="0.25">
      <c r="A175" s="65" t="s">
        <v>1364</v>
      </c>
      <c r="B175" s="66" t="s">
        <v>1825</v>
      </c>
      <c r="C175" s="67" t="s">
        <v>2285</v>
      </c>
      <c r="D175" s="68"/>
      <c r="E175" s="69"/>
      <c r="F175" s="310">
        <v>3619595.0300000003</v>
      </c>
      <c r="G175" s="310">
        <v>1941715.06</v>
      </c>
      <c r="H175" s="144">
        <f t="shared" si="32"/>
        <v>1677879.9700000002</v>
      </c>
      <c r="I175" s="93">
        <f t="shared" si="33"/>
        <v>0.86412265350612261</v>
      </c>
      <c r="J175" s="160"/>
      <c r="K175" s="310">
        <v>6498538.9900000002</v>
      </c>
      <c r="L175" s="310">
        <v>2554476.13</v>
      </c>
      <c r="M175" s="144">
        <f t="shared" si="34"/>
        <v>3944062.8600000003</v>
      </c>
      <c r="N175" s="93">
        <f t="shared" si="35"/>
        <v>1.543981097995228</v>
      </c>
      <c r="O175" s="261"/>
      <c r="P175" s="160"/>
      <c r="Q175" s="310">
        <v>5159257.5599999996</v>
      </c>
      <c r="R175" s="310">
        <v>2182148.9500000002</v>
      </c>
      <c r="S175" s="144">
        <f t="shared" si="36"/>
        <v>2977108.6099999994</v>
      </c>
      <c r="T175" s="93">
        <f t="shared" si="37"/>
        <v>1.3643012820000207</v>
      </c>
      <c r="U175" s="160"/>
      <c r="V175" s="310">
        <v>12556509.93</v>
      </c>
      <c r="W175" s="310">
        <v>7829587.4799999995</v>
      </c>
      <c r="X175" s="144">
        <f t="shared" si="38"/>
        <v>4726922.45</v>
      </c>
      <c r="Y175" s="93">
        <f t="shared" si="39"/>
        <v>0.60372560649900298</v>
      </c>
      <c r="Z175" s="134"/>
    </row>
    <row r="176" spans="1:26" s="70" customFormat="1" hidden="1" outlineLevel="1" x14ac:dyDescent="0.25">
      <c r="A176" s="65" t="s">
        <v>1365</v>
      </c>
      <c r="B176" s="66" t="s">
        <v>1826</v>
      </c>
      <c r="C176" s="67" t="s">
        <v>2286</v>
      </c>
      <c r="D176" s="68"/>
      <c r="E176" s="69"/>
      <c r="F176" s="310">
        <v>95618.73</v>
      </c>
      <c r="G176" s="310">
        <v>53689.01</v>
      </c>
      <c r="H176" s="144">
        <f t="shared" si="32"/>
        <v>41929.719999999994</v>
      </c>
      <c r="I176" s="93">
        <f t="shared" si="33"/>
        <v>0.78097398331613843</v>
      </c>
      <c r="J176" s="160"/>
      <c r="K176" s="310">
        <v>544778.74</v>
      </c>
      <c r="L176" s="310">
        <v>219149.98</v>
      </c>
      <c r="M176" s="144">
        <f t="shared" si="34"/>
        <v>325628.76</v>
      </c>
      <c r="N176" s="93">
        <f t="shared" si="35"/>
        <v>1.485871730401253</v>
      </c>
      <c r="O176" s="261"/>
      <c r="P176" s="160"/>
      <c r="Q176" s="310">
        <v>270474.18</v>
      </c>
      <c r="R176" s="310">
        <v>160450.26999999999</v>
      </c>
      <c r="S176" s="144">
        <f t="shared" si="36"/>
        <v>110023.91</v>
      </c>
      <c r="T176" s="93">
        <f t="shared" si="37"/>
        <v>0.68571969370945907</v>
      </c>
      <c r="U176" s="160"/>
      <c r="V176" s="310">
        <v>795604.79</v>
      </c>
      <c r="W176" s="310">
        <v>555891.03</v>
      </c>
      <c r="X176" s="144">
        <f t="shared" si="38"/>
        <v>239713.76</v>
      </c>
      <c r="Y176" s="93">
        <f t="shared" si="39"/>
        <v>0.43122437143840942</v>
      </c>
      <c r="Z176" s="134"/>
    </row>
    <row r="177" spans="1:26" s="70" customFormat="1" hidden="1" outlineLevel="1" x14ac:dyDescent="0.25">
      <c r="A177" s="65" t="s">
        <v>1366</v>
      </c>
      <c r="B177" s="66" t="s">
        <v>1827</v>
      </c>
      <c r="C177" s="67" t="s">
        <v>2287</v>
      </c>
      <c r="D177" s="68"/>
      <c r="E177" s="69"/>
      <c r="F177" s="310">
        <v>-5237.4400000000005</v>
      </c>
      <c r="G177" s="310">
        <v>-25283.119999999999</v>
      </c>
      <c r="H177" s="144">
        <f t="shared" si="32"/>
        <v>20045.68</v>
      </c>
      <c r="I177" s="93">
        <f t="shared" si="33"/>
        <v>-0.79284835099465578</v>
      </c>
      <c r="J177" s="160"/>
      <c r="K177" s="310">
        <v>-98626.83</v>
      </c>
      <c r="L177" s="310">
        <v>-13997.58</v>
      </c>
      <c r="M177" s="144">
        <f t="shared" si="34"/>
        <v>-84629.25</v>
      </c>
      <c r="N177" s="93">
        <f t="shared" si="35"/>
        <v>6.0459915213915547</v>
      </c>
      <c r="O177" s="261"/>
      <c r="P177" s="160"/>
      <c r="Q177" s="310">
        <v>-55687.700000000004</v>
      </c>
      <c r="R177" s="310">
        <v>-22033.62</v>
      </c>
      <c r="S177" s="144">
        <f t="shared" si="36"/>
        <v>-33654.080000000002</v>
      </c>
      <c r="T177" s="93">
        <f t="shared" si="37"/>
        <v>1.5273967691191916</v>
      </c>
      <c r="U177" s="160"/>
      <c r="V177" s="310">
        <v>-120514.41</v>
      </c>
      <c r="W177" s="310">
        <v>-10593.61</v>
      </c>
      <c r="X177" s="144">
        <f t="shared" si="38"/>
        <v>-109920.8</v>
      </c>
      <c r="Y177" s="93">
        <f t="shared" si="39"/>
        <v>10.376141843998409</v>
      </c>
      <c r="Z177" s="134"/>
    </row>
    <row r="178" spans="1:26" s="70" customFormat="1" hidden="1" outlineLevel="1" x14ac:dyDescent="0.25">
      <c r="A178" s="65" t="s">
        <v>1367</v>
      </c>
      <c r="B178" s="66" t="s">
        <v>1828</v>
      </c>
      <c r="C178" s="67" t="s">
        <v>2288</v>
      </c>
      <c r="D178" s="68"/>
      <c r="E178" s="69"/>
      <c r="F178" s="310">
        <v>0</v>
      </c>
      <c r="G178" s="310">
        <v>0</v>
      </c>
      <c r="H178" s="144">
        <f t="shared" si="32"/>
        <v>0</v>
      </c>
      <c r="I178" s="93" t="str">
        <f t="shared" si="33"/>
        <v/>
      </c>
      <c r="J178" s="160"/>
      <c r="K178" s="310">
        <v>0</v>
      </c>
      <c r="L178" s="310">
        <v>0</v>
      </c>
      <c r="M178" s="144">
        <f t="shared" si="34"/>
        <v>0</v>
      </c>
      <c r="N178" s="93" t="str">
        <f t="shared" si="35"/>
        <v/>
      </c>
      <c r="O178" s="261"/>
      <c r="P178" s="160"/>
      <c r="Q178" s="310">
        <v>0</v>
      </c>
      <c r="R178" s="310">
        <v>0</v>
      </c>
      <c r="S178" s="144">
        <f t="shared" si="36"/>
        <v>0</v>
      </c>
      <c r="T178" s="93" t="str">
        <f t="shared" si="37"/>
        <v/>
      </c>
      <c r="U178" s="160"/>
      <c r="V178" s="310">
        <v>0</v>
      </c>
      <c r="W178" s="310">
        <v>0</v>
      </c>
      <c r="X178" s="144">
        <f t="shared" si="38"/>
        <v>0</v>
      </c>
      <c r="Y178" s="93" t="str">
        <f t="shared" si="39"/>
        <v/>
      </c>
      <c r="Z178" s="134"/>
    </row>
    <row r="179" spans="1:26" s="70" customFormat="1" hidden="1" outlineLevel="1" x14ac:dyDescent="0.25">
      <c r="A179" s="65" t="s">
        <v>1368</v>
      </c>
      <c r="B179" s="66" t="s">
        <v>1829</v>
      </c>
      <c r="C179" s="67" t="s">
        <v>2289</v>
      </c>
      <c r="D179" s="68"/>
      <c r="E179" s="69"/>
      <c r="F179" s="310">
        <v>115041.68000000001</v>
      </c>
      <c r="G179" s="310">
        <v>165939.33000000002</v>
      </c>
      <c r="H179" s="144">
        <f t="shared" si="32"/>
        <v>-50897.650000000009</v>
      </c>
      <c r="I179" s="93">
        <f t="shared" si="33"/>
        <v>-0.30672445164145234</v>
      </c>
      <c r="J179" s="160"/>
      <c r="K179" s="310">
        <v>3754534.42</v>
      </c>
      <c r="L179" s="310">
        <v>821691.29</v>
      </c>
      <c r="M179" s="144">
        <f t="shared" si="34"/>
        <v>2932843.13</v>
      </c>
      <c r="N179" s="93">
        <f t="shared" si="35"/>
        <v>3.5692761572293161</v>
      </c>
      <c r="O179" s="261"/>
      <c r="P179" s="160"/>
      <c r="Q179" s="310">
        <v>441454</v>
      </c>
      <c r="R179" s="310">
        <v>403044.42</v>
      </c>
      <c r="S179" s="144">
        <f t="shared" si="36"/>
        <v>38409.580000000016</v>
      </c>
      <c r="T179" s="93">
        <f t="shared" si="37"/>
        <v>9.5298627382063794E-2</v>
      </c>
      <c r="U179" s="160"/>
      <c r="V179" s="310">
        <v>4223240.5199999996</v>
      </c>
      <c r="W179" s="310">
        <v>1210377.1600000001</v>
      </c>
      <c r="X179" s="144">
        <f t="shared" si="38"/>
        <v>3012863.3599999994</v>
      </c>
      <c r="Y179" s="93">
        <f t="shared" si="39"/>
        <v>2.4891938311195489</v>
      </c>
      <c r="Z179" s="134"/>
    </row>
    <row r="180" spans="1:26" s="70" customFormat="1" hidden="1" outlineLevel="1" x14ac:dyDescent="0.25">
      <c r="A180" s="65" t="s">
        <v>1369</v>
      </c>
      <c r="B180" s="66" t="s">
        <v>1830</v>
      </c>
      <c r="C180" s="67" t="s">
        <v>2290</v>
      </c>
      <c r="D180" s="68"/>
      <c r="E180" s="69"/>
      <c r="F180" s="310">
        <v>652934.32000000007</v>
      </c>
      <c r="G180" s="310">
        <v>814272.95000000007</v>
      </c>
      <c r="H180" s="144">
        <f t="shared" si="32"/>
        <v>-161338.63</v>
      </c>
      <c r="I180" s="93">
        <f t="shared" si="33"/>
        <v>-0.19813826555333811</v>
      </c>
      <c r="J180" s="160"/>
      <c r="K180" s="310">
        <v>3399859.13</v>
      </c>
      <c r="L180" s="310">
        <v>2475132.7400000002</v>
      </c>
      <c r="M180" s="144">
        <f t="shared" si="34"/>
        <v>924726.38999999966</v>
      </c>
      <c r="N180" s="93">
        <f t="shared" si="35"/>
        <v>0.37360678684247034</v>
      </c>
      <c r="O180" s="261"/>
      <c r="P180" s="160"/>
      <c r="Q180" s="310">
        <v>934624.70000000007</v>
      </c>
      <c r="R180" s="310">
        <v>1617481.5899999999</v>
      </c>
      <c r="S180" s="144">
        <f t="shared" si="36"/>
        <v>-682856.88999999978</v>
      </c>
      <c r="T180" s="93">
        <f t="shared" si="37"/>
        <v>-0.42217289780713968</v>
      </c>
      <c r="U180" s="160"/>
      <c r="V180" s="310">
        <v>7868469.75</v>
      </c>
      <c r="W180" s="310">
        <v>6254477.6200000001</v>
      </c>
      <c r="X180" s="144">
        <f t="shared" si="38"/>
        <v>1613992.13</v>
      </c>
      <c r="Y180" s="93">
        <f t="shared" si="39"/>
        <v>0.25805386605572345</v>
      </c>
      <c r="Z180" s="134"/>
    </row>
    <row r="181" spans="1:26" s="70" customFormat="1" hidden="1" outlineLevel="1" x14ac:dyDescent="0.25">
      <c r="A181" s="65" t="s">
        <v>1370</v>
      </c>
      <c r="B181" s="66" t="s">
        <v>1831</v>
      </c>
      <c r="C181" s="67" t="s">
        <v>2291</v>
      </c>
      <c r="D181" s="68"/>
      <c r="E181" s="69"/>
      <c r="F181" s="310">
        <v>-77097.56</v>
      </c>
      <c r="G181" s="310">
        <v>-356099.49</v>
      </c>
      <c r="H181" s="144">
        <f t="shared" si="32"/>
        <v>279001.93</v>
      </c>
      <c r="I181" s="93">
        <f t="shared" si="33"/>
        <v>-0.78349432626258464</v>
      </c>
      <c r="J181" s="160"/>
      <c r="K181" s="310">
        <v>-6119712.6799999997</v>
      </c>
      <c r="L181" s="310">
        <v>-3770708.2199999997</v>
      </c>
      <c r="M181" s="144">
        <f t="shared" si="34"/>
        <v>-2349004.46</v>
      </c>
      <c r="N181" s="93">
        <f t="shared" si="35"/>
        <v>0.62296107864850925</v>
      </c>
      <c r="O181" s="261"/>
      <c r="P181" s="160"/>
      <c r="Q181" s="310">
        <v>-1341557.79</v>
      </c>
      <c r="R181" s="310">
        <v>-1926556.9100000001</v>
      </c>
      <c r="S181" s="144">
        <f t="shared" si="36"/>
        <v>584999.12000000011</v>
      </c>
      <c r="T181" s="93">
        <f t="shared" si="37"/>
        <v>-0.30365005931747951</v>
      </c>
      <c r="U181" s="160"/>
      <c r="V181" s="310">
        <v>-9904130.7799999993</v>
      </c>
      <c r="W181" s="310">
        <v>-4905986.16</v>
      </c>
      <c r="X181" s="144">
        <f t="shared" si="38"/>
        <v>-4998144.6199999992</v>
      </c>
      <c r="Y181" s="93">
        <f t="shared" si="39"/>
        <v>1.0187849001188374</v>
      </c>
      <c r="Z181" s="134"/>
    </row>
    <row r="182" spans="1:26" s="70" customFormat="1" hidden="1" outlineLevel="1" x14ac:dyDescent="0.25">
      <c r="A182" s="65" t="s">
        <v>1371</v>
      </c>
      <c r="B182" s="66" t="s">
        <v>1832</v>
      </c>
      <c r="C182" s="67" t="s">
        <v>2292</v>
      </c>
      <c r="D182" s="68"/>
      <c r="E182" s="69"/>
      <c r="F182" s="310">
        <v>-356.27</v>
      </c>
      <c r="G182" s="310">
        <v>-8086.54</v>
      </c>
      <c r="H182" s="144">
        <f t="shared" si="32"/>
        <v>7730.27</v>
      </c>
      <c r="I182" s="93">
        <f t="shared" si="33"/>
        <v>-0.95594283834619009</v>
      </c>
      <c r="J182" s="160"/>
      <c r="K182" s="310">
        <v>-37127.01</v>
      </c>
      <c r="L182" s="310">
        <v>-36063.64</v>
      </c>
      <c r="M182" s="144">
        <f t="shared" si="34"/>
        <v>-1063.3700000000026</v>
      </c>
      <c r="N182" s="93">
        <f t="shared" si="35"/>
        <v>2.9485930982008544E-2</v>
      </c>
      <c r="O182" s="261"/>
      <c r="P182" s="160"/>
      <c r="Q182" s="310">
        <v>-21039.74</v>
      </c>
      <c r="R182" s="310">
        <v>-23775.82</v>
      </c>
      <c r="S182" s="144">
        <f t="shared" si="36"/>
        <v>2736.0799999999981</v>
      </c>
      <c r="T182" s="93">
        <f t="shared" si="37"/>
        <v>-0.11507826018198312</v>
      </c>
      <c r="U182" s="160"/>
      <c r="V182" s="310">
        <v>-65337.69</v>
      </c>
      <c r="W182" s="310">
        <v>-68245.290000000008</v>
      </c>
      <c r="X182" s="144">
        <f t="shared" si="38"/>
        <v>2907.6000000000058</v>
      </c>
      <c r="Y182" s="93">
        <f t="shared" si="39"/>
        <v>-4.2605138024909929E-2</v>
      </c>
      <c r="Z182" s="134"/>
    </row>
    <row r="183" spans="1:26" s="70" customFormat="1" hidden="1" outlineLevel="1" x14ac:dyDescent="0.25">
      <c r="A183" s="65" t="s">
        <v>1372</v>
      </c>
      <c r="B183" s="66" t="s">
        <v>1833</v>
      </c>
      <c r="C183" s="67" t="s">
        <v>2293</v>
      </c>
      <c r="D183" s="68"/>
      <c r="E183" s="69"/>
      <c r="F183" s="310">
        <v>0</v>
      </c>
      <c r="G183" s="310">
        <v>0</v>
      </c>
      <c r="H183" s="144">
        <f t="shared" si="32"/>
        <v>0</v>
      </c>
      <c r="I183" s="93" t="str">
        <f t="shared" si="33"/>
        <v/>
      </c>
      <c r="J183" s="160"/>
      <c r="K183" s="310">
        <v>0</v>
      </c>
      <c r="L183" s="310">
        <v>0</v>
      </c>
      <c r="M183" s="144">
        <f t="shared" si="34"/>
        <v>0</v>
      </c>
      <c r="N183" s="93" t="str">
        <f t="shared" si="35"/>
        <v/>
      </c>
      <c r="O183" s="261"/>
      <c r="P183" s="160"/>
      <c r="Q183" s="310">
        <v>0</v>
      </c>
      <c r="R183" s="310">
        <v>0</v>
      </c>
      <c r="S183" s="144">
        <f t="shared" si="36"/>
        <v>0</v>
      </c>
      <c r="T183" s="93" t="str">
        <f t="shared" si="37"/>
        <v/>
      </c>
      <c r="U183" s="160"/>
      <c r="V183" s="310">
        <v>0</v>
      </c>
      <c r="W183" s="310">
        <v>0</v>
      </c>
      <c r="X183" s="144">
        <f t="shared" si="38"/>
        <v>0</v>
      </c>
      <c r="Y183" s="93" t="str">
        <f t="shared" si="39"/>
        <v/>
      </c>
      <c r="Z183" s="134"/>
    </row>
    <row r="184" spans="1:26" s="70" customFormat="1" hidden="1" outlineLevel="1" x14ac:dyDescent="0.25">
      <c r="A184" s="65" t="s">
        <v>1373</v>
      </c>
      <c r="B184" s="66" t="s">
        <v>1834</v>
      </c>
      <c r="C184" s="67" t="s">
        <v>2294</v>
      </c>
      <c r="D184" s="68"/>
      <c r="E184" s="69"/>
      <c r="F184" s="310">
        <v>0</v>
      </c>
      <c r="G184" s="310">
        <v>0</v>
      </c>
      <c r="H184" s="144">
        <f t="shared" si="32"/>
        <v>0</v>
      </c>
      <c r="I184" s="93" t="str">
        <f t="shared" si="33"/>
        <v/>
      </c>
      <c r="J184" s="160"/>
      <c r="K184" s="310">
        <v>0</v>
      </c>
      <c r="L184" s="310">
        <v>152679.92000000001</v>
      </c>
      <c r="M184" s="144">
        <f t="shared" si="34"/>
        <v>-152679.92000000001</v>
      </c>
      <c r="N184" s="93">
        <f t="shared" si="35"/>
        <v>1</v>
      </c>
      <c r="O184" s="261"/>
      <c r="P184" s="160"/>
      <c r="Q184" s="310">
        <v>0</v>
      </c>
      <c r="R184" s="310">
        <v>0</v>
      </c>
      <c r="S184" s="144">
        <f t="shared" si="36"/>
        <v>0</v>
      </c>
      <c r="T184" s="93" t="str">
        <f t="shared" si="37"/>
        <v/>
      </c>
      <c r="U184" s="160"/>
      <c r="V184" s="310">
        <v>0</v>
      </c>
      <c r="W184" s="310">
        <v>4543476.29</v>
      </c>
      <c r="X184" s="144">
        <f t="shared" si="38"/>
        <v>-4543476.29</v>
      </c>
      <c r="Y184" s="93">
        <f t="shared" si="39"/>
        <v>1</v>
      </c>
      <c r="Z184" s="134"/>
    </row>
    <row r="185" spans="1:26" s="70" customFormat="1" hidden="1" outlineLevel="1" x14ac:dyDescent="0.25">
      <c r="A185" s="65" t="s">
        <v>1374</v>
      </c>
      <c r="B185" s="66" t="s">
        <v>1835</v>
      </c>
      <c r="C185" s="67" t="s">
        <v>2295</v>
      </c>
      <c r="D185" s="68"/>
      <c r="E185" s="69"/>
      <c r="F185" s="310">
        <v>547423.21</v>
      </c>
      <c r="G185" s="310">
        <v>514991.33</v>
      </c>
      <c r="H185" s="144">
        <f t="shared" si="32"/>
        <v>32431.879999999946</v>
      </c>
      <c r="I185" s="93">
        <f t="shared" si="33"/>
        <v>6.2975584462751921E-2</v>
      </c>
      <c r="J185" s="160"/>
      <c r="K185" s="310">
        <v>3523439.49</v>
      </c>
      <c r="L185" s="310">
        <v>2764769.8</v>
      </c>
      <c r="M185" s="144">
        <f t="shared" si="34"/>
        <v>758669.69000000041</v>
      </c>
      <c r="N185" s="93">
        <f t="shared" si="35"/>
        <v>0.27440609702840374</v>
      </c>
      <c r="O185" s="261"/>
      <c r="P185" s="160"/>
      <c r="Q185" s="310">
        <v>1178978.75</v>
      </c>
      <c r="R185" s="310">
        <v>1029394.84</v>
      </c>
      <c r="S185" s="144">
        <f t="shared" si="36"/>
        <v>149583.91000000003</v>
      </c>
      <c r="T185" s="93">
        <f t="shared" si="37"/>
        <v>0.14531247310312925</v>
      </c>
      <c r="U185" s="160"/>
      <c r="V185" s="310">
        <v>6410111.3399999999</v>
      </c>
      <c r="W185" s="310">
        <v>5906588.9100000001</v>
      </c>
      <c r="X185" s="144">
        <f t="shared" si="38"/>
        <v>503522.4299999997</v>
      </c>
      <c r="Y185" s="93">
        <f t="shared" si="39"/>
        <v>8.5247583278992692E-2</v>
      </c>
      <c r="Z185" s="134"/>
    </row>
    <row r="186" spans="1:26" s="70" customFormat="1" hidden="1" outlineLevel="1" x14ac:dyDescent="0.25">
      <c r="A186" s="65" t="s">
        <v>1375</v>
      </c>
      <c r="B186" s="66" t="s">
        <v>1836</v>
      </c>
      <c r="C186" s="67" t="s">
        <v>2296</v>
      </c>
      <c r="D186" s="68"/>
      <c r="E186" s="69"/>
      <c r="F186" s="310">
        <v>-279161.09000000003</v>
      </c>
      <c r="G186" s="310">
        <v>-184463.02</v>
      </c>
      <c r="H186" s="144">
        <f t="shared" si="32"/>
        <v>-94698.070000000036</v>
      </c>
      <c r="I186" s="93">
        <f t="shared" si="33"/>
        <v>0.5133715690006595</v>
      </c>
      <c r="J186" s="160"/>
      <c r="K186" s="310">
        <v>-1889123.8</v>
      </c>
      <c r="L186" s="310">
        <v>-1044887</v>
      </c>
      <c r="M186" s="144">
        <f t="shared" si="34"/>
        <v>-844236.80000000005</v>
      </c>
      <c r="N186" s="93">
        <f t="shared" si="35"/>
        <v>0.807969474211087</v>
      </c>
      <c r="O186" s="261"/>
      <c r="P186" s="160"/>
      <c r="Q186" s="310">
        <v>-670774.89</v>
      </c>
      <c r="R186" s="310">
        <v>-477481.94</v>
      </c>
      <c r="S186" s="144">
        <f t="shared" si="36"/>
        <v>-193292.95</v>
      </c>
      <c r="T186" s="93">
        <f t="shared" si="37"/>
        <v>0.40481730052449733</v>
      </c>
      <c r="U186" s="160"/>
      <c r="V186" s="310">
        <v>-3178811.56</v>
      </c>
      <c r="W186" s="310">
        <v>-2093751.23</v>
      </c>
      <c r="X186" s="144">
        <f t="shared" si="38"/>
        <v>-1085060.33</v>
      </c>
      <c r="Y186" s="93">
        <f t="shared" si="39"/>
        <v>0.51823746510706536</v>
      </c>
      <c r="Z186" s="134"/>
    </row>
    <row r="187" spans="1:26" s="70" customFormat="1" hidden="1" outlineLevel="1" x14ac:dyDescent="0.25">
      <c r="A187" s="65" t="s">
        <v>1376</v>
      </c>
      <c r="B187" s="66" t="s">
        <v>1837</v>
      </c>
      <c r="C187" s="67" t="s">
        <v>2297</v>
      </c>
      <c r="D187" s="68"/>
      <c r="E187" s="69"/>
      <c r="F187" s="310">
        <v>-288.03000000000003</v>
      </c>
      <c r="G187" s="310">
        <v>75.58</v>
      </c>
      <c r="H187" s="144">
        <f t="shared" si="32"/>
        <v>-363.61</v>
      </c>
      <c r="I187" s="93">
        <f t="shared" si="33"/>
        <v>-4.8109288171473938</v>
      </c>
      <c r="J187" s="160"/>
      <c r="K187" s="310">
        <v>-2256.9500000000003</v>
      </c>
      <c r="L187" s="310">
        <v>-2395.36</v>
      </c>
      <c r="M187" s="144">
        <f t="shared" si="34"/>
        <v>138.40999999999985</v>
      </c>
      <c r="N187" s="93">
        <f t="shared" si="35"/>
        <v>-5.7782546256095052E-2</v>
      </c>
      <c r="O187" s="261"/>
      <c r="P187" s="160"/>
      <c r="Q187" s="310">
        <v>-659.80000000000007</v>
      </c>
      <c r="R187" s="310">
        <v>-872.48</v>
      </c>
      <c r="S187" s="144">
        <f t="shared" si="36"/>
        <v>212.67999999999995</v>
      </c>
      <c r="T187" s="93">
        <f t="shared" si="37"/>
        <v>-0.24376490005501553</v>
      </c>
      <c r="U187" s="160"/>
      <c r="V187" s="310">
        <v>-2779.3700000000003</v>
      </c>
      <c r="W187" s="310">
        <v>-3203.9</v>
      </c>
      <c r="X187" s="144">
        <f t="shared" si="38"/>
        <v>424.52999999999975</v>
      </c>
      <c r="Y187" s="93">
        <f t="shared" si="39"/>
        <v>-0.13250413558475599</v>
      </c>
      <c r="Z187" s="134"/>
    </row>
    <row r="188" spans="1:26" s="70" customFormat="1" hidden="1" outlineLevel="1" x14ac:dyDescent="0.25">
      <c r="A188" s="65" t="s">
        <v>1377</v>
      </c>
      <c r="B188" s="66" t="s">
        <v>1838</v>
      </c>
      <c r="C188" s="67" t="s">
        <v>2298</v>
      </c>
      <c r="D188" s="68"/>
      <c r="E188" s="69"/>
      <c r="F188" s="310">
        <v>3584.03</v>
      </c>
      <c r="G188" s="310">
        <v>4278.08</v>
      </c>
      <c r="H188" s="144">
        <f t="shared" ref="H188:H219" si="40">+F188-G188</f>
        <v>-694.04999999999973</v>
      </c>
      <c r="I188" s="93">
        <f t="shared" ref="I188:I219" si="41">IF(AND(F188=0,G188=0),"",IF(OR(F188=0,G188=0),100%,(+H188/G188)))</f>
        <v>-0.16223399281920856</v>
      </c>
      <c r="J188" s="160"/>
      <c r="K188" s="310">
        <v>23562.55</v>
      </c>
      <c r="L188" s="310">
        <v>30870.77</v>
      </c>
      <c r="M188" s="144">
        <f t="shared" ref="M188:M219" si="42">+K188-L188</f>
        <v>-7308.2200000000012</v>
      </c>
      <c r="N188" s="93">
        <f t="shared" ref="N188:N219" si="43">IF(AND(K188=0,L188=0),"",IF(OR(K188=0,L188=0),100%,(+M188/L188)))</f>
        <v>-0.23673591556025331</v>
      </c>
      <c r="O188" s="261"/>
      <c r="P188" s="160"/>
      <c r="Q188" s="310">
        <v>10333.35</v>
      </c>
      <c r="R188" s="310">
        <v>14345.39</v>
      </c>
      <c r="S188" s="144">
        <f t="shared" ref="S188:S219" si="44">+Q188-R188</f>
        <v>-4012.0399999999991</v>
      </c>
      <c r="T188" s="93">
        <f t="shared" ref="T188:T219" si="45">IF(AND(Q188=0,R188=0),"",IF(OR(Q188=0,R188=0),100%,(+S188/R188)))</f>
        <v>-0.27967451564579277</v>
      </c>
      <c r="U188" s="160"/>
      <c r="V188" s="310">
        <v>62567.05</v>
      </c>
      <c r="W188" s="310">
        <v>70070.02</v>
      </c>
      <c r="X188" s="144">
        <f t="shared" ref="X188:X219" si="46">+V188-W188</f>
        <v>-7502.9700000000012</v>
      </c>
      <c r="Y188" s="93">
        <f t="shared" ref="Y188:Y219" si="47">IF(AND(V188=0,W188=0),"",IF(OR(V188=0,W188=0),100%,(+X188/W188)))</f>
        <v>-0.10707817694357731</v>
      </c>
      <c r="Z188" s="134"/>
    </row>
    <row r="189" spans="1:26" s="70" customFormat="1" hidden="1" outlineLevel="1" x14ac:dyDescent="0.25">
      <c r="A189" s="65" t="s">
        <v>1378</v>
      </c>
      <c r="B189" s="66" t="s">
        <v>1839</v>
      </c>
      <c r="C189" s="67" t="s">
        <v>2299</v>
      </c>
      <c r="D189" s="68"/>
      <c r="E189" s="69"/>
      <c r="F189" s="310">
        <v>61090.1</v>
      </c>
      <c r="G189" s="310">
        <v>137783.09</v>
      </c>
      <c r="H189" s="144">
        <f t="shared" si="40"/>
        <v>-76692.989999999991</v>
      </c>
      <c r="I189" s="93">
        <f t="shared" si="41"/>
        <v>-0.5566212080161651</v>
      </c>
      <c r="J189" s="160"/>
      <c r="K189" s="310">
        <v>376416.24</v>
      </c>
      <c r="L189" s="310">
        <v>458058.68</v>
      </c>
      <c r="M189" s="144">
        <f t="shared" si="42"/>
        <v>-81642.44</v>
      </c>
      <c r="N189" s="93">
        <f t="shared" si="43"/>
        <v>-0.17823576664893678</v>
      </c>
      <c r="O189" s="261"/>
      <c r="P189" s="160"/>
      <c r="Q189" s="310">
        <v>183964.11000000002</v>
      </c>
      <c r="R189" s="310">
        <v>266582.09000000003</v>
      </c>
      <c r="S189" s="144">
        <f t="shared" si="44"/>
        <v>-82617.98000000001</v>
      </c>
      <c r="T189" s="93">
        <f t="shared" si="45"/>
        <v>-0.30991571864411449</v>
      </c>
      <c r="U189" s="160"/>
      <c r="V189" s="310">
        <v>716667.11</v>
      </c>
      <c r="W189" s="310">
        <v>817158.32000000007</v>
      </c>
      <c r="X189" s="144">
        <f t="shared" si="46"/>
        <v>-100491.21000000008</v>
      </c>
      <c r="Y189" s="93">
        <f t="shared" si="47"/>
        <v>-0.12297642640412701</v>
      </c>
      <c r="Z189" s="134"/>
    </row>
    <row r="190" spans="1:26" s="70" customFormat="1" hidden="1" outlineLevel="1" x14ac:dyDescent="0.25">
      <c r="A190" s="65" t="s">
        <v>1379</v>
      </c>
      <c r="B190" s="66" t="s">
        <v>1840</v>
      </c>
      <c r="C190" s="67" t="s">
        <v>2300</v>
      </c>
      <c r="D190" s="68"/>
      <c r="E190" s="69"/>
      <c r="F190" s="310">
        <v>0</v>
      </c>
      <c r="G190" s="310">
        <v>0</v>
      </c>
      <c r="H190" s="144">
        <f t="shared" si="40"/>
        <v>0</v>
      </c>
      <c r="I190" s="93" t="str">
        <f t="shared" si="41"/>
        <v/>
      </c>
      <c r="J190" s="160"/>
      <c r="K190" s="310">
        <v>243.15</v>
      </c>
      <c r="L190" s="310">
        <v>245.05</v>
      </c>
      <c r="M190" s="144">
        <f t="shared" si="42"/>
        <v>-1.9000000000000057</v>
      </c>
      <c r="N190" s="93">
        <f t="shared" si="43"/>
        <v>-7.7535196898592352E-3</v>
      </c>
      <c r="O190" s="261"/>
      <c r="P190" s="160"/>
      <c r="Q190" s="310">
        <v>0</v>
      </c>
      <c r="R190" s="310">
        <v>0</v>
      </c>
      <c r="S190" s="144">
        <f t="shared" si="44"/>
        <v>0</v>
      </c>
      <c r="T190" s="93" t="str">
        <f t="shared" si="45"/>
        <v/>
      </c>
      <c r="U190" s="160"/>
      <c r="V190" s="310">
        <v>243.15</v>
      </c>
      <c r="W190" s="310">
        <v>245.05</v>
      </c>
      <c r="X190" s="144">
        <f t="shared" si="46"/>
        <v>-1.9000000000000057</v>
      </c>
      <c r="Y190" s="93">
        <f t="shared" si="47"/>
        <v>-7.7535196898592352E-3</v>
      </c>
      <c r="Z190" s="134"/>
    </row>
    <row r="191" spans="1:26" s="70" customFormat="1" hidden="1" outlineLevel="1" x14ac:dyDescent="0.25">
      <c r="A191" s="65" t="s">
        <v>1380</v>
      </c>
      <c r="B191" s="66" t="s">
        <v>1841</v>
      </c>
      <c r="C191" s="67" t="s">
        <v>2301</v>
      </c>
      <c r="D191" s="68"/>
      <c r="E191" s="69"/>
      <c r="F191" s="310">
        <v>0</v>
      </c>
      <c r="G191" s="310">
        <v>0</v>
      </c>
      <c r="H191" s="144">
        <f t="shared" si="40"/>
        <v>0</v>
      </c>
      <c r="I191" s="93" t="str">
        <f t="shared" si="41"/>
        <v/>
      </c>
      <c r="J191" s="160"/>
      <c r="K191" s="310">
        <v>0</v>
      </c>
      <c r="L191" s="310">
        <v>446.40000000000003</v>
      </c>
      <c r="M191" s="144">
        <f t="shared" si="42"/>
        <v>-446.40000000000003</v>
      </c>
      <c r="N191" s="93">
        <f t="shared" si="43"/>
        <v>1</v>
      </c>
      <c r="O191" s="261"/>
      <c r="P191" s="160"/>
      <c r="Q191" s="310">
        <v>0</v>
      </c>
      <c r="R191" s="310">
        <v>446.40000000000003</v>
      </c>
      <c r="S191" s="144">
        <f t="shared" si="44"/>
        <v>-446.40000000000003</v>
      </c>
      <c r="T191" s="93">
        <f t="shared" si="45"/>
        <v>1</v>
      </c>
      <c r="U191" s="160"/>
      <c r="V191" s="310">
        <v>0</v>
      </c>
      <c r="W191" s="310">
        <v>446.40000000000003</v>
      </c>
      <c r="X191" s="144">
        <f t="shared" si="46"/>
        <v>-446.40000000000003</v>
      </c>
      <c r="Y191" s="93">
        <f t="shared" si="47"/>
        <v>1</v>
      </c>
      <c r="Z191" s="134"/>
    </row>
    <row r="192" spans="1:26" s="70" customFormat="1" hidden="1" outlineLevel="1" x14ac:dyDescent="0.25">
      <c r="A192" s="65" t="s">
        <v>1381</v>
      </c>
      <c r="B192" s="66" t="s">
        <v>1842</v>
      </c>
      <c r="C192" s="67" t="s">
        <v>2302</v>
      </c>
      <c r="D192" s="68"/>
      <c r="E192" s="69"/>
      <c r="F192" s="310">
        <v>0</v>
      </c>
      <c r="G192" s="310">
        <v>5.68</v>
      </c>
      <c r="H192" s="144">
        <f t="shared" si="40"/>
        <v>-5.68</v>
      </c>
      <c r="I192" s="93">
        <f t="shared" si="41"/>
        <v>1</v>
      </c>
      <c r="J192" s="160"/>
      <c r="K192" s="310">
        <v>0</v>
      </c>
      <c r="L192" s="310">
        <v>5.79</v>
      </c>
      <c r="M192" s="144">
        <f t="shared" si="42"/>
        <v>-5.79</v>
      </c>
      <c r="N192" s="93">
        <f t="shared" si="43"/>
        <v>1</v>
      </c>
      <c r="O192" s="261"/>
      <c r="P192" s="160"/>
      <c r="Q192" s="310">
        <v>0</v>
      </c>
      <c r="R192" s="310">
        <v>5.79</v>
      </c>
      <c r="S192" s="144">
        <f t="shared" si="44"/>
        <v>-5.79</v>
      </c>
      <c r="T192" s="93">
        <f t="shared" si="45"/>
        <v>1</v>
      </c>
      <c r="U192" s="160"/>
      <c r="V192" s="310">
        <v>0</v>
      </c>
      <c r="W192" s="310">
        <v>5.94</v>
      </c>
      <c r="X192" s="144">
        <f t="shared" si="46"/>
        <v>-5.94</v>
      </c>
      <c r="Y192" s="93">
        <f t="shared" si="47"/>
        <v>1</v>
      </c>
      <c r="Z192" s="134"/>
    </row>
    <row r="193" spans="1:26" s="70" customFormat="1" hidden="1" outlineLevel="1" x14ac:dyDescent="0.25">
      <c r="A193" s="65" t="s">
        <v>1382</v>
      </c>
      <c r="B193" s="66" t="s">
        <v>1843</v>
      </c>
      <c r="C193" s="67" t="s">
        <v>2303</v>
      </c>
      <c r="D193" s="68"/>
      <c r="E193" s="69"/>
      <c r="F193" s="310">
        <v>0</v>
      </c>
      <c r="G193" s="310">
        <v>0</v>
      </c>
      <c r="H193" s="144">
        <f t="shared" si="40"/>
        <v>0</v>
      </c>
      <c r="I193" s="93" t="str">
        <f t="shared" si="41"/>
        <v/>
      </c>
      <c r="J193" s="160"/>
      <c r="K193" s="310">
        <v>0.93</v>
      </c>
      <c r="L193" s="310">
        <v>0</v>
      </c>
      <c r="M193" s="144">
        <f t="shared" si="42"/>
        <v>0.93</v>
      </c>
      <c r="N193" s="93">
        <f t="shared" si="43"/>
        <v>1</v>
      </c>
      <c r="O193" s="261"/>
      <c r="P193" s="160"/>
      <c r="Q193" s="310">
        <v>0.93</v>
      </c>
      <c r="R193" s="310">
        <v>0</v>
      </c>
      <c r="S193" s="144">
        <f t="shared" si="44"/>
        <v>0.93</v>
      </c>
      <c r="T193" s="93">
        <f t="shared" si="45"/>
        <v>1</v>
      </c>
      <c r="U193" s="160"/>
      <c r="V193" s="310">
        <v>0.93</v>
      </c>
      <c r="W193" s="310">
        <v>0</v>
      </c>
      <c r="X193" s="144">
        <f t="shared" si="46"/>
        <v>0.93</v>
      </c>
      <c r="Y193" s="93">
        <f t="shared" si="47"/>
        <v>1</v>
      </c>
      <c r="Z193" s="134"/>
    </row>
    <row r="194" spans="1:26" collapsed="1" x14ac:dyDescent="0.25">
      <c r="A194" s="40" t="s">
        <v>648</v>
      </c>
      <c r="B194" s="40">
        <v>18</v>
      </c>
      <c r="C194" s="80" t="s">
        <v>794</v>
      </c>
      <c r="D194" s="85" t="s">
        <v>276</v>
      </c>
      <c r="E194" s="50"/>
      <c r="F194" s="286">
        <v>12215178.770000001</v>
      </c>
      <c r="G194" s="286">
        <v>6811038.7399999993</v>
      </c>
      <c r="H194" s="286">
        <f t="shared" si="40"/>
        <v>5404140.0300000021</v>
      </c>
      <c r="I194" s="50">
        <f t="shared" si="41"/>
        <v>0.79343845135727453</v>
      </c>
      <c r="J194" s="264"/>
      <c r="K194" s="286">
        <v>82803278.159999996</v>
      </c>
      <c r="L194" s="286">
        <v>52517428.710000001</v>
      </c>
      <c r="M194" s="286">
        <f t="shared" si="42"/>
        <v>30285849.449999996</v>
      </c>
      <c r="N194" s="50">
        <f t="shared" si="43"/>
        <v>0.57668187864333076</v>
      </c>
      <c r="O194" s="185"/>
      <c r="P194" s="257"/>
      <c r="Q194" s="286">
        <v>33256141.020000007</v>
      </c>
      <c r="R194" s="286">
        <v>23162802.54999999</v>
      </c>
      <c r="S194" s="286">
        <f t="shared" si="44"/>
        <v>10093338.470000017</v>
      </c>
      <c r="T194" s="50">
        <f t="shared" si="45"/>
        <v>0.43575635755700132</v>
      </c>
      <c r="U194" s="264"/>
      <c r="V194" s="286">
        <v>138753962.70000005</v>
      </c>
      <c r="W194" s="286">
        <v>114660352.18000001</v>
      </c>
      <c r="X194" s="286">
        <f t="shared" si="46"/>
        <v>24093610.520000041</v>
      </c>
      <c r="Y194" s="50">
        <f t="shared" si="47"/>
        <v>0.21013026789047876</v>
      </c>
      <c r="Z194"/>
    </row>
    <row r="195" spans="1:26" s="70" customFormat="1" hidden="1" outlineLevel="1" x14ac:dyDescent="0.25">
      <c r="A195" s="65" t="s">
        <v>1334</v>
      </c>
      <c r="B195" s="66" t="s">
        <v>1795</v>
      </c>
      <c r="C195" s="67" t="s">
        <v>2255</v>
      </c>
      <c r="D195" s="68"/>
      <c r="E195" s="69"/>
      <c r="F195" s="310">
        <v>340471.02</v>
      </c>
      <c r="G195" s="310">
        <v>374170.73</v>
      </c>
      <c r="H195" s="144">
        <f t="shared" si="40"/>
        <v>-33699.709999999963</v>
      </c>
      <c r="I195" s="93">
        <f t="shared" si="41"/>
        <v>-9.0065062010595984E-2</v>
      </c>
      <c r="J195" s="160"/>
      <c r="K195" s="310">
        <v>1951709.9100000001</v>
      </c>
      <c r="L195" s="310">
        <v>2337084.9300000002</v>
      </c>
      <c r="M195" s="144">
        <f t="shared" si="42"/>
        <v>-385375.02</v>
      </c>
      <c r="N195" s="93">
        <f t="shared" si="43"/>
        <v>-0.16489559923695199</v>
      </c>
      <c r="O195" s="261"/>
      <c r="P195" s="160"/>
      <c r="Q195" s="310">
        <v>964221.19000000006</v>
      </c>
      <c r="R195" s="310">
        <v>1147185.54</v>
      </c>
      <c r="S195" s="144">
        <f t="shared" si="44"/>
        <v>-182964.34999999998</v>
      </c>
      <c r="T195" s="93">
        <f t="shared" si="45"/>
        <v>-0.15948976309446855</v>
      </c>
      <c r="U195" s="160"/>
      <c r="V195" s="310">
        <v>4041549.7</v>
      </c>
      <c r="W195" s="310">
        <v>5047251.7100000009</v>
      </c>
      <c r="X195" s="144">
        <f t="shared" si="46"/>
        <v>-1005702.0100000007</v>
      </c>
      <c r="Y195" s="93">
        <f t="shared" si="47"/>
        <v>-0.19925735187873175</v>
      </c>
      <c r="Z195" s="134"/>
    </row>
    <row r="196" spans="1:26" s="70" customFormat="1" hidden="1" outlineLevel="1" x14ac:dyDescent="0.25">
      <c r="A196" s="65" t="s">
        <v>1335</v>
      </c>
      <c r="B196" s="66" t="s">
        <v>1796</v>
      </c>
      <c r="C196" s="67" t="s">
        <v>2256</v>
      </c>
      <c r="D196" s="68"/>
      <c r="E196" s="69"/>
      <c r="F196" s="310">
        <v>0</v>
      </c>
      <c r="G196" s="310">
        <v>0</v>
      </c>
      <c r="H196" s="144">
        <f t="shared" si="40"/>
        <v>0</v>
      </c>
      <c r="I196" s="93" t="str">
        <f t="shared" si="41"/>
        <v/>
      </c>
      <c r="J196" s="160"/>
      <c r="K196" s="310">
        <v>0</v>
      </c>
      <c r="L196" s="310">
        <v>0</v>
      </c>
      <c r="M196" s="144">
        <f t="shared" si="42"/>
        <v>0</v>
      </c>
      <c r="N196" s="93" t="str">
        <f t="shared" si="43"/>
        <v/>
      </c>
      <c r="O196" s="261"/>
      <c r="P196" s="160"/>
      <c r="Q196" s="310">
        <v>0</v>
      </c>
      <c r="R196" s="310">
        <v>0</v>
      </c>
      <c r="S196" s="144">
        <f t="shared" si="44"/>
        <v>0</v>
      </c>
      <c r="T196" s="93" t="str">
        <f t="shared" si="45"/>
        <v/>
      </c>
      <c r="U196" s="160"/>
      <c r="V196" s="310">
        <v>0</v>
      </c>
      <c r="W196" s="310">
        <v>0</v>
      </c>
      <c r="X196" s="144">
        <f t="shared" si="46"/>
        <v>0</v>
      </c>
      <c r="Y196" s="93" t="str">
        <f t="shared" si="47"/>
        <v/>
      </c>
      <c r="Z196" s="134"/>
    </row>
    <row r="197" spans="1:26" s="70" customFormat="1" hidden="1" outlineLevel="1" x14ac:dyDescent="0.25">
      <c r="A197" s="65" t="s">
        <v>1321</v>
      </c>
      <c r="B197" s="66" t="s">
        <v>1782</v>
      </c>
      <c r="C197" s="67" t="s">
        <v>2242</v>
      </c>
      <c r="D197" s="68"/>
      <c r="E197" s="69"/>
      <c r="F197" s="310">
        <v>438840.56</v>
      </c>
      <c r="G197" s="310">
        <v>461656.61</v>
      </c>
      <c r="H197" s="144">
        <f t="shared" si="40"/>
        <v>-22816.049999999988</v>
      </c>
      <c r="I197" s="93">
        <f t="shared" si="41"/>
        <v>-4.9422123512972094E-2</v>
      </c>
      <c r="J197" s="160"/>
      <c r="K197" s="310">
        <v>4099683.87</v>
      </c>
      <c r="L197" s="310">
        <v>3075235.75</v>
      </c>
      <c r="M197" s="144">
        <f t="shared" si="42"/>
        <v>1024448.1200000001</v>
      </c>
      <c r="N197" s="93">
        <f t="shared" si="43"/>
        <v>0.33312832032471013</v>
      </c>
      <c r="O197" s="261"/>
      <c r="P197" s="160"/>
      <c r="Q197" s="310">
        <v>1397412.57</v>
      </c>
      <c r="R197" s="310">
        <v>1856157.81</v>
      </c>
      <c r="S197" s="144">
        <f t="shared" si="44"/>
        <v>-458745.24</v>
      </c>
      <c r="T197" s="93">
        <f t="shared" si="45"/>
        <v>-0.24714775733427535</v>
      </c>
      <c r="U197" s="160"/>
      <c r="V197" s="310">
        <v>7373288.1299999999</v>
      </c>
      <c r="W197" s="310">
        <v>7241766.8499999996</v>
      </c>
      <c r="X197" s="144">
        <f t="shared" si="46"/>
        <v>131521.28000000026</v>
      </c>
      <c r="Y197" s="93">
        <f t="shared" si="47"/>
        <v>1.8161490520783648E-2</v>
      </c>
      <c r="Z197" s="134"/>
    </row>
    <row r="198" spans="1:26" s="70" customFormat="1" hidden="1" outlineLevel="1" x14ac:dyDescent="0.25">
      <c r="A198" s="65" t="s">
        <v>1322</v>
      </c>
      <c r="B198" s="66" t="s">
        <v>1783</v>
      </c>
      <c r="C198" s="67" t="s">
        <v>2243</v>
      </c>
      <c r="D198" s="68"/>
      <c r="E198" s="69"/>
      <c r="F198" s="310">
        <v>5465171.1200000001</v>
      </c>
      <c r="G198" s="310">
        <v>10602993.08</v>
      </c>
      <c r="H198" s="144">
        <f t="shared" si="40"/>
        <v>-5137821.96</v>
      </c>
      <c r="I198" s="93">
        <f t="shared" si="41"/>
        <v>-0.48456336066947614</v>
      </c>
      <c r="J198" s="160"/>
      <c r="K198" s="310">
        <v>28988957.969999999</v>
      </c>
      <c r="L198" s="310">
        <v>38287180.909999996</v>
      </c>
      <c r="M198" s="144">
        <f t="shared" si="42"/>
        <v>-9298222.9399999976</v>
      </c>
      <c r="N198" s="93">
        <f t="shared" si="43"/>
        <v>-0.24285472889364521</v>
      </c>
      <c r="O198" s="261"/>
      <c r="P198" s="160"/>
      <c r="Q198" s="310">
        <v>11994024.050000001</v>
      </c>
      <c r="R198" s="310">
        <v>14849953.57</v>
      </c>
      <c r="S198" s="144">
        <f t="shared" si="44"/>
        <v>-2855929.5199999996</v>
      </c>
      <c r="T198" s="93">
        <f t="shared" si="45"/>
        <v>-0.19231908750001564</v>
      </c>
      <c r="U198" s="160"/>
      <c r="V198" s="310">
        <v>72898701.359999999</v>
      </c>
      <c r="W198" s="310">
        <v>71098528.289999992</v>
      </c>
      <c r="X198" s="144">
        <f t="shared" si="46"/>
        <v>1800173.0700000077</v>
      </c>
      <c r="Y198" s="93">
        <f t="shared" si="47"/>
        <v>2.5319413963920293E-2</v>
      </c>
      <c r="Z198" s="134"/>
    </row>
    <row r="199" spans="1:26" s="70" customFormat="1" hidden="1" outlineLevel="1" x14ac:dyDescent="0.25">
      <c r="A199" s="65" t="s">
        <v>1323</v>
      </c>
      <c r="B199" s="66" t="s">
        <v>1784</v>
      </c>
      <c r="C199" s="67" t="s">
        <v>2244</v>
      </c>
      <c r="D199" s="68"/>
      <c r="E199" s="69"/>
      <c r="F199" s="310">
        <v>500918.55</v>
      </c>
      <c r="G199" s="310">
        <v>468389.37</v>
      </c>
      <c r="H199" s="144">
        <f t="shared" si="40"/>
        <v>32529.179999999993</v>
      </c>
      <c r="I199" s="93">
        <f t="shared" si="41"/>
        <v>6.9449014182367111E-2</v>
      </c>
      <c r="J199" s="160"/>
      <c r="K199" s="310">
        <v>1749200.13</v>
      </c>
      <c r="L199" s="310">
        <v>1495327.75</v>
      </c>
      <c r="M199" s="144">
        <f t="shared" si="42"/>
        <v>253872.37999999989</v>
      </c>
      <c r="N199" s="93">
        <f t="shared" si="43"/>
        <v>0.1697770806433572</v>
      </c>
      <c r="O199" s="261"/>
      <c r="P199" s="160"/>
      <c r="Q199" s="310">
        <v>890622.49</v>
      </c>
      <c r="R199" s="310">
        <v>671504.8</v>
      </c>
      <c r="S199" s="144">
        <f t="shared" si="44"/>
        <v>219117.68999999994</v>
      </c>
      <c r="T199" s="93">
        <f t="shared" si="45"/>
        <v>0.32630844932158332</v>
      </c>
      <c r="U199" s="160"/>
      <c r="V199" s="310">
        <v>3804662.46</v>
      </c>
      <c r="W199" s="310">
        <v>2613745.94</v>
      </c>
      <c r="X199" s="144">
        <f t="shared" si="46"/>
        <v>1190916.52</v>
      </c>
      <c r="Y199" s="93">
        <f t="shared" si="47"/>
        <v>0.45563591387156782</v>
      </c>
      <c r="Z199" s="134"/>
    </row>
    <row r="200" spans="1:26" s="70" customFormat="1" hidden="1" outlineLevel="1" x14ac:dyDescent="0.25">
      <c r="A200" s="65" t="s">
        <v>1324</v>
      </c>
      <c r="B200" s="66" t="s">
        <v>1785</v>
      </c>
      <c r="C200" s="67" t="s">
        <v>2245</v>
      </c>
      <c r="D200" s="68"/>
      <c r="E200" s="69"/>
      <c r="F200" s="310">
        <v>-3340582.92</v>
      </c>
      <c r="G200" s="310">
        <v>-4139638.98</v>
      </c>
      <c r="H200" s="144">
        <f t="shared" si="40"/>
        <v>799056.06</v>
      </c>
      <c r="I200" s="93">
        <f t="shared" si="41"/>
        <v>-0.19302554253173065</v>
      </c>
      <c r="J200" s="160"/>
      <c r="K200" s="310">
        <v>1555354.3</v>
      </c>
      <c r="L200" s="310">
        <v>3875937.33</v>
      </c>
      <c r="M200" s="144">
        <f t="shared" si="42"/>
        <v>-2320583.0300000003</v>
      </c>
      <c r="N200" s="93">
        <f t="shared" si="43"/>
        <v>-0.59871531256156818</v>
      </c>
      <c r="O200" s="261"/>
      <c r="P200" s="160"/>
      <c r="Q200" s="310">
        <v>2122048.909</v>
      </c>
      <c r="R200" s="310">
        <v>1199521.98</v>
      </c>
      <c r="S200" s="144">
        <f t="shared" si="44"/>
        <v>922526.929</v>
      </c>
      <c r="T200" s="93">
        <f t="shared" si="45"/>
        <v>0.76907880337465762</v>
      </c>
      <c r="U200" s="160"/>
      <c r="V200" s="310">
        <v>-267358.95999999996</v>
      </c>
      <c r="W200" s="310">
        <v>-2790464.34</v>
      </c>
      <c r="X200" s="144">
        <f t="shared" si="46"/>
        <v>2523105.38</v>
      </c>
      <c r="Y200" s="93">
        <f t="shared" si="47"/>
        <v>-0.904188361711872</v>
      </c>
      <c r="Z200" s="134"/>
    </row>
    <row r="201" spans="1:26" s="70" customFormat="1" hidden="1" outlineLevel="1" x14ac:dyDescent="0.25">
      <c r="A201" s="65" t="s">
        <v>1325</v>
      </c>
      <c r="B201" s="66" t="s">
        <v>1786</v>
      </c>
      <c r="C201" s="67" t="s">
        <v>2246</v>
      </c>
      <c r="D201" s="68"/>
      <c r="E201" s="69"/>
      <c r="F201" s="310">
        <v>-1796.76</v>
      </c>
      <c r="G201" s="310">
        <v>2065.77</v>
      </c>
      <c r="H201" s="144">
        <f t="shared" si="40"/>
        <v>-3862.5299999999997</v>
      </c>
      <c r="I201" s="93">
        <f t="shared" si="41"/>
        <v>-1.8697773711497407</v>
      </c>
      <c r="J201" s="160"/>
      <c r="K201" s="310">
        <v>1958.46</v>
      </c>
      <c r="L201" s="310">
        <v>8543.94</v>
      </c>
      <c r="M201" s="144">
        <f t="shared" si="42"/>
        <v>-6585.4800000000005</v>
      </c>
      <c r="N201" s="93">
        <f t="shared" si="43"/>
        <v>-0.77077788467615649</v>
      </c>
      <c r="O201" s="261"/>
      <c r="P201" s="160"/>
      <c r="Q201" s="310">
        <v>-1376.5</v>
      </c>
      <c r="R201" s="310">
        <v>8543.94</v>
      </c>
      <c r="S201" s="144">
        <f t="shared" si="44"/>
        <v>-9920.44</v>
      </c>
      <c r="T201" s="93">
        <f t="shared" si="45"/>
        <v>-1.1611083411166276</v>
      </c>
      <c r="U201" s="160"/>
      <c r="V201" s="310">
        <v>12268.57</v>
      </c>
      <c r="W201" s="310">
        <v>8543.94</v>
      </c>
      <c r="X201" s="144">
        <f t="shared" si="46"/>
        <v>3724.6299999999992</v>
      </c>
      <c r="Y201" s="93">
        <f t="shared" si="47"/>
        <v>0.43593822053993814</v>
      </c>
      <c r="Z201" s="134"/>
    </row>
    <row r="202" spans="1:26" s="70" customFormat="1" hidden="1" outlineLevel="1" x14ac:dyDescent="0.25">
      <c r="A202" s="65" t="s">
        <v>1326</v>
      </c>
      <c r="B202" s="66" t="s">
        <v>1787</v>
      </c>
      <c r="C202" s="67" t="s">
        <v>2247</v>
      </c>
      <c r="D202" s="68"/>
      <c r="E202" s="69"/>
      <c r="F202" s="310">
        <v>4136038.43</v>
      </c>
      <c r="G202" s="310">
        <v>0</v>
      </c>
      <c r="H202" s="144">
        <f t="shared" si="40"/>
        <v>4136038.43</v>
      </c>
      <c r="I202" s="93">
        <f t="shared" si="41"/>
        <v>1</v>
      </c>
      <c r="J202" s="160"/>
      <c r="K202" s="310">
        <v>4136038.43</v>
      </c>
      <c r="L202" s="310">
        <v>49281.130000000005</v>
      </c>
      <c r="M202" s="144">
        <f t="shared" si="42"/>
        <v>4086757.3000000003</v>
      </c>
      <c r="N202" s="93">
        <f t="shared" si="43"/>
        <v>82.927426785871177</v>
      </c>
      <c r="O202" s="261"/>
      <c r="P202" s="160"/>
      <c r="Q202" s="310">
        <v>4136038.43</v>
      </c>
      <c r="R202" s="310">
        <v>49281.130000000005</v>
      </c>
      <c r="S202" s="144">
        <f t="shared" si="44"/>
        <v>4086757.3000000003</v>
      </c>
      <c r="T202" s="93">
        <f t="shared" si="45"/>
        <v>82.927426785871177</v>
      </c>
      <c r="U202" s="160"/>
      <c r="V202" s="310">
        <v>4136038.43</v>
      </c>
      <c r="W202" s="310">
        <v>49281.130000000005</v>
      </c>
      <c r="X202" s="144">
        <f t="shared" si="46"/>
        <v>4086757.3000000003</v>
      </c>
      <c r="Y202" s="93">
        <f t="shared" si="47"/>
        <v>82.927426785871177</v>
      </c>
      <c r="Z202" s="134"/>
    </row>
    <row r="203" spans="1:26" s="70" customFormat="1" hidden="1" outlineLevel="1" x14ac:dyDescent="0.25">
      <c r="A203" s="65" t="s">
        <v>1327</v>
      </c>
      <c r="B203" s="66" t="s">
        <v>1788</v>
      </c>
      <c r="C203" s="67" t="s">
        <v>2248</v>
      </c>
      <c r="D203" s="68"/>
      <c r="E203" s="69"/>
      <c r="F203" s="310">
        <v>1026257.44</v>
      </c>
      <c r="G203" s="310">
        <v>342039.11</v>
      </c>
      <c r="H203" s="144">
        <f t="shared" si="40"/>
        <v>684218.33</v>
      </c>
      <c r="I203" s="93">
        <f t="shared" si="41"/>
        <v>2.0004096315184543</v>
      </c>
      <c r="J203" s="160"/>
      <c r="K203" s="310">
        <v>2389555.58</v>
      </c>
      <c r="L203" s="310">
        <v>1812453.4</v>
      </c>
      <c r="M203" s="144">
        <f t="shared" si="42"/>
        <v>577102.18000000017</v>
      </c>
      <c r="N203" s="93">
        <f t="shared" si="43"/>
        <v>0.31840938917381278</v>
      </c>
      <c r="O203" s="261"/>
      <c r="P203" s="160"/>
      <c r="Q203" s="310">
        <v>1283557.56</v>
      </c>
      <c r="R203" s="310">
        <v>742682.24</v>
      </c>
      <c r="S203" s="144">
        <f t="shared" si="44"/>
        <v>540875.32000000007</v>
      </c>
      <c r="T203" s="93">
        <f t="shared" si="45"/>
        <v>0.72827286135184821</v>
      </c>
      <c r="U203" s="160"/>
      <c r="V203" s="310">
        <v>4306433.5</v>
      </c>
      <c r="W203" s="310">
        <v>3132865.7199999997</v>
      </c>
      <c r="X203" s="144">
        <f t="shared" si="46"/>
        <v>1173567.7800000003</v>
      </c>
      <c r="Y203" s="93">
        <f t="shared" si="47"/>
        <v>0.37459881299987552</v>
      </c>
      <c r="Z203" s="134"/>
    </row>
    <row r="204" spans="1:26" s="70" customFormat="1" hidden="1" outlineLevel="1" x14ac:dyDescent="0.25">
      <c r="A204" s="65" t="s">
        <v>1328</v>
      </c>
      <c r="B204" s="66" t="s">
        <v>1789</v>
      </c>
      <c r="C204" s="67" t="s">
        <v>2249</v>
      </c>
      <c r="D204" s="68"/>
      <c r="E204" s="69"/>
      <c r="F204" s="310">
        <v>3625585.34</v>
      </c>
      <c r="G204" s="310">
        <v>2607257.08</v>
      </c>
      <c r="H204" s="144">
        <f t="shared" si="40"/>
        <v>1018328.2599999998</v>
      </c>
      <c r="I204" s="93">
        <f t="shared" si="41"/>
        <v>0.39057454971030314</v>
      </c>
      <c r="J204" s="160"/>
      <c r="K204" s="310">
        <v>20948927.280000001</v>
      </c>
      <c r="L204" s="310">
        <v>17131280.59</v>
      </c>
      <c r="M204" s="144">
        <f t="shared" si="42"/>
        <v>3817646.6900000013</v>
      </c>
      <c r="N204" s="93">
        <f t="shared" si="43"/>
        <v>0.22284654494705239</v>
      </c>
      <c r="O204" s="261"/>
      <c r="P204" s="160"/>
      <c r="Q204" s="310">
        <v>8035922.8200000003</v>
      </c>
      <c r="R204" s="310">
        <v>7636643.9299999997</v>
      </c>
      <c r="S204" s="144">
        <f t="shared" si="44"/>
        <v>399278.8900000006</v>
      </c>
      <c r="T204" s="93">
        <f t="shared" si="45"/>
        <v>5.2284602196975893E-2</v>
      </c>
      <c r="U204" s="160"/>
      <c r="V204" s="310">
        <v>31582773.460000001</v>
      </c>
      <c r="W204" s="310">
        <v>28678447.439999998</v>
      </c>
      <c r="X204" s="144">
        <f t="shared" si="46"/>
        <v>2904326.0200000033</v>
      </c>
      <c r="Y204" s="93">
        <f t="shared" si="47"/>
        <v>0.1012720798807651</v>
      </c>
      <c r="Z204" s="134"/>
    </row>
    <row r="205" spans="1:26" s="70" customFormat="1" hidden="1" outlineLevel="1" x14ac:dyDescent="0.25">
      <c r="A205" s="65" t="s">
        <v>1329</v>
      </c>
      <c r="B205" s="66" t="s">
        <v>1790</v>
      </c>
      <c r="C205" s="67" t="s">
        <v>2250</v>
      </c>
      <c r="D205" s="68"/>
      <c r="E205" s="69"/>
      <c r="F205" s="310">
        <v>86157.96</v>
      </c>
      <c r="G205" s="310">
        <v>20964.580000000002</v>
      </c>
      <c r="H205" s="144">
        <f t="shared" si="40"/>
        <v>65193.380000000005</v>
      </c>
      <c r="I205" s="93">
        <f t="shared" si="41"/>
        <v>3.1096916799668772</v>
      </c>
      <c r="J205" s="160"/>
      <c r="K205" s="310">
        <v>280191.31</v>
      </c>
      <c r="L205" s="310">
        <v>517264.55</v>
      </c>
      <c r="M205" s="144">
        <f t="shared" si="42"/>
        <v>-237073.24</v>
      </c>
      <c r="N205" s="93">
        <f t="shared" si="43"/>
        <v>-0.45832106607730994</v>
      </c>
      <c r="O205" s="261"/>
      <c r="P205" s="160"/>
      <c r="Q205" s="310">
        <v>171145.92</v>
      </c>
      <c r="R205" s="310">
        <v>57488.68</v>
      </c>
      <c r="S205" s="144">
        <f t="shared" si="44"/>
        <v>113657.24000000002</v>
      </c>
      <c r="T205" s="93">
        <f t="shared" si="45"/>
        <v>1.9770368705630399</v>
      </c>
      <c r="U205" s="160"/>
      <c r="V205" s="310">
        <v>387422.67</v>
      </c>
      <c r="W205" s="310">
        <v>626827.91999999993</v>
      </c>
      <c r="X205" s="144">
        <f t="shared" si="46"/>
        <v>-239405.24999999994</v>
      </c>
      <c r="Y205" s="93">
        <f t="shared" si="47"/>
        <v>-0.38193137599869509</v>
      </c>
      <c r="Z205" s="134"/>
    </row>
    <row r="206" spans="1:26" s="70" customFormat="1" hidden="1" outlineLevel="1" x14ac:dyDescent="0.25">
      <c r="A206" s="65" t="s">
        <v>1330</v>
      </c>
      <c r="B206" s="66" t="s">
        <v>1791</v>
      </c>
      <c r="C206" s="67" t="s">
        <v>2251</v>
      </c>
      <c r="D206" s="68"/>
      <c r="E206" s="69"/>
      <c r="F206" s="310">
        <v>119621.95</v>
      </c>
      <c r="G206" s="310">
        <v>210826.82</v>
      </c>
      <c r="H206" s="144">
        <f t="shared" si="40"/>
        <v>-91204.87000000001</v>
      </c>
      <c r="I206" s="93">
        <f t="shared" si="41"/>
        <v>-0.4326056333819388</v>
      </c>
      <c r="J206" s="160"/>
      <c r="K206" s="310">
        <v>645973.99</v>
      </c>
      <c r="L206" s="310">
        <v>681066.17</v>
      </c>
      <c r="M206" s="144">
        <f t="shared" si="42"/>
        <v>-35092.180000000051</v>
      </c>
      <c r="N206" s="93">
        <f t="shared" si="43"/>
        <v>-5.1525360597487975E-2</v>
      </c>
      <c r="O206" s="261"/>
      <c r="P206" s="160"/>
      <c r="Q206" s="310">
        <v>278311.02</v>
      </c>
      <c r="R206" s="310">
        <v>454101.22000000003</v>
      </c>
      <c r="S206" s="144">
        <f t="shared" si="44"/>
        <v>-175790.2</v>
      </c>
      <c r="T206" s="93">
        <f t="shared" si="45"/>
        <v>-0.38711677541848488</v>
      </c>
      <c r="U206" s="160"/>
      <c r="V206" s="310">
        <v>1355179.5</v>
      </c>
      <c r="W206" s="310">
        <v>1314324.0900000001</v>
      </c>
      <c r="X206" s="144">
        <f t="shared" si="46"/>
        <v>40855.409999999916</v>
      </c>
      <c r="Y206" s="93">
        <f t="shared" si="47"/>
        <v>3.1084730403138174E-2</v>
      </c>
      <c r="Z206" s="134"/>
    </row>
    <row r="207" spans="1:26" s="70" customFormat="1" hidden="1" outlineLevel="1" x14ac:dyDescent="0.25">
      <c r="A207" s="65" t="s">
        <v>1331</v>
      </c>
      <c r="B207" s="66" t="s">
        <v>1792</v>
      </c>
      <c r="C207" s="67" t="s">
        <v>2252</v>
      </c>
      <c r="D207" s="68"/>
      <c r="E207" s="69"/>
      <c r="F207" s="310">
        <v>-57542.76</v>
      </c>
      <c r="G207" s="310">
        <v>-71261.650000000009</v>
      </c>
      <c r="H207" s="144">
        <f t="shared" si="40"/>
        <v>13718.890000000007</v>
      </c>
      <c r="I207" s="93">
        <f t="shared" si="41"/>
        <v>-0.1925143467769832</v>
      </c>
      <c r="J207" s="160"/>
      <c r="K207" s="310">
        <v>-609206.72</v>
      </c>
      <c r="L207" s="310">
        <v>-669523.28</v>
      </c>
      <c r="M207" s="144">
        <f t="shared" si="42"/>
        <v>60316.560000000056</v>
      </c>
      <c r="N207" s="93">
        <f t="shared" si="43"/>
        <v>-9.0088816627855048E-2</v>
      </c>
      <c r="O207" s="261"/>
      <c r="P207" s="160"/>
      <c r="Q207" s="310">
        <v>-209761.13</v>
      </c>
      <c r="R207" s="310">
        <v>-226105.59</v>
      </c>
      <c r="S207" s="144">
        <f t="shared" si="44"/>
        <v>16344.459999999992</v>
      </c>
      <c r="T207" s="93">
        <f t="shared" si="45"/>
        <v>-7.228684615891183E-2</v>
      </c>
      <c r="U207" s="160"/>
      <c r="V207" s="310">
        <v>-1225360.95</v>
      </c>
      <c r="W207" s="310">
        <v>-1258513.8</v>
      </c>
      <c r="X207" s="144">
        <f t="shared" si="46"/>
        <v>33152.850000000093</v>
      </c>
      <c r="Y207" s="93">
        <f t="shared" si="47"/>
        <v>-2.6342857742203615E-2</v>
      </c>
      <c r="Z207" s="134"/>
    </row>
    <row r="208" spans="1:26" s="70" customFormat="1" hidden="1" outlineLevel="1" x14ac:dyDescent="0.25">
      <c r="A208" s="65" t="s">
        <v>1332</v>
      </c>
      <c r="B208" s="66" t="s">
        <v>1793</v>
      </c>
      <c r="C208" s="67" t="s">
        <v>2253</v>
      </c>
      <c r="D208" s="68"/>
      <c r="E208" s="69"/>
      <c r="F208" s="310">
        <v>487940.4</v>
      </c>
      <c r="G208" s="310">
        <v>538272</v>
      </c>
      <c r="H208" s="144">
        <f t="shared" si="40"/>
        <v>-50331.599999999977</v>
      </c>
      <c r="I208" s="93">
        <f t="shared" si="41"/>
        <v>-9.3505885500267477E-2</v>
      </c>
      <c r="J208" s="160"/>
      <c r="K208" s="310">
        <v>3097248.48</v>
      </c>
      <c r="L208" s="310">
        <v>3149567.28</v>
      </c>
      <c r="M208" s="144">
        <f t="shared" si="42"/>
        <v>-52318.799999999814</v>
      </c>
      <c r="N208" s="93">
        <f t="shared" si="43"/>
        <v>-1.6611424792297123E-2</v>
      </c>
      <c r="O208" s="261"/>
      <c r="P208" s="160"/>
      <c r="Q208" s="310">
        <v>1481684.4</v>
      </c>
      <c r="R208" s="310">
        <v>1629216</v>
      </c>
      <c r="S208" s="144">
        <f t="shared" si="44"/>
        <v>-147531.60000000009</v>
      </c>
      <c r="T208" s="93">
        <f t="shared" si="45"/>
        <v>-9.0553738730776087E-2</v>
      </c>
      <c r="U208" s="160"/>
      <c r="V208" s="310">
        <v>6185840.5999999996</v>
      </c>
      <c r="W208" s="310">
        <v>6225970.3200000003</v>
      </c>
      <c r="X208" s="144">
        <f t="shared" si="46"/>
        <v>-40129.720000000671</v>
      </c>
      <c r="Y208" s="93">
        <f t="shared" si="47"/>
        <v>-6.4455366693750423E-3</v>
      </c>
      <c r="Z208" s="134"/>
    </row>
    <row r="209" spans="1:26" s="70" customFormat="1" hidden="1" outlineLevel="1" x14ac:dyDescent="0.25">
      <c r="A209" s="65" t="s">
        <v>1333</v>
      </c>
      <c r="B209" s="66" t="s">
        <v>1794</v>
      </c>
      <c r="C209" s="67" t="s">
        <v>2254</v>
      </c>
      <c r="D209" s="68"/>
      <c r="E209" s="69"/>
      <c r="F209" s="310">
        <v>-4.5000000000000005E-2</v>
      </c>
      <c r="G209" s="310">
        <v>75987</v>
      </c>
      <c r="H209" s="144">
        <f t="shared" si="40"/>
        <v>-75987.044999999998</v>
      </c>
      <c r="I209" s="93">
        <f t="shared" si="41"/>
        <v>-1.0000005922065616</v>
      </c>
      <c r="J209" s="160"/>
      <c r="K209" s="310">
        <v>237983.67499999999</v>
      </c>
      <c r="L209" s="310">
        <v>1140697.08</v>
      </c>
      <c r="M209" s="144">
        <f t="shared" si="42"/>
        <v>-902713.40500000003</v>
      </c>
      <c r="N209" s="93">
        <f t="shared" si="43"/>
        <v>-0.79136996212877131</v>
      </c>
      <c r="O209" s="261"/>
      <c r="P209" s="160"/>
      <c r="Q209" s="310">
        <v>-215304.51500000001</v>
      </c>
      <c r="R209" s="310">
        <v>81209.58</v>
      </c>
      <c r="S209" s="144">
        <f t="shared" si="44"/>
        <v>-296514.09500000003</v>
      </c>
      <c r="T209" s="93">
        <f t="shared" si="45"/>
        <v>-3.6512206441653809</v>
      </c>
      <c r="U209" s="160"/>
      <c r="V209" s="310">
        <v>1796089.2950000002</v>
      </c>
      <c r="W209" s="310">
        <v>1226591.71</v>
      </c>
      <c r="X209" s="144">
        <f t="shared" si="46"/>
        <v>569497.5850000002</v>
      </c>
      <c r="Y209" s="93">
        <f t="shared" si="47"/>
        <v>0.46429270665786598</v>
      </c>
      <c r="Z209" s="134"/>
    </row>
    <row r="210" spans="1:26" s="70" customFormat="1" hidden="1" outlineLevel="1" x14ac:dyDescent="0.25">
      <c r="A210" s="65" t="s">
        <v>1336</v>
      </c>
      <c r="B210" s="66" t="s">
        <v>1797</v>
      </c>
      <c r="C210" s="67" t="s">
        <v>2257</v>
      </c>
      <c r="D210" s="68"/>
      <c r="E210" s="69"/>
      <c r="F210" s="310">
        <v>161081.79</v>
      </c>
      <c r="G210" s="310">
        <v>125604.92</v>
      </c>
      <c r="H210" s="144">
        <f t="shared" si="40"/>
        <v>35476.87000000001</v>
      </c>
      <c r="I210" s="93">
        <f t="shared" si="41"/>
        <v>0.28244809200149174</v>
      </c>
      <c r="J210" s="160"/>
      <c r="K210" s="310">
        <v>987585.79</v>
      </c>
      <c r="L210" s="310">
        <v>790187.8</v>
      </c>
      <c r="M210" s="144">
        <f t="shared" si="42"/>
        <v>197397.99</v>
      </c>
      <c r="N210" s="93">
        <f t="shared" si="43"/>
        <v>0.24981148785136897</v>
      </c>
      <c r="O210" s="261"/>
      <c r="P210" s="160"/>
      <c r="Q210" s="310">
        <v>492009.93</v>
      </c>
      <c r="R210" s="310">
        <v>431354.27</v>
      </c>
      <c r="S210" s="144">
        <f t="shared" si="44"/>
        <v>60655.659999999974</v>
      </c>
      <c r="T210" s="93">
        <f t="shared" si="45"/>
        <v>0.14061680669116819</v>
      </c>
      <c r="U210" s="160"/>
      <c r="V210" s="310">
        <v>1697129.6400000001</v>
      </c>
      <c r="W210" s="310">
        <v>1597779.7200000002</v>
      </c>
      <c r="X210" s="144">
        <f t="shared" si="46"/>
        <v>99349.919999999925</v>
      </c>
      <c r="Y210" s="93">
        <f t="shared" si="47"/>
        <v>6.2179985611533428E-2</v>
      </c>
      <c r="Z210" s="134"/>
    </row>
    <row r="211" spans="1:26" s="70" customFormat="1" hidden="1" outlineLevel="1" x14ac:dyDescent="0.25">
      <c r="A211" s="65" t="s">
        <v>1337</v>
      </c>
      <c r="B211" s="66" t="s">
        <v>1798</v>
      </c>
      <c r="C211" s="67" t="s">
        <v>2258</v>
      </c>
      <c r="D211" s="68"/>
      <c r="E211" s="69"/>
      <c r="F211" s="310">
        <v>82902.210000000006</v>
      </c>
      <c r="G211" s="310">
        <v>160407.34</v>
      </c>
      <c r="H211" s="144">
        <f t="shared" si="40"/>
        <v>-77505.12999999999</v>
      </c>
      <c r="I211" s="93">
        <f t="shared" si="41"/>
        <v>-0.48317695437128994</v>
      </c>
      <c r="J211" s="160"/>
      <c r="K211" s="310">
        <v>390980.68</v>
      </c>
      <c r="L211" s="310">
        <v>666007</v>
      </c>
      <c r="M211" s="144">
        <f t="shared" si="42"/>
        <v>-275026.32</v>
      </c>
      <c r="N211" s="93">
        <f t="shared" si="43"/>
        <v>-0.41294809213716976</v>
      </c>
      <c r="O211" s="261"/>
      <c r="P211" s="160"/>
      <c r="Q211" s="310">
        <v>157744.72</v>
      </c>
      <c r="R211" s="310">
        <v>265668.84000000003</v>
      </c>
      <c r="S211" s="144">
        <f t="shared" si="44"/>
        <v>-107924.12000000002</v>
      </c>
      <c r="T211" s="93">
        <f t="shared" si="45"/>
        <v>-0.40623552238945304</v>
      </c>
      <c r="U211" s="160"/>
      <c r="V211" s="310">
        <v>1002768.23</v>
      </c>
      <c r="W211" s="310">
        <v>1457592.1800000002</v>
      </c>
      <c r="X211" s="144">
        <f t="shared" si="46"/>
        <v>-454823.95000000019</v>
      </c>
      <c r="Y211" s="93">
        <f t="shared" si="47"/>
        <v>-0.31203786370478481</v>
      </c>
      <c r="Z211" s="134"/>
    </row>
    <row r="212" spans="1:26" s="70" customFormat="1" hidden="1" outlineLevel="1" x14ac:dyDescent="0.25">
      <c r="A212" s="65" t="s">
        <v>1338</v>
      </c>
      <c r="B212" s="66" t="s">
        <v>1799</v>
      </c>
      <c r="C212" s="67" t="s">
        <v>2259</v>
      </c>
      <c r="D212" s="68"/>
      <c r="E212" s="69"/>
      <c r="F212" s="310">
        <v>0</v>
      </c>
      <c r="G212" s="310">
        <v>0</v>
      </c>
      <c r="H212" s="144">
        <f t="shared" si="40"/>
        <v>0</v>
      </c>
      <c r="I212" s="93" t="str">
        <f t="shared" si="41"/>
        <v/>
      </c>
      <c r="J212" s="160"/>
      <c r="K212" s="310">
        <v>0</v>
      </c>
      <c r="L212" s="310">
        <v>0</v>
      </c>
      <c r="M212" s="144">
        <f t="shared" si="42"/>
        <v>0</v>
      </c>
      <c r="N212" s="93" t="str">
        <f t="shared" si="43"/>
        <v/>
      </c>
      <c r="O212" s="261"/>
      <c r="P212" s="160"/>
      <c r="Q212" s="310">
        <v>0</v>
      </c>
      <c r="R212" s="310">
        <v>0</v>
      </c>
      <c r="S212" s="144">
        <f t="shared" si="44"/>
        <v>0</v>
      </c>
      <c r="T212" s="93" t="str">
        <f t="shared" si="45"/>
        <v/>
      </c>
      <c r="U212" s="160"/>
      <c r="V212" s="310">
        <v>0</v>
      </c>
      <c r="W212" s="310">
        <v>881.52</v>
      </c>
      <c r="X212" s="144">
        <f t="shared" si="46"/>
        <v>-881.52</v>
      </c>
      <c r="Y212" s="93">
        <f t="shared" si="47"/>
        <v>1</v>
      </c>
      <c r="Z212" s="134"/>
    </row>
    <row r="213" spans="1:26" s="70" customFormat="1" hidden="1" outlineLevel="1" x14ac:dyDescent="0.25">
      <c r="A213" s="65" t="s">
        <v>1339</v>
      </c>
      <c r="B213" s="66" t="s">
        <v>1800</v>
      </c>
      <c r="C213" s="67" t="s">
        <v>2260</v>
      </c>
      <c r="D213" s="68"/>
      <c r="E213" s="69"/>
      <c r="F213" s="310">
        <v>92368.08</v>
      </c>
      <c r="G213" s="310">
        <v>297633.69</v>
      </c>
      <c r="H213" s="144">
        <f t="shared" si="40"/>
        <v>-205265.61</v>
      </c>
      <c r="I213" s="93">
        <f t="shared" si="41"/>
        <v>-0.68965851950429402</v>
      </c>
      <c r="J213" s="160"/>
      <c r="K213" s="310">
        <v>780669.01</v>
      </c>
      <c r="L213" s="310">
        <v>875452.47</v>
      </c>
      <c r="M213" s="144">
        <f t="shared" si="42"/>
        <v>-94783.459999999963</v>
      </c>
      <c r="N213" s="93">
        <f t="shared" si="43"/>
        <v>-0.10826796799145472</v>
      </c>
      <c r="O213" s="261"/>
      <c r="P213" s="160"/>
      <c r="Q213" s="310">
        <v>350614.95</v>
      </c>
      <c r="R213" s="310">
        <v>397180.02</v>
      </c>
      <c r="S213" s="144">
        <f t="shared" si="44"/>
        <v>-46565.070000000007</v>
      </c>
      <c r="T213" s="93">
        <f t="shared" si="45"/>
        <v>-0.11723920553707612</v>
      </c>
      <c r="U213" s="160"/>
      <c r="V213" s="310">
        <v>2180933.4299999997</v>
      </c>
      <c r="W213" s="310">
        <v>1985413.8499999999</v>
      </c>
      <c r="X213" s="144">
        <f t="shared" si="46"/>
        <v>195519.57999999984</v>
      </c>
      <c r="Y213" s="93">
        <f t="shared" si="47"/>
        <v>9.8477997421041394E-2</v>
      </c>
      <c r="Z213" s="134"/>
    </row>
    <row r="214" spans="1:26" s="70" customFormat="1" hidden="1" outlineLevel="1" x14ac:dyDescent="0.25">
      <c r="A214" s="65" t="s">
        <v>1340</v>
      </c>
      <c r="B214" s="66" t="s">
        <v>1801</v>
      </c>
      <c r="C214" s="67" t="s">
        <v>2261</v>
      </c>
      <c r="D214" s="68"/>
      <c r="E214" s="69"/>
      <c r="F214" s="310">
        <v>0</v>
      </c>
      <c r="G214" s="310">
        <v>0</v>
      </c>
      <c r="H214" s="144">
        <f t="shared" si="40"/>
        <v>0</v>
      </c>
      <c r="I214" s="93" t="str">
        <f t="shared" si="41"/>
        <v/>
      </c>
      <c r="J214" s="160"/>
      <c r="K214" s="310">
        <v>0</v>
      </c>
      <c r="L214" s="310">
        <v>0</v>
      </c>
      <c r="M214" s="144">
        <f t="shared" si="42"/>
        <v>0</v>
      </c>
      <c r="N214" s="93" t="str">
        <f t="shared" si="43"/>
        <v/>
      </c>
      <c r="O214" s="261"/>
      <c r="P214" s="160"/>
      <c r="Q214" s="310">
        <v>0</v>
      </c>
      <c r="R214" s="310">
        <v>0</v>
      </c>
      <c r="S214" s="144">
        <f t="shared" si="44"/>
        <v>0</v>
      </c>
      <c r="T214" s="93" t="str">
        <f t="shared" si="45"/>
        <v/>
      </c>
      <c r="U214" s="160"/>
      <c r="V214" s="310">
        <v>0</v>
      </c>
      <c r="W214" s="310">
        <v>69654.8</v>
      </c>
      <c r="X214" s="144">
        <f t="shared" si="46"/>
        <v>-69654.8</v>
      </c>
      <c r="Y214" s="93">
        <f t="shared" si="47"/>
        <v>1</v>
      </c>
      <c r="Z214" s="134"/>
    </row>
    <row r="215" spans="1:26" s="70" customFormat="1" hidden="1" outlineLevel="1" x14ac:dyDescent="0.25">
      <c r="A215" s="65" t="s">
        <v>1341</v>
      </c>
      <c r="B215" s="66" t="s">
        <v>1802</v>
      </c>
      <c r="C215" s="67" t="s">
        <v>2262</v>
      </c>
      <c r="D215" s="68"/>
      <c r="E215" s="69"/>
      <c r="F215" s="310">
        <v>13658.29</v>
      </c>
      <c r="G215" s="310">
        <v>6030.3</v>
      </c>
      <c r="H215" s="144">
        <f t="shared" si="40"/>
        <v>7627.9900000000007</v>
      </c>
      <c r="I215" s="93">
        <f t="shared" si="41"/>
        <v>1.2649437009767341</v>
      </c>
      <c r="J215" s="160"/>
      <c r="K215" s="310">
        <v>39587.040000000001</v>
      </c>
      <c r="L215" s="310">
        <v>18281.04</v>
      </c>
      <c r="M215" s="144">
        <f t="shared" si="42"/>
        <v>21306</v>
      </c>
      <c r="N215" s="93">
        <f t="shared" si="43"/>
        <v>1.1654697982171691</v>
      </c>
      <c r="O215" s="261"/>
      <c r="P215" s="160"/>
      <c r="Q215" s="310">
        <v>36774.959999999999</v>
      </c>
      <c r="R215" s="310">
        <v>6903.5</v>
      </c>
      <c r="S215" s="144">
        <f t="shared" si="44"/>
        <v>29871.46</v>
      </c>
      <c r="T215" s="93">
        <f t="shared" si="45"/>
        <v>4.3270022452379227</v>
      </c>
      <c r="U215" s="160"/>
      <c r="V215" s="310">
        <v>65726.210000000006</v>
      </c>
      <c r="W215" s="310">
        <v>34854.720000000001</v>
      </c>
      <c r="X215" s="144">
        <f t="shared" si="46"/>
        <v>30871.490000000005</v>
      </c>
      <c r="Y215" s="93">
        <f t="shared" si="47"/>
        <v>0.88571906473499151</v>
      </c>
      <c r="Z215" s="134"/>
    </row>
    <row r="216" spans="1:26" s="70" customFormat="1" hidden="1" outlineLevel="1" x14ac:dyDescent="0.25">
      <c r="A216" s="65" t="s">
        <v>1342</v>
      </c>
      <c r="B216" s="66" t="s">
        <v>1803</v>
      </c>
      <c r="C216" s="67" t="s">
        <v>2263</v>
      </c>
      <c r="D216" s="68"/>
      <c r="E216" s="69"/>
      <c r="F216" s="310">
        <v>412492.9</v>
      </c>
      <c r="G216" s="310">
        <v>1478949.49</v>
      </c>
      <c r="H216" s="144">
        <f t="shared" si="40"/>
        <v>-1066456.5899999999</v>
      </c>
      <c r="I216" s="93">
        <f t="shared" si="41"/>
        <v>-0.72109061006539166</v>
      </c>
      <c r="J216" s="160"/>
      <c r="K216" s="310">
        <v>2393523.5959999999</v>
      </c>
      <c r="L216" s="310">
        <v>3638705.67</v>
      </c>
      <c r="M216" s="144">
        <f t="shared" si="42"/>
        <v>-1245182.074</v>
      </c>
      <c r="N216" s="93">
        <f t="shared" si="43"/>
        <v>-0.34220467026672152</v>
      </c>
      <c r="O216" s="261"/>
      <c r="P216" s="160"/>
      <c r="Q216" s="310">
        <v>1241600.27</v>
      </c>
      <c r="R216" s="310">
        <v>2207736.16</v>
      </c>
      <c r="S216" s="144">
        <f t="shared" si="44"/>
        <v>-966135.89000000013</v>
      </c>
      <c r="T216" s="93">
        <f t="shared" si="45"/>
        <v>-0.43761383606635318</v>
      </c>
      <c r="U216" s="160"/>
      <c r="V216" s="310">
        <v>4958181.7560000001</v>
      </c>
      <c r="W216" s="310">
        <v>6858165.6200000001</v>
      </c>
      <c r="X216" s="144">
        <f t="shared" si="46"/>
        <v>-1899983.8640000001</v>
      </c>
      <c r="Y216" s="93">
        <f t="shared" si="47"/>
        <v>-0.27703965889351034</v>
      </c>
      <c r="Z216" s="134"/>
    </row>
    <row r="217" spans="1:26" s="70" customFormat="1" hidden="1" outlineLevel="1" x14ac:dyDescent="0.25">
      <c r="A217" s="65" t="s">
        <v>1343</v>
      </c>
      <c r="B217" s="66" t="s">
        <v>1804</v>
      </c>
      <c r="C217" s="67" t="s">
        <v>2264</v>
      </c>
      <c r="D217" s="68"/>
      <c r="E217" s="69"/>
      <c r="F217" s="310">
        <v>3074.38</v>
      </c>
      <c r="G217" s="310">
        <v>5250.72</v>
      </c>
      <c r="H217" s="144">
        <f t="shared" si="40"/>
        <v>-2176.34</v>
      </c>
      <c r="I217" s="93">
        <f t="shared" si="41"/>
        <v>-0.41448410884602493</v>
      </c>
      <c r="J217" s="160"/>
      <c r="K217" s="310">
        <v>25593.010000000002</v>
      </c>
      <c r="L217" s="310">
        <v>26754.21</v>
      </c>
      <c r="M217" s="144">
        <f t="shared" si="42"/>
        <v>-1161.1999999999971</v>
      </c>
      <c r="N217" s="93">
        <f t="shared" si="43"/>
        <v>-4.3402514968672111E-2</v>
      </c>
      <c r="O217" s="261"/>
      <c r="P217" s="160"/>
      <c r="Q217" s="310">
        <v>11208.78</v>
      </c>
      <c r="R217" s="310">
        <v>13565.07</v>
      </c>
      <c r="S217" s="144">
        <f t="shared" si="44"/>
        <v>-2356.2899999999991</v>
      </c>
      <c r="T217" s="93">
        <f t="shared" si="45"/>
        <v>-0.1737027527318325</v>
      </c>
      <c r="U217" s="160"/>
      <c r="V217" s="310">
        <v>50832.15</v>
      </c>
      <c r="W217" s="310">
        <v>48897.119999999995</v>
      </c>
      <c r="X217" s="144">
        <f t="shared" si="46"/>
        <v>1935.0300000000061</v>
      </c>
      <c r="Y217" s="93">
        <f t="shared" si="47"/>
        <v>3.9573496353159578E-2</v>
      </c>
      <c r="Z217" s="134"/>
    </row>
    <row r="218" spans="1:26" s="70" customFormat="1" hidden="1" outlineLevel="1" x14ac:dyDescent="0.25">
      <c r="A218" s="65" t="s">
        <v>1344</v>
      </c>
      <c r="B218" s="66" t="s">
        <v>1805</v>
      </c>
      <c r="C218" s="67" t="s">
        <v>2265</v>
      </c>
      <c r="D218" s="68"/>
      <c r="E218" s="69"/>
      <c r="F218" s="310">
        <v>0</v>
      </c>
      <c r="G218" s="310">
        <v>0</v>
      </c>
      <c r="H218" s="144">
        <f t="shared" si="40"/>
        <v>0</v>
      </c>
      <c r="I218" s="93" t="str">
        <f t="shared" si="41"/>
        <v/>
      </c>
      <c r="J218" s="160"/>
      <c r="K218" s="310">
        <v>0</v>
      </c>
      <c r="L218" s="310">
        <v>10130</v>
      </c>
      <c r="M218" s="144">
        <f t="shared" si="42"/>
        <v>-10130</v>
      </c>
      <c r="N218" s="93">
        <f t="shared" si="43"/>
        <v>1</v>
      </c>
      <c r="O218" s="261"/>
      <c r="P218" s="160"/>
      <c r="Q218" s="310">
        <v>0</v>
      </c>
      <c r="R218" s="310">
        <v>0</v>
      </c>
      <c r="S218" s="144">
        <f t="shared" si="44"/>
        <v>0</v>
      </c>
      <c r="T218" s="93" t="str">
        <f t="shared" si="45"/>
        <v/>
      </c>
      <c r="U218" s="160"/>
      <c r="V218" s="310">
        <v>0</v>
      </c>
      <c r="W218" s="310">
        <v>10130</v>
      </c>
      <c r="X218" s="144">
        <f t="shared" si="46"/>
        <v>-10130</v>
      </c>
      <c r="Y218" s="93">
        <f t="shared" si="47"/>
        <v>1</v>
      </c>
      <c r="Z218" s="134"/>
    </row>
    <row r="219" spans="1:26" s="70" customFormat="1" hidden="1" outlineLevel="1" x14ac:dyDescent="0.25">
      <c r="A219" s="65" t="s">
        <v>1345</v>
      </c>
      <c r="B219" s="66" t="s">
        <v>1806</v>
      </c>
      <c r="C219" s="67" t="s">
        <v>2266</v>
      </c>
      <c r="D219" s="68"/>
      <c r="E219" s="69"/>
      <c r="F219" s="310">
        <v>0</v>
      </c>
      <c r="G219" s="310">
        <v>-1.1000000000000001</v>
      </c>
      <c r="H219" s="144">
        <f t="shared" si="40"/>
        <v>1.1000000000000001</v>
      </c>
      <c r="I219" s="93">
        <f t="shared" si="41"/>
        <v>1</v>
      </c>
      <c r="J219" s="160"/>
      <c r="K219" s="310">
        <v>0</v>
      </c>
      <c r="L219" s="310">
        <v>367.46</v>
      </c>
      <c r="M219" s="144">
        <f t="shared" si="42"/>
        <v>-367.46</v>
      </c>
      <c r="N219" s="93">
        <f t="shared" si="43"/>
        <v>1</v>
      </c>
      <c r="O219" s="261"/>
      <c r="P219" s="160"/>
      <c r="Q219" s="310">
        <v>0</v>
      </c>
      <c r="R219" s="310">
        <v>210.68</v>
      </c>
      <c r="S219" s="144">
        <f t="shared" si="44"/>
        <v>-210.68</v>
      </c>
      <c r="T219" s="93">
        <f t="shared" si="45"/>
        <v>1</v>
      </c>
      <c r="U219" s="160"/>
      <c r="V219" s="310">
        <v>0</v>
      </c>
      <c r="W219" s="310">
        <v>489.34</v>
      </c>
      <c r="X219" s="144">
        <f t="shared" si="46"/>
        <v>-489.34</v>
      </c>
      <c r="Y219" s="93">
        <f t="shared" si="47"/>
        <v>1</v>
      </c>
      <c r="Z219" s="134"/>
    </row>
    <row r="220" spans="1:26" s="70" customFormat="1" hidden="1" outlineLevel="1" x14ac:dyDescent="0.25">
      <c r="A220" s="65" t="s">
        <v>1346</v>
      </c>
      <c r="B220" s="66" t="s">
        <v>1807</v>
      </c>
      <c r="C220" s="67" t="s">
        <v>2267</v>
      </c>
      <c r="D220" s="68"/>
      <c r="E220" s="69"/>
      <c r="F220" s="310">
        <v>193.17000000000002</v>
      </c>
      <c r="G220" s="310">
        <v>0</v>
      </c>
      <c r="H220" s="144">
        <f t="shared" ref="H220:H251" si="48">+F220-G220</f>
        <v>193.17000000000002</v>
      </c>
      <c r="I220" s="93">
        <f t="shared" ref="I220:I251" si="49">IF(AND(F220=0,G220=0),"",IF(OR(F220=0,G220=0),100%,(+H220/G220)))</f>
        <v>1</v>
      </c>
      <c r="J220" s="160"/>
      <c r="K220" s="310">
        <v>1159.02</v>
      </c>
      <c r="L220" s="310">
        <v>0</v>
      </c>
      <c r="M220" s="144">
        <f t="shared" ref="M220:M251" si="50">+K220-L220</f>
        <v>1159.02</v>
      </c>
      <c r="N220" s="93">
        <f t="shared" ref="N220:N251" si="51">IF(AND(K220=0,L220=0),"",IF(OR(K220=0,L220=0),100%,(+M220/L220)))</f>
        <v>1</v>
      </c>
      <c r="O220" s="261"/>
      <c r="P220" s="160"/>
      <c r="Q220" s="310">
        <v>579.51</v>
      </c>
      <c r="R220" s="310">
        <v>0</v>
      </c>
      <c r="S220" s="144">
        <f t="shared" ref="S220:S251" si="52">+Q220-R220</f>
        <v>579.51</v>
      </c>
      <c r="T220" s="93">
        <f t="shared" ref="T220:T251" si="53">IF(AND(Q220=0,R220=0),"",IF(OR(Q220=0,R220=0),100%,(+S220/R220)))</f>
        <v>1</v>
      </c>
      <c r="U220" s="160"/>
      <c r="V220" s="310">
        <v>1159.02</v>
      </c>
      <c r="W220" s="310">
        <v>0</v>
      </c>
      <c r="X220" s="144">
        <f t="shared" ref="X220:X251" si="54">+V220-W220</f>
        <v>1159.02</v>
      </c>
      <c r="Y220" s="93">
        <f t="shared" ref="Y220:Y251" si="55">IF(AND(V220=0,W220=0),"",IF(OR(V220=0,W220=0),100%,(+X220/W220)))</f>
        <v>1</v>
      </c>
      <c r="Z220" s="134"/>
    </row>
    <row r="221" spans="1:26" s="70" customFormat="1" hidden="1" outlineLevel="1" x14ac:dyDescent="0.25">
      <c r="A221" s="65" t="s">
        <v>1347</v>
      </c>
      <c r="B221" s="66" t="s">
        <v>1808</v>
      </c>
      <c r="C221" s="67" t="s">
        <v>2268</v>
      </c>
      <c r="D221" s="68"/>
      <c r="E221" s="69"/>
      <c r="F221" s="310">
        <v>0</v>
      </c>
      <c r="G221" s="310">
        <v>0</v>
      </c>
      <c r="H221" s="144">
        <f t="shared" si="48"/>
        <v>0</v>
      </c>
      <c r="I221" s="93" t="str">
        <f t="shared" si="49"/>
        <v/>
      </c>
      <c r="J221" s="160"/>
      <c r="K221" s="310">
        <v>0</v>
      </c>
      <c r="L221" s="310">
        <v>0</v>
      </c>
      <c r="M221" s="144">
        <f t="shared" si="50"/>
        <v>0</v>
      </c>
      <c r="N221" s="93" t="str">
        <f t="shared" si="51"/>
        <v/>
      </c>
      <c r="O221" s="261"/>
      <c r="P221" s="160"/>
      <c r="Q221" s="310">
        <v>0</v>
      </c>
      <c r="R221" s="310">
        <v>0</v>
      </c>
      <c r="S221" s="144">
        <f t="shared" si="52"/>
        <v>0</v>
      </c>
      <c r="T221" s="93" t="str">
        <f t="shared" si="53"/>
        <v/>
      </c>
      <c r="U221" s="160"/>
      <c r="V221" s="310">
        <v>0</v>
      </c>
      <c r="W221" s="310">
        <v>-0.02</v>
      </c>
      <c r="X221" s="144">
        <f t="shared" si="54"/>
        <v>0.02</v>
      </c>
      <c r="Y221" s="93">
        <f t="shared" si="55"/>
        <v>1</v>
      </c>
      <c r="Z221" s="134"/>
    </row>
    <row r="222" spans="1:26" s="70" customFormat="1" hidden="1" outlineLevel="1" x14ac:dyDescent="0.25">
      <c r="A222" s="65" t="s">
        <v>1348</v>
      </c>
      <c r="B222" s="66" t="s">
        <v>1809</v>
      </c>
      <c r="C222" s="67" t="s">
        <v>2269</v>
      </c>
      <c r="D222" s="68"/>
      <c r="E222" s="69"/>
      <c r="F222" s="310">
        <v>1321.84</v>
      </c>
      <c r="G222" s="310">
        <v>5019.08</v>
      </c>
      <c r="H222" s="144">
        <f t="shared" si="48"/>
        <v>-3697.24</v>
      </c>
      <c r="I222" s="93">
        <f t="shared" si="49"/>
        <v>-0.7366369932338197</v>
      </c>
      <c r="J222" s="160"/>
      <c r="K222" s="310">
        <v>7860.93</v>
      </c>
      <c r="L222" s="310">
        <v>12968.050000000001</v>
      </c>
      <c r="M222" s="144">
        <f t="shared" si="50"/>
        <v>-5107.1200000000008</v>
      </c>
      <c r="N222" s="93">
        <f t="shared" si="51"/>
        <v>-0.3938232810638454</v>
      </c>
      <c r="O222" s="261"/>
      <c r="P222" s="160"/>
      <c r="Q222" s="310">
        <v>2605.91</v>
      </c>
      <c r="R222" s="310">
        <v>7488.1500000000005</v>
      </c>
      <c r="S222" s="144">
        <f t="shared" si="52"/>
        <v>-4882.2400000000007</v>
      </c>
      <c r="T222" s="93">
        <f t="shared" si="53"/>
        <v>-0.6519954862015318</v>
      </c>
      <c r="U222" s="160"/>
      <c r="V222" s="310">
        <v>33077.770000000004</v>
      </c>
      <c r="W222" s="310">
        <v>23583.75</v>
      </c>
      <c r="X222" s="144">
        <f t="shared" si="54"/>
        <v>9494.0200000000041</v>
      </c>
      <c r="Y222" s="93">
        <f t="shared" si="55"/>
        <v>0.40256617374251358</v>
      </c>
      <c r="Z222" s="134"/>
    </row>
    <row r="223" spans="1:26" s="70" customFormat="1" hidden="1" outlineLevel="1" x14ac:dyDescent="0.25">
      <c r="A223" s="65" t="s">
        <v>1349</v>
      </c>
      <c r="B223" s="66" t="s">
        <v>1810</v>
      </c>
      <c r="C223" s="67" t="s">
        <v>2270</v>
      </c>
      <c r="D223" s="68"/>
      <c r="E223" s="69"/>
      <c r="F223" s="310">
        <v>0</v>
      </c>
      <c r="G223" s="310">
        <v>0</v>
      </c>
      <c r="H223" s="144">
        <f t="shared" si="48"/>
        <v>0</v>
      </c>
      <c r="I223" s="93" t="str">
        <f t="shared" si="49"/>
        <v/>
      </c>
      <c r="J223" s="160"/>
      <c r="K223" s="310">
        <v>0</v>
      </c>
      <c r="L223" s="310">
        <v>0</v>
      </c>
      <c r="M223" s="144">
        <f t="shared" si="50"/>
        <v>0</v>
      </c>
      <c r="N223" s="93" t="str">
        <f t="shared" si="51"/>
        <v/>
      </c>
      <c r="O223" s="261"/>
      <c r="P223" s="160"/>
      <c r="Q223" s="310">
        <v>0</v>
      </c>
      <c r="R223" s="310">
        <v>0</v>
      </c>
      <c r="S223" s="144">
        <f t="shared" si="52"/>
        <v>0</v>
      </c>
      <c r="T223" s="93" t="str">
        <f t="shared" si="53"/>
        <v/>
      </c>
      <c r="U223" s="160"/>
      <c r="V223" s="310">
        <v>42857.15</v>
      </c>
      <c r="W223" s="310">
        <v>0</v>
      </c>
      <c r="X223" s="144">
        <f t="shared" si="54"/>
        <v>42857.15</v>
      </c>
      <c r="Y223" s="93">
        <f t="shared" si="55"/>
        <v>1</v>
      </c>
      <c r="Z223" s="134"/>
    </row>
    <row r="224" spans="1:26" s="70" customFormat="1" hidden="1" outlineLevel="1" x14ac:dyDescent="0.25">
      <c r="A224" s="65" t="s">
        <v>1350</v>
      </c>
      <c r="B224" s="66" t="s">
        <v>1811</v>
      </c>
      <c r="C224" s="67" t="s">
        <v>2271</v>
      </c>
      <c r="D224" s="68"/>
      <c r="E224" s="69"/>
      <c r="F224" s="310">
        <v>6.46</v>
      </c>
      <c r="G224" s="310">
        <v>24.05</v>
      </c>
      <c r="H224" s="144">
        <f t="shared" si="48"/>
        <v>-17.59</v>
      </c>
      <c r="I224" s="93">
        <f t="shared" si="49"/>
        <v>-0.73139293139293138</v>
      </c>
      <c r="J224" s="160"/>
      <c r="K224" s="310">
        <v>38.4</v>
      </c>
      <c r="L224" s="310">
        <v>62.18</v>
      </c>
      <c r="M224" s="144">
        <f t="shared" si="50"/>
        <v>-23.78</v>
      </c>
      <c r="N224" s="93">
        <f t="shared" si="51"/>
        <v>-0.38243808298488263</v>
      </c>
      <c r="O224" s="261"/>
      <c r="P224" s="160"/>
      <c r="Q224" s="310">
        <v>12.74</v>
      </c>
      <c r="R224" s="310">
        <v>35.880000000000003</v>
      </c>
      <c r="S224" s="144">
        <f t="shared" si="52"/>
        <v>-23.14</v>
      </c>
      <c r="T224" s="93">
        <f t="shared" si="53"/>
        <v>-0.64492753623188404</v>
      </c>
      <c r="U224" s="160"/>
      <c r="V224" s="310">
        <v>159.26</v>
      </c>
      <c r="W224" s="310">
        <v>124.39</v>
      </c>
      <c r="X224" s="144">
        <f t="shared" si="54"/>
        <v>34.86999999999999</v>
      </c>
      <c r="Y224" s="93">
        <f t="shared" si="55"/>
        <v>0.28032800064313845</v>
      </c>
      <c r="Z224" s="134"/>
    </row>
    <row r="225" spans="1:26" s="70" customFormat="1" hidden="1" outlineLevel="1" x14ac:dyDescent="0.25">
      <c r="A225" s="65" t="s">
        <v>1547</v>
      </c>
      <c r="B225" s="66" t="s">
        <v>2008</v>
      </c>
      <c r="C225" s="67" t="s">
        <v>2458</v>
      </c>
      <c r="D225" s="68"/>
      <c r="E225" s="69"/>
      <c r="F225" s="310">
        <v>65789.02</v>
      </c>
      <c r="G225" s="310">
        <v>128935.01000000001</v>
      </c>
      <c r="H225" s="144">
        <f t="shared" si="48"/>
        <v>-63145.990000000005</v>
      </c>
      <c r="I225" s="93">
        <f t="shared" si="49"/>
        <v>-0.48975053400934315</v>
      </c>
      <c r="J225" s="160"/>
      <c r="K225" s="310">
        <v>524607.31000000006</v>
      </c>
      <c r="L225" s="310">
        <v>912310.32000000007</v>
      </c>
      <c r="M225" s="144">
        <f t="shared" si="50"/>
        <v>-387703.01</v>
      </c>
      <c r="N225" s="93">
        <f t="shared" si="51"/>
        <v>-0.42496834848914128</v>
      </c>
      <c r="O225" s="261"/>
      <c r="P225" s="160"/>
      <c r="Q225" s="310">
        <v>263765.78999999998</v>
      </c>
      <c r="R225" s="310">
        <v>458826.77</v>
      </c>
      <c r="S225" s="144">
        <f t="shared" si="52"/>
        <v>-195060.98000000004</v>
      </c>
      <c r="T225" s="93">
        <f t="shared" si="53"/>
        <v>-0.42512990251200911</v>
      </c>
      <c r="U225" s="160"/>
      <c r="V225" s="310">
        <v>1289727.2000000002</v>
      </c>
      <c r="W225" s="310">
        <v>1654751.73</v>
      </c>
      <c r="X225" s="144">
        <f t="shared" si="54"/>
        <v>-365024.5299999998</v>
      </c>
      <c r="Y225" s="93">
        <f t="shared" si="55"/>
        <v>-0.22059171982252576</v>
      </c>
      <c r="Z225" s="134"/>
    </row>
    <row r="226" spans="1:26" s="70" customFormat="1" hidden="1" outlineLevel="1" x14ac:dyDescent="0.25">
      <c r="A226" s="65" t="s">
        <v>1548</v>
      </c>
      <c r="B226" s="66" t="s">
        <v>2009</v>
      </c>
      <c r="C226" s="67" t="s">
        <v>2459</v>
      </c>
      <c r="D226" s="68"/>
      <c r="E226" s="69"/>
      <c r="F226" s="310">
        <v>167010.37</v>
      </c>
      <c r="G226" s="310">
        <v>90430.22</v>
      </c>
      <c r="H226" s="144">
        <f t="shared" si="48"/>
        <v>76580.149999999994</v>
      </c>
      <c r="I226" s="93">
        <f t="shared" si="49"/>
        <v>0.84684246040759381</v>
      </c>
      <c r="J226" s="160"/>
      <c r="K226" s="310">
        <v>900636.81</v>
      </c>
      <c r="L226" s="310">
        <v>629143.04000000004</v>
      </c>
      <c r="M226" s="144">
        <f t="shared" si="50"/>
        <v>271493.77</v>
      </c>
      <c r="N226" s="93">
        <f t="shared" si="51"/>
        <v>0.43152948175346578</v>
      </c>
      <c r="O226" s="261"/>
      <c r="P226" s="160"/>
      <c r="Q226" s="310">
        <v>447180.39</v>
      </c>
      <c r="R226" s="310">
        <v>256932.16</v>
      </c>
      <c r="S226" s="144">
        <f t="shared" si="52"/>
        <v>190248.23</v>
      </c>
      <c r="T226" s="93">
        <f t="shared" si="53"/>
        <v>0.74046094502144066</v>
      </c>
      <c r="U226" s="160"/>
      <c r="V226" s="310">
        <v>2065957.56</v>
      </c>
      <c r="W226" s="310">
        <v>1438771.85</v>
      </c>
      <c r="X226" s="144">
        <f t="shared" si="54"/>
        <v>627185.71</v>
      </c>
      <c r="Y226" s="93">
        <f t="shared" si="55"/>
        <v>0.43591741803955919</v>
      </c>
      <c r="Z226" s="134"/>
    </row>
    <row r="227" spans="1:26" s="70" customFormat="1" hidden="1" outlineLevel="1" x14ac:dyDescent="0.25">
      <c r="A227" s="65" t="s">
        <v>1549</v>
      </c>
      <c r="B227" s="66" t="s">
        <v>2010</v>
      </c>
      <c r="C227" s="67" t="s">
        <v>2460</v>
      </c>
      <c r="D227" s="68"/>
      <c r="E227" s="69"/>
      <c r="F227" s="310">
        <v>316845.68</v>
      </c>
      <c r="G227" s="310">
        <v>681572.32000000007</v>
      </c>
      <c r="H227" s="144">
        <f t="shared" si="48"/>
        <v>-364726.64000000007</v>
      </c>
      <c r="I227" s="93">
        <f t="shared" si="49"/>
        <v>-0.53512537011479577</v>
      </c>
      <c r="J227" s="160"/>
      <c r="K227" s="310">
        <v>7594538.6299999999</v>
      </c>
      <c r="L227" s="310">
        <v>6540282.9400000004</v>
      </c>
      <c r="M227" s="144">
        <f t="shared" si="50"/>
        <v>1054255.6899999995</v>
      </c>
      <c r="N227" s="93">
        <f t="shared" si="51"/>
        <v>0.16119420209670615</v>
      </c>
      <c r="O227" s="261"/>
      <c r="P227" s="160"/>
      <c r="Q227" s="310">
        <v>3724881.02</v>
      </c>
      <c r="R227" s="310">
        <v>4135768.51</v>
      </c>
      <c r="S227" s="144">
        <f t="shared" si="52"/>
        <v>-410887.48999999976</v>
      </c>
      <c r="T227" s="93">
        <f t="shared" si="53"/>
        <v>-9.9349731254663426E-2</v>
      </c>
      <c r="U227" s="160"/>
      <c r="V227" s="310">
        <v>15209176.84</v>
      </c>
      <c r="W227" s="310">
        <v>12998522.48</v>
      </c>
      <c r="X227" s="144">
        <f t="shared" si="54"/>
        <v>2210654.3599999994</v>
      </c>
      <c r="Y227" s="93">
        <f t="shared" si="55"/>
        <v>0.17006966471777024</v>
      </c>
      <c r="Z227" s="134"/>
    </row>
    <row r="228" spans="1:26" s="70" customFormat="1" hidden="1" outlineLevel="1" x14ac:dyDescent="0.25">
      <c r="A228" s="65" t="s">
        <v>1550</v>
      </c>
      <c r="B228" s="66" t="s">
        <v>2011</v>
      </c>
      <c r="C228" s="67" t="s">
        <v>2461</v>
      </c>
      <c r="D228" s="68"/>
      <c r="E228" s="69"/>
      <c r="F228" s="310">
        <v>0</v>
      </c>
      <c r="G228" s="310">
        <v>0</v>
      </c>
      <c r="H228" s="144">
        <f t="shared" si="48"/>
        <v>0</v>
      </c>
      <c r="I228" s="93" t="str">
        <f t="shared" si="49"/>
        <v/>
      </c>
      <c r="J228" s="160"/>
      <c r="K228" s="310">
        <v>0</v>
      </c>
      <c r="L228" s="310">
        <v>0</v>
      </c>
      <c r="M228" s="144">
        <f t="shared" si="50"/>
        <v>0</v>
      </c>
      <c r="N228" s="93" t="str">
        <f t="shared" si="51"/>
        <v/>
      </c>
      <c r="O228" s="261"/>
      <c r="P228" s="160"/>
      <c r="Q228" s="310">
        <v>0</v>
      </c>
      <c r="R228" s="310">
        <v>0</v>
      </c>
      <c r="S228" s="144">
        <f t="shared" si="52"/>
        <v>0</v>
      </c>
      <c r="T228" s="93" t="str">
        <f t="shared" si="53"/>
        <v/>
      </c>
      <c r="U228" s="160"/>
      <c r="V228" s="310">
        <v>0</v>
      </c>
      <c r="W228" s="310">
        <v>-11.66</v>
      </c>
      <c r="X228" s="144">
        <f t="shared" si="54"/>
        <v>11.66</v>
      </c>
      <c r="Y228" s="93">
        <f t="shared" si="55"/>
        <v>1</v>
      </c>
      <c r="Z228" s="134"/>
    </row>
    <row r="229" spans="1:26" s="70" customFormat="1" hidden="1" outlineLevel="1" x14ac:dyDescent="0.25">
      <c r="A229" s="65" t="s">
        <v>1551</v>
      </c>
      <c r="B229" s="66" t="s">
        <v>2012</v>
      </c>
      <c r="C229" s="67" t="s">
        <v>2462</v>
      </c>
      <c r="D229" s="68"/>
      <c r="E229" s="69"/>
      <c r="F229" s="310">
        <v>-540.36</v>
      </c>
      <c r="G229" s="310">
        <v>-491.95</v>
      </c>
      <c r="H229" s="144">
        <f t="shared" si="48"/>
        <v>-48.410000000000025</v>
      </c>
      <c r="I229" s="93">
        <f t="shared" si="49"/>
        <v>9.8404309381034713E-2</v>
      </c>
      <c r="J229" s="160"/>
      <c r="K229" s="310">
        <v>-3221.82</v>
      </c>
      <c r="L229" s="310">
        <v>-5997.07</v>
      </c>
      <c r="M229" s="144">
        <f t="shared" si="50"/>
        <v>2775.2499999999995</v>
      </c>
      <c r="N229" s="93">
        <f t="shared" si="51"/>
        <v>-0.46276765153650029</v>
      </c>
      <c r="O229" s="261"/>
      <c r="P229" s="160"/>
      <c r="Q229" s="310">
        <v>-2634.75</v>
      </c>
      <c r="R229" s="310">
        <v>-4396.7</v>
      </c>
      <c r="S229" s="144">
        <f t="shared" si="52"/>
        <v>1761.9499999999998</v>
      </c>
      <c r="T229" s="93">
        <f t="shared" si="53"/>
        <v>-0.40074373962289894</v>
      </c>
      <c r="U229" s="160"/>
      <c r="V229" s="310">
        <v>-7719.5</v>
      </c>
      <c r="W229" s="310">
        <v>-11931.7</v>
      </c>
      <c r="X229" s="144">
        <f t="shared" si="54"/>
        <v>4212.2000000000007</v>
      </c>
      <c r="Y229" s="93">
        <f t="shared" si="55"/>
        <v>-0.35302597282868331</v>
      </c>
      <c r="Z229" s="134"/>
    </row>
    <row r="230" spans="1:26" s="70" customFormat="1" hidden="1" outlineLevel="1" x14ac:dyDescent="0.25">
      <c r="A230" s="65" t="s">
        <v>1552</v>
      </c>
      <c r="B230" s="66" t="s">
        <v>2013</v>
      </c>
      <c r="C230" s="67" t="s">
        <v>2463</v>
      </c>
      <c r="D230" s="68"/>
      <c r="E230" s="69"/>
      <c r="F230" s="310">
        <v>-58271.11</v>
      </c>
      <c r="G230" s="310">
        <v>-58271.11</v>
      </c>
      <c r="H230" s="144">
        <f t="shared" si="48"/>
        <v>0</v>
      </c>
      <c r="I230" s="93">
        <f t="shared" si="49"/>
        <v>0</v>
      </c>
      <c r="J230" s="160"/>
      <c r="K230" s="310">
        <v>-349626.66000000003</v>
      </c>
      <c r="L230" s="310">
        <v>-313320.98</v>
      </c>
      <c r="M230" s="144">
        <f t="shared" si="50"/>
        <v>-36305.680000000051</v>
      </c>
      <c r="N230" s="93">
        <f t="shared" si="51"/>
        <v>0.11587375987397988</v>
      </c>
      <c r="O230" s="261"/>
      <c r="P230" s="160"/>
      <c r="Q230" s="310">
        <v>-174813.33000000002</v>
      </c>
      <c r="R230" s="310">
        <v>-174813.33000000002</v>
      </c>
      <c r="S230" s="144">
        <f t="shared" si="52"/>
        <v>0</v>
      </c>
      <c r="T230" s="93">
        <f t="shared" si="53"/>
        <v>0</v>
      </c>
      <c r="U230" s="160"/>
      <c r="V230" s="310">
        <v>-699253.32000000007</v>
      </c>
      <c r="W230" s="310">
        <v>-197288.65999999997</v>
      </c>
      <c r="X230" s="144">
        <f t="shared" si="54"/>
        <v>-501964.66000000009</v>
      </c>
      <c r="Y230" s="93">
        <f t="shared" si="55"/>
        <v>2.5443158263632597</v>
      </c>
      <c r="Z230" s="134"/>
    </row>
    <row r="231" spans="1:26" s="70" customFormat="1" hidden="1" outlineLevel="1" x14ac:dyDescent="0.25">
      <c r="A231" s="65" t="s">
        <v>1553</v>
      </c>
      <c r="B231" s="66" t="s">
        <v>2014</v>
      </c>
      <c r="C231" s="67" t="s">
        <v>2464</v>
      </c>
      <c r="D231" s="68"/>
      <c r="E231" s="69"/>
      <c r="F231" s="310">
        <v>252404.07</v>
      </c>
      <c r="G231" s="310">
        <v>115997.6</v>
      </c>
      <c r="H231" s="144">
        <f t="shared" si="48"/>
        <v>136406.47</v>
      </c>
      <c r="I231" s="93">
        <f t="shared" si="49"/>
        <v>1.1759421746656826</v>
      </c>
      <c r="J231" s="160"/>
      <c r="K231" s="310">
        <v>2628405.12</v>
      </c>
      <c r="L231" s="310">
        <v>2088417.27</v>
      </c>
      <c r="M231" s="144">
        <f t="shared" si="50"/>
        <v>539987.85000000009</v>
      </c>
      <c r="N231" s="93">
        <f t="shared" si="51"/>
        <v>0.25856319891474566</v>
      </c>
      <c r="O231" s="261"/>
      <c r="P231" s="160"/>
      <c r="Q231" s="310">
        <v>1135146.3400000001</v>
      </c>
      <c r="R231" s="310">
        <v>958750.23</v>
      </c>
      <c r="S231" s="144">
        <f t="shared" si="52"/>
        <v>176396.1100000001</v>
      </c>
      <c r="T231" s="93">
        <f t="shared" si="53"/>
        <v>0.18398546824859704</v>
      </c>
      <c r="U231" s="160"/>
      <c r="V231" s="310">
        <v>4489140.33</v>
      </c>
      <c r="W231" s="310">
        <v>4458240.29</v>
      </c>
      <c r="X231" s="144">
        <f t="shared" si="54"/>
        <v>30900.040000000037</v>
      </c>
      <c r="Y231" s="93">
        <f t="shared" si="55"/>
        <v>6.9309947400793947E-3</v>
      </c>
      <c r="Z231" s="134"/>
    </row>
    <row r="232" spans="1:26" s="70" customFormat="1" hidden="1" outlineLevel="1" x14ac:dyDescent="0.25">
      <c r="A232" s="65" t="s">
        <v>1554</v>
      </c>
      <c r="B232" s="66" t="s">
        <v>2015</v>
      </c>
      <c r="C232" s="67" t="s">
        <v>2465</v>
      </c>
      <c r="D232" s="68"/>
      <c r="E232" s="69"/>
      <c r="F232" s="310">
        <v>2475.3000000000002</v>
      </c>
      <c r="G232" s="310">
        <v>0</v>
      </c>
      <c r="H232" s="144">
        <f t="shared" si="48"/>
        <v>2475.3000000000002</v>
      </c>
      <c r="I232" s="93">
        <f t="shared" si="49"/>
        <v>1</v>
      </c>
      <c r="J232" s="160"/>
      <c r="K232" s="310">
        <v>29545.25</v>
      </c>
      <c r="L232" s="310">
        <v>0</v>
      </c>
      <c r="M232" s="144">
        <f t="shared" si="50"/>
        <v>29545.25</v>
      </c>
      <c r="N232" s="93">
        <f t="shared" si="51"/>
        <v>1</v>
      </c>
      <c r="O232" s="261"/>
      <c r="P232" s="160"/>
      <c r="Q232" s="310">
        <v>12377.75</v>
      </c>
      <c r="R232" s="310">
        <v>0</v>
      </c>
      <c r="S232" s="144">
        <f t="shared" si="52"/>
        <v>12377.75</v>
      </c>
      <c r="T232" s="93">
        <f t="shared" si="53"/>
        <v>1</v>
      </c>
      <c r="U232" s="160"/>
      <c r="V232" s="310">
        <v>29545.25</v>
      </c>
      <c r="W232" s="310">
        <v>0</v>
      </c>
      <c r="X232" s="144">
        <f t="shared" si="54"/>
        <v>29545.25</v>
      </c>
      <c r="Y232" s="93">
        <f t="shared" si="55"/>
        <v>1</v>
      </c>
      <c r="Z232" s="134"/>
    </row>
    <row r="233" spans="1:26" s="70" customFormat="1" hidden="1" outlineLevel="1" x14ac:dyDescent="0.25">
      <c r="A233" s="65" t="s">
        <v>1555</v>
      </c>
      <c r="B233" s="66" t="s">
        <v>2016</v>
      </c>
      <c r="C233" s="67" t="s">
        <v>2466</v>
      </c>
      <c r="D233" s="68"/>
      <c r="E233" s="69"/>
      <c r="F233" s="310">
        <v>248.73000000000002</v>
      </c>
      <c r="G233" s="310">
        <v>0</v>
      </c>
      <c r="H233" s="144">
        <f t="shared" si="48"/>
        <v>248.73000000000002</v>
      </c>
      <c r="I233" s="93">
        <f t="shared" si="49"/>
        <v>1</v>
      </c>
      <c r="J233" s="160"/>
      <c r="K233" s="310">
        <v>1372.91</v>
      </c>
      <c r="L233" s="310">
        <v>0</v>
      </c>
      <c r="M233" s="144">
        <f t="shared" si="50"/>
        <v>1372.91</v>
      </c>
      <c r="N233" s="93">
        <f t="shared" si="51"/>
        <v>1</v>
      </c>
      <c r="O233" s="261"/>
      <c r="P233" s="160"/>
      <c r="Q233" s="310">
        <v>961.05000000000007</v>
      </c>
      <c r="R233" s="310">
        <v>0</v>
      </c>
      <c r="S233" s="144">
        <f t="shared" si="52"/>
        <v>961.05000000000007</v>
      </c>
      <c r="T233" s="93">
        <f t="shared" si="53"/>
        <v>1</v>
      </c>
      <c r="U233" s="160"/>
      <c r="V233" s="310">
        <v>1372.91</v>
      </c>
      <c r="W233" s="310">
        <v>0</v>
      </c>
      <c r="X233" s="144">
        <f t="shared" si="54"/>
        <v>1372.91</v>
      </c>
      <c r="Y233" s="93">
        <f t="shared" si="55"/>
        <v>1</v>
      </c>
      <c r="Z233" s="134"/>
    </row>
    <row r="234" spans="1:26" s="70" customFormat="1" hidden="1" outlineLevel="1" x14ac:dyDescent="0.25">
      <c r="A234" s="65" t="s">
        <v>1556</v>
      </c>
      <c r="B234" s="66" t="s">
        <v>2017</v>
      </c>
      <c r="C234" s="67" t="s">
        <v>2467</v>
      </c>
      <c r="D234" s="68"/>
      <c r="E234" s="69"/>
      <c r="F234" s="310">
        <v>183758.83000000002</v>
      </c>
      <c r="G234" s="310">
        <v>124535.06</v>
      </c>
      <c r="H234" s="144">
        <f t="shared" si="48"/>
        <v>59223.770000000019</v>
      </c>
      <c r="I234" s="93">
        <f t="shared" si="49"/>
        <v>0.47555901125353794</v>
      </c>
      <c r="J234" s="160"/>
      <c r="K234" s="310">
        <v>748353.77</v>
      </c>
      <c r="L234" s="310">
        <v>817678.3</v>
      </c>
      <c r="M234" s="144">
        <f t="shared" si="50"/>
        <v>-69324.530000000028</v>
      </c>
      <c r="N234" s="93">
        <f t="shared" si="51"/>
        <v>-8.4782156992548319E-2</v>
      </c>
      <c r="O234" s="261"/>
      <c r="P234" s="160"/>
      <c r="Q234" s="310">
        <v>343008.11</v>
      </c>
      <c r="R234" s="310">
        <v>430270.89</v>
      </c>
      <c r="S234" s="144">
        <f t="shared" si="52"/>
        <v>-87262.780000000028</v>
      </c>
      <c r="T234" s="93">
        <f t="shared" si="53"/>
        <v>-0.20280893276326462</v>
      </c>
      <c r="U234" s="160"/>
      <c r="V234" s="310">
        <v>1466160</v>
      </c>
      <c r="W234" s="310">
        <v>1805519.54</v>
      </c>
      <c r="X234" s="144">
        <f t="shared" si="54"/>
        <v>-339359.54000000004</v>
      </c>
      <c r="Y234" s="93">
        <f t="shared" si="55"/>
        <v>-0.18795672518725554</v>
      </c>
      <c r="Z234" s="134"/>
    </row>
    <row r="235" spans="1:26" s="70" customFormat="1" hidden="1" outlineLevel="1" x14ac:dyDescent="0.25">
      <c r="A235" s="65" t="s">
        <v>1557</v>
      </c>
      <c r="B235" s="66" t="s">
        <v>2018</v>
      </c>
      <c r="C235" s="67" t="s">
        <v>2468</v>
      </c>
      <c r="D235" s="68"/>
      <c r="E235" s="69"/>
      <c r="F235" s="310">
        <v>0</v>
      </c>
      <c r="G235" s="310">
        <v>0</v>
      </c>
      <c r="H235" s="144">
        <f t="shared" si="48"/>
        <v>0</v>
      </c>
      <c r="I235" s="93" t="str">
        <f t="shared" si="49"/>
        <v/>
      </c>
      <c r="J235" s="160"/>
      <c r="K235" s="310">
        <v>0</v>
      </c>
      <c r="L235" s="310">
        <v>-13.57</v>
      </c>
      <c r="M235" s="144">
        <f t="shared" si="50"/>
        <v>13.57</v>
      </c>
      <c r="N235" s="93">
        <f t="shared" si="51"/>
        <v>1</v>
      </c>
      <c r="O235" s="261"/>
      <c r="P235" s="160"/>
      <c r="Q235" s="310">
        <v>0</v>
      </c>
      <c r="R235" s="310">
        <v>0</v>
      </c>
      <c r="S235" s="144">
        <f t="shared" si="52"/>
        <v>0</v>
      </c>
      <c r="T235" s="93" t="str">
        <f t="shared" si="53"/>
        <v/>
      </c>
      <c r="U235" s="160"/>
      <c r="V235" s="310">
        <v>0</v>
      </c>
      <c r="W235" s="310">
        <v>0</v>
      </c>
      <c r="X235" s="144">
        <f t="shared" si="54"/>
        <v>0</v>
      </c>
      <c r="Y235" s="93" t="str">
        <f t="shared" si="55"/>
        <v/>
      </c>
      <c r="Z235" s="134"/>
    </row>
    <row r="236" spans="1:26" s="70" customFormat="1" hidden="1" outlineLevel="1" x14ac:dyDescent="0.25">
      <c r="A236" s="65" t="s">
        <v>1558</v>
      </c>
      <c r="B236" s="66" t="s">
        <v>2019</v>
      </c>
      <c r="C236" s="67" t="s">
        <v>2469</v>
      </c>
      <c r="D236" s="68"/>
      <c r="E236" s="69"/>
      <c r="F236" s="310">
        <v>-14.44</v>
      </c>
      <c r="G236" s="310">
        <v>0</v>
      </c>
      <c r="H236" s="144">
        <f t="shared" si="48"/>
        <v>-14.44</v>
      </c>
      <c r="I236" s="93">
        <f t="shared" si="49"/>
        <v>1</v>
      </c>
      <c r="J236" s="160"/>
      <c r="K236" s="310">
        <v>-14.44</v>
      </c>
      <c r="L236" s="310">
        <v>0</v>
      </c>
      <c r="M236" s="144">
        <f t="shared" si="50"/>
        <v>-14.44</v>
      </c>
      <c r="N236" s="93">
        <f t="shared" si="51"/>
        <v>1</v>
      </c>
      <c r="O236" s="261"/>
      <c r="P236" s="160"/>
      <c r="Q236" s="310">
        <v>-14.44</v>
      </c>
      <c r="R236" s="310">
        <v>0</v>
      </c>
      <c r="S236" s="144">
        <f t="shared" si="52"/>
        <v>-14.44</v>
      </c>
      <c r="T236" s="93">
        <f t="shared" si="53"/>
        <v>1</v>
      </c>
      <c r="U236" s="160"/>
      <c r="V236" s="310">
        <v>-14.44</v>
      </c>
      <c r="W236" s="310">
        <v>0</v>
      </c>
      <c r="X236" s="144">
        <f t="shared" si="54"/>
        <v>-14.44</v>
      </c>
      <c r="Y236" s="93">
        <f t="shared" si="55"/>
        <v>1</v>
      </c>
      <c r="Z236" s="134"/>
    </row>
    <row r="237" spans="1:26" s="70" customFormat="1" hidden="1" outlineLevel="1" x14ac:dyDescent="0.25">
      <c r="A237" s="65" t="s">
        <v>1351</v>
      </c>
      <c r="B237" s="66" t="s">
        <v>1812</v>
      </c>
      <c r="C237" s="67" t="s">
        <v>2272</v>
      </c>
      <c r="D237" s="68"/>
      <c r="E237" s="69"/>
      <c r="F237" s="310">
        <v>0</v>
      </c>
      <c r="G237" s="310">
        <v>0</v>
      </c>
      <c r="H237" s="144">
        <f t="shared" si="48"/>
        <v>0</v>
      </c>
      <c r="I237" s="93" t="str">
        <f t="shared" si="49"/>
        <v/>
      </c>
      <c r="J237" s="160"/>
      <c r="K237" s="310">
        <v>0</v>
      </c>
      <c r="L237" s="310">
        <v>0</v>
      </c>
      <c r="M237" s="144">
        <f t="shared" si="50"/>
        <v>0</v>
      </c>
      <c r="N237" s="93" t="str">
        <f t="shared" si="51"/>
        <v/>
      </c>
      <c r="O237" s="261"/>
      <c r="P237" s="160"/>
      <c r="Q237" s="310">
        <v>0</v>
      </c>
      <c r="R237" s="310">
        <v>0</v>
      </c>
      <c r="S237" s="144">
        <f t="shared" si="52"/>
        <v>0</v>
      </c>
      <c r="T237" s="93" t="str">
        <f t="shared" si="53"/>
        <v/>
      </c>
      <c r="U237" s="160"/>
      <c r="V237" s="310">
        <v>0</v>
      </c>
      <c r="W237" s="310">
        <v>-420846.12</v>
      </c>
      <c r="X237" s="144">
        <f t="shared" si="54"/>
        <v>420846.12</v>
      </c>
      <c r="Y237" s="93">
        <f t="shared" si="55"/>
        <v>1</v>
      </c>
      <c r="Z237" s="134"/>
    </row>
    <row r="238" spans="1:26" s="70" customFormat="1" hidden="1" outlineLevel="1" x14ac:dyDescent="0.25">
      <c r="A238" s="65" t="s">
        <v>1353</v>
      </c>
      <c r="B238" s="66" t="s">
        <v>1814</v>
      </c>
      <c r="C238" s="67" t="s">
        <v>2274</v>
      </c>
      <c r="D238" s="68"/>
      <c r="E238" s="69"/>
      <c r="F238" s="310">
        <v>6715935.2800000003</v>
      </c>
      <c r="G238" s="310">
        <v>3209524.98</v>
      </c>
      <c r="H238" s="144">
        <f t="shared" si="48"/>
        <v>3506410.3000000003</v>
      </c>
      <c r="I238" s="93">
        <f t="shared" si="49"/>
        <v>1.0925013270966972</v>
      </c>
      <c r="J238" s="160"/>
      <c r="K238" s="310">
        <v>68678373.620000005</v>
      </c>
      <c r="L238" s="310">
        <v>45340286.780000001</v>
      </c>
      <c r="M238" s="144">
        <f t="shared" si="50"/>
        <v>23338086.840000004</v>
      </c>
      <c r="N238" s="93">
        <f t="shared" si="51"/>
        <v>0.51473178705818501</v>
      </c>
      <c r="O238" s="261"/>
      <c r="P238" s="160"/>
      <c r="Q238" s="310">
        <v>24662942.850000001</v>
      </c>
      <c r="R238" s="310">
        <v>18582571.640000001</v>
      </c>
      <c r="S238" s="144">
        <f t="shared" si="52"/>
        <v>6080371.2100000009</v>
      </c>
      <c r="T238" s="93">
        <f t="shared" si="53"/>
        <v>0.32720827492528914</v>
      </c>
      <c r="U238" s="160"/>
      <c r="V238" s="310">
        <v>112345802.7</v>
      </c>
      <c r="W238" s="310">
        <v>90125032.319999993</v>
      </c>
      <c r="X238" s="144">
        <f t="shared" si="54"/>
        <v>22220770.38000001</v>
      </c>
      <c r="Y238" s="93">
        <f t="shared" si="55"/>
        <v>0.24655492273336932</v>
      </c>
      <c r="Z238" s="134"/>
    </row>
    <row r="239" spans="1:26" s="70" customFormat="1" hidden="1" outlineLevel="1" x14ac:dyDescent="0.25">
      <c r="A239" s="65" t="s">
        <v>1354</v>
      </c>
      <c r="B239" s="66" t="s">
        <v>1815</v>
      </c>
      <c r="C239" s="67" t="s">
        <v>2275</v>
      </c>
      <c r="D239" s="68"/>
      <c r="E239" s="69"/>
      <c r="F239" s="310">
        <v>0</v>
      </c>
      <c r="G239" s="310">
        <v>0</v>
      </c>
      <c r="H239" s="144">
        <f t="shared" si="48"/>
        <v>0</v>
      </c>
      <c r="I239" s="93" t="str">
        <f t="shared" si="49"/>
        <v/>
      </c>
      <c r="J239" s="160"/>
      <c r="K239" s="310">
        <v>0</v>
      </c>
      <c r="L239" s="310">
        <v>373078.23</v>
      </c>
      <c r="M239" s="144">
        <f t="shared" si="50"/>
        <v>-373078.23</v>
      </c>
      <c r="N239" s="93">
        <f t="shared" si="51"/>
        <v>1</v>
      </c>
      <c r="O239" s="261"/>
      <c r="P239" s="160"/>
      <c r="Q239" s="310">
        <v>0</v>
      </c>
      <c r="R239" s="310">
        <v>149722.20000000001</v>
      </c>
      <c r="S239" s="144">
        <f t="shared" si="52"/>
        <v>-149722.20000000001</v>
      </c>
      <c r="T239" s="93">
        <f t="shared" si="53"/>
        <v>1</v>
      </c>
      <c r="U239" s="160"/>
      <c r="V239" s="310">
        <v>0</v>
      </c>
      <c r="W239" s="310">
        <v>824699.23</v>
      </c>
      <c r="X239" s="144">
        <f t="shared" si="54"/>
        <v>-824699.23</v>
      </c>
      <c r="Y239" s="93">
        <f t="shared" si="55"/>
        <v>1</v>
      </c>
      <c r="Z239" s="134"/>
    </row>
    <row r="240" spans="1:26" s="70" customFormat="1" hidden="1" outlineLevel="1" x14ac:dyDescent="0.25">
      <c r="A240" s="65" t="s">
        <v>1355</v>
      </c>
      <c r="B240" s="66" t="s">
        <v>1816</v>
      </c>
      <c r="C240" s="67" t="s">
        <v>2276</v>
      </c>
      <c r="D240" s="68"/>
      <c r="E240" s="69"/>
      <c r="F240" s="310">
        <v>483018.55</v>
      </c>
      <c r="G240" s="310">
        <v>220058.25</v>
      </c>
      <c r="H240" s="144">
        <f t="shared" si="48"/>
        <v>262960.3</v>
      </c>
      <c r="I240" s="93">
        <f t="shared" si="49"/>
        <v>1.1949576987002304</v>
      </c>
      <c r="J240" s="160"/>
      <c r="K240" s="310">
        <v>2332542</v>
      </c>
      <c r="L240" s="310">
        <v>220058.25</v>
      </c>
      <c r="M240" s="144">
        <f t="shared" si="50"/>
        <v>2112483.75</v>
      </c>
      <c r="N240" s="93">
        <f t="shared" si="51"/>
        <v>9.5996571362355194</v>
      </c>
      <c r="O240" s="261"/>
      <c r="P240" s="160"/>
      <c r="Q240" s="310">
        <v>1727896.6800000002</v>
      </c>
      <c r="R240" s="310">
        <v>220058.25</v>
      </c>
      <c r="S240" s="144">
        <f t="shared" si="52"/>
        <v>1507838.4300000002</v>
      </c>
      <c r="T240" s="93">
        <f t="shared" si="53"/>
        <v>6.8519968235683058</v>
      </c>
      <c r="U240" s="160"/>
      <c r="V240" s="310">
        <v>3531740.64</v>
      </c>
      <c r="W240" s="310">
        <v>220058.25</v>
      </c>
      <c r="X240" s="144">
        <f t="shared" si="54"/>
        <v>3311682.39</v>
      </c>
      <c r="Y240" s="93">
        <f t="shared" si="55"/>
        <v>15.049117176929292</v>
      </c>
      <c r="Z240" s="134"/>
    </row>
    <row r="241" spans="1:26" s="70" customFormat="1" hidden="1" outlineLevel="1" x14ac:dyDescent="0.25">
      <c r="A241" s="65" t="s">
        <v>1356</v>
      </c>
      <c r="B241" s="66" t="s">
        <v>1817</v>
      </c>
      <c r="C241" s="67" t="s">
        <v>2277</v>
      </c>
      <c r="D241" s="68"/>
      <c r="E241" s="69"/>
      <c r="F241" s="310">
        <v>0</v>
      </c>
      <c r="G241" s="310">
        <v>0</v>
      </c>
      <c r="H241" s="144">
        <f t="shared" si="48"/>
        <v>0</v>
      </c>
      <c r="I241" s="93" t="str">
        <f t="shared" si="49"/>
        <v/>
      </c>
      <c r="J241" s="160"/>
      <c r="K241" s="310">
        <v>0</v>
      </c>
      <c r="L241" s="310">
        <v>0</v>
      </c>
      <c r="M241" s="144">
        <f t="shared" si="50"/>
        <v>0</v>
      </c>
      <c r="N241" s="93" t="str">
        <f t="shared" si="51"/>
        <v/>
      </c>
      <c r="O241" s="261"/>
      <c r="P241" s="160"/>
      <c r="Q241" s="310">
        <v>0</v>
      </c>
      <c r="R241" s="310">
        <v>0</v>
      </c>
      <c r="S241" s="144">
        <f t="shared" si="52"/>
        <v>0</v>
      </c>
      <c r="T241" s="93" t="str">
        <f t="shared" si="53"/>
        <v/>
      </c>
      <c r="U241" s="160"/>
      <c r="V241" s="310">
        <v>0</v>
      </c>
      <c r="W241" s="310">
        <v>0</v>
      </c>
      <c r="X241" s="144">
        <f t="shared" si="54"/>
        <v>0</v>
      </c>
      <c r="Y241" s="93" t="str">
        <f t="shared" si="55"/>
        <v/>
      </c>
      <c r="Z241" s="134"/>
    </row>
    <row r="242" spans="1:26" s="70" customFormat="1" hidden="1" outlineLevel="1" x14ac:dyDescent="0.25">
      <c r="A242" s="65" t="s">
        <v>1357</v>
      </c>
      <c r="B242" s="66" t="s">
        <v>1818</v>
      </c>
      <c r="C242" s="67" t="s">
        <v>2278</v>
      </c>
      <c r="D242" s="68"/>
      <c r="E242" s="69"/>
      <c r="F242" s="310">
        <v>891.5</v>
      </c>
      <c r="G242" s="310">
        <v>1324.51</v>
      </c>
      <c r="H242" s="144">
        <f t="shared" si="48"/>
        <v>-433.01</v>
      </c>
      <c r="I242" s="93">
        <f t="shared" si="49"/>
        <v>-0.32692089904945981</v>
      </c>
      <c r="J242" s="160"/>
      <c r="K242" s="310">
        <v>-1531.24</v>
      </c>
      <c r="L242" s="310">
        <v>1537.56</v>
      </c>
      <c r="M242" s="144">
        <f t="shared" si="50"/>
        <v>-3068.8</v>
      </c>
      <c r="N242" s="93">
        <f t="shared" si="51"/>
        <v>-1.9958895913005024</v>
      </c>
      <c r="O242" s="261"/>
      <c r="P242" s="160"/>
      <c r="Q242" s="310">
        <v>-391.77</v>
      </c>
      <c r="R242" s="310">
        <v>1693.79</v>
      </c>
      <c r="S242" s="144">
        <f t="shared" si="52"/>
        <v>-2085.56</v>
      </c>
      <c r="T242" s="93">
        <f t="shared" si="53"/>
        <v>-1.2312978586483567</v>
      </c>
      <c r="U242" s="160"/>
      <c r="V242" s="310">
        <v>1843.49</v>
      </c>
      <c r="W242" s="310">
        <v>4375.74</v>
      </c>
      <c r="X242" s="144">
        <f t="shared" si="54"/>
        <v>-2532.25</v>
      </c>
      <c r="Y242" s="93">
        <f t="shared" si="55"/>
        <v>-0.57870211667055171</v>
      </c>
      <c r="Z242" s="134"/>
    </row>
    <row r="243" spans="1:26" s="70" customFormat="1" hidden="1" outlineLevel="1" x14ac:dyDescent="0.25">
      <c r="A243" s="65" t="s">
        <v>1358</v>
      </c>
      <c r="B243" s="66" t="s">
        <v>1819</v>
      </c>
      <c r="C243" s="67" t="s">
        <v>2279</v>
      </c>
      <c r="D243" s="68"/>
      <c r="E243" s="69"/>
      <c r="F243" s="310">
        <v>-4019.14</v>
      </c>
      <c r="G243" s="310">
        <v>8576.02</v>
      </c>
      <c r="H243" s="144">
        <f t="shared" si="48"/>
        <v>-12595.16</v>
      </c>
      <c r="I243" s="93">
        <f t="shared" si="49"/>
        <v>-1.4686486272186865</v>
      </c>
      <c r="J243" s="160"/>
      <c r="K243" s="310">
        <v>-38270.129999999997</v>
      </c>
      <c r="L243" s="310">
        <v>22786.100000000002</v>
      </c>
      <c r="M243" s="144">
        <f t="shared" si="50"/>
        <v>-61056.229999999996</v>
      </c>
      <c r="N243" s="93">
        <f t="shared" si="51"/>
        <v>-2.6795384027981966</v>
      </c>
      <c r="O243" s="261"/>
      <c r="P243" s="160"/>
      <c r="Q243" s="310">
        <v>-21728.22</v>
      </c>
      <c r="R243" s="310">
        <v>17615.7</v>
      </c>
      <c r="S243" s="144">
        <f t="shared" si="52"/>
        <v>-39343.919999999998</v>
      </c>
      <c r="T243" s="93">
        <f t="shared" si="53"/>
        <v>-2.2334576542516049</v>
      </c>
      <c r="U243" s="160"/>
      <c r="V243" s="310">
        <v>-4990.2299999999959</v>
      </c>
      <c r="W243" s="310">
        <v>50226.33</v>
      </c>
      <c r="X243" s="144">
        <f t="shared" si="54"/>
        <v>-55216.56</v>
      </c>
      <c r="Y243" s="93">
        <f t="shared" si="55"/>
        <v>-1.0993548602894139</v>
      </c>
      <c r="Z243" s="134"/>
    </row>
    <row r="244" spans="1:26" s="70" customFormat="1" hidden="1" outlineLevel="1" x14ac:dyDescent="0.25">
      <c r="A244" s="65" t="s">
        <v>1359</v>
      </c>
      <c r="B244" s="66" t="s">
        <v>1820</v>
      </c>
      <c r="C244" s="67" t="s">
        <v>2280</v>
      </c>
      <c r="D244" s="68"/>
      <c r="E244" s="69"/>
      <c r="F244" s="310">
        <v>271549.28999999998</v>
      </c>
      <c r="G244" s="310">
        <v>301057.2</v>
      </c>
      <c r="H244" s="144">
        <f t="shared" si="48"/>
        <v>-29507.910000000033</v>
      </c>
      <c r="I244" s="93">
        <f t="shared" si="49"/>
        <v>-9.8014297615204124E-2</v>
      </c>
      <c r="J244" s="160"/>
      <c r="K244" s="310">
        <v>1649750.9500000002</v>
      </c>
      <c r="L244" s="310">
        <v>1847368.6600000001</v>
      </c>
      <c r="M244" s="144">
        <f t="shared" si="50"/>
        <v>-197617.70999999996</v>
      </c>
      <c r="N244" s="93">
        <f t="shared" si="51"/>
        <v>-0.10697253573631586</v>
      </c>
      <c r="O244" s="261"/>
      <c r="P244" s="160"/>
      <c r="Q244" s="310">
        <v>818938.66</v>
      </c>
      <c r="R244" s="310">
        <v>910650.49</v>
      </c>
      <c r="S244" s="144">
        <f t="shared" si="52"/>
        <v>-91711.829999999958</v>
      </c>
      <c r="T244" s="93">
        <f t="shared" si="53"/>
        <v>-0.10071024065445784</v>
      </c>
      <c r="U244" s="160"/>
      <c r="V244" s="310">
        <v>3389853.7700000005</v>
      </c>
      <c r="W244" s="310">
        <v>3180729.83</v>
      </c>
      <c r="X244" s="144">
        <f t="shared" si="54"/>
        <v>209123.94000000041</v>
      </c>
      <c r="Y244" s="93">
        <f t="shared" si="55"/>
        <v>6.5747155897236453E-2</v>
      </c>
      <c r="Z244" s="134"/>
    </row>
    <row r="245" spans="1:26" s="70" customFormat="1" hidden="1" outlineLevel="1" x14ac:dyDescent="0.25">
      <c r="A245" s="65" t="s">
        <v>1360</v>
      </c>
      <c r="B245" s="66" t="s">
        <v>1821</v>
      </c>
      <c r="C245" s="67" t="s">
        <v>2281</v>
      </c>
      <c r="D245" s="68"/>
      <c r="E245" s="69"/>
      <c r="F245" s="310">
        <v>-119573</v>
      </c>
      <c r="G245" s="310">
        <v>-119573</v>
      </c>
      <c r="H245" s="144">
        <f t="shared" si="48"/>
        <v>0</v>
      </c>
      <c r="I245" s="93">
        <f t="shared" si="49"/>
        <v>0</v>
      </c>
      <c r="J245" s="160"/>
      <c r="K245" s="310">
        <v>-717438</v>
      </c>
      <c r="L245" s="310">
        <v>-717438</v>
      </c>
      <c r="M245" s="144">
        <f t="shared" si="50"/>
        <v>0</v>
      </c>
      <c r="N245" s="93">
        <f t="shared" si="51"/>
        <v>0</v>
      </c>
      <c r="O245" s="261"/>
      <c r="P245" s="160"/>
      <c r="Q245" s="310">
        <v>-358719</v>
      </c>
      <c r="R245" s="310">
        <v>-358719</v>
      </c>
      <c r="S245" s="144">
        <f t="shared" si="52"/>
        <v>0</v>
      </c>
      <c r="T245" s="93">
        <f t="shared" si="53"/>
        <v>0</v>
      </c>
      <c r="U245" s="160"/>
      <c r="V245" s="310">
        <v>-1434876</v>
      </c>
      <c r="W245" s="310">
        <v>-1434876</v>
      </c>
      <c r="X245" s="144">
        <f t="shared" si="54"/>
        <v>0</v>
      </c>
      <c r="Y245" s="93">
        <f t="shared" si="55"/>
        <v>0</v>
      </c>
      <c r="Z245" s="134"/>
    </row>
    <row r="246" spans="1:26" s="70" customFormat="1" hidden="1" outlineLevel="1" x14ac:dyDescent="0.25">
      <c r="A246" s="65" t="s">
        <v>1361</v>
      </c>
      <c r="B246" s="66" t="s">
        <v>1822</v>
      </c>
      <c r="C246" s="67" t="s">
        <v>2282</v>
      </c>
      <c r="D246" s="68"/>
      <c r="E246" s="69"/>
      <c r="F246" s="310">
        <v>26888.600000000002</v>
      </c>
      <c r="G246" s="310">
        <v>95135.13</v>
      </c>
      <c r="H246" s="144">
        <f t="shared" si="48"/>
        <v>-68246.53</v>
      </c>
      <c r="I246" s="93">
        <f t="shared" si="49"/>
        <v>-0.71736413247135933</v>
      </c>
      <c r="J246" s="160"/>
      <c r="K246" s="310">
        <v>208661.02000000002</v>
      </c>
      <c r="L246" s="310">
        <v>525283.94999999995</v>
      </c>
      <c r="M246" s="144">
        <f t="shared" si="50"/>
        <v>-316622.92999999993</v>
      </c>
      <c r="N246" s="93">
        <f t="shared" si="51"/>
        <v>-0.60276528532805917</v>
      </c>
      <c r="O246" s="261"/>
      <c r="P246" s="160"/>
      <c r="Q246" s="310">
        <v>111222.19</v>
      </c>
      <c r="R246" s="310">
        <v>269511.63</v>
      </c>
      <c r="S246" s="144">
        <f t="shared" si="52"/>
        <v>-158289.44</v>
      </c>
      <c r="T246" s="93">
        <f t="shared" si="53"/>
        <v>-0.58731951567359075</v>
      </c>
      <c r="U246" s="160"/>
      <c r="V246" s="310">
        <v>782192.34000000008</v>
      </c>
      <c r="W246" s="310">
        <v>957307.12999999989</v>
      </c>
      <c r="X246" s="144">
        <f t="shared" si="54"/>
        <v>-175114.7899999998</v>
      </c>
      <c r="Y246" s="93">
        <f t="shared" si="55"/>
        <v>-0.18292435573941648</v>
      </c>
      <c r="Z246" s="134"/>
    </row>
    <row r="247" spans="1:26" s="70" customFormat="1" hidden="1" outlineLevel="1" x14ac:dyDescent="0.25">
      <c r="A247" s="65" t="s">
        <v>1362</v>
      </c>
      <c r="B247" s="66" t="s">
        <v>1823</v>
      </c>
      <c r="C247" s="67" t="s">
        <v>2283</v>
      </c>
      <c r="D247" s="68"/>
      <c r="E247" s="69"/>
      <c r="F247" s="310">
        <v>108302.07</v>
      </c>
      <c r="G247" s="310">
        <v>36486.33</v>
      </c>
      <c r="H247" s="144">
        <f t="shared" si="48"/>
        <v>71815.740000000005</v>
      </c>
      <c r="I247" s="93">
        <f t="shared" si="49"/>
        <v>1.9682916862287876</v>
      </c>
      <c r="J247" s="160"/>
      <c r="K247" s="310">
        <v>505567.03</v>
      </c>
      <c r="L247" s="310">
        <v>304407.47000000003</v>
      </c>
      <c r="M247" s="144">
        <f t="shared" si="50"/>
        <v>201159.56</v>
      </c>
      <c r="N247" s="93">
        <f t="shared" si="51"/>
        <v>0.66082333656266712</v>
      </c>
      <c r="O247" s="261"/>
      <c r="P247" s="160"/>
      <c r="Q247" s="310">
        <v>228433.39</v>
      </c>
      <c r="R247" s="310">
        <v>149308.74</v>
      </c>
      <c r="S247" s="144">
        <f t="shared" si="52"/>
        <v>79124.650000000023</v>
      </c>
      <c r="T247" s="93">
        <f t="shared" si="53"/>
        <v>0.52993984143192174</v>
      </c>
      <c r="U247" s="160"/>
      <c r="V247" s="310">
        <v>799682.65</v>
      </c>
      <c r="W247" s="310">
        <v>619034.97</v>
      </c>
      <c r="X247" s="144">
        <f t="shared" si="54"/>
        <v>180647.68000000005</v>
      </c>
      <c r="Y247" s="93">
        <f t="shared" si="55"/>
        <v>0.29182144588697478</v>
      </c>
      <c r="Z247" s="134"/>
    </row>
    <row r="248" spans="1:26" s="70" customFormat="1" hidden="1" outlineLevel="1" x14ac:dyDescent="0.25">
      <c r="A248" s="65" t="s">
        <v>1363</v>
      </c>
      <c r="B248" s="66" t="s">
        <v>1824</v>
      </c>
      <c r="C248" s="67" t="s">
        <v>2284</v>
      </c>
      <c r="D248" s="68"/>
      <c r="E248" s="69"/>
      <c r="F248" s="310">
        <v>-961.09</v>
      </c>
      <c r="G248" s="310">
        <v>-368.62</v>
      </c>
      <c r="H248" s="144">
        <f t="shared" si="48"/>
        <v>-592.47</v>
      </c>
      <c r="I248" s="93">
        <f t="shared" si="49"/>
        <v>1.6072649340784548</v>
      </c>
      <c r="J248" s="160"/>
      <c r="K248" s="310">
        <v>211096.54</v>
      </c>
      <c r="L248" s="310">
        <v>-9415.0400000000009</v>
      </c>
      <c r="M248" s="144">
        <f t="shared" si="50"/>
        <v>220511.58000000002</v>
      </c>
      <c r="N248" s="93">
        <f t="shared" si="51"/>
        <v>-23.421204795731086</v>
      </c>
      <c r="O248" s="261"/>
      <c r="P248" s="160"/>
      <c r="Q248" s="310">
        <v>-1821.42</v>
      </c>
      <c r="R248" s="310">
        <v>-2789.86</v>
      </c>
      <c r="S248" s="144">
        <f t="shared" si="52"/>
        <v>968.44</v>
      </c>
      <c r="T248" s="93">
        <f t="shared" si="53"/>
        <v>-0.34712852974701242</v>
      </c>
      <c r="U248" s="160"/>
      <c r="V248" s="310">
        <v>-19127.419999999984</v>
      </c>
      <c r="W248" s="310">
        <v>7220.3499999999985</v>
      </c>
      <c r="X248" s="144">
        <f t="shared" si="54"/>
        <v>-26347.769999999982</v>
      </c>
      <c r="Y248" s="93">
        <f t="shared" si="55"/>
        <v>-3.6490987279010003</v>
      </c>
      <c r="Z248" s="134"/>
    </row>
    <row r="249" spans="1:26" s="70" customFormat="1" hidden="1" outlineLevel="1" x14ac:dyDescent="0.25">
      <c r="A249" s="65" t="s">
        <v>1364</v>
      </c>
      <c r="B249" s="66" t="s">
        <v>1825</v>
      </c>
      <c r="C249" s="67" t="s">
        <v>2285</v>
      </c>
      <c r="D249" s="68"/>
      <c r="E249" s="69"/>
      <c r="F249" s="310">
        <v>3619595.0300000003</v>
      </c>
      <c r="G249" s="310">
        <v>1941715.06</v>
      </c>
      <c r="H249" s="144">
        <f t="shared" si="48"/>
        <v>1677879.9700000002</v>
      </c>
      <c r="I249" s="93">
        <f t="shared" si="49"/>
        <v>0.86412265350612261</v>
      </c>
      <c r="J249" s="160"/>
      <c r="K249" s="310">
        <v>6498538.9900000002</v>
      </c>
      <c r="L249" s="310">
        <v>2554476.13</v>
      </c>
      <c r="M249" s="144">
        <f t="shared" si="50"/>
        <v>3944062.8600000003</v>
      </c>
      <c r="N249" s="93">
        <f t="shared" si="51"/>
        <v>1.543981097995228</v>
      </c>
      <c r="O249" s="261"/>
      <c r="P249" s="160"/>
      <c r="Q249" s="310">
        <v>5159257.5599999996</v>
      </c>
      <c r="R249" s="310">
        <v>2182148.9500000002</v>
      </c>
      <c r="S249" s="144">
        <f t="shared" si="52"/>
        <v>2977108.6099999994</v>
      </c>
      <c r="T249" s="93">
        <f t="shared" si="53"/>
        <v>1.3643012820000207</v>
      </c>
      <c r="U249" s="160"/>
      <c r="V249" s="310">
        <v>12556509.93</v>
      </c>
      <c r="W249" s="310">
        <v>7829587.4799999995</v>
      </c>
      <c r="X249" s="144">
        <f t="shared" si="54"/>
        <v>4726922.45</v>
      </c>
      <c r="Y249" s="93">
        <f t="shared" si="55"/>
        <v>0.60372560649900298</v>
      </c>
      <c r="Z249" s="134"/>
    </row>
    <row r="250" spans="1:26" s="70" customFormat="1" hidden="1" outlineLevel="1" x14ac:dyDescent="0.25">
      <c r="A250" s="65" t="s">
        <v>1365</v>
      </c>
      <c r="B250" s="66" t="s">
        <v>1826</v>
      </c>
      <c r="C250" s="67" t="s">
        <v>2286</v>
      </c>
      <c r="D250" s="68"/>
      <c r="E250" s="69"/>
      <c r="F250" s="310">
        <v>95618.73</v>
      </c>
      <c r="G250" s="310">
        <v>53689.01</v>
      </c>
      <c r="H250" s="144">
        <f t="shared" si="48"/>
        <v>41929.719999999994</v>
      </c>
      <c r="I250" s="93">
        <f t="shared" si="49"/>
        <v>0.78097398331613843</v>
      </c>
      <c r="J250" s="160"/>
      <c r="K250" s="310">
        <v>544778.74</v>
      </c>
      <c r="L250" s="310">
        <v>219149.98</v>
      </c>
      <c r="M250" s="144">
        <f t="shared" si="50"/>
        <v>325628.76</v>
      </c>
      <c r="N250" s="93">
        <f t="shared" si="51"/>
        <v>1.485871730401253</v>
      </c>
      <c r="O250" s="261"/>
      <c r="P250" s="160"/>
      <c r="Q250" s="310">
        <v>270474.18</v>
      </c>
      <c r="R250" s="310">
        <v>160450.26999999999</v>
      </c>
      <c r="S250" s="144">
        <f t="shared" si="52"/>
        <v>110023.91</v>
      </c>
      <c r="T250" s="93">
        <f t="shared" si="53"/>
        <v>0.68571969370945907</v>
      </c>
      <c r="U250" s="160"/>
      <c r="V250" s="310">
        <v>795604.79</v>
      </c>
      <c r="W250" s="310">
        <v>555891.03</v>
      </c>
      <c r="X250" s="144">
        <f t="shared" si="54"/>
        <v>239713.76</v>
      </c>
      <c r="Y250" s="93">
        <f t="shared" si="55"/>
        <v>0.43122437143840942</v>
      </c>
      <c r="Z250" s="134"/>
    </row>
    <row r="251" spans="1:26" s="70" customFormat="1" hidden="1" outlineLevel="1" x14ac:dyDescent="0.25">
      <c r="A251" s="65" t="s">
        <v>1366</v>
      </c>
      <c r="B251" s="66" t="s">
        <v>1827</v>
      </c>
      <c r="C251" s="67" t="s">
        <v>2287</v>
      </c>
      <c r="D251" s="68"/>
      <c r="E251" s="69"/>
      <c r="F251" s="310">
        <v>-5237.4400000000005</v>
      </c>
      <c r="G251" s="310">
        <v>-25283.119999999999</v>
      </c>
      <c r="H251" s="144">
        <f t="shared" si="48"/>
        <v>20045.68</v>
      </c>
      <c r="I251" s="93">
        <f t="shared" si="49"/>
        <v>-0.79284835099465578</v>
      </c>
      <c r="J251" s="160"/>
      <c r="K251" s="310">
        <v>-98626.83</v>
      </c>
      <c r="L251" s="310">
        <v>-13997.58</v>
      </c>
      <c r="M251" s="144">
        <f t="shared" si="50"/>
        <v>-84629.25</v>
      </c>
      <c r="N251" s="93">
        <f t="shared" si="51"/>
        <v>6.0459915213915547</v>
      </c>
      <c r="O251" s="261"/>
      <c r="P251" s="160"/>
      <c r="Q251" s="310">
        <v>-55687.700000000004</v>
      </c>
      <c r="R251" s="310">
        <v>-22033.62</v>
      </c>
      <c r="S251" s="144">
        <f t="shared" si="52"/>
        <v>-33654.080000000002</v>
      </c>
      <c r="T251" s="93">
        <f t="shared" si="53"/>
        <v>1.5273967691191916</v>
      </c>
      <c r="U251" s="160"/>
      <c r="V251" s="310">
        <v>-120514.41</v>
      </c>
      <c r="W251" s="310">
        <v>-10593.61</v>
      </c>
      <c r="X251" s="144">
        <f t="shared" si="54"/>
        <v>-109920.8</v>
      </c>
      <c r="Y251" s="93">
        <f t="shared" si="55"/>
        <v>10.376141843998409</v>
      </c>
      <c r="Z251" s="134"/>
    </row>
    <row r="252" spans="1:26" s="70" customFormat="1" hidden="1" outlineLevel="1" x14ac:dyDescent="0.25">
      <c r="A252" s="65" t="s">
        <v>1367</v>
      </c>
      <c r="B252" s="66" t="s">
        <v>1828</v>
      </c>
      <c r="C252" s="67" t="s">
        <v>2288</v>
      </c>
      <c r="D252" s="68"/>
      <c r="E252" s="69"/>
      <c r="F252" s="310">
        <v>0</v>
      </c>
      <c r="G252" s="310">
        <v>0</v>
      </c>
      <c r="H252" s="144">
        <f t="shared" ref="H252:H283" si="56">+F252-G252</f>
        <v>0</v>
      </c>
      <c r="I252" s="93" t="str">
        <f t="shared" ref="I252:I283" si="57">IF(AND(F252=0,G252=0),"",IF(OR(F252=0,G252=0),100%,(+H252/G252)))</f>
        <v/>
      </c>
      <c r="J252" s="160"/>
      <c r="K252" s="310">
        <v>0</v>
      </c>
      <c r="L252" s="310">
        <v>0</v>
      </c>
      <c r="M252" s="144">
        <f t="shared" ref="M252:M283" si="58">+K252-L252</f>
        <v>0</v>
      </c>
      <c r="N252" s="93" t="str">
        <f t="shared" ref="N252:N283" si="59">IF(AND(K252=0,L252=0),"",IF(OR(K252=0,L252=0),100%,(+M252/L252)))</f>
        <v/>
      </c>
      <c r="O252" s="261"/>
      <c r="P252" s="160"/>
      <c r="Q252" s="310">
        <v>0</v>
      </c>
      <c r="R252" s="310">
        <v>0</v>
      </c>
      <c r="S252" s="144">
        <f t="shared" ref="S252:S283" si="60">+Q252-R252</f>
        <v>0</v>
      </c>
      <c r="T252" s="93" t="str">
        <f t="shared" ref="T252:T283" si="61">IF(AND(Q252=0,R252=0),"",IF(OR(Q252=0,R252=0),100%,(+S252/R252)))</f>
        <v/>
      </c>
      <c r="U252" s="160"/>
      <c r="V252" s="310">
        <v>0</v>
      </c>
      <c r="W252" s="310">
        <v>0</v>
      </c>
      <c r="X252" s="144">
        <f t="shared" ref="X252:X283" si="62">+V252-W252</f>
        <v>0</v>
      </c>
      <c r="Y252" s="93" t="str">
        <f t="shared" ref="Y252:Y283" si="63">IF(AND(V252=0,W252=0),"",IF(OR(V252=0,W252=0),100%,(+X252/W252)))</f>
        <v/>
      </c>
      <c r="Z252" s="134"/>
    </row>
    <row r="253" spans="1:26" s="70" customFormat="1" hidden="1" outlineLevel="1" x14ac:dyDescent="0.25">
      <c r="A253" s="65" t="s">
        <v>1368</v>
      </c>
      <c r="B253" s="66" t="s">
        <v>1829</v>
      </c>
      <c r="C253" s="67" t="s">
        <v>2289</v>
      </c>
      <c r="D253" s="68"/>
      <c r="E253" s="69"/>
      <c r="F253" s="310">
        <v>115041.68000000001</v>
      </c>
      <c r="G253" s="310">
        <v>165939.33000000002</v>
      </c>
      <c r="H253" s="144">
        <f t="shared" si="56"/>
        <v>-50897.650000000009</v>
      </c>
      <c r="I253" s="93">
        <f t="shared" si="57"/>
        <v>-0.30672445164145234</v>
      </c>
      <c r="J253" s="160"/>
      <c r="K253" s="310">
        <v>3754534.42</v>
      </c>
      <c r="L253" s="310">
        <v>821691.29</v>
      </c>
      <c r="M253" s="144">
        <f t="shared" si="58"/>
        <v>2932843.13</v>
      </c>
      <c r="N253" s="93">
        <f t="shared" si="59"/>
        <v>3.5692761572293161</v>
      </c>
      <c r="O253" s="261"/>
      <c r="P253" s="160"/>
      <c r="Q253" s="310">
        <v>441454</v>
      </c>
      <c r="R253" s="310">
        <v>403044.42</v>
      </c>
      <c r="S253" s="144">
        <f t="shared" si="60"/>
        <v>38409.580000000016</v>
      </c>
      <c r="T253" s="93">
        <f t="shared" si="61"/>
        <v>9.5298627382063794E-2</v>
      </c>
      <c r="U253" s="160"/>
      <c r="V253" s="310">
        <v>4223240.5199999996</v>
      </c>
      <c r="W253" s="310">
        <v>1210377.1600000001</v>
      </c>
      <c r="X253" s="144">
        <f t="shared" si="62"/>
        <v>3012863.3599999994</v>
      </c>
      <c r="Y253" s="93">
        <f t="shared" si="63"/>
        <v>2.4891938311195489</v>
      </c>
      <c r="Z253" s="134"/>
    </row>
    <row r="254" spans="1:26" s="70" customFormat="1" hidden="1" outlineLevel="1" x14ac:dyDescent="0.25">
      <c r="A254" s="65" t="s">
        <v>1369</v>
      </c>
      <c r="B254" s="66" t="s">
        <v>1830</v>
      </c>
      <c r="C254" s="67" t="s">
        <v>2290</v>
      </c>
      <c r="D254" s="68"/>
      <c r="E254" s="69"/>
      <c r="F254" s="310">
        <v>652934.32000000007</v>
      </c>
      <c r="G254" s="310">
        <v>814272.95000000007</v>
      </c>
      <c r="H254" s="144">
        <f t="shared" si="56"/>
        <v>-161338.63</v>
      </c>
      <c r="I254" s="93">
        <f t="shared" si="57"/>
        <v>-0.19813826555333811</v>
      </c>
      <c r="J254" s="160"/>
      <c r="K254" s="310">
        <v>3399859.13</v>
      </c>
      <c r="L254" s="310">
        <v>2475132.7400000002</v>
      </c>
      <c r="M254" s="144">
        <f t="shared" si="58"/>
        <v>924726.38999999966</v>
      </c>
      <c r="N254" s="93">
        <f t="shared" si="59"/>
        <v>0.37360678684247034</v>
      </c>
      <c r="O254" s="261"/>
      <c r="P254" s="160"/>
      <c r="Q254" s="310">
        <v>934624.70000000007</v>
      </c>
      <c r="R254" s="310">
        <v>1617481.5899999999</v>
      </c>
      <c r="S254" s="144">
        <f t="shared" si="60"/>
        <v>-682856.88999999978</v>
      </c>
      <c r="T254" s="93">
        <f t="shared" si="61"/>
        <v>-0.42217289780713968</v>
      </c>
      <c r="U254" s="160"/>
      <c r="V254" s="310">
        <v>7868469.75</v>
      </c>
      <c r="W254" s="310">
        <v>6254477.6200000001</v>
      </c>
      <c r="X254" s="144">
        <f t="shared" si="62"/>
        <v>1613992.13</v>
      </c>
      <c r="Y254" s="93">
        <f t="shared" si="63"/>
        <v>0.25805386605572345</v>
      </c>
      <c r="Z254" s="134"/>
    </row>
    <row r="255" spans="1:26" s="70" customFormat="1" hidden="1" outlineLevel="1" x14ac:dyDescent="0.25">
      <c r="A255" s="65" t="s">
        <v>1370</v>
      </c>
      <c r="B255" s="66" t="s">
        <v>1831</v>
      </c>
      <c r="C255" s="67" t="s">
        <v>2291</v>
      </c>
      <c r="D255" s="68"/>
      <c r="E255" s="69"/>
      <c r="F255" s="310">
        <v>-77097.56</v>
      </c>
      <c r="G255" s="310">
        <v>-356099.49</v>
      </c>
      <c r="H255" s="144">
        <f t="shared" si="56"/>
        <v>279001.93</v>
      </c>
      <c r="I255" s="93">
        <f t="shared" si="57"/>
        <v>-0.78349432626258464</v>
      </c>
      <c r="J255" s="160"/>
      <c r="K255" s="310">
        <v>-6119712.6799999997</v>
      </c>
      <c r="L255" s="310">
        <v>-3770708.2199999997</v>
      </c>
      <c r="M255" s="144">
        <f t="shared" si="58"/>
        <v>-2349004.46</v>
      </c>
      <c r="N255" s="93">
        <f t="shared" si="59"/>
        <v>0.62296107864850925</v>
      </c>
      <c r="O255" s="261"/>
      <c r="P255" s="160"/>
      <c r="Q255" s="310">
        <v>-1341557.79</v>
      </c>
      <c r="R255" s="310">
        <v>-1926556.9100000001</v>
      </c>
      <c r="S255" s="144">
        <f t="shared" si="60"/>
        <v>584999.12000000011</v>
      </c>
      <c r="T255" s="93">
        <f t="shared" si="61"/>
        <v>-0.30365005931747951</v>
      </c>
      <c r="U255" s="160"/>
      <c r="V255" s="310">
        <v>-9904130.7799999993</v>
      </c>
      <c r="W255" s="310">
        <v>-4905986.16</v>
      </c>
      <c r="X255" s="144">
        <f t="shared" si="62"/>
        <v>-4998144.6199999992</v>
      </c>
      <c r="Y255" s="93">
        <f t="shared" si="63"/>
        <v>1.0187849001188374</v>
      </c>
      <c r="Z255" s="134"/>
    </row>
    <row r="256" spans="1:26" s="70" customFormat="1" hidden="1" outlineLevel="1" x14ac:dyDescent="0.25">
      <c r="A256" s="65" t="s">
        <v>1371</v>
      </c>
      <c r="B256" s="66" t="s">
        <v>1832</v>
      </c>
      <c r="C256" s="67" t="s">
        <v>2292</v>
      </c>
      <c r="D256" s="68"/>
      <c r="E256" s="69"/>
      <c r="F256" s="310">
        <v>-356.27</v>
      </c>
      <c r="G256" s="310">
        <v>-8086.54</v>
      </c>
      <c r="H256" s="144">
        <f t="shared" si="56"/>
        <v>7730.27</v>
      </c>
      <c r="I256" s="93">
        <f t="shared" si="57"/>
        <v>-0.95594283834619009</v>
      </c>
      <c r="J256" s="160"/>
      <c r="K256" s="310">
        <v>-37127.01</v>
      </c>
      <c r="L256" s="310">
        <v>-36063.64</v>
      </c>
      <c r="M256" s="144">
        <f t="shared" si="58"/>
        <v>-1063.3700000000026</v>
      </c>
      <c r="N256" s="93">
        <f t="shared" si="59"/>
        <v>2.9485930982008544E-2</v>
      </c>
      <c r="O256" s="261"/>
      <c r="P256" s="160"/>
      <c r="Q256" s="310">
        <v>-21039.74</v>
      </c>
      <c r="R256" s="310">
        <v>-23775.82</v>
      </c>
      <c r="S256" s="144">
        <f t="shared" si="60"/>
        <v>2736.0799999999981</v>
      </c>
      <c r="T256" s="93">
        <f t="shared" si="61"/>
        <v>-0.11507826018198312</v>
      </c>
      <c r="U256" s="160"/>
      <c r="V256" s="310">
        <v>-65337.69</v>
      </c>
      <c r="W256" s="310">
        <v>-68245.290000000008</v>
      </c>
      <c r="X256" s="144">
        <f t="shared" si="62"/>
        <v>2907.6000000000058</v>
      </c>
      <c r="Y256" s="93">
        <f t="shared" si="63"/>
        <v>-4.2605138024909929E-2</v>
      </c>
      <c r="Z256" s="134"/>
    </row>
    <row r="257" spans="1:26" s="70" customFormat="1" hidden="1" outlineLevel="1" x14ac:dyDescent="0.25">
      <c r="A257" s="65" t="s">
        <v>1372</v>
      </c>
      <c r="B257" s="66" t="s">
        <v>1833</v>
      </c>
      <c r="C257" s="67" t="s">
        <v>2293</v>
      </c>
      <c r="D257" s="68"/>
      <c r="E257" s="69"/>
      <c r="F257" s="310">
        <v>0</v>
      </c>
      <c r="G257" s="310">
        <v>0</v>
      </c>
      <c r="H257" s="144">
        <f t="shared" si="56"/>
        <v>0</v>
      </c>
      <c r="I257" s="93" t="str">
        <f t="shared" si="57"/>
        <v/>
      </c>
      <c r="J257" s="160"/>
      <c r="K257" s="310">
        <v>0</v>
      </c>
      <c r="L257" s="310">
        <v>0</v>
      </c>
      <c r="M257" s="144">
        <f t="shared" si="58"/>
        <v>0</v>
      </c>
      <c r="N257" s="93" t="str">
        <f t="shared" si="59"/>
        <v/>
      </c>
      <c r="O257" s="261"/>
      <c r="P257" s="160"/>
      <c r="Q257" s="310">
        <v>0</v>
      </c>
      <c r="R257" s="310">
        <v>0</v>
      </c>
      <c r="S257" s="144">
        <f t="shared" si="60"/>
        <v>0</v>
      </c>
      <c r="T257" s="93" t="str">
        <f t="shared" si="61"/>
        <v/>
      </c>
      <c r="U257" s="160"/>
      <c r="V257" s="310">
        <v>0</v>
      </c>
      <c r="W257" s="310">
        <v>0</v>
      </c>
      <c r="X257" s="144">
        <f t="shared" si="62"/>
        <v>0</v>
      </c>
      <c r="Y257" s="93" t="str">
        <f t="shared" si="63"/>
        <v/>
      </c>
      <c r="Z257" s="134"/>
    </row>
    <row r="258" spans="1:26" s="70" customFormat="1" hidden="1" outlineLevel="1" x14ac:dyDescent="0.25">
      <c r="A258" s="65" t="s">
        <v>1373</v>
      </c>
      <c r="B258" s="66" t="s">
        <v>1834</v>
      </c>
      <c r="C258" s="67" t="s">
        <v>2294</v>
      </c>
      <c r="D258" s="68"/>
      <c r="E258" s="69"/>
      <c r="F258" s="310">
        <v>0</v>
      </c>
      <c r="G258" s="310">
        <v>0</v>
      </c>
      <c r="H258" s="144">
        <f t="shared" si="56"/>
        <v>0</v>
      </c>
      <c r="I258" s="93" t="str">
        <f t="shared" si="57"/>
        <v/>
      </c>
      <c r="J258" s="160"/>
      <c r="K258" s="310">
        <v>0</v>
      </c>
      <c r="L258" s="310">
        <v>152679.92000000001</v>
      </c>
      <c r="M258" s="144">
        <f t="shared" si="58"/>
        <v>-152679.92000000001</v>
      </c>
      <c r="N258" s="93">
        <f t="shared" si="59"/>
        <v>1</v>
      </c>
      <c r="O258" s="261"/>
      <c r="P258" s="160"/>
      <c r="Q258" s="310">
        <v>0</v>
      </c>
      <c r="R258" s="310">
        <v>0</v>
      </c>
      <c r="S258" s="144">
        <f t="shared" si="60"/>
        <v>0</v>
      </c>
      <c r="T258" s="93" t="str">
        <f t="shared" si="61"/>
        <v/>
      </c>
      <c r="U258" s="160"/>
      <c r="V258" s="310">
        <v>0</v>
      </c>
      <c r="W258" s="310">
        <v>4543476.29</v>
      </c>
      <c r="X258" s="144">
        <f t="shared" si="62"/>
        <v>-4543476.29</v>
      </c>
      <c r="Y258" s="93">
        <f t="shared" si="63"/>
        <v>1</v>
      </c>
      <c r="Z258" s="134"/>
    </row>
    <row r="259" spans="1:26" s="70" customFormat="1" hidden="1" outlineLevel="1" x14ac:dyDescent="0.25">
      <c r="A259" s="65" t="s">
        <v>1374</v>
      </c>
      <c r="B259" s="66" t="s">
        <v>1835</v>
      </c>
      <c r="C259" s="67" t="s">
        <v>2295</v>
      </c>
      <c r="D259" s="68"/>
      <c r="E259" s="69"/>
      <c r="F259" s="310">
        <v>547423.21</v>
      </c>
      <c r="G259" s="310">
        <v>514991.33</v>
      </c>
      <c r="H259" s="144">
        <f t="shared" si="56"/>
        <v>32431.879999999946</v>
      </c>
      <c r="I259" s="93">
        <f t="shared" si="57"/>
        <v>6.2975584462751921E-2</v>
      </c>
      <c r="J259" s="160"/>
      <c r="K259" s="310">
        <v>3523439.49</v>
      </c>
      <c r="L259" s="310">
        <v>2764769.8</v>
      </c>
      <c r="M259" s="144">
        <f t="shared" si="58"/>
        <v>758669.69000000041</v>
      </c>
      <c r="N259" s="93">
        <f t="shared" si="59"/>
        <v>0.27440609702840374</v>
      </c>
      <c r="O259" s="261"/>
      <c r="P259" s="160"/>
      <c r="Q259" s="310">
        <v>1178978.75</v>
      </c>
      <c r="R259" s="310">
        <v>1029394.84</v>
      </c>
      <c r="S259" s="144">
        <f t="shared" si="60"/>
        <v>149583.91000000003</v>
      </c>
      <c r="T259" s="93">
        <f t="shared" si="61"/>
        <v>0.14531247310312925</v>
      </c>
      <c r="U259" s="160"/>
      <c r="V259" s="310">
        <v>6410111.3399999999</v>
      </c>
      <c r="W259" s="310">
        <v>5906588.9100000001</v>
      </c>
      <c r="X259" s="144">
        <f t="shared" si="62"/>
        <v>503522.4299999997</v>
      </c>
      <c r="Y259" s="93">
        <f t="shared" si="63"/>
        <v>8.5247583278992692E-2</v>
      </c>
      <c r="Z259" s="134"/>
    </row>
    <row r="260" spans="1:26" s="70" customFormat="1" hidden="1" outlineLevel="1" x14ac:dyDescent="0.25">
      <c r="A260" s="65" t="s">
        <v>1375</v>
      </c>
      <c r="B260" s="66" t="s">
        <v>1836</v>
      </c>
      <c r="C260" s="67" t="s">
        <v>2296</v>
      </c>
      <c r="D260" s="68"/>
      <c r="E260" s="69"/>
      <c r="F260" s="310">
        <v>-279161.09000000003</v>
      </c>
      <c r="G260" s="310">
        <v>-184463.02</v>
      </c>
      <c r="H260" s="144">
        <f t="shared" si="56"/>
        <v>-94698.070000000036</v>
      </c>
      <c r="I260" s="93">
        <f t="shared" si="57"/>
        <v>0.5133715690006595</v>
      </c>
      <c r="J260" s="160"/>
      <c r="K260" s="310">
        <v>-1889123.8</v>
      </c>
      <c r="L260" s="310">
        <v>-1044887</v>
      </c>
      <c r="M260" s="144">
        <f t="shared" si="58"/>
        <v>-844236.80000000005</v>
      </c>
      <c r="N260" s="93">
        <f t="shared" si="59"/>
        <v>0.807969474211087</v>
      </c>
      <c r="O260" s="261"/>
      <c r="P260" s="160"/>
      <c r="Q260" s="310">
        <v>-670774.89</v>
      </c>
      <c r="R260" s="310">
        <v>-477481.94</v>
      </c>
      <c r="S260" s="144">
        <f t="shared" si="60"/>
        <v>-193292.95</v>
      </c>
      <c r="T260" s="93">
        <f t="shared" si="61"/>
        <v>0.40481730052449733</v>
      </c>
      <c r="U260" s="160"/>
      <c r="V260" s="310">
        <v>-3178811.56</v>
      </c>
      <c r="W260" s="310">
        <v>-2093751.23</v>
      </c>
      <c r="X260" s="144">
        <f t="shared" si="62"/>
        <v>-1085060.33</v>
      </c>
      <c r="Y260" s="93">
        <f t="shared" si="63"/>
        <v>0.51823746510706536</v>
      </c>
      <c r="Z260" s="134"/>
    </row>
    <row r="261" spans="1:26" s="70" customFormat="1" hidden="1" outlineLevel="1" x14ac:dyDescent="0.25">
      <c r="A261" s="65" t="s">
        <v>1376</v>
      </c>
      <c r="B261" s="66" t="s">
        <v>1837</v>
      </c>
      <c r="C261" s="67" t="s">
        <v>2297</v>
      </c>
      <c r="D261" s="68"/>
      <c r="E261" s="69"/>
      <c r="F261" s="310">
        <v>-288.03000000000003</v>
      </c>
      <c r="G261" s="310">
        <v>75.58</v>
      </c>
      <c r="H261" s="144">
        <f t="shared" si="56"/>
        <v>-363.61</v>
      </c>
      <c r="I261" s="93">
        <f t="shared" si="57"/>
        <v>-4.8109288171473938</v>
      </c>
      <c r="J261" s="160"/>
      <c r="K261" s="310">
        <v>-2256.9500000000003</v>
      </c>
      <c r="L261" s="310">
        <v>-2395.36</v>
      </c>
      <c r="M261" s="144">
        <f t="shared" si="58"/>
        <v>138.40999999999985</v>
      </c>
      <c r="N261" s="93">
        <f t="shared" si="59"/>
        <v>-5.7782546256095052E-2</v>
      </c>
      <c r="O261" s="261"/>
      <c r="P261" s="160"/>
      <c r="Q261" s="310">
        <v>-659.80000000000007</v>
      </c>
      <c r="R261" s="310">
        <v>-872.48</v>
      </c>
      <c r="S261" s="144">
        <f t="shared" si="60"/>
        <v>212.67999999999995</v>
      </c>
      <c r="T261" s="93">
        <f t="shared" si="61"/>
        <v>-0.24376490005501553</v>
      </c>
      <c r="U261" s="160"/>
      <c r="V261" s="310">
        <v>-2779.3700000000003</v>
      </c>
      <c r="W261" s="310">
        <v>-3203.9</v>
      </c>
      <c r="X261" s="144">
        <f t="shared" si="62"/>
        <v>424.52999999999975</v>
      </c>
      <c r="Y261" s="93">
        <f t="shared" si="63"/>
        <v>-0.13250413558475599</v>
      </c>
      <c r="Z261" s="134"/>
    </row>
    <row r="262" spans="1:26" s="70" customFormat="1" hidden="1" outlineLevel="1" x14ac:dyDescent="0.25">
      <c r="A262" s="65" t="s">
        <v>1377</v>
      </c>
      <c r="B262" s="66" t="s">
        <v>1838</v>
      </c>
      <c r="C262" s="67" t="s">
        <v>2298</v>
      </c>
      <c r="D262" s="68"/>
      <c r="E262" s="69"/>
      <c r="F262" s="310">
        <v>3584.03</v>
      </c>
      <c r="G262" s="310">
        <v>4278.08</v>
      </c>
      <c r="H262" s="144">
        <f t="shared" si="56"/>
        <v>-694.04999999999973</v>
      </c>
      <c r="I262" s="93">
        <f t="shared" si="57"/>
        <v>-0.16223399281920856</v>
      </c>
      <c r="J262" s="160"/>
      <c r="K262" s="310">
        <v>23562.55</v>
      </c>
      <c r="L262" s="310">
        <v>30870.77</v>
      </c>
      <c r="M262" s="144">
        <f t="shared" si="58"/>
        <v>-7308.2200000000012</v>
      </c>
      <c r="N262" s="93">
        <f t="shared" si="59"/>
        <v>-0.23673591556025331</v>
      </c>
      <c r="O262" s="261"/>
      <c r="P262" s="160"/>
      <c r="Q262" s="310">
        <v>10333.35</v>
      </c>
      <c r="R262" s="310">
        <v>14345.39</v>
      </c>
      <c r="S262" s="144">
        <f t="shared" si="60"/>
        <v>-4012.0399999999991</v>
      </c>
      <c r="T262" s="93">
        <f t="shared" si="61"/>
        <v>-0.27967451564579277</v>
      </c>
      <c r="U262" s="160"/>
      <c r="V262" s="310">
        <v>62567.05</v>
      </c>
      <c r="W262" s="310">
        <v>70070.02</v>
      </c>
      <c r="X262" s="144">
        <f t="shared" si="62"/>
        <v>-7502.9700000000012</v>
      </c>
      <c r="Y262" s="93">
        <f t="shared" si="63"/>
        <v>-0.10707817694357731</v>
      </c>
      <c r="Z262" s="134"/>
    </row>
    <row r="263" spans="1:26" s="70" customFormat="1" hidden="1" outlineLevel="1" x14ac:dyDescent="0.25">
      <c r="A263" s="65" t="s">
        <v>1378</v>
      </c>
      <c r="B263" s="66" t="s">
        <v>1839</v>
      </c>
      <c r="C263" s="67" t="s">
        <v>2299</v>
      </c>
      <c r="D263" s="68"/>
      <c r="E263" s="69"/>
      <c r="F263" s="310">
        <v>61090.1</v>
      </c>
      <c r="G263" s="310">
        <v>137783.09</v>
      </c>
      <c r="H263" s="144">
        <f t="shared" si="56"/>
        <v>-76692.989999999991</v>
      </c>
      <c r="I263" s="93">
        <f t="shared" si="57"/>
        <v>-0.5566212080161651</v>
      </c>
      <c r="J263" s="160"/>
      <c r="K263" s="310">
        <v>376416.24</v>
      </c>
      <c r="L263" s="310">
        <v>458058.68</v>
      </c>
      <c r="M263" s="144">
        <f t="shared" si="58"/>
        <v>-81642.44</v>
      </c>
      <c r="N263" s="93">
        <f t="shared" si="59"/>
        <v>-0.17823576664893678</v>
      </c>
      <c r="O263" s="261"/>
      <c r="P263" s="160"/>
      <c r="Q263" s="310">
        <v>183964.11000000002</v>
      </c>
      <c r="R263" s="310">
        <v>266582.09000000003</v>
      </c>
      <c r="S263" s="144">
        <f t="shared" si="60"/>
        <v>-82617.98000000001</v>
      </c>
      <c r="T263" s="93">
        <f t="shared" si="61"/>
        <v>-0.30991571864411449</v>
      </c>
      <c r="U263" s="160"/>
      <c r="V263" s="310">
        <v>716667.11</v>
      </c>
      <c r="W263" s="310">
        <v>817158.32000000007</v>
      </c>
      <c r="X263" s="144">
        <f t="shared" si="62"/>
        <v>-100491.21000000008</v>
      </c>
      <c r="Y263" s="93">
        <f t="shared" si="63"/>
        <v>-0.12297642640412701</v>
      </c>
      <c r="Z263" s="134"/>
    </row>
    <row r="264" spans="1:26" s="70" customFormat="1" hidden="1" outlineLevel="1" x14ac:dyDescent="0.25">
      <c r="A264" s="65" t="s">
        <v>1379</v>
      </c>
      <c r="B264" s="66" t="s">
        <v>1840</v>
      </c>
      <c r="C264" s="67" t="s">
        <v>2300</v>
      </c>
      <c r="D264" s="68"/>
      <c r="E264" s="69"/>
      <c r="F264" s="310">
        <v>0</v>
      </c>
      <c r="G264" s="310">
        <v>0</v>
      </c>
      <c r="H264" s="144">
        <f t="shared" si="56"/>
        <v>0</v>
      </c>
      <c r="I264" s="93" t="str">
        <f t="shared" si="57"/>
        <v/>
      </c>
      <c r="J264" s="160"/>
      <c r="K264" s="310">
        <v>243.15</v>
      </c>
      <c r="L264" s="310">
        <v>245.05</v>
      </c>
      <c r="M264" s="144">
        <f t="shared" si="58"/>
        <v>-1.9000000000000057</v>
      </c>
      <c r="N264" s="93">
        <f t="shared" si="59"/>
        <v>-7.7535196898592352E-3</v>
      </c>
      <c r="O264" s="261"/>
      <c r="P264" s="160"/>
      <c r="Q264" s="310">
        <v>0</v>
      </c>
      <c r="R264" s="310">
        <v>0</v>
      </c>
      <c r="S264" s="144">
        <f t="shared" si="60"/>
        <v>0</v>
      </c>
      <c r="T264" s="93" t="str">
        <f t="shared" si="61"/>
        <v/>
      </c>
      <c r="U264" s="160"/>
      <c r="V264" s="310">
        <v>243.15</v>
      </c>
      <c r="W264" s="310">
        <v>245.05</v>
      </c>
      <c r="X264" s="144">
        <f t="shared" si="62"/>
        <v>-1.9000000000000057</v>
      </c>
      <c r="Y264" s="93">
        <f t="shared" si="63"/>
        <v>-7.7535196898592352E-3</v>
      </c>
      <c r="Z264" s="134"/>
    </row>
    <row r="265" spans="1:26" s="70" customFormat="1" hidden="1" outlineLevel="1" x14ac:dyDescent="0.25">
      <c r="A265" s="65" t="s">
        <v>1380</v>
      </c>
      <c r="B265" s="66" t="s">
        <v>1841</v>
      </c>
      <c r="C265" s="67" t="s">
        <v>2301</v>
      </c>
      <c r="D265" s="68"/>
      <c r="E265" s="69"/>
      <c r="F265" s="310">
        <v>0</v>
      </c>
      <c r="G265" s="310">
        <v>0</v>
      </c>
      <c r="H265" s="144">
        <f t="shared" si="56"/>
        <v>0</v>
      </c>
      <c r="I265" s="93" t="str">
        <f t="shared" si="57"/>
        <v/>
      </c>
      <c r="J265" s="160"/>
      <c r="K265" s="310">
        <v>0</v>
      </c>
      <c r="L265" s="310">
        <v>446.40000000000003</v>
      </c>
      <c r="M265" s="144">
        <f t="shared" si="58"/>
        <v>-446.40000000000003</v>
      </c>
      <c r="N265" s="93">
        <f t="shared" si="59"/>
        <v>1</v>
      </c>
      <c r="O265" s="261"/>
      <c r="P265" s="160"/>
      <c r="Q265" s="310">
        <v>0</v>
      </c>
      <c r="R265" s="310">
        <v>446.40000000000003</v>
      </c>
      <c r="S265" s="144">
        <f t="shared" si="60"/>
        <v>-446.40000000000003</v>
      </c>
      <c r="T265" s="93">
        <f t="shared" si="61"/>
        <v>1</v>
      </c>
      <c r="U265" s="160"/>
      <c r="V265" s="310">
        <v>0</v>
      </c>
      <c r="W265" s="310">
        <v>446.40000000000003</v>
      </c>
      <c r="X265" s="144">
        <f t="shared" si="62"/>
        <v>-446.40000000000003</v>
      </c>
      <c r="Y265" s="93">
        <f t="shared" si="63"/>
        <v>1</v>
      </c>
      <c r="Z265" s="134"/>
    </row>
    <row r="266" spans="1:26" s="70" customFormat="1" hidden="1" outlineLevel="1" x14ac:dyDescent="0.25">
      <c r="A266" s="65" t="s">
        <v>1381</v>
      </c>
      <c r="B266" s="66" t="s">
        <v>1842</v>
      </c>
      <c r="C266" s="67" t="s">
        <v>2302</v>
      </c>
      <c r="D266" s="68"/>
      <c r="E266" s="69"/>
      <c r="F266" s="310">
        <v>0</v>
      </c>
      <c r="G266" s="310">
        <v>5.68</v>
      </c>
      <c r="H266" s="144">
        <f t="shared" si="56"/>
        <v>-5.68</v>
      </c>
      <c r="I266" s="93">
        <f t="shared" si="57"/>
        <v>1</v>
      </c>
      <c r="J266" s="160"/>
      <c r="K266" s="310">
        <v>0</v>
      </c>
      <c r="L266" s="310">
        <v>5.79</v>
      </c>
      <c r="M266" s="144">
        <f t="shared" si="58"/>
        <v>-5.79</v>
      </c>
      <c r="N266" s="93">
        <f t="shared" si="59"/>
        <v>1</v>
      </c>
      <c r="O266" s="261"/>
      <c r="P266" s="160"/>
      <c r="Q266" s="310">
        <v>0</v>
      </c>
      <c r="R266" s="310">
        <v>5.79</v>
      </c>
      <c r="S266" s="144">
        <f t="shared" si="60"/>
        <v>-5.79</v>
      </c>
      <c r="T266" s="93">
        <f t="shared" si="61"/>
        <v>1</v>
      </c>
      <c r="U266" s="160"/>
      <c r="V266" s="310">
        <v>0</v>
      </c>
      <c r="W266" s="310">
        <v>5.94</v>
      </c>
      <c r="X266" s="144">
        <f t="shared" si="62"/>
        <v>-5.94</v>
      </c>
      <c r="Y266" s="93">
        <f t="shared" si="63"/>
        <v>1</v>
      </c>
      <c r="Z266" s="134"/>
    </row>
    <row r="267" spans="1:26" s="70" customFormat="1" hidden="1" outlineLevel="1" x14ac:dyDescent="0.25">
      <c r="A267" s="65" t="s">
        <v>1382</v>
      </c>
      <c r="B267" s="66" t="s">
        <v>1843</v>
      </c>
      <c r="C267" s="67" t="s">
        <v>2303</v>
      </c>
      <c r="D267" s="68"/>
      <c r="E267" s="69"/>
      <c r="F267" s="310">
        <v>0</v>
      </c>
      <c r="G267" s="310">
        <v>0</v>
      </c>
      <c r="H267" s="144">
        <f t="shared" si="56"/>
        <v>0</v>
      </c>
      <c r="I267" s="93" t="str">
        <f t="shared" si="57"/>
        <v/>
      </c>
      <c r="J267" s="160"/>
      <c r="K267" s="310">
        <v>0.93</v>
      </c>
      <c r="L267" s="310">
        <v>0</v>
      </c>
      <c r="M267" s="144">
        <f t="shared" si="58"/>
        <v>0.93</v>
      </c>
      <c r="N267" s="93">
        <f t="shared" si="59"/>
        <v>1</v>
      </c>
      <c r="O267" s="261"/>
      <c r="P267" s="160"/>
      <c r="Q267" s="310">
        <v>0.93</v>
      </c>
      <c r="R267" s="310">
        <v>0</v>
      </c>
      <c r="S267" s="144">
        <f t="shared" si="60"/>
        <v>0.93</v>
      </c>
      <c r="T267" s="93">
        <f t="shared" si="61"/>
        <v>1</v>
      </c>
      <c r="U267" s="160"/>
      <c r="V267" s="310">
        <v>0.93</v>
      </c>
      <c r="W267" s="310">
        <v>0</v>
      </c>
      <c r="X267" s="144">
        <f t="shared" si="62"/>
        <v>0.93</v>
      </c>
      <c r="Y267" s="93">
        <f t="shared" si="63"/>
        <v>1</v>
      </c>
      <c r="Z267" s="134"/>
    </row>
    <row r="268" spans="1:26" s="70" customFormat="1" hidden="1" outlineLevel="1" x14ac:dyDescent="0.25">
      <c r="A268" s="65" t="s">
        <v>1383</v>
      </c>
      <c r="B268" s="66" t="s">
        <v>1844</v>
      </c>
      <c r="C268" s="67" t="s">
        <v>2255</v>
      </c>
      <c r="D268" s="68"/>
      <c r="E268" s="69"/>
      <c r="F268" s="310">
        <v>78.59</v>
      </c>
      <c r="G268" s="310">
        <v>0</v>
      </c>
      <c r="H268" s="144">
        <f t="shared" si="56"/>
        <v>78.59</v>
      </c>
      <c r="I268" s="93">
        <f t="shared" si="57"/>
        <v>1</v>
      </c>
      <c r="J268" s="160"/>
      <c r="K268" s="310">
        <v>224.88</v>
      </c>
      <c r="L268" s="310">
        <v>0</v>
      </c>
      <c r="M268" s="144">
        <f t="shared" si="58"/>
        <v>224.88</v>
      </c>
      <c r="N268" s="93">
        <f t="shared" si="59"/>
        <v>1</v>
      </c>
      <c r="O268" s="261"/>
      <c r="P268" s="160"/>
      <c r="Q268" s="310">
        <v>224.88</v>
      </c>
      <c r="R268" s="310">
        <v>0</v>
      </c>
      <c r="S268" s="144">
        <f t="shared" si="60"/>
        <v>224.88</v>
      </c>
      <c r="T268" s="93">
        <f t="shared" si="61"/>
        <v>1</v>
      </c>
      <c r="U268" s="160"/>
      <c r="V268" s="310">
        <v>224.88</v>
      </c>
      <c r="W268" s="310">
        <v>0</v>
      </c>
      <c r="X268" s="144">
        <f t="shared" si="62"/>
        <v>224.88</v>
      </c>
      <c r="Y268" s="93">
        <f t="shared" si="63"/>
        <v>1</v>
      </c>
      <c r="Z268" s="134"/>
    </row>
    <row r="269" spans="1:26" s="70" customFormat="1" hidden="1" outlineLevel="1" x14ac:dyDescent="0.25">
      <c r="A269" s="65" t="s">
        <v>1384</v>
      </c>
      <c r="B269" s="66" t="s">
        <v>1845</v>
      </c>
      <c r="C269" s="67" t="s">
        <v>2255</v>
      </c>
      <c r="D269" s="68"/>
      <c r="E269" s="69"/>
      <c r="F269" s="310">
        <v>1636.25</v>
      </c>
      <c r="G269" s="310">
        <v>0</v>
      </c>
      <c r="H269" s="144">
        <f t="shared" si="56"/>
        <v>1636.25</v>
      </c>
      <c r="I269" s="93">
        <f t="shared" si="57"/>
        <v>1</v>
      </c>
      <c r="J269" s="160"/>
      <c r="K269" s="310">
        <v>3971.3</v>
      </c>
      <c r="L269" s="310">
        <v>0</v>
      </c>
      <c r="M269" s="144">
        <f t="shared" si="58"/>
        <v>3971.3</v>
      </c>
      <c r="N269" s="93">
        <f t="shared" si="59"/>
        <v>1</v>
      </c>
      <c r="O269" s="261"/>
      <c r="P269" s="160"/>
      <c r="Q269" s="310">
        <v>3599.56</v>
      </c>
      <c r="R269" s="310">
        <v>0</v>
      </c>
      <c r="S269" s="144">
        <f t="shared" si="60"/>
        <v>3599.56</v>
      </c>
      <c r="T269" s="93">
        <f t="shared" si="61"/>
        <v>1</v>
      </c>
      <c r="U269" s="160"/>
      <c r="V269" s="310">
        <v>3971.3</v>
      </c>
      <c r="W269" s="310">
        <v>0</v>
      </c>
      <c r="X269" s="144">
        <f t="shared" si="62"/>
        <v>3971.3</v>
      </c>
      <c r="Y269" s="93">
        <f t="shared" si="63"/>
        <v>1</v>
      </c>
      <c r="Z269" s="134"/>
    </row>
    <row r="270" spans="1:26" s="70" customFormat="1" hidden="1" outlineLevel="1" x14ac:dyDescent="0.25">
      <c r="A270" s="65" t="s">
        <v>1385</v>
      </c>
      <c r="B270" s="66" t="s">
        <v>1846</v>
      </c>
      <c r="C270" s="67" t="s">
        <v>2304</v>
      </c>
      <c r="D270" s="68"/>
      <c r="E270" s="69"/>
      <c r="F270" s="310">
        <v>103.28</v>
      </c>
      <c r="G270" s="310">
        <v>0</v>
      </c>
      <c r="H270" s="144">
        <f t="shared" si="56"/>
        <v>103.28</v>
      </c>
      <c r="I270" s="93">
        <f t="shared" si="57"/>
        <v>1</v>
      </c>
      <c r="J270" s="160"/>
      <c r="K270" s="310">
        <v>514.06000000000006</v>
      </c>
      <c r="L270" s="310">
        <v>0</v>
      </c>
      <c r="M270" s="144">
        <f t="shared" si="58"/>
        <v>514.06000000000006</v>
      </c>
      <c r="N270" s="93">
        <f t="shared" si="59"/>
        <v>1</v>
      </c>
      <c r="O270" s="261"/>
      <c r="P270" s="160"/>
      <c r="Q270" s="310">
        <v>-518.02</v>
      </c>
      <c r="R270" s="310">
        <v>0</v>
      </c>
      <c r="S270" s="144">
        <f t="shared" si="60"/>
        <v>-518.02</v>
      </c>
      <c r="T270" s="93">
        <f t="shared" si="61"/>
        <v>1</v>
      </c>
      <c r="U270" s="160"/>
      <c r="V270" s="310">
        <v>514.06000000000006</v>
      </c>
      <c r="W270" s="310">
        <v>0</v>
      </c>
      <c r="X270" s="144">
        <f t="shared" si="62"/>
        <v>514.06000000000006</v>
      </c>
      <c r="Y270" s="93">
        <f t="shared" si="63"/>
        <v>1</v>
      </c>
      <c r="Z270" s="134"/>
    </row>
    <row r="271" spans="1:26" s="70" customFormat="1" hidden="1" outlineLevel="1" x14ac:dyDescent="0.25">
      <c r="A271" s="65" t="s">
        <v>1386</v>
      </c>
      <c r="B271" s="66" t="s">
        <v>1847</v>
      </c>
      <c r="C271" s="67" t="s">
        <v>2305</v>
      </c>
      <c r="D271" s="68"/>
      <c r="E271" s="69"/>
      <c r="F271" s="310">
        <v>53.61</v>
      </c>
      <c r="G271" s="310">
        <v>0</v>
      </c>
      <c r="H271" s="144">
        <f t="shared" si="56"/>
        <v>53.61</v>
      </c>
      <c r="I271" s="93">
        <f t="shared" si="57"/>
        <v>1</v>
      </c>
      <c r="J271" s="160"/>
      <c r="K271" s="310">
        <v>53.61</v>
      </c>
      <c r="L271" s="310">
        <v>0</v>
      </c>
      <c r="M271" s="144">
        <f t="shared" si="58"/>
        <v>53.61</v>
      </c>
      <c r="N271" s="93">
        <f t="shared" si="59"/>
        <v>1</v>
      </c>
      <c r="O271" s="261"/>
      <c r="P271" s="160"/>
      <c r="Q271" s="310">
        <v>53.61</v>
      </c>
      <c r="R271" s="310">
        <v>0</v>
      </c>
      <c r="S271" s="144">
        <f t="shared" si="60"/>
        <v>53.61</v>
      </c>
      <c r="T271" s="93">
        <f t="shared" si="61"/>
        <v>1</v>
      </c>
      <c r="U271" s="160"/>
      <c r="V271" s="310">
        <v>53.61</v>
      </c>
      <c r="W271" s="310">
        <v>0</v>
      </c>
      <c r="X271" s="144">
        <f t="shared" si="62"/>
        <v>53.61</v>
      </c>
      <c r="Y271" s="93">
        <f t="shared" si="63"/>
        <v>1</v>
      </c>
      <c r="Z271" s="134"/>
    </row>
    <row r="272" spans="1:26" s="70" customFormat="1" hidden="1" outlineLevel="1" x14ac:dyDescent="0.25">
      <c r="A272" s="65" t="s">
        <v>1568</v>
      </c>
      <c r="B272" s="66" t="s">
        <v>2029</v>
      </c>
      <c r="C272" s="67" t="s">
        <v>2476</v>
      </c>
      <c r="D272" s="68"/>
      <c r="E272" s="69"/>
      <c r="F272" s="310">
        <v>0</v>
      </c>
      <c r="G272" s="310">
        <v>0</v>
      </c>
      <c r="H272" s="144">
        <f t="shared" si="56"/>
        <v>0</v>
      </c>
      <c r="I272" s="93" t="str">
        <f t="shared" si="57"/>
        <v/>
      </c>
      <c r="J272" s="160"/>
      <c r="K272" s="310">
        <v>0</v>
      </c>
      <c r="L272" s="310">
        <v>0</v>
      </c>
      <c r="M272" s="144">
        <f t="shared" si="58"/>
        <v>0</v>
      </c>
      <c r="N272" s="93" t="str">
        <f t="shared" si="59"/>
        <v/>
      </c>
      <c r="O272" s="261"/>
      <c r="P272" s="160"/>
      <c r="Q272" s="310">
        <v>0</v>
      </c>
      <c r="R272" s="310">
        <v>0</v>
      </c>
      <c r="S272" s="144">
        <f t="shared" si="60"/>
        <v>0</v>
      </c>
      <c r="T272" s="93" t="str">
        <f t="shared" si="61"/>
        <v/>
      </c>
      <c r="U272" s="160"/>
      <c r="V272" s="310">
        <v>0</v>
      </c>
      <c r="W272" s="310">
        <v>0</v>
      </c>
      <c r="X272" s="144">
        <f t="shared" si="62"/>
        <v>0</v>
      </c>
      <c r="Y272" s="93" t="str">
        <f t="shared" si="63"/>
        <v/>
      </c>
      <c r="Z272" s="134"/>
    </row>
    <row r="273" spans="1:26" s="70" customFormat="1" hidden="1" outlineLevel="1" x14ac:dyDescent="0.25">
      <c r="A273" s="65" t="s">
        <v>1387</v>
      </c>
      <c r="B273" s="66" t="s">
        <v>1848</v>
      </c>
      <c r="C273" s="67" t="s">
        <v>2306</v>
      </c>
      <c r="D273" s="68"/>
      <c r="E273" s="69"/>
      <c r="F273" s="310">
        <v>0</v>
      </c>
      <c r="G273" s="310">
        <v>0</v>
      </c>
      <c r="H273" s="144">
        <f t="shared" si="56"/>
        <v>0</v>
      </c>
      <c r="I273" s="93" t="str">
        <f t="shared" si="57"/>
        <v/>
      </c>
      <c r="J273" s="160"/>
      <c r="K273" s="310">
        <v>2.0699999999999998</v>
      </c>
      <c r="L273" s="310">
        <v>0</v>
      </c>
      <c r="M273" s="144">
        <f t="shared" si="58"/>
        <v>2.0699999999999998</v>
      </c>
      <c r="N273" s="93">
        <f t="shared" si="59"/>
        <v>1</v>
      </c>
      <c r="O273" s="261"/>
      <c r="P273" s="160"/>
      <c r="Q273" s="310">
        <v>-8.32</v>
      </c>
      <c r="R273" s="310">
        <v>0</v>
      </c>
      <c r="S273" s="144">
        <f t="shared" si="60"/>
        <v>-8.32</v>
      </c>
      <c r="T273" s="93">
        <f t="shared" si="61"/>
        <v>1</v>
      </c>
      <c r="U273" s="160"/>
      <c r="V273" s="310">
        <v>2.0699999999999998</v>
      </c>
      <c r="W273" s="310">
        <v>0</v>
      </c>
      <c r="X273" s="144">
        <f t="shared" si="62"/>
        <v>2.0699999999999998</v>
      </c>
      <c r="Y273" s="93">
        <f t="shared" si="63"/>
        <v>1</v>
      </c>
      <c r="Z273" s="134"/>
    </row>
    <row r="274" spans="1:26" s="70" customFormat="1" hidden="1" outlineLevel="1" x14ac:dyDescent="0.25">
      <c r="A274" s="65" t="s">
        <v>1569</v>
      </c>
      <c r="B274" s="66" t="s">
        <v>2030</v>
      </c>
      <c r="C274" s="67" t="s">
        <v>2477</v>
      </c>
      <c r="D274" s="68"/>
      <c r="E274" s="69"/>
      <c r="F274" s="310">
        <v>-3.5100000000000002</v>
      </c>
      <c r="G274" s="310">
        <v>0</v>
      </c>
      <c r="H274" s="144">
        <f t="shared" si="56"/>
        <v>-3.5100000000000002</v>
      </c>
      <c r="I274" s="93">
        <f t="shared" si="57"/>
        <v>1</v>
      </c>
      <c r="J274" s="160"/>
      <c r="K274" s="310">
        <v>0</v>
      </c>
      <c r="L274" s="310">
        <v>0</v>
      </c>
      <c r="M274" s="144">
        <f t="shared" si="58"/>
        <v>0</v>
      </c>
      <c r="N274" s="93" t="str">
        <f t="shared" si="59"/>
        <v/>
      </c>
      <c r="O274" s="261"/>
      <c r="P274" s="160"/>
      <c r="Q274" s="310">
        <v>-41.21</v>
      </c>
      <c r="R274" s="310">
        <v>0</v>
      </c>
      <c r="S274" s="144">
        <f t="shared" si="60"/>
        <v>-41.21</v>
      </c>
      <c r="T274" s="93">
        <f t="shared" si="61"/>
        <v>1</v>
      </c>
      <c r="U274" s="160"/>
      <c r="V274" s="310">
        <v>0</v>
      </c>
      <c r="W274" s="310">
        <v>0</v>
      </c>
      <c r="X274" s="144">
        <f t="shared" si="62"/>
        <v>0</v>
      </c>
      <c r="Y274" s="93" t="str">
        <f t="shared" si="63"/>
        <v/>
      </c>
      <c r="Z274" s="134"/>
    </row>
    <row r="275" spans="1:26" s="70" customFormat="1" hidden="1" outlineLevel="1" x14ac:dyDescent="0.25">
      <c r="A275" s="65" t="s">
        <v>1352</v>
      </c>
      <c r="B275" s="66" t="s">
        <v>1813</v>
      </c>
      <c r="C275" s="67" t="s">
        <v>2273</v>
      </c>
      <c r="D275" s="68"/>
      <c r="E275" s="69"/>
      <c r="F275" s="310">
        <v>0</v>
      </c>
      <c r="G275" s="310">
        <v>0</v>
      </c>
      <c r="H275" s="144">
        <f t="shared" si="56"/>
        <v>0</v>
      </c>
      <c r="I275" s="93" t="str">
        <f t="shared" si="57"/>
        <v/>
      </c>
      <c r="J275" s="160"/>
      <c r="K275" s="310">
        <v>0</v>
      </c>
      <c r="L275" s="310">
        <v>0</v>
      </c>
      <c r="M275" s="144">
        <f t="shared" si="58"/>
        <v>0</v>
      </c>
      <c r="N275" s="93" t="str">
        <f t="shared" si="59"/>
        <v/>
      </c>
      <c r="O275" s="261"/>
      <c r="P275" s="160"/>
      <c r="Q275" s="310">
        <v>0</v>
      </c>
      <c r="R275" s="310">
        <v>0</v>
      </c>
      <c r="S275" s="144">
        <f t="shared" si="60"/>
        <v>0</v>
      </c>
      <c r="T275" s="93" t="str">
        <f t="shared" si="61"/>
        <v/>
      </c>
      <c r="U275" s="160"/>
      <c r="V275" s="310">
        <v>0</v>
      </c>
      <c r="W275" s="310">
        <v>0</v>
      </c>
      <c r="X275" s="144">
        <f t="shared" si="62"/>
        <v>0</v>
      </c>
      <c r="Y275" s="93" t="str">
        <f t="shared" si="63"/>
        <v/>
      </c>
      <c r="Z275" s="134"/>
    </row>
    <row r="276" spans="1:26" collapsed="1" x14ac:dyDescent="0.25">
      <c r="A276" s="40" t="s">
        <v>649</v>
      </c>
      <c r="B276" s="40">
        <v>19</v>
      </c>
      <c r="C276" s="80" t="s">
        <v>1026</v>
      </c>
      <c r="D276" s="49"/>
      <c r="E276" s="50"/>
      <c r="F276" s="286">
        <v>26740932.485000007</v>
      </c>
      <c r="G276" s="286">
        <v>21466385.899999995</v>
      </c>
      <c r="H276" s="286">
        <f t="shared" si="56"/>
        <v>5274546.5850000121</v>
      </c>
      <c r="I276" s="50">
        <f t="shared" si="57"/>
        <v>0.24571190556115052</v>
      </c>
      <c r="J276" s="264"/>
      <c r="K276" s="286">
        <v>168983215.1010001</v>
      </c>
      <c r="L276" s="286">
        <v>142116242.36999997</v>
      </c>
      <c r="M276" s="286">
        <f t="shared" si="58"/>
        <v>26866972.731000125</v>
      </c>
      <c r="N276" s="50">
        <f t="shared" si="59"/>
        <v>0.18904927602189128</v>
      </c>
      <c r="O276" s="185"/>
      <c r="P276" s="257"/>
      <c r="Q276" s="286">
        <v>73631008.43400003</v>
      </c>
      <c r="R276" s="286">
        <v>62711668.480000019</v>
      </c>
      <c r="S276" s="286">
        <f t="shared" si="60"/>
        <v>10919339.954000011</v>
      </c>
      <c r="T276" s="50">
        <f t="shared" si="61"/>
        <v>0.1741197486633991</v>
      </c>
      <c r="U276" s="264"/>
      <c r="V276" s="286">
        <v>309023173.83100009</v>
      </c>
      <c r="W276" s="286">
        <v>271688813.84000015</v>
      </c>
      <c r="X276" s="286">
        <f t="shared" si="62"/>
        <v>37334359.990999937</v>
      </c>
      <c r="Y276" s="50">
        <f t="shared" si="63"/>
        <v>0.1374158893894927</v>
      </c>
      <c r="Z276"/>
    </row>
    <row r="277" spans="1:26" x14ac:dyDescent="0.25">
      <c r="A277" s="40"/>
      <c r="B277" s="40">
        <v>20</v>
      </c>
      <c r="C277" s="80" t="s">
        <v>384</v>
      </c>
      <c r="D277" s="184"/>
      <c r="E277" s="242"/>
      <c r="F277" s="308"/>
      <c r="G277" s="308"/>
      <c r="H277" s="308">
        <f t="shared" si="56"/>
        <v>0</v>
      </c>
      <c r="I277" s="242" t="str">
        <f t="shared" si="57"/>
        <v/>
      </c>
      <c r="J277" s="269"/>
      <c r="K277" s="308"/>
      <c r="L277" s="308"/>
      <c r="M277" s="308">
        <f t="shared" si="58"/>
        <v>0</v>
      </c>
      <c r="N277" s="242" t="str">
        <f t="shared" si="59"/>
        <v/>
      </c>
      <c r="O277" s="267"/>
      <c r="P277" s="268"/>
      <c r="Q277" s="308"/>
      <c r="R277" s="308"/>
      <c r="S277" s="308">
        <f t="shared" si="60"/>
        <v>0</v>
      </c>
      <c r="T277" s="242" t="str">
        <f t="shared" si="61"/>
        <v/>
      </c>
      <c r="U277" s="269"/>
      <c r="V277" s="308"/>
      <c r="W277" s="308"/>
      <c r="X277" s="308">
        <f t="shared" si="62"/>
        <v>0</v>
      </c>
      <c r="Y277" s="241" t="str">
        <f t="shared" si="63"/>
        <v/>
      </c>
      <c r="Z277" s="241"/>
    </row>
    <row r="278" spans="1:26" x14ac:dyDescent="0.25">
      <c r="A278" s="40"/>
      <c r="B278" s="40">
        <v>21</v>
      </c>
      <c r="C278" s="80" t="s">
        <v>795</v>
      </c>
      <c r="D278" s="184"/>
      <c r="E278" s="242"/>
      <c r="F278" s="308"/>
      <c r="G278" s="308"/>
      <c r="H278" s="308">
        <f t="shared" si="56"/>
        <v>0</v>
      </c>
      <c r="I278" s="242" t="str">
        <f t="shared" si="57"/>
        <v/>
      </c>
      <c r="J278" s="269"/>
      <c r="K278" s="308"/>
      <c r="L278" s="308"/>
      <c r="M278" s="308">
        <f t="shared" si="58"/>
        <v>0</v>
      </c>
      <c r="N278" s="242" t="str">
        <f t="shared" si="59"/>
        <v/>
      </c>
      <c r="O278" s="267"/>
      <c r="P278" s="268"/>
      <c r="Q278" s="308"/>
      <c r="R278" s="308"/>
      <c r="S278" s="308">
        <f t="shared" si="60"/>
        <v>0</v>
      </c>
      <c r="T278" s="242" t="str">
        <f t="shared" si="61"/>
        <v/>
      </c>
      <c r="U278" s="269"/>
      <c r="V278" s="308"/>
      <c r="W278" s="308"/>
      <c r="X278" s="308">
        <f t="shared" si="62"/>
        <v>0</v>
      </c>
      <c r="Y278" s="241" t="str">
        <f t="shared" si="63"/>
        <v/>
      </c>
      <c r="Z278" s="241"/>
    </row>
    <row r="279" spans="1:26" s="70" customFormat="1" hidden="1" outlineLevel="1" x14ac:dyDescent="0.25">
      <c r="A279" s="65" t="s">
        <v>1388</v>
      </c>
      <c r="B279" s="66" t="s">
        <v>1849</v>
      </c>
      <c r="C279" s="67" t="s">
        <v>2255</v>
      </c>
      <c r="D279" s="68"/>
      <c r="E279" s="69"/>
      <c r="F279" s="310">
        <v>212175.87</v>
      </c>
      <c r="G279" s="310">
        <v>137056.33000000002</v>
      </c>
      <c r="H279" s="144">
        <f t="shared" si="56"/>
        <v>75119.539999999979</v>
      </c>
      <c r="I279" s="93">
        <f t="shared" si="57"/>
        <v>0.54809245220560021</v>
      </c>
      <c r="J279" s="160"/>
      <c r="K279" s="310">
        <v>1118799.25</v>
      </c>
      <c r="L279" s="310">
        <v>1090896.78</v>
      </c>
      <c r="M279" s="144">
        <f t="shared" si="58"/>
        <v>27902.469999999972</v>
      </c>
      <c r="N279" s="93">
        <f t="shared" si="59"/>
        <v>2.5577552809350094E-2</v>
      </c>
      <c r="O279" s="261"/>
      <c r="P279" s="160"/>
      <c r="Q279" s="310">
        <v>525207.21</v>
      </c>
      <c r="R279" s="310">
        <v>494461.71</v>
      </c>
      <c r="S279" s="144">
        <f t="shared" si="60"/>
        <v>30745.499999999942</v>
      </c>
      <c r="T279" s="93">
        <f t="shared" si="61"/>
        <v>6.2179738851770625E-2</v>
      </c>
      <c r="U279" s="160"/>
      <c r="V279" s="310">
        <v>2092674.6</v>
      </c>
      <c r="W279" s="310">
        <v>2186995.81</v>
      </c>
      <c r="X279" s="144">
        <f t="shared" si="62"/>
        <v>-94321.209999999963</v>
      </c>
      <c r="Y279" s="93">
        <f t="shared" si="63"/>
        <v>-4.3128207913667636E-2</v>
      </c>
      <c r="Z279" s="134"/>
    </row>
    <row r="280" spans="1:26" collapsed="1" x14ac:dyDescent="0.25">
      <c r="A280" s="40" t="s">
        <v>650</v>
      </c>
      <c r="B280" s="40">
        <v>22</v>
      </c>
      <c r="C280" s="89" t="s">
        <v>383</v>
      </c>
      <c r="D280" s="85"/>
      <c r="E280" s="50"/>
      <c r="F280" s="286">
        <v>212175.87</v>
      </c>
      <c r="G280" s="286">
        <v>137056.33000000002</v>
      </c>
      <c r="H280" s="286">
        <f t="shared" si="56"/>
        <v>75119.539999999979</v>
      </c>
      <c r="I280" s="50">
        <f t="shared" si="57"/>
        <v>0.54809245220560021</v>
      </c>
      <c r="J280" s="264"/>
      <c r="K280" s="286">
        <v>1118799.25</v>
      </c>
      <c r="L280" s="286">
        <v>1090896.78</v>
      </c>
      <c r="M280" s="286">
        <f t="shared" si="58"/>
        <v>27902.469999999972</v>
      </c>
      <c r="N280" s="50">
        <f t="shared" si="59"/>
        <v>2.5577552809350094E-2</v>
      </c>
      <c r="O280" s="185"/>
      <c r="P280" s="257"/>
      <c r="Q280" s="286">
        <v>525207.21</v>
      </c>
      <c r="R280" s="286">
        <v>494461.71</v>
      </c>
      <c r="S280" s="286">
        <f t="shared" si="60"/>
        <v>30745.499999999942</v>
      </c>
      <c r="T280" s="50">
        <f t="shared" si="61"/>
        <v>6.2179738851770625E-2</v>
      </c>
      <c r="U280" s="264"/>
      <c r="V280" s="286">
        <v>2092674.6</v>
      </c>
      <c r="W280" s="286">
        <v>2186995.81</v>
      </c>
      <c r="X280" s="286">
        <f t="shared" si="62"/>
        <v>-94321.209999999963</v>
      </c>
      <c r="Y280" s="50">
        <f t="shared" si="63"/>
        <v>-4.3128207913667636E-2</v>
      </c>
      <c r="Z280"/>
    </row>
    <row r="281" spans="1:26" x14ac:dyDescent="0.25">
      <c r="A281" s="40"/>
      <c r="B281" s="40">
        <v>23</v>
      </c>
      <c r="C281" s="89" t="s">
        <v>796</v>
      </c>
      <c r="D281" s="85"/>
      <c r="E281" s="50"/>
      <c r="F281" s="286"/>
      <c r="G281" s="286"/>
      <c r="H281" s="286">
        <f t="shared" si="56"/>
        <v>0</v>
      </c>
      <c r="I281" s="50" t="str">
        <f t="shared" si="57"/>
        <v/>
      </c>
      <c r="J281" s="264"/>
      <c r="K281" s="286"/>
      <c r="L281" s="286"/>
      <c r="M281" s="286">
        <f t="shared" si="58"/>
        <v>0</v>
      </c>
      <c r="N281" s="50" t="str">
        <f t="shared" si="59"/>
        <v/>
      </c>
      <c r="O281" s="185"/>
      <c r="P281" s="257"/>
      <c r="Q281" s="286"/>
      <c r="R281" s="286"/>
      <c r="S281" s="286">
        <f t="shared" si="60"/>
        <v>0</v>
      </c>
      <c r="T281" s="50" t="str">
        <f t="shared" si="61"/>
        <v/>
      </c>
      <c r="U281" s="264"/>
      <c r="V281" s="286"/>
      <c r="W281" s="286"/>
      <c r="X281" s="286">
        <f t="shared" si="62"/>
        <v>0</v>
      </c>
      <c r="Y281" s="50" t="str">
        <f t="shared" si="63"/>
        <v/>
      </c>
      <c r="Z281"/>
    </row>
    <row r="282" spans="1:26" x14ac:dyDescent="0.25">
      <c r="A282" s="40" t="s">
        <v>651</v>
      </c>
      <c r="B282" s="40">
        <v>24</v>
      </c>
      <c r="C282" s="91" t="s">
        <v>381</v>
      </c>
      <c r="D282" s="85"/>
      <c r="E282" s="50"/>
      <c r="F282" s="286">
        <v>0</v>
      </c>
      <c r="G282" s="286">
        <v>0</v>
      </c>
      <c r="H282" s="286">
        <f t="shared" si="56"/>
        <v>0</v>
      </c>
      <c r="I282" s="50" t="str">
        <f t="shared" si="57"/>
        <v/>
      </c>
      <c r="J282" s="264"/>
      <c r="K282" s="286">
        <v>0</v>
      </c>
      <c r="L282" s="286">
        <v>0</v>
      </c>
      <c r="M282" s="286">
        <f t="shared" si="58"/>
        <v>0</v>
      </c>
      <c r="N282" s="50" t="str">
        <f t="shared" si="59"/>
        <v/>
      </c>
      <c r="O282" s="185"/>
      <c r="P282" s="257"/>
      <c r="Q282" s="286">
        <v>0</v>
      </c>
      <c r="R282" s="286">
        <v>0</v>
      </c>
      <c r="S282" s="286">
        <f t="shared" si="60"/>
        <v>0</v>
      </c>
      <c r="T282" s="50" t="str">
        <f t="shared" si="61"/>
        <v/>
      </c>
      <c r="U282" s="264"/>
      <c r="V282" s="286">
        <v>0</v>
      </c>
      <c r="W282" s="286">
        <v>0</v>
      </c>
      <c r="X282" s="286">
        <f t="shared" si="62"/>
        <v>0</v>
      </c>
      <c r="Y282" s="50" t="str">
        <f t="shared" si="63"/>
        <v/>
      </c>
      <c r="Z282"/>
    </row>
    <row r="283" spans="1:26" s="70" customFormat="1" hidden="1" outlineLevel="1" x14ac:dyDescent="0.25">
      <c r="A283" s="65" t="s">
        <v>1389</v>
      </c>
      <c r="B283" s="66" t="s">
        <v>1850</v>
      </c>
      <c r="C283" s="67" t="s">
        <v>2307</v>
      </c>
      <c r="D283" s="68"/>
      <c r="E283" s="69"/>
      <c r="F283" s="310">
        <v>54208.05</v>
      </c>
      <c r="G283" s="310">
        <v>30121.74</v>
      </c>
      <c r="H283" s="144">
        <f t="shared" si="56"/>
        <v>24086.31</v>
      </c>
      <c r="I283" s="93">
        <f t="shared" si="57"/>
        <v>0.79963209296674098</v>
      </c>
      <c r="J283" s="160"/>
      <c r="K283" s="310">
        <v>314413.55</v>
      </c>
      <c r="L283" s="310">
        <v>188884.30000000002</v>
      </c>
      <c r="M283" s="144">
        <f t="shared" si="58"/>
        <v>125529.24999999997</v>
      </c>
      <c r="N283" s="93">
        <f t="shared" si="59"/>
        <v>0.66458276309889153</v>
      </c>
      <c r="O283" s="261"/>
      <c r="P283" s="160"/>
      <c r="Q283" s="310">
        <v>206227.56</v>
      </c>
      <c r="R283" s="310">
        <v>91472.74</v>
      </c>
      <c r="S283" s="144">
        <f t="shared" si="60"/>
        <v>114754.81999999999</v>
      </c>
      <c r="T283" s="93">
        <f t="shared" si="61"/>
        <v>1.2545247906644099</v>
      </c>
      <c r="U283" s="160"/>
      <c r="V283" s="310">
        <v>511614.5</v>
      </c>
      <c r="W283" s="310">
        <v>345975.53</v>
      </c>
      <c r="X283" s="144">
        <f t="shared" si="62"/>
        <v>165638.96999999997</v>
      </c>
      <c r="Y283" s="93">
        <f t="shared" si="63"/>
        <v>0.4787592058895031</v>
      </c>
      <c r="Z283" s="134"/>
    </row>
    <row r="284" spans="1:26" collapsed="1" x14ac:dyDescent="0.25">
      <c r="A284" s="40" t="s">
        <v>652</v>
      </c>
      <c r="B284" s="40">
        <v>25</v>
      </c>
      <c r="C284" s="91" t="s">
        <v>380</v>
      </c>
      <c r="D284" s="85"/>
      <c r="E284" s="50"/>
      <c r="F284" s="286">
        <v>54208.05</v>
      </c>
      <c r="G284" s="286">
        <v>30121.74</v>
      </c>
      <c r="H284" s="286">
        <f t="shared" ref="H284:H315" si="64">+F284-G284</f>
        <v>24086.31</v>
      </c>
      <c r="I284" s="50">
        <f t="shared" ref="I284:I315" si="65">IF(AND(F284=0,G284=0),"",IF(OR(F284=0,G284=0),100%,(+H284/G284)))</f>
        <v>0.79963209296674098</v>
      </c>
      <c r="J284" s="264"/>
      <c r="K284" s="286">
        <v>314413.55</v>
      </c>
      <c r="L284" s="286">
        <v>188884.30000000002</v>
      </c>
      <c r="M284" s="286">
        <f t="shared" ref="M284:M315" si="66">+K284-L284</f>
        <v>125529.24999999997</v>
      </c>
      <c r="N284" s="50">
        <f t="shared" ref="N284:N315" si="67">IF(AND(K284=0,L284=0),"",IF(OR(K284=0,L284=0),100%,(+M284/L284)))</f>
        <v>0.66458276309889153</v>
      </c>
      <c r="O284" s="185"/>
      <c r="P284" s="257"/>
      <c r="Q284" s="286">
        <v>206227.56</v>
      </c>
      <c r="R284" s="286">
        <v>91472.74</v>
      </c>
      <c r="S284" s="286">
        <f t="shared" ref="S284:S315" si="68">+Q284-R284</f>
        <v>114754.81999999999</v>
      </c>
      <c r="T284" s="50">
        <f t="shared" ref="T284:T315" si="69">IF(AND(Q284=0,R284=0),"",IF(OR(Q284=0,R284=0),100%,(+S284/R284)))</f>
        <v>1.2545247906644099</v>
      </c>
      <c r="U284" s="264"/>
      <c r="V284" s="286">
        <v>511614.5</v>
      </c>
      <c r="W284" s="286">
        <v>345975.53</v>
      </c>
      <c r="X284" s="286">
        <f t="shared" ref="X284:X315" si="70">+V284-W284</f>
        <v>165638.96999999997</v>
      </c>
      <c r="Y284" s="50">
        <f t="shared" ref="Y284:Y315" si="71">IF(AND(V284=0,W284=0),"",IF(OR(V284=0,W284=0),100%,(+X284/W284)))</f>
        <v>0.4787592058895031</v>
      </c>
      <c r="Z284"/>
    </row>
    <row r="285" spans="1:26" s="70" customFormat="1" hidden="1" outlineLevel="1" x14ac:dyDescent="0.25">
      <c r="A285" s="65" t="s">
        <v>1390</v>
      </c>
      <c r="B285" s="66" t="s">
        <v>1851</v>
      </c>
      <c r="C285" s="67" t="s">
        <v>2308</v>
      </c>
      <c r="D285" s="68"/>
      <c r="E285" s="69"/>
      <c r="F285" s="310">
        <v>80.16</v>
      </c>
      <c r="G285" s="310">
        <v>0</v>
      </c>
      <c r="H285" s="144">
        <f t="shared" si="64"/>
        <v>80.16</v>
      </c>
      <c r="I285" s="93">
        <f t="shared" si="65"/>
        <v>1</v>
      </c>
      <c r="J285" s="160"/>
      <c r="K285" s="310">
        <v>25.2</v>
      </c>
      <c r="L285" s="310">
        <v>0</v>
      </c>
      <c r="M285" s="144">
        <f t="shared" si="66"/>
        <v>25.2</v>
      </c>
      <c r="N285" s="93">
        <f t="shared" si="67"/>
        <v>1</v>
      </c>
      <c r="O285" s="261"/>
      <c r="P285" s="160"/>
      <c r="Q285" s="310">
        <v>-149.14000000000001</v>
      </c>
      <c r="R285" s="310">
        <v>0</v>
      </c>
      <c r="S285" s="144">
        <f t="shared" si="68"/>
        <v>-149.14000000000001</v>
      </c>
      <c r="T285" s="93">
        <f t="shared" si="69"/>
        <v>1</v>
      </c>
      <c r="U285" s="160"/>
      <c r="V285" s="310">
        <v>155.25</v>
      </c>
      <c r="W285" s="310">
        <v>0</v>
      </c>
      <c r="X285" s="144">
        <f t="shared" si="70"/>
        <v>155.25</v>
      </c>
      <c r="Y285" s="93">
        <f t="shared" si="71"/>
        <v>1</v>
      </c>
      <c r="Z285" s="134"/>
    </row>
    <row r="286" spans="1:26" collapsed="1" x14ac:dyDescent="0.25">
      <c r="A286" s="40" t="s">
        <v>653</v>
      </c>
      <c r="B286" s="40">
        <v>26</v>
      </c>
      <c r="C286" s="91" t="s">
        <v>379</v>
      </c>
      <c r="D286" s="85"/>
      <c r="E286" s="50"/>
      <c r="F286" s="286">
        <v>80.16</v>
      </c>
      <c r="G286" s="286">
        <v>0</v>
      </c>
      <c r="H286" s="286">
        <f t="shared" si="64"/>
        <v>80.16</v>
      </c>
      <c r="I286" s="50">
        <f t="shared" si="65"/>
        <v>1</v>
      </c>
      <c r="J286" s="264"/>
      <c r="K286" s="286">
        <v>25.2</v>
      </c>
      <c r="L286" s="286">
        <v>0</v>
      </c>
      <c r="M286" s="286">
        <f t="shared" si="66"/>
        <v>25.2</v>
      </c>
      <c r="N286" s="50">
        <f t="shared" si="67"/>
        <v>1</v>
      </c>
      <c r="O286" s="185"/>
      <c r="P286" s="257"/>
      <c r="Q286" s="286">
        <v>-149.14000000000001</v>
      </c>
      <c r="R286" s="286">
        <v>0</v>
      </c>
      <c r="S286" s="286">
        <f t="shared" si="68"/>
        <v>-149.14000000000001</v>
      </c>
      <c r="T286" s="50">
        <f t="shared" si="69"/>
        <v>1</v>
      </c>
      <c r="U286" s="264"/>
      <c r="V286" s="286">
        <v>155.25</v>
      </c>
      <c r="W286" s="286">
        <v>0</v>
      </c>
      <c r="X286" s="286">
        <f t="shared" si="70"/>
        <v>155.25</v>
      </c>
      <c r="Y286" s="50">
        <f t="shared" si="71"/>
        <v>1</v>
      </c>
      <c r="Z286"/>
    </row>
    <row r="287" spans="1:26" s="70" customFormat="1" hidden="1" outlineLevel="1" x14ac:dyDescent="0.25">
      <c r="A287" s="65" t="s">
        <v>1391</v>
      </c>
      <c r="B287" s="66" t="s">
        <v>1852</v>
      </c>
      <c r="C287" s="67" t="s">
        <v>2309</v>
      </c>
      <c r="D287" s="68"/>
      <c r="E287" s="69"/>
      <c r="F287" s="310">
        <v>12356.26</v>
      </c>
      <c r="G287" s="310">
        <v>13322.58</v>
      </c>
      <c r="H287" s="144">
        <f t="shared" si="64"/>
        <v>-966.31999999999971</v>
      </c>
      <c r="I287" s="93">
        <f t="shared" si="65"/>
        <v>-7.2532497459200818E-2</v>
      </c>
      <c r="J287" s="160"/>
      <c r="K287" s="310">
        <v>44546.51</v>
      </c>
      <c r="L287" s="310">
        <v>39320.080000000002</v>
      </c>
      <c r="M287" s="144">
        <f t="shared" si="66"/>
        <v>5226.43</v>
      </c>
      <c r="N287" s="93">
        <f t="shared" si="67"/>
        <v>0.13292012630696581</v>
      </c>
      <c r="O287" s="261"/>
      <c r="P287" s="160"/>
      <c r="Q287" s="310">
        <v>26784.82</v>
      </c>
      <c r="R287" s="310">
        <v>26191.200000000001</v>
      </c>
      <c r="S287" s="144">
        <f t="shared" si="68"/>
        <v>593.61999999999898</v>
      </c>
      <c r="T287" s="93">
        <f t="shared" si="69"/>
        <v>2.2664864534652822E-2</v>
      </c>
      <c r="U287" s="160"/>
      <c r="V287" s="310">
        <v>82486.929999999993</v>
      </c>
      <c r="W287" s="310">
        <v>74570.89</v>
      </c>
      <c r="X287" s="144">
        <f t="shared" si="70"/>
        <v>7916.0399999999936</v>
      </c>
      <c r="Y287" s="93">
        <f t="shared" si="71"/>
        <v>0.10615455977526879</v>
      </c>
      <c r="Z287" s="134"/>
    </row>
    <row r="288" spans="1:26" s="70" customFormat="1" hidden="1" outlineLevel="1" x14ac:dyDescent="0.25">
      <c r="A288" s="65" t="s">
        <v>1392</v>
      </c>
      <c r="B288" s="66" t="s">
        <v>1853</v>
      </c>
      <c r="C288" s="67" t="s">
        <v>2310</v>
      </c>
      <c r="D288" s="68"/>
      <c r="E288" s="69"/>
      <c r="F288" s="310">
        <v>101015.23</v>
      </c>
      <c r="G288" s="310">
        <v>110596.15000000001</v>
      </c>
      <c r="H288" s="144">
        <f t="shared" si="64"/>
        <v>-9580.9200000000128</v>
      </c>
      <c r="I288" s="93">
        <f t="shared" si="65"/>
        <v>-8.6629778703869995E-2</v>
      </c>
      <c r="J288" s="160"/>
      <c r="K288" s="310">
        <v>731688.02</v>
      </c>
      <c r="L288" s="310">
        <v>730572.47</v>
      </c>
      <c r="M288" s="144">
        <f t="shared" si="66"/>
        <v>1115.5500000000466</v>
      </c>
      <c r="N288" s="93">
        <f t="shared" si="67"/>
        <v>1.5269532398340259E-3</v>
      </c>
      <c r="O288" s="261"/>
      <c r="P288" s="160"/>
      <c r="Q288" s="310">
        <v>351880.81</v>
      </c>
      <c r="R288" s="310">
        <v>359471.86</v>
      </c>
      <c r="S288" s="144">
        <f t="shared" si="68"/>
        <v>-7591.0499999999884</v>
      </c>
      <c r="T288" s="93">
        <f t="shared" si="69"/>
        <v>-2.111723014980919E-2</v>
      </c>
      <c r="U288" s="160"/>
      <c r="V288" s="310">
        <v>1317217.4100000001</v>
      </c>
      <c r="W288" s="310">
        <v>1283082.95</v>
      </c>
      <c r="X288" s="144">
        <f t="shared" si="70"/>
        <v>34134.460000000196</v>
      </c>
      <c r="Y288" s="93">
        <f t="shared" si="71"/>
        <v>2.6603470960314918E-2</v>
      </c>
      <c r="Z288" s="134"/>
    </row>
    <row r="289" spans="1:26" s="70" customFormat="1" hidden="1" outlineLevel="1" x14ac:dyDescent="0.25">
      <c r="A289" s="65" t="s">
        <v>1393</v>
      </c>
      <c r="B289" s="66" t="s">
        <v>1854</v>
      </c>
      <c r="C289" s="67" t="s">
        <v>2311</v>
      </c>
      <c r="D289" s="68"/>
      <c r="E289" s="69"/>
      <c r="F289" s="310">
        <v>0</v>
      </c>
      <c r="G289" s="310">
        <v>0</v>
      </c>
      <c r="H289" s="144">
        <f t="shared" si="64"/>
        <v>0</v>
      </c>
      <c r="I289" s="93" t="str">
        <f t="shared" si="65"/>
        <v/>
      </c>
      <c r="J289" s="160"/>
      <c r="K289" s="310">
        <v>0</v>
      </c>
      <c r="L289" s="310">
        <v>0</v>
      </c>
      <c r="M289" s="144">
        <f t="shared" si="66"/>
        <v>0</v>
      </c>
      <c r="N289" s="93" t="str">
        <f t="shared" si="67"/>
        <v/>
      </c>
      <c r="O289" s="261"/>
      <c r="P289" s="160"/>
      <c r="Q289" s="310">
        <v>0</v>
      </c>
      <c r="R289" s="310">
        <v>0</v>
      </c>
      <c r="S289" s="144">
        <f t="shared" si="68"/>
        <v>0</v>
      </c>
      <c r="T289" s="93" t="str">
        <f t="shared" si="69"/>
        <v/>
      </c>
      <c r="U289" s="160"/>
      <c r="V289" s="310">
        <v>0</v>
      </c>
      <c r="W289" s="310">
        <v>-2488.0100000000002</v>
      </c>
      <c r="X289" s="144">
        <f t="shared" si="70"/>
        <v>2488.0100000000002</v>
      </c>
      <c r="Y289" s="93">
        <f t="shared" si="71"/>
        <v>1</v>
      </c>
      <c r="Z289" s="134"/>
    </row>
    <row r="290" spans="1:26" s="70" customFormat="1" hidden="1" outlineLevel="1" x14ac:dyDescent="0.25">
      <c r="A290" s="65" t="s">
        <v>1394</v>
      </c>
      <c r="B290" s="66" t="s">
        <v>1855</v>
      </c>
      <c r="C290" s="67" t="s">
        <v>2312</v>
      </c>
      <c r="D290" s="68"/>
      <c r="E290" s="69"/>
      <c r="F290" s="310">
        <v>0</v>
      </c>
      <c r="G290" s="310">
        <v>0</v>
      </c>
      <c r="H290" s="144">
        <f t="shared" si="64"/>
        <v>0</v>
      </c>
      <c r="I290" s="93" t="str">
        <f t="shared" si="65"/>
        <v/>
      </c>
      <c r="J290" s="160"/>
      <c r="K290" s="310">
        <v>0</v>
      </c>
      <c r="L290" s="310">
        <v>0</v>
      </c>
      <c r="M290" s="144">
        <f t="shared" si="66"/>
        <v>0</v>
      </c>
      <c r="N290" s="93" t="str">
        <f t="shared" si="67"/>
        <v/>
      </c>
      <c r="O290" s="261"/>
      <c r="P290" s="160"/>
      <c r="Q290" s="310">
        <v>0</v>
      </c>
      <c r="R290" s="310">
        <v>0</v>
      </c>
      <c r="S290" s="144">
        <f t="shared" si="68"/>
        <v>0</v>
      </c>
      <c r="T290" s="93" t="str">
        <f t="shared" si="69"/>
        <v/>
      </c>
      <c r="U290" s="160"/>
      <c r="V290" s="310">
        <v>0</v>
      </c>
      <c r="W290" s="310">
        <v>39613.5</v>
      </c>
      <c r="X290" s="144">
        <f t="shared" si="70"/>
        <v>-39613.5</v>
      </c>
      <c r="Y290" s="93">
        <f t="shared" si="71"/>
        <v>1</v>
      </c>
      <c r="Z290" s="134"/>
    </row>
    <row r="291" spans="1:26" s="70" customFormat="1" hidden="1" outlineLevel="1" x14ac:dyDescent="0.25">
      <c r="A291" s="65" t="s">
        <v>1395</v>
      </c>
      <c r="B291" s="66" t="s">
        <v>1856</v>
      </c>
      <c r="C291" s="67" t="s">
        <v>2313</v>
      </c>
      <c r="D291" s="68"/>
      <c r="E291" s="69"/>
      <c r="F291" s="310">
        <v>0</v>
      </c>
      <c r="G291" s="310">
        <v>0</v>
      </c>
      <c r="H291" s="144">
        <f t="shared" si="64"/>
        <v>0</v>
      </c>
      <c r="I291" s="93" t="str">
        <f t="shared" si="65"/>
        <v/>
      </c>
      <c r="J291" s="160"/>
      <c r="K291" s="310">
        <v>0</v>
      </c>
      <c r="L291" s="310">
        <v>3534.9700000000003</v>
      </c>
      <c r="M291" s="144">
        <f t="shared" si="66"/>
        <v>-3534.9700000000003</v>
      </c>
      <c r="N291" s="93">
        <f t="shared" si="67"/>
        <v>1</v>
      </c>
      <c r="O291" s="261"/>
      <c r="P291" s="160"/>
      <c r="Q291" s="310">
        <v>0</v>
      </c>
      <c r="R291" s="310">
        <v>0</v>
      </c>
      <c r="S291" s="144">
        <f t="shared" si="68"/>
        <v>0</v>
      </c>
      <c r="T291" s="93" t="str">
        <f t="shared" si="69"/>
        <v/>
      </c>
      <c r="U291" s="160"/>
      <c r="V291" s="310">
        <v>0</v>
      </c>
      <c r="W291" s="310">
        <v>54111.25</v>
      </c>
      <c r="X291" s="144">
        <f t="shared" si="70"/>
        <v>-54111.25</v>
      </c>
      <c r="Y291" s="93">
        <f t="shared" si="71"/>
        <v>1</v>
      </c>
      <c r="Z291" s="134"/>
    </row>
    <row r="292" spans="1:26" collapsed="1" x14ac:dyDescent="0.25">
      <c r="A292" s="40" t="s">
        <v>654</v>
      </c>
      <c r="B292" s="40">
        <v>27</v>
      </c>
      <c r="C292" s="91" t="s">
        <v>378</v>
      </c>
      <c r="D292" s="85"/>
      <c r="E292" s="50"/>
      <c r="F292" s="286">
        <v>113371.48999999999</v>
      </c>
      <c r="G292" s="286">
        <v>123918.73000000001</v>
      </c>
      <c r="H292" s="286">
        <f t="shared" si="64"/>
        <v>-10547.24000000002</v>
      </c>
      <c r="I292" s="50">
        <f t="shared" si="65"/>
        <v>-8.511417119914011E-2</v>
      </c>
      <c r="J292" s="264"/>
      <c r="K292" s="286">
        <v>776234.53</v>
      </c>
      <c r="L292" s="286">
        <v>773427.5199999999</v>
      </c>
      <c r="M292" s="286">
        <f t="shared" si="66"/>
        <v>2807.0100000001257</v>
      </c>
      <c r="N292" s="50">
        <f t="shared" si="67"/>
        <v>3.6293122851384007E-3</v>
      </c>
      <c r="O292" s="185"/>
      <c r="P292" s="257"/>
      <c r="Q292" s="286">
        <v>378665.63</v>
      </c>
      <c r="R292" s="286">
        <v>385663.06</v>
      </c>
      <c r="S292" s="286">
        <f t="shared" si="68"/>
        <v>-6997.429999999993</v>
      </c>
      <c r="T292" s="50">
        <f t="shared" si="69"/>
        <v>-1.8143894828817654E-2</v>
      </c>
      <c r="U292" s="264"/>
      <c r="V292" s="286">
        <v>1399704.34</v>
      </c>
      <c r="W292" s="286">
        <v>1448890.5799999998</v>
      </c>
      <c r="X292" s="286">
        <f t="shared" si="70"/>
        <v>-49186.239999999758</v>
      </c>
      <c r="Y292" s="50">
        <f t="shared" si="71"/>
        <v>-3.3947518659414408E-2</v>
      </c>
      <c r="Z292"/>
    </row>
    <row r="293" spans="1:26" s="70" customFormat="1" hidden="1" outlineLevel="1" x14ac:dyDescent="0.25">
      <c r="A293" s="65" t="s">
        <v>1396</v>
      </c>
      <c r="B293" s="66" t="s">
        <v>1857</v>
      </c>
      <c r="C293" s="67" t="s">
        <v>2314</v>
      </c>
      <c r="D293" s="68"/>
      <c r="E293" s="69"/>
      <c r="F293" s="310">
        <v>2751.7400000000002</v>
      </c>
      <c r="G293" s="310">
        <v>4827.24</v>
      </c>
      <c r="H293" s="144">
        <f t="shared" si="64"/>
        <v>-2075.4999999999995</v>
      </c>
      <c r="I293" s="93">
        <f t="shared" si="65"/>
        <v>-0.42995583397552217</v>
      </c>
      <c r="J293" s="160"/>
      <c r="K293" s="310">
        <v>51021.8</v>
      </c>
      <c r="L293" s="310">
        <v>34565.090000000004</v>
      </c>
      <c r="M293" s="144">
        <f t="shared" si="66"/>
        <v>16456.71</v>
      </c>
      <c r="N293" s="93">
        <f t="shared" si="67"/>
        <v>0.47610783018357533</v>
      </c>
      <c r="O293" s="261"/>
      <c r="P293" s="160"/>
      <c r="Q293" s="310">
        <v>36674.86</v>
      </c>
      <c r="R293" s="310">
        <v>14574.29</v>
      </c>
      <c r="S293" s="144">
        <f t="shared" si="68"/>
        <v>22100.57</v>
      </c>
      <c r="T293" s="93">
        <f t="shared" si="69"/>
        <v>1.5164080034087424</v>
      </c>
      <c r="U293" s="160"/>
      <c r="V293" s="310">
        <v>94538.03</v>
      </c>
      <c r="W293" s="310">
        <v>69697.98000000001</v>
      </c>
      <c r="X293" s="144">
        <f t="shared" si="70"/>
        <v>24840.049999999988</v>
      </c>
      <c r="Y293" s="93">
        <f t="shared" si="71"/>
        <v>0.35639555120535754</v>
      </c>
      <c r="Z293" s="134"/>
    </row>
    <row r="294" spans="1:26" collapsed="1" x14ac:dyDescent="0.25">
      <c r="A294" s="40" t="s">
        <v>655</v>
      </c>
      <c r="B294" s="40">
        <v>28</v>
      </c>
      <c r="C294" s="91" t="s">
        <v>377</v>
      </c>
      <c r="D294" s="85"/>
      <c r="E294" s="50"/>
      <c r="F294" s="286">
        <v>2751.7400000000002</v>
      </c>
      <c r="G294" s="286">
        <v>4827.24</v>
      </c>
      <c r="H294" s="286">
        <f t="shared" si="64"/>
        <v>-2075.4999999999995</v>
      </c>
      <c r="I294" s="50">
        <f t="shared" si="65"/>
        <v>-0.42995583397552217</v>
      </c>
      <c r="J294" s="264"/>
      <c r="K294" s="286">
        <v>51021.8</v>
      </c>
      <c r="L294" s="286">
        <v>34565.090000000004</v>
      </c>
      <c r="M294" s="286">
        <f t="shared" si="66"/>
        <v>16456.71</v>
      </c>
      <c r="N294" s="50">
        <f t="shared" si="67"/>
        <v>0.47610783018357533</v>
      </c>
      <c r="O294" s="185"/>
      <c r="P294" s="257"/>
      <c r="Q294" s="286">
        <v>36674.86</v>
      </c>
      <c r="R294" s="286">
        <v>14574.29</v>
      </c>
      <c r="S294" s="286">
        <f t="shared" si="68"/>
        <v>22100.57</v>
      </c>
      <c r="T294" s="50">
        <f t="shared" si="69"/>
        <v>1.5164080034087424</v>
      </c>
      <c r="U294" s="264"/>
      <c r="V294" s="286">
        <v>94538.03</v>
      </c>
      <c r="W294" s="286">
        <v>69697.98000000001</v>
      </c>
      <c r="X294" s="286">
        <f t="shared" si="70"/>
        <v>24840.049999999988</v>
      </c>
      <c r="Y294" s="50">
        <f t="shared" si="71"/>
        <v>0.35639555120535754</v>
      </c>
      <c r="Z294"/>
    </row>
    <row r="295" spans="1:26" s="70" customFormat="1" hidden="1" outlineLevel="1" x14ac:dyDescent="0.25">
      <c r="A295" s="65" t="s">
        <v>1397</v>
      </c>
      <c r="B295" s="66" t="s">
        <v>1858</v>
      </c>
      <c r="C295" s="67" t="s">
        <v>2315</v>
      </c>
      <c r="D295" s="68"/>
      <c r="E295" s="69"/>
      <c r="F295" s="310">
        <v>0</v>
      </c>
      <c r="G295" s="310">
        <v>0</v>
      </c>
      <c r="H295" s="144">
        <f t="shared" si="64"/>
        <v>0</v>
      </c>
      <c r="I295" s="93" t="str">
        <f t="shared" si="65"/>
        <v/>
      </c>
      <c r="J295" s="160"/>
      <c r="K295" s="310">
        <v>0</v>
      </c>
      <c r="L295" s="310">
        <v>0</v>
      </c>
      <c r="M295" s="144">
        <f t="shared" si="66"/>
        <v>0</v>
      </c>
      <c r="N295" s="93" t="str">
        <f t="shared" si="67"/>
        <v/>
      </c>
      <c r="O295" s="261"/>
      <c r="P295" s="160"/>
      <c r="Q295" s="310">
        <v>0</v>
      </c>
      <c r="R295" s="310">
        <v>0</v>
      </c>
      <c r="S295" s="144">
        <f t="shared" si="68"/>
        <v>0</v>
      </c>
      <c r="T295" s="93" t="str">
        <f t="shared" si="69"/>
        <v/>
      </c>
      <c r="U295" s="160"/>
      <c r="V295" s="310">
        <v>0</v>
      </c>
      <c r="W295" s="310">
        <v>-0.73</v>
      </c>
      <c r="X295" s="144">
        <f t="shared" si="70"/>
        <v>0.73</v>
      </c>
      <c r="Y295" s="93">
        <f t="shared" si="71"/>
        <v>1</v>
      </c>
      <c r="Z295" s="134"/>
    </row>
    <row r="296" spans="1:26" collapsed="1" x14ac:dyDescent="0.25">
      <c r="A296" s="40" t="s">
        <v>656</v>
      </c>
      <c r="B296" s="40">
        <v>29</v>
      </c>
      <c r="C296" s="91" t="s">
        <v>376</v>
      </c>
      <c r="D296" s="85"/>
      <c r="E296" s="50"/>
      <c r="F296" s="286">
        <v>0</v>
      </c>
      <c r="G296" s="286">
        <v>0</v>
      </c>
      <c r="H296" s="286">
        <f t="shared" si="64"/>
        <v>0</v>
      </c>
      <c r="I296" s="50" t="str">
        <f t="shared" si="65"/>
        <v/>
      </c>
      <c r="J296" s="264"/>
      <c r="K296" s="286">
        <v>0</v>
      </c>
      <c r="L296" s="286">
        <v>0</v>
      </c>
      <c r="M296" s="286">
        <f t="shared" si="66"/>
        <v>0</v>
      </c>
      <c r="N296" s="50" t="str">
        <f t="shared" si="67"/>
        <v/>
      </c>
      <c r="O296" s="185"/>
      <c r="P296" s="257"/>
      <c r="Q296" s="286">
        <v>0</v>
      </c>
      <c r="R296" s="286">
        <v>0</v>
      </c>
      <c r="S296" s="286">
        <f t="shared" si="68"/>
        <v>0</v>
      </c>
      <c r="T296" s="50" t="str">
        <f t="shared" si="69"/>
        <v/>
      </c>
      <c r="U296" s="264"/>
      <c r="V296" s="286">
        <v>0</v>
      </c>
      <c r="W296" s="286">
        <v>-0.73</v>
      </c>
      <c r="X296" s="286">
        <f t="shared" si="70"/>
        <v>0.73</v>
      </c>
      <c r="Y296" s="50">
        <f t="shared" si="71"/>
        <v>1</v>
      </c>
      <c r="Z296"/>
    </row>
    <row r="297" spans="1:26" x14ac:dyDescent="0.25">
      <c r="A297" s="40" t="s">
        <v>657</v>
      </c>
      <c r="B297" s="40">
        <v>30</v>
      </c>
      <c r="C297" s="91" t="s">
        <v>375</v>
      </c>
      <c r="D297" s="85"/>
      <c r="E297" s="50"/>
      <c r="F297" s="286">
        <v>0</v>
      </c>
      <c r="G297" s="286">
        <v>0</v>
      </c>
      <c r="H297" s="286">
        <f t="shared" si="64"/>
        <v>0</v>
      </c>
      <c r="I297" s="50" t="str">
        <f t="shared" si="65"/>
        <v/>
      </c>
      <c r="J297" s="264"/>
      <c r="K297" s="286">
        <v>0</v>
      </c>
      <c r="L297" s="286">
        <v>0</v>
      </c>
      <c r="M297" s="286">
        <f t="shared" si="66"/>
        <v>0</v>
      </c>
      <c r="N297" s="50" t="str">
        <f t="shared" si="67"/>
        <v/>
      </c>
      <c r="O297" s="185"/>
      <c r="P297" s="257"/>
      <c r="Q297" s="286">
        <v>0</v>
      </c>
      <c r="R297" s="286">
        <v>0</v>
      </c>
      <c r="S297" s="286">
        <f t="shared" si="68"/>
        <v>0</v>
      </c>
      <c r="T297" s="50" t="str">
        <f t="shared" si="69"/>
        <v/>
      </c>
      <c r="U297" s="264"/>
      <c r="V297" s="286">
        <v>0</v>
      </c>
      <c r="W297" s="286">
        <v>0</v>
      </c>
      <c r="X297" s="286">
        <f t="shared" si="70"/>
        <v>0</v>
      </c>
      <c r="Y297" s="50" t="str">
        <f t="shared" si="71"/>
        <v/>
      </c>
      <c r="Z297"/>
    </row>
    <row r="298" spans="1:26" s="70" customFormat="1" hidden="1" outlineLevel="1" x14ac:dyDescent="0.25">
      <c r="A298" s="65" t="s">
        <v>1398</v>
      </c>
      <c r="B298" s="66" t="s">
        <v>1859</v>
      </c>
      <c r="C298" s="67" t="s">
        <v>2316</v>
      </c>
      <c r="D298" s="68"/>
      <c r="E298" s="69"/>
      <c r="F298" s="310">
        <v>3382.46</v>
      </c>
      <c r="G298" s="310">
        <v>3350.4300000000003</v>
      </c>
      <c r="H298" s="144">
        <f t="shared" si="64"/>
        <v>32.029999999999745</v>
      </c>
      <c r="I298" s="93">
        <f t="shared" si="65"/>
        <v>9.5599669296179118E-3</v>
      </c>
      <c r="J298" s="160"/>
      <c r="K298" s="310">
        <v>12828.380000000001</v>
      </c>
      <c r="L298" s="310">
        <v>11401.29</v>
      </c>
      <c r="M298" s="144">
        <f t="shared" si="66"/>
        <v>1427.0900000000001</v>
      </c>
      <c r="N298" s="93">
        <f t="shared" si="67"/>
        <v>0.12516916945363202</v>
      </c>
      <c r="O298" s="261"/>
      <c r="P298" s="160"/>
      <c r="Q298" s="310">
        <v>6220.92</v>
      </c>
      <c r="R298" s="310">
        <v>6513.62</v>
      </c>
      <c r="S298" s="144">
        <f t="shared" si="68"/>
        <v>-292.69999999999982</v>
      </c>
      <c r="T298" s="93">
        <f t="shared" si="69"/>
        <v>-4.4936609750031442E-2</v>
      </c>
      <c r="U298" s="160"/>
      <c r="V298" s="310">
        <v>25755.260000000002</v>
      </c>
      <c r="W298" s="310">
        <v>24489.550000000003</v>
      </c>
      <c r="X298" s="144">
        <f t="shared" si="70"/>
        <v>1265.7099999999991</v>
      </c>
      <c r="Y298" s="93">
        <f t="shared" si="71"/>
        <v>5.168367732359308E-2</v>
      </c>
      <c r="Z298" s="134"/>
    </row>
    <row r="299" spans="1:26" s="70" customFormat="1" hidden="1" outlineLevel="1" x14ac:dyDescent="0.25">
      <c r="A299" s="65" t="s">
        <v>1399</v>
      </c>
      <c r="B299" s="66" t="s">
        <v>1860</v>
      </c>
      <c r="C299" s="67" t="s">
        <v>2317</v>
      </c>
      <c r="D299" s="68"/>
      <c r="E299" s="69"/>
      <c r="F299" s="310">
        <v>31652.36</v>
      </c>
      <c r="G299" s="310">
        <v>27992.28</v>
      </c>
      <c r="H299" s="144">
        <f t="shared" si="64"/>
        <v>3660.0800000000017</v>
      </c>
      <c r="I299" s="93">
        <f t="shared" si="65"/>
        <v>0.13075319338046068</v>
      </c>
      <c r="J299" s="160"/>
      <c r="K299" s="310">
        <v>208451.86000000002</v>
      </c>
      <c r="L299" s="310">
        <v>239478.64</v>
      </c>
      <c r="M299" s="144">
        <f t="shared" si="66"/>
        <v>-31026.78</v>
      </c>
      <c r="N299" s="93">
        <f t="shared" si="67"/>
        <v>-0.12955969684811972</v>
      </c>
      <c r="O299" s="261"/>
      <c r="P299" s="160"/>
      <c r="Q299" s="310">
        <v>80037.509999999995</v>
      </c>
      <c r="R299" s="310">
        <v>92062.12</v>
      </c>
      <c r="S299" s="144">
        <f t="shared" si="68"/>
        <v>-12024.61</v>
      </c>
      <c r="T299" s="93">
        <f t="shared" si="69"/>
        <v>-0.13061408970377827</v>
      </c>
      <c r="U299" s="160"/>
      <c r="V299" s="310">
        <v>396855.67000000004</v>
      </c>
      <c r="W299" s="310">
        <v>416552.15</v>
      </c>
      <c r="X299" s="144">
        <f t="shared" si="70"/>
        <v>-19696.479999999981</v>
      </c>
      <c r="Y299" s="93">
        <f t="shared" si="71"/>
        <v>-4.728454768508572E-2</v>
      </c>
      <c r="Z299" s="134"/>
    </row>
    <row r="300" spans="1:26" collapsed="1" x14ac:dyDescent="0.25">
      <c r="A300" s="40" t="s">
        <v>658</v>
      </c>
      <c r="B300" s="40">
        <v>31</v>
      </c>
      <c r="C300" s="91" t="s">
        <v>374</v>
      </c>
      <c r="D300" s="85"/>
      <c r="E300" s="50"/>
      <c r="F300" s="286">
        <v>35034.82</v>
      </c>
      <c r="G300" s="286">
        <v>31342.71</v>
      </c>
      <c r="H300" s="286">
        <f t="shared" si="64"/>
        <v>3692.1100000000006</v>
      </c>
      <c r="I300" s="50">
        <f t="shared" si="65"/>
        <v>0.1177980461804356</v>
      </c>
      <c r="J300" s="264"/>
      <c r="K300" s="286">
        <v>221280.24000000002</v>
      </c>
      <c r="L300" s="286">
        <v>250879.93000000002</v>
      </c>
      <c r="M300" s="286">
        <f t="shared" si="66"/>
        <v>-29599.690000000002</v>
      </c>
      <c r="N300" s="50">
        <f t="shared" si="67"/>
        <v>-0.11798349114654169</v>
      </c>
      <c r="O300" s="185"/>
      <c r="P300" s="257"/>
      <c r="Q300" s="286">
        <v>86258.43</v>
      </c>
      <c r="R300" s="286">
        <v>98575.739999999991</v>
      </c>
      <c r="S300" s="286">
        <f t="shared" si="68"/>
        <v>-12317.309999999998</v>
      </c>
      <c r="T300" s="50">
        <f t="shared" si="69"/>
        <v>-0.12495275206658352</v>
      </c>
      <c r="U300" s="264"/>
      <c r="V300" s="286">
        <v>422610.93000000005</v>
      </c>
      <c r="W300" s="286">
        <v>441041.70000000007</v>
      </c>
      <c r="X300" s="286">
        <f t="shared" si="70"/>
        <v>-18430.770000000019</v>
      </c>
      <c r="Y300" s="50">
        <f t="shared" si="71"/>
        <v>-4.1789177758021559E-2</v>
      </c>
      <c r="Z300"/>
    </row>
    <row r="301" spans="1:26" s="70" customFormat="1" hidden="1" outlineLevel="1" x14ac:dyDescent="0.25">
      <c r="A301" s="65" t="s">
        <v>1400</v>
      </c>
      <c r="B301" s="66" t="s">
        <v>1861</v>
      </c>
      <c r="C301" s="67" t="s">
        <v>2318</v>
      </c>
      <c r="D301" s="68"/>
      <c r="E301" s="69"/>
      <c r="F301" s="310">
        <v>28263.510000000002</v>
      </c>
      <c r="G301" s="310">
        <v>19668.21</v>
      </c>
      <c r="H301" s="144">
        <f t="shared" si="64"/>
        <v>8595.3000000000029</v>
      </c>
      <c r="I301" s="93">
        <f t="shared" si="65"/>
        <v>0.43701485798656836</v>
      </c>
      <c r="J301" s="160"/>
      <c r="K301" s="310">
        <v>159404.64000000001</v>
      </c>
      <c r="L301" s="310">
        <v>109811.2</v>
      </c>
      <c r="M301" s="144">
        <f t="shared" si="66"/>
        <v>49593.440000000017</v>
      </c>
      <c r="N301" s="93">
        <f t="shared" si="67"/>
        <v>0.4516246065975057</v>
      </c>
      <c r="O301" s="261"/>
      <c r="P301" s="160"/>
      <c r="Q301" s="310">
        <v>88438.6</v>
      </c>
      <c r="R301" s="310">
        <v>63547.07</v>
      </c>
      <c r="S301" s="144">
        <f t="shared" si="68"/>
        <v>24891.530000000006</v>
      </c>
      <c r="T301" s="93">
        <f t="shared" si="69"/>
        <v>0.3917022452805457</v>
      </c>
      <c r="U301" s="160"/>
      <c r="V301" s="310">
        <v>253090.06</v>
      </c>
      <c r="W301" s="310">
        <v>253960.08000000002</v>
      </c>
      <c r="X301" s="144">
        <f t="shared" si="70"/>
        <v>-870.02000000001863</v>
      </c>
      <c r="Y301" s="93">
        <f t="shared" si="71"/>
        <v>-3.4258140098239794E-3</v>
      </c>
      <c r="Z301" s="134"/>
    </row>
    <row r="302" spans="1:26" collapsed="1" x14ac:dyDescent="0.25">
      <c r="A302" s="40" t="s">
        <v>659</v>
      </c>
      <c r="B302" s="40">
        <v>32</v>
      </c>
      <c r="C302" s="89" t="s">
        <v>373</v>
      </c>
      <c r="D302" s="85"/>
      <c r="E302" s="50"/>
      <c r="F302" s="286">
        <v>28263.510000000002</v>
      </c>
      <c r="G302" s="286">
        <v>19668.21</v>
      </c>
      <c r="H302" s="286">
        <f t="shared" si="64"/>
        <v>8595.3000000000029</v>
      </c>
      <c r="I302" s="50">
        <f t="shared" si="65"/>
        <v>0.43701485798656836</v>
      </c>
      <c r="J302" s="264"/>
      <c r="K302" s="286">
        <v>159404.64000000001</v>
      </c>
      <c r="L302" s="286">
        <v>109811.2</v>
      </c>
      <c r="M302" s="286">
        <f t="shared" si="66"/>
        <v>49593.440000000017</v>
      </c>
      <c r="N302" s="50">
        <f t="shared" si="67"/>
        <v>0.4516246065975057</v>
      </c>
      <c r="O302" s="185"/>
      <c r="P302" s="257"/>
      <c r="Q302" s="286">
        <v>88438.6</v>
      </c>
      <c r="R302" s="286">
        <v>63547.07</v>
      </c>
      <c r="S302" s="286">
        <f t="shared" si="68"/>
        <v>24891.530000000006</v>
      </c>
      <c r="T302" s="50">
        <f t="shared" si="69"/>
        <v>0.3917022452805457</v>
      </c>
      <c r="U302" s="264"/>
      <c r="V302" s="286">
        <v>253090.06</v>
      </c>
      <c r="W302" s="286">
        <v>253960.08000000002</v>
      </c>
      <c r="X302" s="286">
        <f t="shared" si="70"/>
        <v>-870.02000000001863</v>
      </c>
      <c r="Y302" s="50">
        <f t="shared" si="71"/>
        <v>-3.4258140098239794E-3</v>
      </c>
      <c r="Z302"/>
    </row>
    <row r="303" spans="1:26" s="70" customFormat="1" hidden="1" outlineLevel="1" x14ac:dyDescent="0.25">
      <c r="A303" s="65" t="s">
        <v>1401</v>
      </c>
      <c r="B303" s="66" t="s">
        <v>1862</v>
      </c>
      <c r="C303" s="67" t="s">
        <v>2319</v>
      </c>
      <c r="D303" s="68"/>
      <c r="E303" s="69"/>
      <c r="F303" s="310">
        <v>3344.88</v>
      </c>
      <c r="G303" s="310">
        <v>1827.21</v>
      </c>
      <c r="H303" s="144">
        <f t="shared" si="64"/>
        <v>1517.67</v>
      </c>
      <c r="I303" s="93">
        <f t="shared" si="65"/>
        <v>0.83059418457648548</v>
      </c>
      <c r="J303" s="160"/>
      <c r="K303" s="310">
        <v>9808.01</v>
      </c>
      <c r="L303" s="310">
        <v>13605.49</v>
      </c>
      <c r="M303" s="144">
        <f t="shared" si="66"/>
        <v>-3797.4799999999996</v>
      </c>
      <c r="N303" s="93">
        <f t="shared" si="67"/>
        <v>-0.27911379891499677</v>
      </c>
      <c r="O303" s="261"/>
      <c r="P303" s="160"/>
      <c r="Q303" s="310">
        <v>6518.24</v>
      </c>
      <c r="R303" s="310">
        <v>8181.53</v>
      </c>
      <c r="S303" s="144">
        <f t="shared" si="68"/>
        <v>-1663.29</v>
      </c>
      <c r="T303" s="93">
        <f t="shared" si="69"/>
        <v>-0.20329816061299047</v>
      </c>
      <c r="U303" s="160"/>
      <c r="V303" s="310">
        <v>23385.66</v>
      </c>
      <c r="W303" s="310">
        <v>23350.05</v>
      </c>
      <c r="X303" s="144">
        <f t="shared" si="70"/>
        <v>35.610000000000582</v>
      </c>
      <c r="Y303" s="93">
        <f t="shared" si="71"/>
        <v>1.5250502675583386E-3</v>
      </c>
      <c r="Z303" s="134"/>
    </row>
    <row r="304" spans="1:26" collapsed="1" x14ac:dyDescent="0.25">
      <c r="A304" s="40" t="s">
        <v>660</v>
      </c>
      <c r="B304" s="40">
        <v>33</v>
      </c>
      <c r="C304" s="89" t="s">
        <v>372</v>
      </c>
      <c r="D304" s="85"/>
      <c r="E304" s="50"/>
      <c r="F304" s="286">
        <v>3344.88</v>
      </c>
      <c r="G304" s="286">
        <v>1827.21</v>
      </c>
      <c r="H304" s="286">
        <f t="shared" si="64"/>
        <v>1517.67</v>
      </c>
      <c r="I304" s="50">
        <f t="shared" si="65"/>
        <v>0.83059418457648548</v>
      </c>
      <c r="J304" s="264"/>
      <c r="K304" s="286">
        <v>9808.01</v>
      </c>
      <c r="L304" s="286">
        <v>13605.49</v>
      </c>
      <c r="M304" s="286">
        <f t="shared" si="66"/>
        <v>-3797.4799999999996</v>
      </c>
      <c r="N304" s="50">
        <f t="shared" si="67"/>
        <v>-0.27911379891499677</v>
      </c>
      <c r="O304" s="185"/>
      <c r="P304" s="257"/>
      <c r="Q304" s="286">
        <v>6518.24</v>
      </c>
      <c r="R304" s="286">
        <v>8181.53</v>
      </c>
      <c r="S304" s="286">
        <f t="shared" si="68"/>
        <v>-1663.29</v>
      </c>
      <c r="T304" s="50">
        <f t="shared" si="69"/>
        <v>-0.20329816061299047</v>
      </c>
      <c r="U304" s="264"/>
      <c r="V304" s="286">
        <v>23385.66</v>
      </c>
      <c r="W304" s="286">
        <v>23350.05</v>
      </c>
      <c r="X304" s="286">
        <f t="shared" si="70"/>
        <v>35.610000000000582</v>
      </c>
      <c r="Y304" s="50">
        <f t="shared" si="71"/>
        <v>1.5250502675583386E-3</v>
      </c>
      <c r="Z304"/>
    </row>
    <row r="305" spans="1:26" s="70" customFormat="1" hidden="1" outlineLevel="1" x14ac:dyDescent="0.25">
      <c r="A305" s="65" t="s">
        <v>1402</v>
      </c>
      <c r="B305" s="66" t="s">
        <v>1863</v>
      </c>
      <c r="C305" s="67" t="s">
        <v>2320</v>
      </c>
      <c r="D305" s="68"/>
      <c r="E305" s="69"/>
      <c r="F305" s="310">
        <v>0</v>
      </c>
      <c r="G305" s="310">
        <v>0</v>
      </c>
      <c r="H305" s="144">
        <f t="shared" si="64"/>
        <v>0</v>
      </c>
      <c r="I305" s="93" t="str">
        <f t="shared" si="65"/>
        <v/>
      </c>
      <c r="J305" s="160"/>
      <c r="K305" s="310">
        <v>0</v>
      </c>
      <c r="L305" s="310">
        <v>0</v>
      </c>
      <c r="M305" s="144">
        <f t="shared" si="66"/>
        <v>0</v>
      </c>
      <c r="N305" s="93" t="str">
        <f t="shared" si="67"/>
        <v/>
      </c>
      <c r="O305" s="261"/>
      <c r="P305" s="160"/>
      <c r="Q305" s="310">
        <v>0</v>
      </c>
      <c r="R305" s="310">
        <v>0</v>
      </c>
      <c r="S305" s="144">
        <f t="shared" si="68"/>
        <v>0</v>
      </c>
      <c r="T305" s="93" t="str">
        <f t="shared" si="69"/>
        <v/>
      </c>
      <c r="U305" s="160"/>
      <c r="V305" s="310">
        <v>15.85</v>
      </c>
      <c r="W305" s="310">
        <v>0</v>
      </c>
      <c r="X305" s="144">
        <f t="shared" si="70"/>
        <v>15.85</v>
      </c>
      <c r="Y305" s="93">
        <f t="shared" si="71"/>
        <v>1</v>
      </c>
      <c r="Z305" s="134"/>
    </row>
    <row r="306" spans="1:26" collapsed="1" x14ac:dyDescent="0.25">
      <c r="A306" s="40" t="s">
        <v>661</v>
      </c>
      <c r="B306" s="40">
        <v>34</v>
      </c>
      <c r="C306" s="89" t="s">
        <v>371</v>
      </c>
      <c r="D306" s="85"/>
      <c r="E306" s="50"/>
      <c r="F306" s="286">
        <v>0</v>
      </c>
      <c r="G306" s="286">
        <v>0</v>
      </c>
      <c r="H306" s="286">
        <f t="shared" si="64"/>
        <v>0</v>
      </c>
      <c r="I306" s="50" t="str">
        <f t="shared" si="65"/>
        <v/>
      </c>
      <c r="J306" s="264"/>
      <c r="K306" s="286">
        <v>0</v>
      </c>
      <c r="L306" s="286">
        <v>0</v>
      </c>
      <c r="M306" s="286">
        <f t="shared" si="66"/>
        <v>0</v>
      </c>
      <c r="N306" s="50" t="str">
        <f t="shared" si="67"/>
        <v/>
      </c>
      <c r="O306" s="185"/>
      <c r="P306" s="257"/>
      <c r="Q306" s="286">
        <v>0</v>
      </c>
      <c r="R306" s="286">
        <v>0</v>
      </c>
      <c r="S306" s="286">
        <f t="shared" si="68"/>
        <v>0</v>
      </c>
      <c r="T306" s="50" t="str">
        <f t="shared" si="69"/>
        <v/>
      </c>
      <c r="U306" s="264"/>
      <c r="V306" s="286">
        <v>15.85</v>
      </c>
      <c r="W306" s="286">
        <v>0</v>
      </c>
      <c r="X306" s="286">
        <f t="shared" si="70"/>
        <v>15.85</v>
      </c>
      <c r="Y306" s="50">
        <f t="shared" si="71"/>
        <v>1</v>
      </c>
      <c r="Z306"/>
    </row>
    <row r="307" spans="1:26" s="70" customFormat="1" hidden="1" outlineLevel="1" x14ac:dyDescent="0.25">
      <c r="A307" s="65" t="s">
        <v>1403</v>
      </c>
      <c r="B307" s="66" t="s">
        <v>1864</v>
      </c>
      <c r="C307" s="67" t="s">
        <v>2321</v>
      </c>
      <c r="D307" s="68"/>
      <c r="E307" s="69"/>
      <c r="F307" s="310">
        <v>7993.5</v>
      </c>
      <c r="G307" s="310">
        <v>8349</v>
      </c>
      <c r="H307" s="144">
        <f t="shared" si="64"/>
        <v>-355.5</v>
      </c>
      <c r="I307" s="93">
        <f t="shared" si="65"/>
        <v>-4.2579949694574203E-2</v>
      </c>
      <c r="J307" s="160"/>
      <c r="K307" s="310">
        <v>52641</v>
      </c>
      <c r="L307" s="310">
        <v>47706</v>
      </c>
      <c r="M307" s="144">
        <f t="shared" si="66"/>
        <v>4935</v>
      </c>
      <c r="N307" s="93">
        <f t="shared" si="67"/>
        <v>0.10344610740787322</v>
      </c>
      <c r="O307" s="261"/>
      <c r="P307" s="160"/>
      <c r="Q307" s="310">
        <v>20562</v>
      </c>
      <c r="R307" s="310">
        <v>21157.5</v>
      </c>
      <c r="S307" s="144">
        <f t="shared" si="68"/>
        <v>-595.5</v>
      </c>
      <c r="T307" s="93">
        <f t="shared" si="69"/>
        <v>-2.8146047500886211E-2</v>
      </c>
      <c r="U307" s="160"/>
      <c r="V307" s="310">
        <v>98224.5</v>
      </c>
      <c r="W307" s="310">
        <v>100552.5</v>
      </c>
      <c r="X307" s="144">
        <f t="shared" si="70"/>
        <v>-2328</v>
      </c>
      <c r="Y307" s="93">
        <f t="shared" si="71"/>
        <v>-2.3152084731856492E-2</v>
      </c>
      <c r="Z307" s="134"/>
    </row>
    <row r="308" spans="1:26" s="70" customFormat="1" hidden="1" outlineLevel="1" x14ac:dyDescent="0.25">
      <c r="A308" s="65" t="s">
        <v>1404</v>
      </c>
      <c r="B308" s="66" t="s">
        <v>1865</v>
      </c>
      <c r="C308" s="67" t="s">
        <v>2322</v>
      </c>
      <c r="D308" s="68"/>
      <c r="E308" s="69"/>
      <c r="F308" s="310">
        <v>0</v>
      </c>
      <c r="G308" s="310">
        <v>0</v>
      </c>
      <c r="H308" s="144">
        <f t="shared" si="64"/>
        <v>0</v>
      </c>
      <c r="I308" s="93" t="str">
        <f t="shared" si="65"/>
        <v/>
      </c>
      <c r="J308" s="160"/>
      <c r="K308" s="310">
        <v>0</v>
      </c>
      <c r="L308" s="310">
        <v>0</v>
      </c>
      <c r="M308" s="144">
        <f t="shared" si="66"/>
        <v>0</v>
      </c>
      <c r="N308" s="93" t="str">
        <f t="shared" si="67"/>
        <v/>
      </c>
      <c r="O308" s="261"/>
      <c r="P308" s="160"/>
      <c r="Q308" s="310">
        <v>0</v>
      </c>
      <c r="R308" s="310">
        <v>0</v>
      </c>
      <c r="S308" s="144">
        <f t="shared" si="68"/>
        <v>0</v>
      </c>
      <c r="T308" s="93" t="str">
        <f t="shared" si="69"/>
        <v/>
      </c>
      <c r="U308" s="160"/>
      <c r="V308" s="310">
        <v>0</v>
      </c>
      <c r="W308" s="310">
        <v>0</v>
      </c>
      <c r="X308" s="144">
        <f t="shared" si="70"/>
        <v>0</v>
      </c>
      <c r="Y308" s="93" t="str">
        <f t="shared" si="71"/>
        <v/>
      </c>
      <c r="Z308" s="134"/>
    </row>
    <row r="309" spans="1:26" s="70" customFormat="1" hidden="1" outlineLevel="1" x14ac:dyDescent="0.25">
      <c r="A309" s="65" t="s">
        <v>1405</v>
      </c>
      <c r="B309" s="66" t="s">
        <v>1866</v>
      </c>
      <c r="C309" s="67" t="s">
        <v>2323</v>
      </c>
      <c r="D309" s="68"/>
      <c r="E309" s="69"/>
      <c r="F309" s="310">
        <v>173337.14</v>
      </c>
      <c r="G309" s="310">
        <v>170484.08000000002</v>
      </c>
      <c r="H309" s="144">
        <f t="shared" si="64"/>
        <v>2853.0599999999977</v>
      </c>
      <c r="I309" s="93">
        <f t="shared" si="65"/>
        <v>1.6735052328639703E-2</v>
      </c>
      <c r="J309" s="160"/>
      <c r="K309" s="310">
        <v>1036559.73</v>
      </c>
      <c r="L309" s="310">
        <v>1038286.77</v>
      </c>
      <c r="M309" s="144">
        <f t="shared" si="66"/>
        <v>-1727.0400000000373</v>
      </c>
      <c r="N309" s="93">
        <f t="shared" si="67"/>
        <v>-1.6633554908920174E-3</v>
      </c>
      <c r="O309" s="261"/>
      <c r="P309" s="160"/>
      <c r="Q309" s="310">
        <v>520913.81</v>
      </c>
      <c r="R309" s="310">
        <v>517976.24</v>
      </c>
      <c r="S309" s="144">
        <f t="shared" si="68"/>
        <v>2937.570000000007</v>
      </c>
      <c r="T309" s="93">
        <f t="shared" si="69"/>
        <v>5.6712446887525322E-3</v>
      </c>
      <c r="U309" s="160"/>
      <c r="V309" s="310">
        <v>2059801.9</v>
      </c>
      <c r="W309" s="310">
        <v>1895558.4</v>
      </c>
      <c r="X309" s="144">
        <f t="shared" si="70"/>
        <v>164243.5</v>
      </c>
      <c r="Y309" s="93">
        <f t="shared" si="71"/>
        <v>8.6646499522251605E-2</v>
      </c>
      <c r="Z309" s="134"/>
    </row>
    <row r="310" spans="1:26" s="70" customFormat="1" hidden="1" outlineLevel="1" x14ac:dyDescent="0.25">
      <c r="A310" s="65" t="s">
        <v>1406</v>
      </c>
      <c r="B310" s="66" t="s">
        <v>1867</v>
      </c>
      <c r="C310" s="67" t="s">
        <v>2324</v>
      </c>
      <c r="D310" s="68"/>
      <c r="E310" s="69"/>
      <c r="F310" s="310">
        <v>13654.09</v>
      </c>
      <c r="G310" s="310">
        <v>13746.02</v>
      </c>
      <c r="H310" s="144">
        <f t="shared" si="64"/>
        <v>-91.930000000000291</v>
      </c>
      <c r="I310" s="93">
        <f t="shared" si="65"/>
        <v>-6.6877539826073499E-3</v>
      </c>
      <c r="J310" s="160"/>
      <c r="K310" s="310">
        <v>84746.66</v>
      </c>
      <c r="L310" s="310">
        <v>83581.45</v>
      </c>
      <c r="M310" s="144">
        <f t="shared" si="66"/>
        <v>1165.2100000000064</v>
      </c>
      <c r="N310" s="93">
        <f t="shared" si="67"/>
        <v>1.3941012030779633E-2</v>
      </c>
      <c r="O310" s="261"/>
      <c r="P310" s="160"/>
      <c r="Q310" s="310">
        <v>37244.51</v>
      </c>
      <c r="R310" s="310">
        <v>38130.18</v>
      </c>
      <c r="S310" s="144">
        <f t="shared" si="68"/>
        <v>-885.66999999999825</v>
      </c>
      <c r="T310" s="93">
        <f t="shared" si="69"/>
        <v>-2.3227532626386715E-2</v>
      </c>
      <c r="U310" s="160"/>
      <c r="V310" s="310">
        <v>167212.24</v>
      </c>
      <c r="W310" s="310">
        <v>59250.239999999998</v>
      </c>
      <c r="X310" s="144">
        <f t="shared" si="70"/>
        <v>107962</v>
      </c>
      <c r="Y310" s="93">
        <f t="shared" si="71"/>
        <v>1.8221360791112409</v>
      </c>
      <c r="Z310" s="134"/>
    </row>
    <row r="311" spans="1:26" s="70" customFormat="1" hidden="1" outlineLevel="1" x14ac:dyDescent="0.25">
      <c r="A311" s="65" t="s">
        <v>1407</v>
      </c>
      <c r="B311" s="66" t="s">
        <v>1868</v>
      </c>
      <c r="C311" s="67" t="s">
        <v>2325</v>
      </c>
      <c r="D311" s="68"/>
      <c r="E311" s="69"/>
      <c r="F311" s="310">
        <v>6290829.3399999999</v>
      </c>
      <c r="G311" s="310">
        <v>6118337.4100000001</v>
      </c>
      <c r="H311" s="144">
        <f t="shared" si="64"/>
        <v>172491.9299999997</v>
      </c>
      <c r="I311" s="93">
        <f t="shared" si="65"/>
        <v>2.8192614829982005E-2</v>
      </c>
      <c r="J311" s="160"/>
      <c r="K311" s="310">
        <v>37955679.899999999</v>
      </c>
      <c r="L311" s="310">
        <v>37119875.869999997</v>
      </c>
      <c r="M311" s="144">
        <f t="shared" si="66"/>
        <v>835804.03000000119</v>
      </c>
      <c r="N311" s="93">
        <f t="shared" si="67"/>
        <v>2.2516347655017126E-2</v>
      </c>
      <c r="O311" s="261"/>
      <c r="P311" s="160"/>
      <c r="Q311" s="310">
        <v>19083191.890000001</v>
      </c>
      <c r="R311" s="310">
        <v>18559937.93</v>
      </c>
      <c r="S311" s="144">
        <f t="shared" si="68"/>
        <v>523253.96000000089</v>
      </c>
      <c r="T311" s="93">
        <f t="shared" si="69"/>
        <v>2.8192656784386181E-2</v>
      </c>
      <c r="U311" s="160"/>
      <c r="V311" s="310">
        <v>75485407.159999996</v>
      </c>
      <c r="W311" s="310">
        <v>72521536.00999999</v>
      </c>
      <c r="X311" s="144">
        <f t="shared" si="70"/>
        <v>2963871.150000006</v>
      </c>
      <c r="Y311" s="93">
        <f t="shared" si="71"/>
        <v>4.0868841354812425E-2</v>
      </c>
      <c r="Z311" s="134"/>
    </row>
    <row r="312" spans="1:26" s="70" customFormat="1" hidden="1" outlineLevel="1" x14ac:dyDescent="0.25">
      <c r="A312" s="65" t="s">
        <v>1408</v>
      </c>
      <c r="B312" s="66" t="s">
        <v>1869</v>
      </c>
      <c r="C312" s="67" t="s">
        <v>2326</v>
      </c>
      <c r="D312" s="68"/>
      <c r="E312" s="69"/>
      <c r="F312" s="310">
        <v>398850.65</v>
      </c>
      <c r="G312" s="310">
        <v>458249.12</v>
      </c>
      <c r="H312" s="144">
        <f t="shared" si="64"/>
        <v>-59398.469999999972</v>
      </c>
      <c r="I312" s="93">
        <f t="shared" si="65"/>
        <v>-0.12962047804914492</v>
      </c>
      <c r="J312" s="160"/>
      <c r="K312" s="310">
        <v>2393103.9</v>
      </c>
      <c r="L312" s="310">
        <v>2749494.69</v>
      </c>
      <c r="M312" s="144">
        <f t="shared" si="66"/>
        <v>-356390.79000000004</v>
      </c>
      <c r="N312" s="93">
        <f t="shared" si="67"/>
        <v>-0.12962046855235063</v>
      </c>
      <c r="O312" s="261"/>
      <c r="P312" s="160"/>
      <c r="Q312" s="310">
        <v>1196551.95</v>
      </c>
      <c r="R312" s="310">
        <v>1374747.34</v>
      </c>
      <c r="S312" s="144">
        <f t="shared" si="68"/>
        <v>-178195.39000000013</v>
      </c>
      <c r="T312" s="93">
        <f t="shared" si="69"/>
        <v>-0.12962046538675254</v>
      </c>
      <c r="U312" s="160"/>
      <c r="V312" s="310">
        <v>5142598.5999999996</v>
      </c>
      <c r="W312" s="310">
        <v>5465461.2699999996</v>
      </c>
      <c r="X312" s="144">
        <f t="shared" si="70"/>
        <v>-322862.66999999993</v>
      </c>
      <c r="Y312" s="93">
        <f t="shared" si="71"/>
        <v>-5.9073270132238988E-2</v>
      </c>
      <c r="Z312" s="134"/>
    </row>
    <row r="313" spans="1:26" s="70" customFormat="1" hidden="1" outlineLevel="1" x14ac:dyDescent="0.25">
      <c r="A313" s="65" t="s">
        <v>1409</v>
      </c>
      <c r="B313" s="66" t="s">
        <v>1870</v>
      </c>
      <c r="C313" s="67" t="s">
        <v>2327</v>
      </c>
      <c r="D313" s="68"/>
      <c r="E313" s="69"/>
      <c r="F313" s="310">
        <v>8170676</v>
      </c>
      <c r="G313" s="310">
        <v>-2216889</v>
      </c>
      <c r="H313" s="144">
        <f t="shared" si="64"/>
        <v>10387565</v>
      </c>
      <c r="I313" s="93">
        <f t="shared" si="65"/>
        <v>-4.6856495746967939</v>
      </c>
      <c r="J313" s="160"/>
      <c r="K313" s="310">
        <v>7582166</v>
      </c>
      <c r="L313" s="310">
        <v>-2938297</v>
      </c>
      <c r="M313" s="144">
        <f t="shared" si="66"/>
        <v>10520463</v>
      </c>
      <c r="N313" s="93">
        <f t="shared" si="67"/>
        <v>-3.5804627646558536</v>
      </c>
      <c r="O313" s="261"/>
      <c r="P313" s="160"/>
      <c r="Q313" s="310">
        <v>7936051</v>
      </c>
      <c r="R313" s="310">
        <v>-2636127</v>
      </c>
      <c r="S313" s="144">
        <f t="shared" si="68"/>
        <v>10572178</v>
      </c>
      <c r="T313" s="93">
        <f t="shared" si="69"/>
        <v>-4.0104964593890964</v>
      </c>
      <c r="U313" s="160"/>
      <c r="V313" s="310">
        <v>5697033</v>
      </c>
      <c r="W313" s="310">
        <v>-12937667</v>
      </c>
      <c r="X313" s="144">
        <f t="shared" si="70"/>
        <v>18634700</v>
      </c>
      <c r="Y313" s="93">
        <f t="shared" si="71"/>
        <v>-1.4403446927487005</v>
      </c>
      <c r="Z313" s="134"/>
    </row>
    <row r="314" spans="1:26" s="70" customFormat="1" hidden="1" outlineLevel="1" x14ac:dyDescent="0.25">
      <c r="A314" s="65" t="s">
        <v>1410</v>
      </c>
      <c r="B314" s="66" t="s">
        <v>1871</v>
      </c>
      <c r="C314" s="67" t="s">
        <v>2328</v>
      </c>
      <c r="D314" s="68"/>
      <c r="E314" s="69"/>
      <c r="F314" s="310">
        <v>90871.66</v>
      </c>
      <c r="G314" s="310">
        <v>72172.460000000006</v>
      </c>
      <c r="H314" s="144">
        <f t="shared" si="64"/>
        <v>18699.199999999997</v>
      </c>
      <c r="I314" s="93">
        <f t="shared" si="65"/>
        <v>0.25909051735246375</v>
      </c>
      <c r="J314" s="160"/>
      <c r="K314" s="310">
        <v>559044.05000000005</v>
      </c>
      <c r="L314" s="310">
        <v>433229.69</v>
      </c>
      <c r="M314" s="144">
        <f t="shared" si="66"/>
        <v>125814.36000000004</v>
      </c>
      <c r="N314" s="93">
        <f t="shared" si="67"/>
        <v>0.29041029020887288</v>
      </c>
      <c r="O314" s="261"/>
      <c r="P314" s="160"/>
      <c r="Q314" s="310">
        <v>273000.8</v>
      </c>
      <c r="R314" s="310">
        <v>216614.87</v>
      </c>
      <c r="S314" s="144">
        <f t="shared" si="68"/>
        <v>56385.929999999993</v>
      </c>
      <c r="T314" s="93">
        <f t="shared" si="69"/>
        <v>0.26030498275580061</v>
      </c>
      <c r="U314" s="160"/>
      <c r="V314" s="310">
        <v>999612.88000000012</v>
      </c>
      <c r="W314" s="310">
        <v>811003.19</v>
      </c>
      <c r="X314" s="144">
        <f t="shared" si="70"/>
        <v>188609.69000000018</v>
      </c>
      <c r="Y314" s="93">
        <f t="shared" si="71"/>
        <v>0.23256343788240857</v>
      </c>
      <c r="Z314" s="134"/>
    </row>
    <row r="315" spans="1:26" s="70" customFormat="1" hidden="1" outlineLevel="1" x14ac:dyDescent="0.25">
      <c r="A315" s="65" t="s">
        <v>1411</v>
      </c>
      <c r="B315" s="66" t="s">
        <v>1872</v>
      </c>
      <c r="C315" s="67" t="s">
        <v>2329</v>
      </c>
      <c r="D315" s="68"/>
      <c r="E315" s="69"/>
      <c r="F315" s="310">
        <v>793952</v>
      </c>
      <c r="G315" s="310">
        <v>4567.51</v>
      </c>
      <c r="H315" s="144">
        <f t="shared" si="64"/>
        <v>789384.49</v>
      </c>
      <c r="I315" s="93">
        <f t="shared" si="65"/>
        <v>172.82600147563988</v>
      </c>
      <c r="J315" s="160"/>
      <c r="K315" s="310">
        <v>4763712</v>
      </c>
      <c r="L315" s="310">
        <v>27405.06</v>
      </c>
      <c r="M315" s="144">
        <f t="shared" si="66"/>
        <v>4736306.9400000004</v>
      </c>
      <c r="N315" s="93">
        <f t="shared" si="67"/>
        <v>172.82600147563991</v>
      </c>
      <c r="O315" s="261"/>
      <c r="P315" s="160"/>
      <c r="Q315" s="310">
        <v>2381856</v>
      </c>
      <c r="R315" s="310">
        <v>13702.53</v>
      </c>
      <c r="S315" s="144">
        <f t="shared" si="68"/>
        <v>2368153.4700000002</v>
      </c>
      <c r="T315" s="93">
        <f t="shared" si="69"/>
        <v>172.82600147563991</v>
      </c>
      <c r="U315" s="160"/>
      <c r="V315" s="310">
        <v>4791115.0599999996</v>
      </c>
      <c r="W315" s="310">
        <v>-311204.04000000004</v>
      </c>
      <c r="X315" s="144">
        <f t="shared" si="70"/>
        <v>5102319.0999999996</v>
      </c>
      <c r="Y315" s="93">
        <f t="shared" si="71"/>
        <v>-16.395414082670644</v>
      </c>
      <c r="Z315" s="134"/>
    </row>
    <row r="316" spans="1:26" collapsed="1" x14ac:dyDescent="0.25">
      <c r="A316" s="40" t="s">
        <v>662</v>
      </c>
      <c r="B316" s="40">
        <v>35</v>
      </c>
      <c r="C316" s="89" t="s">
        <v>370</v>
      </c>
      <c r="D316" s="85"/>
      <c r="E316" s="50"/>
      <c r="F316" s="286">
        <v>15940164.380000001</v>
      </c>
      <c r="G316" s="286">
        <v>4629016.5999999996</v>
      </c>
      <c r="H316" s="286">
        <f t="shared" ref="H316:H347" si="72">+F316-G316</f>
        <v>11311147.780000001</v>
      </c>
      <c r="I316" s="50">
        <f t="shared" ref="I316:I347" si="73">IF(AND(F316=0,G316=0),"",IF(OR(F316=0,G316=0),100%,(+H316/G316)))</f>
        <v>2.4435314792347045</v>
      </c>
      <c r="J316" s="264"/>
      <c r="K316" s="286">
        <v>54427653.239999995</v>
      </c>
      <c r="L316" s="286">
        <v>38561282.529999994</v>
      </c>
      <c r="M316" s="286">
        <f t="shared" ref="M316:M347" si="74">+K316-L316</f>
        <v>15866370.710000001</v>
      </c>
      <c r="N316" s="50">
        <f t="shared" ref="N316:N347" si="75">IF(AND(K316=0,L316=0),"",IF(OR(K316=0,L316=0),100%,(+M316/L316)))</f>
        <v>0.41145858407733837</v>
      </c>
      <c r="O316" s="185"/>
      <c r="P316" s="257"/>
      <c r="Q316" s="286">
        <v>31449371.960000001</v>
      </c>
      <c r="R316" s="286">
        <v>18106139.590000004</v>
      </c>
      <c r="S316" s="286">
        <f t="shared" ref="S316:S347" si="76">+Q316-R316</f>
        <v>13343232.369999997</v>
      </c>
      <c r="T316" s="50">
        <f t="shared" ref="T316:T347" si="77">IF(AND(Q316=0,R316=0),"",IF(OR(Q316=0,R316=0),100%,(+S316/R316)))</f>
        <v>0.73694518390709007</v>
      </c>
      <c r="U316" s="264"/>
      <c r="V316" s="286">
        <v>94441005.339999989</v>
      </c>
      <c r="W316" s="286">
        <v>67604490.569999993</v>
      </c>
      <c r="X316" s="286">
        <f t="shared" ref="X316:X347" si="78">+V316-W316</f>
        <v>26836514.769999996</v>
      </c>
      <c r="Y316" s="50">
        <f t="shared" ref="Y316:Y347" si="79">IF(AND(V316=0,W316=0),"",IF(OR(V316=0,W316=0),100%,(+X316/W316)))</f>
        <v>0.39696349375212808</v>
      </c>
      <c r="Z316"/>
    </row>
    <row r="317" spans="1:26" s="70" customFormat="1" hidden="1" outlineLevel="1" x14ac:dyDescent="0.25">
      <c r="A317" s="65" t="s">
        <v>1412</v>
      </c>
      <c r="B317" s="66" t="s">
        <v>1873</v>
      </c>
      <c r="C317" s="67" t="s">
        <v>2330</v>
      </c>
      <c r="D317" s="68"/>
      <c r="E317" s="69"/>
      <c r="F317" s="310">
        <v>250785.13</v>
      </c>
      <c r="G317" s="310">
        <v>423275.98</v>
      </c>
      <c r="H317" s="144">
        <f t="shared" si="72"/>
        <v>-172490.84999999998</v>
      </c>
      <c r="I317" s="93">
        <f t="shared" si="73"/>
        <v>-0.40751391090040118</v>
      </c>
      <c r="J317" s="160"/>
      <c r="K317" s="310">
        <v>542275.01</v>
      </c>
      <c r="L317" s="310">
        <v>807183.66</v>
      </c>
      <c r="M317" s="144">
        <f t="shared" si="74"/>
        <v>-264908.65000000002</v>
      </c>
      <c r="N317" s="93">
        <f t="shared" si="75"/>
        <v>-0.32818881640889513</v>
      </c>
      <c r="O317" s="261"/>
      <c r="P317" s="160"/>
      <c r="Q317" s="310">
        <v>372220.55</v>
      </c>
      <c r="R317" s="310">
        <v>524579.85</v>
      </c>
      <c r="S317" s="144">
        <f t="shared" si="76"/>
        <v>-152359.29999999999</v>
      </c>
      <c r="T317" s="93">
        <f t="shared" si="77"/>
        <v>-0.29044062595999443</v>
      </c>
      <c r="U317" s="160"/>
      <c r="V317" s="310">
        <v>930145.65</v>
      </c>
      <c r="W317" s="310">
        <v>1352932.38</v>
      </c>
      <c r="X317" s="144">
        <f t="shared" si="78"/>
        <v>-422786.72999999986</v>
      </c>
      <c r="Y317" s="93">
        <f t="shared" si="79"/>
        <v>-0.31249657133640329</v>
      </c>
      <c r="Z317" s="134"/>
    </row>
    <row r="318" spans="1:26" s="70" customFormat="1" hidden="1" outlineLevel="1" x14ac:dyDescent="0.25">
      <c r="A318" s="65" t="s">
        <v>1413</v>
      </c>
      <c r="B318" s="66" t="s">
        <v>1874</v>
      </c>
      <c r="C318" s="67" t="s">
        <v>2331</v>
      </c>
      <c r="D318" s="68"/>
      <c r="E318" s="69"/>
      <c r="F318" s="310">
        <v>0</v>
      </c>
      <c r="G318" s="310">
        <v>0</v>
      </c>
      <c r="H318" s="144">
        <f t="shared" si="72"/>
        <v>0</v>
      </c>
      <c r="I318" s="93" t="str">
        <f t="shared" si="73"/>
        <v/>
      </c>
      <c r="J318" s="160"/>
      <c r="K318" s="310">
        <v>0</v>
      </c>
      <c r="L318" s="310">
        <v>1248885.1499999999</v>
      </c>
      <c r="M318" s="144">
        <f t="shared" si="74"/>
        <v>-1248885.1499999999</v>
      </c>
      <c r="N318" s="93">
        <f t="shared" si="75"/>
        <v>1</v>
      </c>
      <c r="O318" s="261"/>
      <c r="P318" s="160"/>
      <c r="Q318" s="310">
        <v>0</v>
      </c>
      <c r="R318" s="310">
        <v>0</v>
      </c>
      <c r="S318" s="144">
        <f t="shared" si="76"/>
        <v>0</v>
      </c>
      <c r="T318" s="93" t="str">
        <f t="shared" si="77"/>
        <v/>
      </c>
      <c r="U318" s="160"/>
      <c r="V318" s="310">
        <v>0</v>
      </c>
      <c r="W318" s="310">
        <v>-8033066.5700000003</v>
      </c>
      <c r="X318" s="144">
        <f t="shared" si="78"/>
        <v>8033066.5700000003</v>
      </c>
      <c r="Y318" s="93">
        <f t="shared" si="79"/>
        <v>1</v>
      </c>
      <c r="Z318" s="134"/>
    </row>
    <row r="319" spans="1:26" s="70" customFormat="1" hidden="1" outlineLevel="1" x14ac:dyDescent="0.25">
      <c r="A319" s="65" t="s">
        <v>1414</v>
      </c>
      <c r="B319" s="66" t="s">
        <v>1875</v>
      </c>
      <c r="C319" s="67" t="s">
        <v>2332</v>
      </c>
      <c r="D319" s="68"/>
      <c r="E319" s="69"/>
      <c r="F319" s="310">
        <v>355.43</v>
      </c>
      <c r="G319" s="310">
        <v>239.28</v>
      </c>
      <c r="H319" s="144">
        <f t="shared" si="72"/>
        <v>116.15</v>
      </c>
      <c r="I319" s="93">
        <f t="shared" si="73"/>
        <v>0.48541457706452695</v>
      </c>
      <c r="J319" s="160"/>
      <c r="K319" s="310">
        <v>1819.95</v>
      </c>
      <c r="L319" s="310">
        <v>1824.26</v>
      </c>
      <c r="M319" s="144">
        <f t="shared" si="74"/>
        <v>-4.3099999999999454</v>
      </c>
      <c r="N319" s="93">
        <f t="shared" si="75"/>
        <v>-2.3626018221086609E-3</v>
      </c>
      <c r="O319" s="261"/>
      <c r="P319" s="160"/>
      <c r="Q319" s="310">
        <v>910.01</v>
      </c>
      <c r="R319" s="310">
        <v>853.71</v>
      </c>
      <c r="S319" s="144">
        <f t="shared" si="76"/>
        <v>56.299999999999955</v>
      </c>
      <c r="T319" s="93">
        <f t="shared" si="77"/>
        <v>6.5947452882126195E-2</v>
      </c>
      <c r="U319" s="160"/>
      <c r="V319" s="310">
        <v>3532.4</v>
      </c>
      <c r="W319" s="310">
        <v>3662.88</v>
      </c>
      <c r="X319" s="144">
        <f t="shared" si="78"/>
        <v>-130.48000000000002</v>
      </c>
      <c r="Y319" s="93">
        <f t="shared" si="79"/>
        <v>-3.5622242606910416E-2</v>
      </c>
      <c r="Z319" s="134"/>
    </row>
    <row r="320" spans="1:26" ht="13.5" customHeight="1" collapsed="1" x14ac:dyDescent="0.25">
      <c r="A320" s="40" t="s">
        <v>663</v>
      </c>
      <c r="B320" s="43">
        <v>36</v>
      </c>
      <c r="C320" s="89" t="s">
        <v>369</v>
      </c>
      <c r="D320" s="86"/>
      <c r="E320" s="50"/>
      <c r="F320" s="286">
        <v>251140.56</v>
      </c>
      <c r="G320" s="286">
        <v>423515.26</v>
      </c>
      <c r="H320" s="286">
        <f t="shared" si="72"/>
        <v>-172374.7</v>
      </c>
      <c r="I320" s="50">
        <f t="shared" si="73"/>
        <v>-0.40700941921195471</v>
      </c>
      <c r="J320" s="264"/>
      <c r="K320" s="286">
        <v>544094.96</v>
      </c>
      <c r="L320" s="286">
        <v>2057893.07</v>
      </c>
      <c r="M320" s="286">
        <f t="shared" si="74"/>
        <v>-1513798.11</v>
      </c>
      <c r="N320" s="50">
        <f t="shared" si="75"/>
        <v>-0.73560581551499182</v>
      </c>
      <c r="O320" s="185"/>
      <c r="P320" s="257"/>
      <c r="Q320" s="286">
        <v>373130.56</v>
      </c>
      <c r="R320" s="286">
        <v>525433.55999999994</v>
      </c>
      <c r="S320" s="286">
        <f t="shared" si="76"/>
        <v>-152302.99999999994</v>
      </c>
      <c r="T320" s="50">
        <f t="shared" si="77"/>
        <v>-0.28986157640939408</v>
      </c>
      <c r="U320" s="264"/>
      <c r="V320" s="286">
        <v>933678.05</v>
      </c>
      <c r="W320" s="286">
        <v>-6676471.3100000005</v>
      </c>
      <c r="X320" s="286">
        <f t="shared" si="78"/>
        <v>7610149.3600000003</v>
      </c>
      <c r="Y320" s="50">
        <f t="shared" si="79"/>
        <v>-1.1398460364236929</v>
      </c>
      <c r="Z320"/>
    </row>
    <row r="321" spans="1:26" s="70" customFormat="1" hidden="1" outlineLevel="1" x14ac:dyDescent="0.25">
      <c r="A321" s="65" t="s">
        <v>1415</v>
      </c>
      <c r="B321" s="66" t="s">
        <v>1876</v>
      </c>
      <c r="C321" s="67" t="s">
        <v>2333</v>
      </c>
      <c r="D321" s="68"/>
      <c r="E321" s="69"/>
      <c r="F321" s="310">
        <v>0</v>
      </c>
      <c r="G321" s="310">
        <v>0</v>
      </c>
      <c r="H321" s="144">
        <f t="shared" si="72"/>
        <v>0</v>
      </c>
      <c r="I321" s="93" t="str">
        <f t="shared" si="73"/>
        <v/>
      </c>
      <c r="J321" s="160"/>
      <c r="K321" s="310">
        <v>250</v>
      </c>
      <c r="L321" s="310">
        <v>0</v>
      </c>
      <c r="M321" s="144">
        <f t="shared" si="74"/>
        <v>250</v>
      </c>
      <c r="N321" s="93">
        <f t="shared" si="75"/>
        <v>1</v>
      </c>
      <c r="O321" s="261"/>
      <c r="P321" s="160"/>
      <c r="Q321" s="310">
        <v>0</v>
      </c>
      <c r="R321" s="310">
        <v>0</v>
      </c>
      <c r="S321" s="144">
        <f t="shared" si="76"/>
        <v>0</v>
      </c>
      <c r="T321" s="93" t="str">
        <f t="shared" si="77"/>
        <v/>
      </c>
      <c r="U321" s="160"/>
      <c r="V321" s="310">
        <v>250</v>
      </c>
      <c r="W321" s="310">
        <v>0</v>
      </c>
      <c r="X321" s="144">
        <f t="shared" si="78"/>
        <v>250</v>
      </c>
      <c r="Y321" s="93">
        <f t="shared" si="79"/>
        <v>1</v>
      </c>
      <c r="Z321" s="134"/>
    </row>
    <row r="322" spans="1:26" s="70" customFormat="1" hidden="1" outlineLevel="1" x14ac:dyDescent="0.25">
      <c r="A322" s="65" t="s">
        <v>1416</v>
      </c>
      <c r="B322" s="66" t="s">
        <v>1877</v>
      </c>
      <c r="C322" s="67" t="s">
        <v>2267</v>
      </c>
      <c r="D322" s="68"/>
      <c r="E322" s="69"/>
      <c r="F322" s="310">
        <v>0</v>
      </c>
      <c r="G322" s="310">
        <v>0</v>
      </c>
      <c r="H322" s="144">
        <f t="shared" si="72"/>
        <v>0</v>
      </c>
      <c r="I322" s="93" t="str">
        <f t="shared" si="73"/>
        <v/>
      </c>
      <c r="J322" s="160"/>
      <c r="K322" s="310">
        <v>0</v>
      </c>
      <c r="L322" s="310">
        <v>0</v>
      </c>
      <c r="M322" s="144">
        <f t="shared" si="74"/>
        <v>0</v>
      </c>
      <c r="N322" s="93" t="str">
        <f t="shared" si="75"/>
        <v/>
      </c>
      <c r="O322" s="261"/>
      <c r="P322" s="160"/>
      <c r="Q322" s="310">
        <v>0</v>
      </c>
      <c r="R322" s="310">
        <v>0</v>
      </c>
      <c r="S322" s="144">
        <f t="shared" si="76"/>
        <v>0</v>
      </c>
      <c r="T322" s="93" t="str">
        <f t="shared" si="77"/>
        <v/>
      </c>
      <c r="U322" s="160"/>
      <c r="V322" s="310">
        <v>0</v>
      </c>
      <c r="W322" s="310">
        <v>0</v>
      </c>
      <c r="X322" s="144">
        <f t="shared" si="78"/>
        <v>0</v>
      </c>
      <c r="Y322" s="93" t="str">
        <f t="shared" si="79"/>
        <v/>
      </c>
      <c r="Z322" s="134"/>
    </row>
    <row r="323" spans="1:26" ht="12.75" customHeight="1" collapsed="1" x14ac:dyDescent="0.25">
      <c r="A323" s="40" t="s">
        <v>664</v>
      </c>
      <c r="B323" s="43">
        <v>37</v>
      </c>
      <c r="C323" s="89" t="s">
        <v>368</v>
      </c>
      <c r="D323" s="86"/>
      <c r="E323" s="50"/>
      <c r="F323" s="286">
        <v>0</v>
      </c>
      <c r="G323" s="286">
        <v>0</v>
      </c>
      <c r="H323" s="286">
        <f t="shared" si="72"/>
        <v>0</v>
      </c>
      <c r="I323" s="50" t="str">
        <f t="shared" si="73"/>
        <v/>
      </c>
      <c r="J323" s="264"/>
      <c r="K323" s="286">
        <v>250</v>
      </c>
      <c r="L323" s="286">
        <v>0</v>
      </c>
      <c r="M323" s="286">
        <f t="shared" si="74"/>
        <v>250</v>
      </c>
      <c r="N323" s="50">
        <f t="shared" si="75"/>
        <v>1</v>
      </c>
      <c r="O323" s="185"/>
      <c r="P323" s="257"/>
      <c r="Q323" s="286">
        <v>0</v>
      </c>
      <c r="R323" s="286">
        <v>0</v>
      </c>
      <c r="S323" s="286">
        <f t="shared" si="76"/>
        <v>0</v>
      </c>
      <c r="T323" s="50" t="str">
        <f t="shared" si="77"/>
        <v/>
      </c>
      <c r="U323" s="264"/>
      <c r="V323" s="286">
        <v>250</v>
      </c>
      <c r="W323" s="286">
        <v>0</v>
      </c>
      <c r="X323" s="286">
        <f t="shared" si="78"/>
        <v>250</v>
      </c>
      <c r="Y323" s="50">
        <f t="shared" si="79"/>
        <v>1</v>
      </c>
      <c r="Z323"/>
    </row>
    <row r="324" spans="1:26" x14ac:dyDescent="0.25">
      <c r="A324" s="43"/>
      <c r="B324" s="43">
        <v>38</v>
      </c>
      <c r="C324" s="89" t="s">
        <v>797</v>
      </c>
      <c r="D324" s="86"/>
      <c r="E324" s="50"/>
      <c r="F324" s="286"/>
      <c r="G324" s="286"/>
      <c r="H324" s="286">
        <f t="shared" si="72"/>
        <v>0</v>
      </c>
      <c r="I324" s="50" t="str">
        <f t="shared" si="73"/>
        <v/>
      </c>
      <c r="J324" s="264"/>
      <c r="K324" s="286"/>
      <c r="L324" s="286"/>
      <c r="M324" s="286">
        <f t="shared" si="74"/>
        <v>0</v>
      </c>
      <c r="N324" s="50" t="str">
        <f t="shared" si="75"/>
        <v/>
      </c>
      <c r="O324" s="185"/>
      <c r="P324" s="257"/>
      <c r="Q324" s="286"/>
      <c r="R324" s="286"/>
      <c r="S324" s="286">
        <f t="shared" si="76"/>
        <v>0</v>
      </c>
      <c r="T324" s="50" t="str">
        <f t="shared" si="77"/>
        <v/>
      </c>
      <c r="U324" s="264"/>
      <c r="V324" s="286"/>
      <c r="W324" s="286"/>
      <c r="X324" s="286">
        <f t="shared" si="78"/>
        <v>0</v>
      </c>
      <c r="Y324" s="50" t="str">
        <f t="shared" si="79"/>
        <v/>
      </c>
      <c r="Z324"/>
    </row>
    <row r="325" spans="1:26" s="70" customFormat="1" hidden="1" outlineLevel="1" x14ac:dyDescent="0.25">
      <c r="A325" s="65" t="s">
        <v>1388</v>
      </c>
      <c r="B325" s="66" t="s">
        <v>1849</v>
      </c>
      <c r="C325" s="67" t="s">
        <v>2255</v>
      </c>
      <c r="D325" s="68"/>
      <c r="E325" s="69"/>
      <c r="F325" s="310">
        <v>212175.87</v>
      </c>
      <c r="G325" s="310">
        <v>137056.33000000002</v>
      </c>
      <c r="H325" s="144">
        <f t="shared" si="72"/>
        <v>75119.539999999979</v>
      </c>
      <c r="I325" s="93">
        <f t="shared" si="73"/>
        <v>0.54809245220560021</v>
      </c>
      <c r="J325" s="160"/>
      <c r="K325" s="310">
        <v>1118799.25</v>
      </c>
      <c r="L325" s="310">
        <v>1090896.78</v>
      </c>
      <c r="M325" s="144">
        <f t="shared" si="74"/>
        <v>27902.469999999972</v>
      </c>
      <c r="N325" s="93">
        <f t="shared" si="75"/>
        <v>2.5577552809350094E-2</v>
      </c>
      <c r="O325" s="261"/>
      <c r="P325" s="160"/>
      <c r="Q325" s="310">
        <v>525207.21</v>
      </c>
      <c r="R325" s="310">
        <v>494461.71</v>
      </c>
      <c r="S325" s="144">
        <f t="shared" si="76"/>
        <v>30745.499999999942</v>
      </c>
      <c r="T325" s="93">
        <f t="shared" si="77"/>
        <v>6.2179738851770625E-2</v>
      </c>
      <c r="U325" s="160"/>
      <c r="V325" s="310">
        <v>2092674.6</v>
      </c>
      <c r="W325" s="310">
        <v>2186995.81</v>
      </c>
      <c r="X325" s="144">
        <f t="shared" si="78"/>
        <v>-94321.209999999963</v>
      </c>
      <c r="Y325" s="93">
        <f t="shared" si="79"/>
        <v>-4.3128207913667636E-2</v>
      </c>
      <c r="Z325" s="134"/>
    </row>
    <row r="326" spans="1:26" s="70" customFormat="1" hidden="1" outlineLevel="1" x14ac:dyDescent="0.25">
      <c r="A326" s="65" t="s">
        <v>1389</v>
      </c>
      <c r="B326" s="66" t="s">
        <v>1850</v>
      </c>
      <c r="C326" s="67" t="s">
        <v>2307</v>
      </c>
      <c r="D326" s="68"/>
      <c r="E326" s="69"/>
      <c r="F326" s="310">
        <v>54208.05</v>
      </c>
      <c r="G326" s="310">
        <v>30121.74</v>
      </c>
      <c r="H326" s="144">
        <f t="shared" si="72"/>
        <v>24086.31</v>
      </c>
      <c r="I326" s="93">
        <f t="shared" si="73"/>
        <v>0.79963209296674098</v>
      </c>
      <c r="J326" s="160"/>
      <c r="K326" s="310">
        <v>314413.55</v>
      </c>
      <c r="L326" s="310">
        <v>188884.30000000002</v>
      </c>
      <c r="M326" s="144">
        <f t="shared" si="74"/>
        <v>125529.24999999997</v>
      </c>
      <c r="N326" s="93">
        <f t="shared" si="75"/>
        <v>0.66458276309889153</v>
      </c>
      <c r="O326" s="261"/>
      <c r="P326" s="160"/>
      <c r="Q326" s="310">
        <v>206227.56</v>
      </c>
      <c r="R326" s="310">
        <v>91472.74</v>
      </c>
      <c r="S326" s="144">
        <f t="shared" si="76"/>
        <v>114754.81999999999</v>
      </c>
      <c r="T326" s="93">
        <f t="shared" si="77"/>
        <v>1.2545247906644099</v>
      </c>
      <c r="U326" s="160"/>
      <c r="V326" s="310">
        <v>511614.5</v>
      </c>
      <c r="W326" s="310">
        <v>345975.53</v>
      </c>
      <c r="X326" s="144">
        <f t="shared" si="78"/>
        <v>165638.96999999997</v>
      </c>
      <c r="Y326" s="93">
        <f t="shared" si="79"/>
        <v>0.4787592058895031</v>
      </c>
      <c r="Z326" s="134"/>
    </row>
    <row r="327" spans="1:26" s="70" customFormat="1" hidden="1" outlineLevel="1" x14ac:dyDescent="0.25">
      <c r="A327" s="65" t="s">
        <v>1390</v>
      </c>
      <c r="B327" s="66" t="s">
        <v>1851</v>
      </c>
      <c r="C327" s="67" t="s">
        <v>2308</v>
      </c>
      <c r="D327" s="68"/>
      <c r="E327" s="69"/>
      <c r="F327" s="310">
        <v>80.16</v>
      </c>
      <c r="G327" s="310">
        <v>0</v>
      </c>
      <c r="H327" s="144">
        <f t="shared" si="72"/>
        <v>80.16</v>
      </c>
      <c r="I327" s="93">
        <f t="shared" si="73"/>
        <v>1</v>
      </c>
      <c r="J327" s="160"/>
      <c r="K327" s="310">
        <v>25.2</v>
      </c>
      <c r="L327" s="310">
        <v>0</v>
      </c>
      <c r="M327" s="144">
        <f t="shared" si="74"/>
        <v>25.2</v>
      </c>
      <c r="N327" s="93">
        <f t="shared" si="75"/>
        <v>1</v>
      </c>
      <c r="O327" s="261"/>
      <c r="P327" s="160"/>
      <c r="Q327" s="310">
        <v>-149.14000000000001</v>
      </c>
      <c r="R327" s="310">
        <v>0</v>
      </c>
      <c r="S327" s="144">
        <f t="shared" si="76"/>
        <v>-149.14000000000001</v>
      </c>
      <c r="T327" s="93">
        <f t="shared" si="77"/>
        <v>1</v>
      </c>
      <c r="U327" s="160"/>
      <c r="V327" s="310">
        <v>155.25</v>
      </c>
      <c r="W327" s="310">
        <v>0</v>
      </c>
      <c r="X327" s="144">
        <f t="shared" si="78"/>
        <v>155.25</v>
      </c>
      <c r="Y327" s="93">
        <f t="shared" si="79"/>
        <v>1</v>
      </c>
      <c r="Z327" s="134"/>
    </row>
    <row r="328" spans="1:26" s="70" customFormat="1" hidden="1" outlineLevel="1" x14ac:dyDescent="0.25">
      <c r="A328" s="65" t="s">
        <v>1391</v>
      </c>
      <c r="B328" s="66" t="s">
        <v>1852</v>
      </c>
      <c r="C328" s="67" t="s">
        <v>2309</v>
      </c>
      <c r="D328" s="68"/>
      <c r="E328" s="69"/>
      <c r="F328" s="310">
        <v>12356.26</v>
      </c>
      <c r="G328" s="310">
        <v>13322.58</v>
      </c>
      <c r="H328" s="144">
        <f t="shared" si="72"/>
        <v>-966.31999999999971</v>
      </c>
      <c r="I328" s="93">
        <f t="shared" si="73"/>
        <v>-7.2532497459200818E-2</v>
      </c>
      <c r="J328" s="160"/>
      <c r="K328" s="310">
        <v>44546.51</v>
      </c>
      <c r="L328" s="310">
        <v>39320.080000000002</v>
      </c>
      <c r="M328" s="144">
        <f t="shared" si="74"/>
        <v>5226.43</v>
      </c>
      <c r="N328" s="93">
        <f t="shared" si="75"/>
        <v>0.13292012630696581</v>
      </c>
      <c r="O328" s="261"/>
      <c r="P328" s="160"/>
      <c r="Q328" s="310">
        <v>26784.82</v>
      </c>
      <c r="R328" s="310">
        <v>26191.200000000001</v>
      </c>
      <c r="S328" s="144">
        <f t="shared" si="76"/>
        <v>593.61999999999898</v>
      </c>
      <c r="T328" s="93">
        <f t="shared" si="77"/>
        <v>2.2664864534652822E-2</v>
      </c>
      <c r="U328" s="160"/>
      <c r="V328" s="310">
        <v>82486.929999999993</v>
      </c>
      <c r="W328" s="310">
        <v>74570.89</v>
      </c>
      <c r="X328" s="144">
        <f t="shared" si="78"/>
        <v>7916.0399999999936</v>
      </c>
      <c r="Y328" s="93">
        <f t="shared" si="79"/>
        <v>0.10615455977526879</v>
      </c>
      <c r="Z328" s="134"/>
    </row>
    <row r="329" spans="1:26" s="70" customFormat="1" hidden="1" outlineLevel="1" x14ac:dyDescent="0.25">
      <c r="A329" s="65" t="s">
        <v>1392</v>
      </c>
      <c r="B329" s="66" t="s">
        <v>1853</v>
      </c>
      <c r="C329" s="67" t="s">
        <v>2310</v>
      </c>
      <c r="D329" s="68"/>
      <c r="E329" s="69"/>
      <c r="F329" s="310">
        <v>101015.23</v>
      </c>
      <c r="G329" s="310">
        <v>110596.15000000001</v>
      </c>
      <c r="H329" s="144">
        <f t="shared" si="72"/>
        <v>-9580.9200000000128</v>
      </c>
      <c r="I329" s="93">
        <f t="shared" si="73"/>
        <v>-8.6629778703869995E-2</v>
      </c>
      <c r="J329" s="160"/>
      <c r="K329" s="310">
        <v>731688.02</v>
      </c>
      <c r="L329" s="310">
        <v>730572.47</v>
      </c>
      <c r="M329" s="144">
        <f t="shared" si="74"/>
        <v>1115.5500000000466</v>
      </c>
      <c r="N329" s="93">
        <f t="shared" si="75"/>
        <v>1.5269532398340259E-3</v>
      </c>
      <c r="O329" s="261"/>
      <c r="P329" s="160"/>
      <c r="Q329" s="310">
        <v>351880.81</v>
      </c>
      <c r="R329" s="310">
        <v>359471.86</v>
      </c>
      <c r="S329" s="144">
        <f t="shared" si="76"/>
        <v>-7591.0499999999884</v>
      </c>
      <c r="T329" s="93">
        <f t="shared" si="77"/>
        <v>-2.111723014980919E-2</v>
      </c>
      <c r="U329" s="160"/>
      <c r="V329" s="310">
        <v>1317217.4100000001</v>
      </c>
      <c r="W329" s="310">
        <v>1283082.95</v>
      </c>
      <c r="X329" s="144">
        <f t="shared" si="78"/>
        <v>34134.460000000196</v>
      </c>
      <c r="Y329" s="93">
        <f t="shared" si="79"/>
        <v>2.6603470960314918E-2</v>
      </c>
      <c r="Z329" s="134"/>
    </row>
    <row r="330" spans="1:26" s="70" customFormat="1" hidden="1" outlineLevel="1" x14ac:dyDescent="0.25">
      <c r="A330" s="65" t="s">
        <v>1393</v>
      </c>
      <c r="B330" s="66" t="s">
        <v>1854</v>
      </c>
      <c r="C330" s="67" t="s">
        <v>2311</v>
      </c>
      <c r="D330" s="68"/>
      <c r="E330" s="69"/>
      <c r="F330" s="310">
        <v>0</v>
      </c>
      <c r="G330" s="310">
        <v>0</v>
      </c>
      <c r="H330" s="144">
        <f t="shared" si="72"/>
        <v>0</v>
      </c>
      <c r="I330" s="93" t="str">
        <f t="shared" si="73"/>
        <v/>
      </c>
      <c r="J330" s="160"/>
      <c r="K330" s="310">
        <v>0</v>
      </c>
      <c r="L330" s="310">
        <v>0</v>
      </c>
      <c r="M330" s="144">
        <f t="shared" si="74"/>
        <v>0</v>
      </c>
      <c r="N330" s="93" t="str">
        <f t="shared" si="75"/>
        <v/>
      </c>
      <c r="O330" s="261"/>
      <c r="P330" s="160"/>
      <c r="Q330" s="310">
        <v>0</v>
      </c>
      <c r="R330" s="310">
        <v>0</v>
      </c>
      <c r="S330" s="144">
        <f t="shared" si="76"/>
        <v>0</v>
      </c>
      <c r="T330" s="93" t="str">
        <f t="shared" si="77"/>
        <v/>
      </c>
      <c r="U330" s="160"/>
      <c r="V330" s="310">
        <v>0</v>
      </c>
      <c r="W330" s="310">
        <v>-2488.0100000000002</v>
      </c>
      <c r="X330" s="144">
        <f t="shared" si="78"/>
        <v>2488.0100000000002</v>
      </c>
      <c r="Y330" s="93">
        <f t="shared" si="79"/>
        <v>1</v>
      </c>
      <c r="Z330" s="134"/>
    </row>
    <row r="331" spans="1:26" s="70" customFormat="1" hidden="1" outlineLevel="1" x14ac:dyDescent="0.25">
      <c r="A331" s="65" t="s">
        <v>1394</v>
      </c>
      <c r="B331" s="66" t="s">
        <v>1855</v>
      </c>
      <c r="C331" s="67" t="s">
        <v>2312</v>
      </c>
      <c r="D331" s="68"/>
      <c r="E331" s="69"/>
      <c r="F331" s="310">
        <v>0</v>
      </c>
      <c r="G331" s="310">
        <v>0</v>
      </c>
      <c r="H331" s="144">
        <f t="shared" si="72"/>
        <v>0</v>
      </c>
      <c r="I331" s="93" t="str">
        <f t="shared" si="73"/>
        <v/>
      </c>
      <c r="J331" s="160"/>
      <c r="K331" s="310">
        <v>0</v>
      </c>
      <c r="L331" s="310">
        <v>0</v>
      </c>
      <c r="M331" s="144">
        <f t="shared" si="74"/>
        <v>0</v>
      </c>
      <c r="N331" s="93" t="str">
        <f t="shared" si="75"/>
        <v/>
      </c>
      <c r="O331" s="261"/>
      <c r="P331" s="160"/>
      <c r="Q331" s="310">
        <v>0</v>
      </c>
      <c r="R331" s="310">
        <v>0</v>
      </c>
      <c r="S331" s="144">
        <f t="shared" si="76"/>
        <v>0</v>
      </c>
      <c r="T331" s="93" t="str">
        <f t="shared" si="77"/>
        <v/>
      </c>
      <c r="U331" s="160"/>
      <c r="V331" s="310">
        <v>0</v>
      </c>
      <c r="W331" s="310">
        <v>39613.5</v>
      </c>
      <c r="X331" s="144">
        <f t="shared" si="78"/>
        <v>-39613.5</v>
      </c>
      <c r="Y331" s="93">
        <f t="shared" si="79"/>
        <v>1</v>
      </c>
      <c r="Z331" s="134"/>
    </row>
    <row r="332" spans="1:26" s="70" customFormat="1" hidden="1" outlineLevel="1" x14ac:dyDescent="0.25">
      <c r="A332" s="65" t="s">
        <v>1395</v>
      </c>
      <c r="B332" s="66" t="s">
        <v>1856</v>
      </c>
      <c r="C332" s="67" t="s">
        <v>2313</v>
      </c>
      <c r="D332" s="68"/>
      <c r="E332" s="69"/>
      <c r="F332" s="310">
        <v>0</v>
      </c>
      <c r="G332" s="310">
        <v>0</v>
      </c>
      <c r="H332" s="144">
        <f t="shared" si="72"/>
        <v>0</v>
      </c>
      <c r="I332" s="93" t="str">
        <f t="shared" si="73"/>
        <v/>
      </c>
      <c r="J332" s="160"/>
      <c r="K332" s="310">
        <v>0</v>
      </c>
      <c r="L332" s="310">
        <v>3534.9700000000003</v>
      </c>
      <c r="M332" s="144">
        <f t="shared" si="74"/>
        <v>-3534.9700000000003</v>
      </c>
      <c r="N332" s="93">
        <f t="shared" si="75"/>
        <v>1</v>
      </c>
      <c r="O332" s="261"/>
      <c r="P332" s="160"/>
      <c r="Q332" s="310">
        <v>0</v>
      </c>
      <c r="R332" s="310">
        <v>0</v>
      </c>
      <c r="S332" s="144">
        <f t="shared" si="76"/>
        <v>0</v>
      </c>
      <c r="T332" s="93" t="str">
        <f t="shared" si="77"/>
        <v/>
      </c>
      <c r="U332" s="160"/>
      <c r="V332" s="310">
        <v>0</v>
      </c>
      <c r="W332" s="310">
        <v>54111.25</v>
      </c>
      <c r="X332" s="144">
        <f t="shared" si="78"/>
        <v>-54111.25</v>
      </c>
      <c r="Y332" s="93">
        <f t="shared" si="79"/>
        <v>1</v>
      </c>
      <c r="Z332" s="134"/>
    </row>
    <row r="333" spans="1:26" s="70" customFormat="1" hidden="1" outlineLevel="1" x14ac:dyDescent="0.25">
      <c r="A333" s="65" t="s">
        <v>1396</v>
      </c>
      <c r="B333" s="66" t="s">
        <v>1857</v>
      </c>
      <c r="C333" s="67" t="s">
        <v>2314</v>
      </c>
      <c r="D333" s="68"/>
      <c r="E333" s="69"/>
      <c r="F333" s="310">
        <v>2751.7400000000002</v>
      </c>
      <c r="G333" s="310">
        <v>4827.24</v>
      </c>
      <c r="H333" s="144">
        <f t="shared" si="72"/>
        <v>-2075.4999999999995</v>
      </c>
      <c r="I333" s="93">
        <f t="shared" si="73"/>
        <v>-0.42995583397552217</v>
      </c>
      <c r="J333" s="160"/>
      <c r="K333" s="310">
        <v>51021.8</v>
      </c>
      <c r="L333" s="310">
        <v>34565.090000000004</v>
      </c>
      <c r="M333" s="144">
        <f t="shared" si="74"/>
        <v>16456.71</v>
      </c>
      <c r="N333" s="93">
        <f t="shared" si="75"/>
        <v>0.47610783018357533</v>
      </c>
      <c r="O333" s="261"/>
      <c r="P333" s="160"/>
      <c r="Q333" s="310">
        <v>36674.86</v>
      </c>
      <c r="R333" s="310">
        <v>14574.29</v>
      </c>
      <c r="S333" s="144">
        <f t="shared" si="76"/>
        <v>22100.57</v>
      </c>
      <c r="T333" s="93">
        <f t="shared" si="77"/>
        <v>1.5164080034087424</v>
      </c>
      <c r="U333" s="160"/>
      <c r="V333" s="310">
        <v>94538.03</v>
      </c>
      <c r="W333" s="310">
        <v>69697.98000000001</v>
      </c>
      <c r="X333" s="144">
        <f t="shared" si="78"/>
        <v>24840.049999999988</v>
      </c>
      <c r="Y333" s="93">
        <f t="shared" si="79"/>
        <v>0.35639555120535754</v>
      </c>
      <c r="Z333" s="134"/>
    </row>
    <row r="334" spans="1:26" s="70" customFormat="1" hidden="1" outlineLevel="1" x14ac:dyDescent="0.25">
      <c r="A334" s="65" t="s">
        <v>1397</v>
      </c>
      <c r="B334" s="66" t="s">
        <v>1858</v>
      </c>
      <c r="C334" s="67" t="s">
        <v>2315</v>
      </c>
      <c r="D334" s="68"/>
      <c r="E334" s="69"/>
      <c r="F334" s="310">
        <v>0</v>
      </c>
      <c r="G334" s="310">
        <v>0</v>
      </c>
      <c r="H334" s="144">
        <f t="shared" si="72"/>
        <v>0</v>
      </c>
      <c r="I334" s="93" t="str">
        <f t="shared" si="73"/>
        <v/>
      </c>
      <c r="J334" s="160"/>
      <c r="K334" s="310">
        <v>0</v>
      </c>
      <c r="L334" s="310">
        <v>0</v>
      </c>
      <c r="M334" s="144">
        <f t="shared" si="74"/>
        <v>0</v>
      </c>
      <c r="N334" s="93" t="str">
        <f t="shared" si="75"/>
        <v/>
      </c>
      <c r="O334" s="261"/>
      <c r="P334" s="160"/>
      <c r="Q334" s="310">
        <v>0</v>
      </c>
      <c r="R334" s="310">
        <v>0</v>
      </c>
      <c r="S334" s="144">
        <f t="shared" si="76"/>
        <v>0</v>
      </c>
      <c r="T334" s="93" t="str">
        <f t="shared" si="77"/>
        <v/>
      </c>
      <c r="U334" s="160"/>
      <c r="V334" s="310">
        <v>0</v>
      </c>
      <c r="W334" s="310">
        <v>-0.73</v>
      </c>
      <c r="X334" s="144">
        <f t="shared" si="78"/>
        <v>0.73</v>
      </c>
      <c r="Y334" s="93">
        <f t="shared" si="79"/>
        <v>1</v>
      </c>
      <c r="Z334" s="134"/>
    </row>
    <row r="335" spans="1:26" s="70" customFormat="1" hidden="1" outlineLevel="1" x14ac:dyDescent="0.25">
      <c r="A335" s="65" t="s">
        <v>1398</v>
      </c>
      <c r="B335" s="66" t="s">
        <v>1859</v>
      </c>
      <c r="C335" s="67" t="s">
        <v>2316</v>
      </c>
      <c r="D335" s="68"/>
      <c r="E335" s="69"/>
      <c r="F335" s="310">
        <v>3382.46</v>
      </c>
      <c r="G335" s="310">
        <v>3350.4300000000003</v>
      </c>
      <c r="H335" s="144">
        <f t="shared" si="72"/>
        <v>32.029999999999745</v>
      </c>
      <c r="I335" s="93">
        <f t="shared" si="73"/>
        <v>9.5599669296179118E-3</v>
      </c>
      <c r="J335" s="160"/>
      <c r="K335" s="310">
        <v>12828.380000000001</v>
      </c>
      <c r="L335" s="310">
        <v>11401.29</v>
      </c>
      <c r="M335" s="144">
        <f t="shared" si="74"/>
        <v>1427.0900000000001</v>
      </c>
      <c r="N335" s="93">
        <f t="shared" si="75"/>
        <v>0.12516916945363202</v>
      </c>
      <c r="O335" s="261"/>
      <c r="P335" s="160"/>
      <c r="Q335" s="310">
        <v>6220.92</v>
      </c>
      <c r="R335" s="310">
        <v>6513.62</v>
      </c>
      <c r="S335" s="144">
        <f t="shared" si="76"/>
        <v>-292.69999999999982</v>
      </c>
      <c r="T335" s="93">
        <f t="shared" si="77"/>
        <v>-4.4936609750031442E-2</v>
      </c>
      <c r="U335" s="160"/>
      <c r="V335" s="310">
        <v>25755.260000000002</v>
      </c>
      <c r="W335" s="310">
        <v>24489.550000000003</v>
      </c>
      <c r="X335" s="144">
        <f t="shared" si="78"/>
        <v>1265.7099999999991</v>
      </c>
      <c r="Y335" s="93">
        <f t="shared" si="79"/>
        <v>5.168367732359308E-2</v>
      </c>
      <c r="Z335" s="134"/>
    </row>
    <row r="336" spans="1:26" s="70" customFormat="1" hidden="1" outlineLevel="1" x14ac:dyDescent="0.25">
      <c r="A336" s="65" t="s">
        <v>1399</v>
      </c>
      <c r="B336" s="66" t="s">
        <v>1860</v>
      </c>
      <c r="C336" s="67" t="s">
        <v>2317</v>
      </c>
      <c r="D336" s="68"/>
      <c r="E336" s="69"/>
      <c r="F336" s="310">
        <v>31652.36</v>
      </c>
      <c r="G336" s="310">
        <v>27992.28</v>
      </c>
      <c r="H336" s="144">
        <f t="shared" si="72"/>
        <v>3660.0800000000017</v>
      </c>
      <c r="I336" s="93">
        <f t="shared" si="73"/>
        <v>0.13075319338046068</v>
      </c>
      <c r="J336" s="160"/>
      <c r="K336" s="310">
        <v>208451.86000000002</v>
      </c>
      <c r="L336" s="310">
        <v>239478.64</v>
      </c>
      <c r="M336" s="144">
        <f t="shared" si="74"/>
        <v>-31026.78</v>
      </c>
      <c r="N336" s="93">
        <f t="shared" si="75"/>
        <v>-0.12955969684811972</v>
      </c>
      <c r="O336" s="261"/>
      <c r="P336" s="160"/>
      <c r="Q336" s="310">
        <v>80037.509999999995</v>
      </c>
      <c r="R336" s="310">
        <v>92062.12</v>
      </c>
      <c r="S336" s="144">
        <f t="shared" si="76"/>
        <v>-12024.61</v>
      </c>
      <c r="T336" s="93">
        <f t="shared" si="77"/>
        <v>-0.13061408970377827</v>
      </c>
      <c r="U336" s="160"/>
      <c r="V336" s="310">
        <v>396855.67000000004</v>
      </c>
      <c r="W336" s="310">
        <v>416552.15</v>
      </c>
      <c r="X336" s="144">
        <f t="shared" si="78"/>
        <v>-19696.479999999981</v>
      </c>
      <c r="Y336" s="93">
        <f t="shared" si="79"/>
        <v>-4.728454768508572E-2</v>
      </c>
      <c r="Z336" s="134"/>
    </row>
    <row r="337" spans="1:26" s="70" customFormat="1" hidden="1" outlineLevel="1" x14ac:dyDescent="0.25">
      <c r="A337" s="65" t="s">
        <v>1400</v>
      </c>
      <c r="B337" s="66" t="s">
        <v>1861</v>
      </c>
      <c r="C337" s="67" t="s">
        <v>2318</v>
      </c>
      <c r="D337" s="68"/>
      <c r="E337" s="69"/>
      <c r="F337" s="310">
        <v>28263.510000000002</v>
      </c>
      <c r="G337" s="310">
        <v>19668.21</v>
      </c>
      <c r="H337" s="144">
        <f t="shared" si="72"/>
        <v>8595.3000000000029</v>
      </c>
      <c r="I337" s="93">
        <f t="shared" si="73"/>
        <v>0.43701485798656836</v>
      </c>
      <c r="J337" s="160"/>
      <c r="K337" s="310">
        <v>159404.64000000001</v>
      </c>
      <c r="L337" s="310">
        <v>109811.2</v>
      </c>
      <c r="M337" s="144">
        <f t="shared" si="74"/>
        <v>49593.440000000017</v>
      </c>
      <c r="N337" s="93">
        <f t="shared" si="75"/>
        <v>0.4516246065975057</v>
      </c>
      <c r="O337" s="261"/>
      <c r="P337" s="160"/>
      <c r="Q337" s="310">
        <v>88438.6</v>
      </c>
      <c r="R337" s="310">
        <v>63547.07</v>
      </c>
      <c r="S337" s="144">
        <f t="shared" si="76"/>
        <v>24891.530000000006</v>
      </c>
      <c r="T337" s="93">
        <f t="shared" si="77"/>
        <v>0.3917022452805457</v>
      </c>
      <c r="U337" s="160"/>
      <c r="V337" s="310">
        <v>253090.06</v>
      </c>
      <c r="W337" s="310">
        <v>253960.08000000002</v>
      </c>
      <c r="X337" s="144">
        <f t="shared" si="78"/>
        <v>-870.02000000001863</v>
      </c>
      <c r="Y337" s="93">
        <f t="shared" si="79"/>
        <v>-3.4258140098239794E-3</v>
      </c>
      <c r="Z337" s="134"/>
    </row>
    <row r="338" spans="1:26" s="70" customFormat="1" hidden="1" outlineLevel="1" x14ac:dyDescent="0.25">
      <c r="A338" s="65" t="s">
        <v>1401</v>
      </c>
      <c r="B338" s="66" t="s">
        <v>1862</v>
      </c>
      <c r="C338" s="67" t="s">
        <v>2319</v>
      </c>
      <c r="D338" s="68"/>
      <c r="E338" s="69"/>
      <c r="F338" s="310">
        <v>3344.88</v>
      </c>
      <c r="G338" s="310">
        <v>1827.21</v>
      </c>
      <c r="H338" s="144">
        <f t="shared" si="72"/>
        <v>1517.67</v>
      </c>
      <c r="I338" s="93">
        <f t="shared" si="73"/>
        <v>0.83059418457648548</v>
      </c>
      <c r="J338" s="160"/>
      <c r="K338" s="310">
        <v>9808.01</v>
      </c>
      <c r="L338" s="310">
        <v>13605.49</v>
      </c>
      <c r="M338" s="144">
        <f t="shared" si="74"/>
        <v>-3797.4799999999996</v>
      </c>
      <c r="N338" s="93">
        <f t="shared" si="75"/>
        <v>-0.27911379891499677</v>
      </c>
      <c r="O338" s="261"/>
      <c r="P338" s="160"/>
      <c r="Q338" s="310">
        <v>6518.24</v>
      </c>
      <c r="R338" s="310">
        <v>8181.53</v>
      </c>
      <c r="S338" s="144">
        <f t="shared" si="76"/>
        <v>-1663.29</v>
      </c>
      <c r="T338" s="93">
        <f t="shared" si="77"/>
        <v>-0.20329816061299047</v>
      </c>
      <c r="U338" s="160"/>
      <c r="V338" s="310">
        <v>23385.66</v>
      </c>
      <c r="W338" s="310">
        <v>23350.05</v>
      </c>
      <c r="X338" s="144">
        <f t="shared" si="78"/>
        <v>35.610000000000582</v>
      </c>
      <c r="Y338" s="93">
        <f t="shared" si="79"/>
        <v>1.5250502675583386E-3</v>
      </c>
      <c r="Z338" s="134"/>
    </row>
    <row r="339" spans="1:26" s="70" customFormat="1" hidden="1" outlineLevel="1" x14ac:dyDescent="0.25">
      <c r="A339" s="65" t="s">
        <v>1402</v>
      </c>
      <c r="B339" s="66" t="s">
        <v>1863</v>
      </c>
      <c r="C339" s="67" t="s">
        <v>2320</v>
      </c>
      <c r="D339" s="68"/>
      <c r="E339" s="69"/>
      <c r="F339" s="310">
        <v>0</v>
      </c>
      <c r="G339" s="310">
        <v>0</v>
      </c>
      <c r="H339" s="144">
        <f t="shared" si="72"/>
        <v>0</v>
      </c>
      <c r="I339" s="93" t="str">
        <f t="shared" si="73"/>
        <v/>
      </c>
      <c r="J339" s="160"/>
      <c r="K339" s="310">
        <v>0</v>
      </c>
      <c r="L339" s="310">
        <v>0</v>
      </c>
      <c r="M339" s="144">
        <f t="shared" si="74"/>
        <v>0</v>
      </c>
      <c r="N339" s="93" t="str">
        <f t="shared" si="75"/>
        <v/>
      </c>
      <c r="O339" s="261"/>
      <c r="P339" s="160"/>
      <c r="Q339" s="310">
        <v>0</v>
      </c>
      <c r="R339" s="310">
        <v>0</v>
      </c>
      <c r="S339" s="144">
        <f t="shared" si="76"/>
        <v>0</v>
      </c>
      <c r="T339" s="93" t="str">
        <f t="shared" si="77"/>
        <v/>
      </c>
      <c r="U339" s="160"/>
      <c r="V339" s="310">
        <v>15.85</v>
      </c>
      <c r="W339" s="310">
        <v>0</v>
      </c>
      <c r="X339" s="144">
        <f t="shared" si="78"/>
        <v>15.85</v>
      </c>
      <c r="Y339" s="93">
        <f t="shared" si="79"/>
        <v>1</v>
      </c>
      <c r="Z339" s="134"/>
    </row>
    <row r="340" spans="1:26" s="70" customFormat="1" hidden="1" outlineLevel="1" x14ac:dyDescent="0.25">
      <c r="A340" s="65" t="s">
        <v>1403</v>
      </c>
      <c r="B340" s="66" t="s">
        <v>1864</v>
      </c>
      <c r="C340" s="67" t="s">
        <v>2321</v>
      </c>
      <c r="D340" s="68"/>
      <c r="E340" s="69"/>
      <c r="F340" s="310">
        <v>7993.5</v>
      </c>
      <c r="G340" s="310">
        <v>8349</v>
      </c>
      <c r="H340" s="144">
        <f t="shared" si="72"/>
        <v>-355.5</v>
      </c>
      <c r="I340" s="93">
        <f t="shared" si="73"/>
        <v>-4.2579949694574203E-2</v>
      </c>
      <c r="J340" s="160"/>
      <c r="K340" s="310">
        <v>52641</v>
      </c>
      <c r="L340" s="310">
        <v>47706</v>
      </c>
      <c r="M340" s="144">
        <f t="shared" si="74"/>
        <v>4935</v>
      </c>
      <c r="N340" s="93">
        <f t="shared" si="75"/>
        <v>0.10344610740787322</v>
      </c>
      <c r="O340" s="261"/>
      <c r="P340" s="160"/>
      <c r="Q340" s="310">
        <v>20562</v>
      </c>
      <c r="R340" s="310">
        <v>21157.5</v>
      </c>
      <c r="S340" s="144">
        <f t="shared" si="76"/>
        <v>-595.5</v>
      </c>
      <c r="T340" s="93">
        <f t="shared" si="77"/>
        <v>-2.8146047500886211E-2</v>
      </c>
      <c r="U340" s="160"/>
      <c r="V340" s="310">
        <v>98224.5</v>
      </c>
      <c r="W340" s="310">
        <v>100552.5</v>
      </c>
      <c r="X340" s="144">
        <f t="shared" si="78"/>
        <v>-2328</v>
      </c>
      <c r="Y340" s="93">
        <f t="shared" si="79"/>
        <v>-2.3152084731856492E-2</v>
      </c>
      <c r="Z340" s="134"/>
    </row>
    <row r="341" spans="1:26" s="70" customFormat="1" hidden="1" outlineLevel="1" x14ac:dyDescent="0.25">
      <c r="A341" s="65" t="s">
        <v>1404</v>
      </c>
      <c r="B341" s="66" t="s">
        <v>1865</v>
      </c>
      <c r="C341" s="67" t="s">
        <v>2322</v>
      </c>
      <c r="D341" s="68"/>
      <c r="E341" s="69"/>
      <c r="F341" s="310">
        <v>0</v>
      </c>
      <c r="G341" s="310">
        <v>0</v>
      </c>
      <c r="H341" s="144">
        <f t="shared" si="72"/>
        <v>0</v>
      </c>
      <c r="I341" s="93" t="str">
        <f t="shared" si="73"/>
        <v/>
      </c>
      <c r="J341" s="160"/>
      <c r="K341" s="310">
        <v>0</v>
      </c>
      <c r="L341" s="310">
        <v>0</v>
      </c>
      <c r="M341" s="144">
        <f t="shared" si="74"/>
        <v>0</v>
      </c>
      <c r="N341" s="93" t="str">
        <f t="shared" si="75"/>
        <v/>
      </c>
      <c r="O341" s="261"/>
      <c r="P341" s="160"/>
      <c r="Q341" s="310">
        <v>0</v>
      </c>
      <c r="R341" s="310">
        <v>0</v>
      </c>
      <c r="S341" s="144">
        <f t="shared" si="76"/>
        <v>0</v>
      </c>
      <c r="T341" s="93" t="str">
        <f t="shared" si="77"/>
        <v/>
      </c>
      <c r="U341" s="160"/>
      <c r="V341" s="310">
        <v>0</v>
      </c>
      <c r="W341" s="310">
        <v>0</v>
      </c>
      <c r="X341" s="144">
        <f t="shared" si="78"/>
        <v>0</v>
      </c>
      <c r="Y341" s="93" t="str">
        <f t="shared" si="79"/>
        <v/>
      </c>
      <c r="Z341" s="134"/>
    </row>
    <row r="342" spans="1:26" s="70" customFormat="1" hidden="1" outlineLevel="1" x14ac:dyDescent="0.25">
      <c r="A342" s="65" t="s">
        <v>1405</v>
      </c>
      <c r="B342" s="66" t="s">
        <v>1866</v>
      </c>
      <c r="C342" s="67" t="s">
        <v>2323</v>
      </c>
      <c r="D342" s="68"/>
      <c r="E342" s="69"/>
      <c r="F342" s="310">
        <v>173337.14</v>
      </c>
      <c r="G342" s="310">
        <v>170484.08000000002</v>
      </c>
      <c r="H342" s="144">
        <f t="shared" si="72"/>
        <v>2853.0599999999977</v>
      </c>
      <c r="I342" s="93">
        <f t="shared" si="73"/>
        <v>1.6735052328639703E-2</v>
      </c>
      <c r="J342" s="160"/>
      <c r="K342" s="310">
        <v>1036559.73</v>
      </c>
      <c r="L342" s="310">
        <v>1038286.77</v>
      </c>
      <c r="M342" s="144">
        <f t="shared" si="74"/>
        <v>-1727.0400000000373</v>
      </c>
      <c r="N342" s="93">
        <f t="shared" si="75"/>
        <v>-1.6633554908920174E-3</v>
      </c>
      <c r="O342" s="261"/>
      <c r="P342" s="160"/>
      <c r="Q342" s="310">
        <v>520913.81</v>
      </c>
      <c r="R342" s="310">
        <v>517976.24</v>
      </c>
      <c r="S342" s="144">
        <f t="shared" si="76"/>
        <v>2937.570000000007</v>
      </c>
      <c r="T342" s="93">
        <f t="shared" si="77"/>
        <v>5.6712446887525322E-3</v>
      </c>
      <c r="U342" s="160"/>
      <c r="V342" s="310">
        <v>2059801.9</v>
      </c>
      <c r="W342" s="310">
        <v>1895558.4</v>
      </c>
      <c r="X342" s="144">
        <f t="shared" si="78"/>
        <v>164243.5</v>
      </c>
      <c r="Y342" s="93">
        <f t="shared" si="79"/>
        <v>8.6646499522251605E-2</v>
      </c>
      <c r="Z342" s="134"/>
    </row>
    <row r="343" spans="1:26" s="70" customFormat="1" hidden="1" outlineLevel="1" x14ac:dyDescent="0.25">
      <c r="A343" s="65" t="s">
        <v>1406</v>
      </c>
      <c r="B343" s="66" t="s">
        <v>1867</v>
      </c>
      <c r="C343" s="67" t="s">
        <v>2324</v>
      </c>
      <c r="D343" s="68"/>
      <c r="E343" s="69"/>
      <c r="F343" s="310">
        <v>13654.09</v>
      </c>
      <c r="G343" s="310">
        <v>13746.02</v>
      </c>
      <c r="H343" s="144">
        <f t="shared" si="72"/>
        <v>-91.930000000000291</v>
      </c>
      <c r="I343" s="93">
        <f t="shared" si="73"/>
        <v>-6.6877539826073499E-3</v>
      </c>
      <c r="J343" s="160"/>
      <c r="K343" s="310">
        <v>84746.66</v>
      </c>
      <c r="L343" s="310">
        <v>83581.45</v>
      </c>
      <c r="M343" s="144">
        <f t="shared" si="74"/>
        <v>1165.2100000000064</v>
      </c>
      <c r="N343" s="93">
        <f t="shared" si="75"/>
        <v>1.3941012030779633E-2</v>
      </c>
      <c r="O343" s="261"/>
      <c r="P343" s="160"/>
      <c r="Q343" s="310">
        <v>37244.51</v>
      </c>
      <c r="R343" s="310">
        <v>38130.18</v>
      </c>
      <c r="S343" s="144">
        <f t="shared" si="76"/>
        <v>-885.66999999999825</v>
      </c>
      <c r="T343" s="93">
        <f t="shared" si="77"/>
        <v>-2.3227532626386715E-2</v>
      </c>
      <c r="U343" s="160"/>
      <c r="V343" s="310">
        <v>167212.24</v>
      </c>
      <c r="W343" s="310">
        <v>59250.239999999998</v>
      </c>
      <c r="X343" s="144">
        <f t="shared" si="78"/>
        <v>107962</v>
      </c>
      <c r="Y343" s="93">
        <f t="shared" si="79"/>
        <v>1.8221360791112409</v>
      </c>
      <c r="Z343" s="134"/>
    </row>
    <row r="344" spans="1:26" s="70" customFormat="1" hidden="1" outlineLevel="1" x14ac:dyDescent="0.25">
      <c r="A344" s="65" t="s">
        <v>1407</v>
      </c>
      <c r="B344" s="66" t="s">
        <v>1868</v>
      </c>
      <c r="C344" s="67" t="s">
        <v>2325</v>
      </c>
      <c r="D344" s="68"/>
      <c r="E344" s="69"/>
      <c r="F344" s="310">
        <v>6290829.3399999999</v>
      </c>
      <c r="G344" s="310">
        <v>6118337.4100000001</v>
      </c>
      <c r="H344" s="144">
        <f t="shared" si="72"/>
        <v>172491.9299999997</v>
      </c>
      <c r="I344" s="93">
        <f t="shared" si="73"/>
        <v>2.8192614829982005E-2</v>
      </c>
      <c r="J344" s="160"/>
      <c r="K344" s="310">
        <v>37955679.899999999</v>
      </c>
      <c r="L344" s="310">
        <v>37119875.869999997</v>
      </c>
      <c r="M344" s="144">
        <f t="shared" si="74"/>
        <v>835804.03000000119</v>
      </c>
      <c r="N344" s="93">
        <f t="shared" si="75"/>
        <v>2.2516347655017126E-2</v>
      </c>
      <c r="O344" s="261"/>
      <c r="P344" s="160"/>
      <c r="Q344" s="310">
        <v>19083191.890000001</v>
      </c>
      <c r="R344" s="310">
        <v>18559937.93</v>
      </c>
      <c r="S344" s="144">
        <f t="shared" si="76"/>
        <v>523253.96000000089</v>
      </c>
      <c r="T344" s="93">
        <f t="shared" si="77"/>
        <v>2.8192656784386181E-2</v>
      </c>
      <c r="U344" s="160"/>
      <c r="V344" s="310">
        <v>75485407.159999996</v>
      </c>
      <c r="W344" s="310">
        <v>72521536.00999999</v>
      </c>
      <c r="X344" s="144">
        <f t="shared" si="78"/>
        <v>2963871.150000006</v>
      </c>
      <c r="Y344" s="93">
        <f t="shared" si="79"/>
        <v>4.0868841354812425E-2</v>
      </c>
      <c r="Z344" s="134"/>
    </row>
    <row r="345" spans="1:26" s="70" customFormat="1" hidden="1" outlineLevel="1" x14ac:dyDescent="0.25">
      <c r="A345" s="65" t="s">
        <v>1408</v>
      </c>
      <c r="B345" s="66" t="s">
        <v>1869</v>
      </c>
      <c r="C345" s="67" t="s">
        <v>2326</v>
      </c>
      <c r="D345" s="68"/>
      <c r="E345" s="69"/>
      <c r="F345" s="310">
        <v>398850.65</v>
      </c>
      <c r="G345" s="310">
        <v>458249.12</v>
      </c>
      <c r="H345" s="144">
        <f t="shared" si="72"/>
        <v>-59398.469999999972</v>
      </c>
      <c r="I345" s="93">
        <f t="shared" si="73"/>
        <v>-0.12962047804914492</v>
      </c>
      <c r="J345" s="160"/>
      <c r="K345" s="310">
        <v>2393103.9</v>
      </c>
      <c r="L345" s="310">
        <v>2749494.69</v>
      </c>
      <c r="M345" s="144">
        <f t="shared" si="74"/>
        <v>-356390.79000000004</v>
      </c>
      <c r="N345" s="93">
        <f t="shared" si="75"/>
        <v>-0.12962046855235063</v>
      </c>
      <c r="O345" s="261"/>
      <c r="P345" s="160"/>
      <c r="Q345" s="310">
        <v>1196551.95</v>
      </c>
      <c r="R345" s="310">
        <v>1374747.34</v>
      </c>
      <c r="S345" s="144">
        <f t="shared" si="76"/>
        <v>-178195.39000000013</v>
      </c>
      <c r="T345" s="93">
        <f t="shared" si="77"/>
        <v>-0.12962046538675254</v>
      </c>
      <c r="U345" s="160"/>
      <c r="V345" s="310">
        <v>5142598.5999999996</v>
      </c>
      <c r="W345" s="310">
        <v>5465461.2699999996</v>
      </c>
      <c r="X345" s="144">
        <f t="shared" si="78"/>
        <v>-322862.66999999993</v>
      </c>
      <c r="Y345" s="93">
        <f t="shared" si="79"/>
        <v>-5.9073270132238988E-2</v>
      </c>
      <c r="Z345" s="134"/>
    </row>
    <row r="346" spans="1:26" s="70" customFormat="1" hidden="1" outlineLevel="1" x14ac:dyDescent="0.25">
      <c r="A346" s="65" t="s">
        <v>1409</v>
      </c>
      <c r="B346" s="66" t="s">
        <v>1870</v>
      </c>
      <c r="C346" s="67" t="s">
        <v>2327</v>
      </c>
      <c r="D346" s="68"/>
      <c r="E346" s="69"/>
      <c r="F346" s="310">
        <v>8170676</v>
      </c>
      <c r="G346" s="310">
        <v>-2216889</v>
      </c>
      <c r="H346" s="144">
        <f t="shared" si="72"/>
        <v>10387565</v>
      </c>
      <c r="I346" s="93">
        <f t="shared" si="73"/>
        <v>-4.6856495746967939</v>
      </c>
      <c r="J346" s="160"/>
      <c r="K346" s="310">
        <v>7582166</v>
      </c>
      <c r="L346" s="310">
        <v>-2938297</v>
      </c>
      <c r="M346" s="144">
        <f t="shared" si="74"/>
        <v>10520463</v>
      </c>
      <c r="N346" s="93">
        <f t="shared" si="75"/>
        <v>-3.5804627646558536</v>
      </c>
      <c r="O346" s="261"/>
      <c r="P346" s="160"/>
      <c r="Q346" s="310">
        <v>7936051</v>
      </c>
      <c r="R346" s="310">
        <v>-2636127</v>
      </c>
      <c r="S346" s="144">
        <f t="shared" si="76"/>
        <v>10572178</v>
      </c>
      <c r="T346" s="93">
        <f t="shared" si="77"/>
        <v>-4.0104964593890964</v>
      </c>
      <c r="U346" s="160"/>
      <c r="V346" s="310">
        <v>5697033</v>
      </c>
      <c r="W346" s="310">
        <v>-12937667</v>
      </c>
      <c r="X346" s="144">
        <f t="shared" si="78"/>
        <v>18634700</v>
      </c>
      <c r="Y346" s="93">
        <f t="shared" si="79"/>
        <v>-1.4403446927487005</v>
      </c>
      <c r="Z346" s="134"/>
    </row>
    <row r="347" spans="1:26" s="70" customFormat="1" hidden="1" outlineLevel="1" x14ac:dyDescent="0.25">
      <c r="A347" s="65" t="s">
        <v>1410</v>
      </c>
      <c r="B347" s="66" t="s">
        <v>1871</v>
      </c>
      <c r="C347" s="67" t="s">
        <v>2328</v>
      </c>
      <c r="D347" s="68"/>
      <c r="E347" s="69"/>
      <c r="F347" s="310">
        <v>90871.66</v>
      </c>
      <c r="G347" s="310">
        <v>72172.460000000006</v>
      </c>
      <c r="H347" s="144">
        <f t="shared" si="72"/>
        <v>18699.199999999997</v>
      </c>
      <c r="I347" s="93">
        <f t="shared" si="73"/>
        <v>0.25909051735246375</v>
      </c>
      <c r="J347" s="160"/>
      <c r="K347" s="310">
        <v>559044.05000000005</v>
      </c>
      <c r="L347" s="310">
        <v>433229.69</v>
      </c>
      <c r="M347" s="144">
        <f t="shared" si="74"/>
        <v>125814.36000000004</v>
      </c>
      <c r="N347" s="93">
        <f t="shared" si="75"/>
        <v>0.29041029020887288</v>
      </c>
      <c r="O347" s="261"/>
      <c r="P347" s="160"/>
      <c r="Q347" s="310">
        <v>273000.8</v>
      </c>
      <c r="R347" s="310">
        <v>216614.87</v>
      </c>
      <c r="S347" s="144">
        <f t="shared" si="76"/>
        <v>56385.929999999993</v>
      </c>
      <c r="T347" s="93">
        <f t="shared" si="77"/>
        <v>0.26030498275580061</v>
      </c>
      <c r="U347" s="160"/>
      <c r="V347" s="310">
        <v>999612.88000000012</v>
      </c>
      <c r="W347" s="310">
        <v>811003.19</v>
      </c>
      <c r="X347" s="144">
        <f t="shared" si="78"/>
        <v>188609.69000000018</v>
      </c>
      <c r="Y347" s="93">
        <f t="shared" si="79"/>
        <v>0.23256343788240857</v>
      </c>
      <c r="Z347" s="134"/>
    </row>
    <row r="348" spans="1:26" s="70" customFormat="1" hidden="1" outlineLevel="1" x14ac:dyDescent="0.25">
      <c r="A348" s="65" t="s">
        <v>1411</v>
      </c>
      <c r="B348" s="66" t="s">
        <v>1872</v>
      </c>
      <c r="C348" s="67" t="s">
        <v>2329</v>
      </c>
      <c r="D348" s="68"/>
      <c r="E348" s="69"/>
      <c r="F348" s="310">
        <v>793952</v>
      </c>
      <c r="G348" s="310">
        <v>4567.51</v>
      </c>
      <c r="H348" s="144">
        <f t="shared" ref="H348:H354" si="80">+F348-G348</f>
        <v>789384.49</v>
      </c>
      <c r="I348" s="93">
        <f t="shared" ref="I348:I354" si="81">IF(AND(F348=0,G348=0),"",IF(OR(F348=0,G348=0),100%,(+H348/G348)))</f>
        <v>172.82600147563988</v>
      </c>
      <c r="J348" s="160"/>
      <c r="K348" s="310">
        <v>4763712</v>
      </c>
      <c r="L348" s="310">
        <v>27405.06</v>
      </c>
      <c r="M348" s="144">
        <f t="shared" ref="M348:M354" si="82">+K348-L348</f>
        <v>4736306.9400000004</v>
      </c>
      <c r="N348" s="93">
        <f t="shared" ref="N348:N354" si="83">IF(AND(K348=0,L348=0),"",IF(OR(K348=0,L348=0),100%,(+M348/L348)))</f>
        <v>172.82600147563991</v>
      </c>
      <c r="O348" s="261"/>
      <c r="P348" s="160"/>
      <c r="Q348" s="310">
        <v>2381856</v>
      </c>
      <c r="R348" s="310">
        <v>13702.53</v>
      </c>
      <c r="S348" s="144">
        <f t="shared" ref="S348:S354" si="84">+Q348-R348</f>
        <v>2368153.4700000002</v>
      </c>
      <c r="T348" s="93">
        <f t="shared" ref="T348:T354" si="85">IF(AND(Q348=0,R348=0),"",IF(OR(Q348=0,R348=0),100%,(+S348/R348)))</f>
        <v>172.82600147563991</v>
      </c>
      <c r="U348" s="160"/>
      <c r="V348" s="310">
        <v>4791115.0599999996</v>
      </c>
      <c r="W348" s="310">
        <v>-311204.04000000004</v>
      </c>
      <c r="X348" s="144">
        <f t="shared" ref="X348:X354" si="86">+V348-W348</f>
        <v>5102319.0999999996</v>
      </c>
      <c r="Y348" s="93">
        <f t="shared" ref="Y348:Y354" si="87">IF(AND(V348=0,W348=0),"",IF(OR(V348=0,W348=0),100%,(+X348/W348)))</f>
        <v>-16.395414082670644</v>
      </c>
      <c r="Z348" s="134"/>
    </row>
    <row r="349" spans="1:26" s="70" customFormat="1" hidden="1" outlineLevel="1" x14ac:dyDescent="0.25">
      <c r="A349" s="65" t="s">
        <v>1412</v>
      </c>
      <c r="B349" s="66" t="s">
        <v>1873</v>
      </c>
      <c r="C349" s="67" t="s">
        <v>2330</v>
      </c>
      <c r="D349" s="68"/>
      <c r="E349" s="69"/>
      <c r="F349" s="310">
        <v>250785.13</v>
      </c>
      <c r="G349" s="310">
        <v>423275.98</v>
      </c>
      <c r="H349" s="144">
        <f t="shared" si="80"/>
        <v>-172490.84999999998</v>
      </c>
      <c r="I349" s="93">
        <f t="shared" si="81"/>
        <v>-0.40751391090040118</v>
      </c>
      <c r="J349" s="160"/>
      <c r="K349" s="310">
        <v>542275.01</v>
      </c>
      <c r="L349" s="310">
        <v>807183.66</v>
      </c>
      <c r="M349" s="144">
        <f t="shared" si="82"/>
        <v>-264908.65000000002</v>
      </c>
      <c r="N349" s="93">
        <f t="shared" si="83"/>
        <v>-0.32818881640889513</v>
      </c>
      <c r="O349" s="261"/>
      <c r="P349" s="160"/>
      <c r="Q349" s="310">
        <v>372220.55</v>
      </c>
      <c r="R349" s="310">
        <v>524579.85</v>
      </c>
      <c r="S349" s="144">
        <f t="shared" si="84"/>
        <v>-152359.29999999999</v>
      </c>
      <c r="T349" s="93">
        <f t="shared" si="85"/>
        <v>-0.29044062595999443</v>
      </c>
      <c r="U349" s="160"/>
      <c r="V349" s="310">
        <v>930145.65</v>
      </c>
      <c r="W349" s="310">
        <v>1352932.38</v>
      </c>
      <c r="X349" s="144">
        <f t="shared" si="86"/>
        <v>-422786.72999999986</v>
      </c>
      <c r="Y349" s="93">
        <f t="shared" si="87"/>
        <v>-0.31249657133640329</v>
      </c>
      <c r="Z349" s="134"/>
    </row>
    <row r="350" spans="1:26" s="70" customFormat="1" hidden="1" outlineLevel="1" x14ac:dyDescent="0.25">
      <c r="A350" s="65" t="s">
        <v>1413</v>
      </c>
      <c r="B350" s="66" t="s">
        <v>1874</v>
      </c>
      <c r="C350" s="67" t="s">
        <v>2331</v>
      </c>
      <c r="D350" s="68"/>
      <c r="E350" s="69"/>
      <c r="F350" s="310">
        <v>0</v>
      </c>
      <c r="G350" s="310">
        <v>0</v>
      </c>
      <c r="H350" s="144">
        <f t="shared" si="80"/>
        <v>0</v>
      </c>
      <c r="I350" s="93" t="str">
        <f t="shared" si="81"/>
        <v/>
      </c>
      <c r="J350" s="160"/>
      <c r="K350" s="310">
        <v>0</v>
      </c>
      <c r="L350" s="310">
        <v>1248885.1499999999</v>
      </c>
      <c r="M350" s="144">
        <f t="shared" si="82"/>
        <v>-1248885.1499999999</v>
      </c>
      <c r="N350" s="93">
        <f t="shared" si="83"/>
        <v>1</v>
      </c>
      <c r="O350" s="261"/>
      <c r="P350" s="160"/>
      <c r="Q350" s="310">
        <v>0</v>
      </c>
      <c r="R350" s="310">
        <v>0</v>
      </c>
      <c r="S350" s="144">
        <f t="shared" si="84"/>
        <v>0</v>
      </c>
      <c r="T350" s="93" t="str">
        <f t="shared" si="85"/>
        <v/>
      </c>
      <c r="U350" s="160"/>
      <c r="V350" s="310">
        <v>0</v>
      </c>
      <c r="W350" s="310">
        <v>-8033066.5700000003</v>
      </c>
      <c r="X350" s="144">
        <f t="shared" si="86"/>
        <v>8033066.5700000003</v>
      </c>
      <c r="Y350" s="93">
        <f t="shared" si="87"/>
        <v>1</v>
      </c>
      <c r="Z350" s="134"/>
    </row>
    <row r="351" spans="1:26" s="70" customFormat="1" hidden="1" outlineLevel="1" x14ac:dyDescent="0.25">
      <c r="A351" s="65" t="s">
        <v>1414</v>
      </c>
      <c r="B351" s="66" t="s">
        <v>1875</v>
      </c>
      <c r="C351" s="67" t="s">
        <v>2332</v>
      </c>
      <c r="D351" s="68"/>
      <c r="E351" s="69"/>
      <c r="F351" s="310">
        <v>355.43</v>
      </c>
      <c r="G351" s="310">
        <v>239.28</v>
      </c>
      <c r="H351" s="144">
        <f t="shared" si="80"/>
        <v>116.15</v>
      </c>
      <c r="I351" s="93">
        <f t="shared" si="81"/>
        <v>0.48541457706452695</v>
      </c>
      <c r="J351" s="160"/>
      <c r="K351" s="310">
        <v>1819.95</v>
      </c>
      <c r="L351" s="310">
        <v>1824.26</v>
      </c>
      <c r="M351" s="144">
        <f t="shared" si="82"/>
        <v>-4.3099999999999454</v>
      </c>
      <c r="N351" s="93">
        <f t="shared" si="83"/>
        <v>-2.3626018221086609E-3</v>
      </c>
      <c r="O351" s="261"/>
      <c r="P351" s="160"/>
      <c r="Q351" s="310">
        <v>910.01</v>
      </c>
      <c r="R351" s="310">
        <v>853.71</v>
      </c>
      <c r="S351" s="144">
        <f t="shared" si="84"/>
        <v>56.299999999999955</v>
      </c>
      <c r="T351" s="93">
        <f t="shared" si="85"/>
        <v>6.5947452882126195E-2</v>
      </c>
      <c r="U351" s="160"/>
      <c r="V351" s="310">
        <v>3532.4</v>
      </c>
      <c r="W351" s="310">
        <v>3662.88</v>
      </c>
      <c r="X351" s="144">
        <f t="shared" si="86"/>
        <v>-130.48000000000002</v>
      </c>
      <c r="Y351" s="93">
        <f t="shared" si="87"/>
        <v>-3.5622242606910416E-2</v>
      </c>
      <c r="Z351" s="134"/>
    </row>
    <row r="352" spans="1:26" s="70" customFormat="1" hidden="1" outlineLevel="1" x14ac:dyDescent="0.25">
      <c r="A352" s="65" t="s">
        <v>1415</v>
      </c>
      <c r="B352" s="66" t="s">
        <v>1876</v>
      </c>
      <c r="C352" s="67" t="s">
        <v>2333</v>
      </c>
      <c r="D352" s="68"/>
      <c r="E352" s="69"/>
      <c r="F352" s="310">
        <v>0</v>
      </c>
      <c r="G352" s="310">
        <v>0</v>
      </c>
      <c r="H352" s="144">
        <f t="shared" si="80"/>
        <v>0</v>
      </c>
      <c r="I352" s="93" t="str">
        <f t="shared" si="81"/>
        <v/>
      </c>
      <c r="J352" s="160"/>
      <c r="K352" s="310">
        <v>250</v>
      </c>
      <c r="L352" s="310">
        <v>0</v>
      </c>
      <c r="M352" s="144">
        <f t="shared" si="82"/>
        <v>250</v>
      </c>
      <c r="N352" s="93">
        <f t="shared" si="83"/>
        <v>1</v>
      </c>
      <c r="O352" s="261"/>
      <c r="P352" s="160"/>
      <c r="Q352" s="310">
        <v>0</v>
      </c>
      <c r="R352" s="310">
        <v>0</v>
      </c>
      <c r="S352" s="144">
        <f t="shared" si="84"/>
        <v>0</v>
      </c>
      <c r="T352" s="93" t="str">
        <f t="shared" si="85"/>
        <v/>
      </c>
      <c r="U352" s="160"/>
      <c r="V352" s="310">
        <v>250</v>
      </c>
      <c r="W352" s="310">
        <v>0</v>
      </c>
      <c r="X352" s="144">
        <f t="shared" si="86"/>
        <v>250</v>
      </c>
      <c r="Y352" s="93">
        <f t="shared" si="87"/>
        <v>1</v>
      </c>
      <c r="Z352" s="134"/>
    </row>
    <row r="353" spans="1:26" s="70" customFormat="1" hidden="1" outlineLevel="1" x14ac:dyDescent="0.25">
      <c r="A353" s="65" t="s">
        <v>1416</v>
      </c>
      <c r="B353" s="66" t="s">
        <v>1877</v>
      </c>
      <c r="C353" s="67" t="s">
        <v>2267</v>
      </c>
      <c r="D353" s="68"/>
      <c r="E353" s="69"/>
      <c r="F353" s="310">
        <v>0</v>
      </c>
      <c r="G353" s="310">
        <v>0</v>
      </c>
      <c r="H353" s="144">
        <f t="shared" si="80"/>
        <v>0</v>
      </c>
      <c r="I353" s="93" t="str">
        <f t="shared" si="81"/>
        <v/>
      </c>
      <c r="J353" s="160"/>
      <c r="K353" s="310">
        <v>0</v>
      </c>
      <c r="L353" s="310">
        <v>0</v>
      </c>
      <c r="M353" s="144">
        <f t="shared" si="82"/>
        <v>0</v>
      </c>
      <c r="N353" s="93" t="str">
        <f t="shared" si="83"/>
        <v/>
      </c>
      <c r="O353" s="261"/>
      <c r="P353" s="160"/>
      <c r="Q353" s="310">
        <v>0</v>
      </c>
      <c r="R353" s="310">
        <v>0</v>
      </c>
      <c r="S353" s="144">
        <f t="shared" si="84"/>
        <v>0</v>
      </c>
      <c r="T353" s="93" t="str">
        <f t="shared" si="85"/>
        <v/>
      </c>
      <c r="U353" s="160"/>
      <c r="V353" s="310">
        <v>0</v>
      </c>
      <c r="W353" s="310">
        <v>0</v>
      </c>
      <c r="X353" s="144">
        <f t="shared" si="86"/>
        <v>0</v>
      </c>
      <c r="Y353" s="93" t="str">
        <f t="shared" si="87"/>
        <v/>
      </c>
      <c r="Z353" s="134"/>
    </row>
    <row r="354" spans="1:26" collapsed="1" x14ac:dyDescent="0.25">
      <c r="A354" s="40" t="s">
        <v>665</v>
      </c>
      <c r="B354" s="43">
        <v>39</v>
      </c>
      <c r="C354" s="79" t="s">
        <v>798</v>
      </c>
      <c r="D354" s="86" t="s">
        <v>276</v>
      </c>
      <c r="E354" s="50"/>
      <c r="F354" s="286">
        <v>16640535.460000001</v>
      </c>
      <c r="G354" s="286">
        <v>5401294.0300000003</v>
      </c>
      <c r="H354" s="286">
        <f t="shared" si="80"/>
        <v>11239241.43</v>
      </c>
      <c r="I354" s="50">
        <f t="shared" si="81"/>
        <v>2.080842362510674</v>
      </c>
      <c r="J354" s="264"/>
      <c r="K354" s="286">
        <v>57622985.419999994</v>
      </c>
      <c r="L354" s="286">
        <v>43081245.909999989</v>
      </c>
      <c r="M354" s="286">
        <f t="shared" si="82"/>
        <v>14541739.510000005</v>
      </c>
      <c r="N354" s="50">
        <f t="shared" si="83"/>
        <v>0.33754222290550301</v>
      </c>
      <c r="O354" s="185"/>
      <c r="P354" s="257"/>
      <c r="Q354" s="286">
        <v>33150343.910000004</v>
      </c>
      <c r="R354" s="286">
        <v>19788049.290000003</v>
      </c>
      <c r="S354" s="286">
        <f t="shared" si="84"/>
        <v>13362294.620000001</v>
      </c>
      <c r="T354" s="50">
        <f t="shared" si="85"/>
        <v>0.67527093874547339</v>
      </c>
      <c r="U354" s="264"/>
      <c r="V354" s="286">
        <v>100172722.61</v>
      </c>
      <c r="W354" s="286">
        <v>65697930.259999976</v>
      </c>
      <c r="X354" s="286">
        <f t="shared" si="86"/>
        <v>34474792.350000024</v>
      </c>
      <c r="Y354" s="50">
        <f t="shared" si="87"/>
        <v>0.52474700821724241</v>
      </c>
      <c r="Z354"/>
    </row>
    <row r="355" spans="1:26" x14ac:dyDescent="0.25">
      <c r="A355" s="40"/>
      <c r="B355" s="40">
        <v>40</v>
      </c>
      <c r="C355" s="80" t="s">
        <v>799</v>
      </c>
      <c r="D355" s="184"/>
      <c r="E355" s="242"/>
      <c r="F355" s="308"/>
      <c r="G355" s="308"/>
      <c r="H355" s="308"/>
      <c r="I355" s="242"/>
      <c r="J355" s="269"/>
      <c r="K355" s="308"/>
      <c r="L355" s="308"/>
      <c r="M355" s="308"/>
      <c r="N355" s="242"/>
      <c r="O355" s="267"/>
      <c r="P355" s="268"/>
      <c r="Q355" s="308"/>
      <c r="R355" s="308"/>
      <c r="S355" s="308"/>
      <c r="T355" s="242"/>
      <c r="U355" s="269"/>
      <c r="V355" s="308"/>
      <c r="W355" s="308"/>
      <c r="X355" s="308"/>
      <c r="Y355" s="241"/>
      <c r="Z355" s="241"/>
    </row>
    <row r="356" spans="1:26" s="70" customFormat="1" hidden="1" outlineLevel="1" x14ac:dyDescent="0.25">
      <c r="A356" s="65" t="s">
        <v>1559</v>
      </c>
      <c r="B356" s="66" t="s">
        <v>2020</v>
      </c>
      <c r="C356" s="67" t="s">
        <v>2458</v>
      </c>
      <c r="D356" s="68"/>
      <c r="E356" s="69"/>
      <c r="F356" s="310">
        <v>48.63</v>
      </c>
      <c r="G356" s="310">
        <v>4557.01</v>
      </c>
      <c r="H356" s="144">
        <f t="shared" ref="H356:H387" si="88">+F356-G356</f>
        <v>-4508.38</v>
      </c>
      <c r="I356" s="93">
        <f t="shared" ref="I356:I387" si="89">IF(AND(F356=0,G356=0),"",IF(OR(F356=0,G356=0),100%,(+H356/G356)))</f>
        <v>-0.98932852901354174</v>
      </c>
      <c r="J356" s="160"/>
      <c r="K356" s="310">
        <v>3263.19</v>
      </c>
      <c r="L356" s="310">
        <v>14974.45</v>
      </c>
      <c r="M356" s="144">
        <f t="shared" ref="M356:M387" si="90">+K356-L356</f>
        <v>-11711.26</v>
      </c>
      <c r="N356" s="93">
        <f t="shared" ref="N356:N387" si="91">IF(AND(K356=0,L356=0),"",IF(OR(K356=0,L356=0),100%,(+M356/L356)))</f>
        <v>-0.78208281439385086</v>
      </c>
      <c r="O356" s="261"/>
      <c r="P356" s="160"/>
      <c r="Q356" s="310">
        <v>513.62</v>
      </c>
      <c r="R356" s="310">
        <v>7350.96</v>
      </c>
      <c r="S356" s="144">
        <f t="shared" ref="S356:S387" si="92">+Q356-R356</f>
        <v>-6837.34</v>
      </c>
      <c r="T356" s="93">
        <f t="shared" ref="T356:T387" si="93">IF(AND(Q356=0,R356=0),"",IF(OR(Q356=0,R356=0),100%,(+S356/R356)))</f>
        <v>-0.93012885391839983</v>
      </c>
      <c r="U356" s="160"/>
      <c r="V356" s="310">
        <v>10512.48</v>
      </c>
      <c r="W356" s="310">
        <v>16647.620000000003</v>
      </c>
      <c r="X356" s="144">
        <f t="shared" ref="X356:X387" si="94">+V356-W356</f>
        <v>-6135.1400000000031</v>
      </c>
      <c r="Y356" s="93">
        <f t="shared" ref="Y356:Y387" si="95">IF(AND(V356=0,W356=0),"",IF(OR(V356=0,W356=0),100%,(+X356/W356)))</f>
        <v>-0.3685295555761125</v>
      </c>
      <c r="Z356" s="134"/>
    </row>
    <row r="357" spans="1:26" ht="12.75" customHeight="1" collapsed="1" x14ac:dyDescent="0.25">
      <c r="A357" s="40" t="s">
        <v>666</v>
      </c>
      <c r="B357" s="43">
        <v>41</v>
      </c>
      <c r="C357" s="89" t="s">
        <v>366</v>
      </c>
      <c r="D357" s="86"/>
      <c r="E357" s="50"/>
      <c r="F357" s="286">
        <v>48.63</v>
      </c>
      <c r="G357" s="286">
        <v>4557.01</v>
      </c>
      <c r="H357" s="286">
        <f t="shared" si="88"/>
        <v>-4508.38</v>
      </c>
      <c r="I357" s="50">
        <f t="shared" si="89"/>
        <v>-0.98932852901354174</v>
      </c>
      <c r="J357" s="264"/>
      <c r="K357" s="286">
        <v>3263.19</v>
      </c>
      <c r="L357" s="286">
        <v>14974.45</v>
      </c>
      <c r="M357" s="286">
        <f t="shared" si="90"/>
        <v>-11711.26</v>
      </c>
      <c r="N357" s="50">
        <f t="shared" si="91"/>
        <v>-0.78208281439385086</v>
      </c>
      <c r="O357" s="185"/>
      <c r="P357" s="257"/>
      <c r="Q357" s="286">
        <v>513.62</v>
      </c>
      <c r="R357" s="286">
        <v>7350.96</v>
      </c>
      <c r="S357" s="286">
        <f t="shared" si="92"/>
        <v>-6837.34</v>
      </c>
      <c r="T357" s="50">
        <f t="shared" si="93"/>
        <v>-0.93012885391839983</v>
      </c>
      <c r="U357" s="264"/>
      <c r="V357" s="286">
        <v>10512.48</v>
      </c>
      <c r="W357" s="286">
        <v>16647.620000000003</v>
      </c>
      <c r="X357" s="286">
        <f t="shared" si="94"/>
        <v>-6135.1400000000031</v>
      </c>
      <c r="Y357" s="50">
        <f t="shared" si="95"/>
        <v>-0.3685295555761125</v>
      </c>
      <c r="Z357"/>
    </row>
    <row r="358" spans="1:26" s="70" customFormat="1" hidden="1" outlineLevel="1" x14ac:dyDescent="0.25">
      <c r="A358" s="65" t="s">
        <v>1560</v>
      </c>
      <c r="B358" s="66" t="s">
        <v>2021</v>
      </c>
      <c r="C358" s="67" t="s">
        <v>2459</v>
      </c>
      <c r="D358" s="68"/>
      <c r="E358" s="69"/>
      <c r="F358" s="310">
        <v>946.39</v>
      </c>
      <c r="G358" s="310">
        <v>4584.75</v>
      </c>
      <c r="H358" s="144">
        <f t="shared" si="88"/>
        <v>-3638.36</v>
      </c>
      <c r="I358" s="93">
        <f t="shared" si="89"/>
        <v>-0.79357871203446206</v>
      </c>
      <c r="J358" s="160"/>
      <c r="K358" s="310">
        <v>20804.54</v>
      </c>
      <c r="L358" s="310">
        <v>28416.510000000002</v>
      </c>
      <c r="M358" s="144">
        <f t="shared" si="90"/>
        <v>-7611.9700000000012</v>
      </c>
      <c r="N358" s="93">
        <f t="shared" si="91"/>
        <v>-0.26787138885105877</v>
      </c>
      <c r="O358" s="261"/>
      <c r="P358" s="160"/>
      <c r="Q358" s="310">
        <v>6600.46</v>
      </c>
      <c r="R358" s="310">
        <v>15037.99</v>
      </c>
      <c r="S358" s="144">
        <f t="shared" si="92"/>
        <v>-8437.5299999999988</v>
      </c>
      <c r="T358" s="93">
        <f t="shared" si="93"/>
        <v>-0.56108096893268311</v>
      </c>
      <c r="U358" s="160"/>
      <c r="V358" s="310">
        <v>24674.25</v>
      </c>
      <c r="W358" s="310">
        <v>33951.97</v>
      </c>
      <c r="X358" s="144">
        <f t="shared" si="94"/>
        <v>-9277.7200000000012</v>
      </c>
      <c r="Y358" s="93">
        <f t="shared" si="95"/>
        <v>-0.27326013777698321</v>
      </c>
      <c r="Z358" s="134"/>
    </row>
    <row r="359" spans="1:26" collapsed="1" x14ac:dyDescent="0.25">
      <c r="A359" s="40" t="s">
        <v>667</v>
      </c>
      <c r="B359" s="40">
        <v>42</v>
      </c>
      <c r="C359" s="89" t="s">
        <v>365</v>
      </c>
      <c r="D359" s="85"/>
      <c r="E359" s="50"/>
      <c r="F359" s="286">
        <v>946.39</v>
      </c>
      <c r="G359" s="286">
        <v>4584.75</v>
      </c>
      <c r="H359" s="286">
        <f t="shared" si="88"/>
        <v>-3638.36</v>
      </c>
      <c r="I359" s="50">
        <f t="shared" si="89"/>
        <v>-0.79357871203446206</v>
      </c>
      <c r="J359" s="264"/>
      <c r="K359" s="286">
        <v>20804.54</v>
      </c>
      <c r="L359" s="286">
        <v>28416.510000000002</v>
      </c>
      <c r="M359" s="286">
        <f t="shared" si="90"/>
        <v>-7611.9700000000012</v>
      </c>
      <c r="N359" s="50">
        <f t="shared" si="91"/>
        <v>-0.26787138885105877</v>
      </c>
      <c r="O359" s="185"/>
      <c r="P359" s="257"/>
      <c r="Q359" s="286">
        <v>6600.46</v>
      </c>
      <c r="R359" s="286">
        <v>15037.99</v>
      </c>
      <c r="S359" s="286">
        <f t="shared" si="92"/>
        <v>-8437.5299999999988</v>
      </c>
      <c r="T359" s="50">
        <f t="shared" si="93"/>
        <v>-0.56108096893268311</v>
      </c>
      <c r="U359" s="264"/>
      <c r="V359" s="286">
        <v>24674.25</v>
      </c>
      <c r="W359" s="286">
        <v>33951.97</v>
      </c>
      <c r="X359" s="286">
        <f t="shared" si="94"/>
        <v>-9277.7200000000012</v>
      </c>
      <c r="Y359" s="50">
        <f t="shared" si="95"/>
        <v>-0.27326013777698321</v>
      </c>
      <c r="Z359"/>
    </row>
    <row r="360" spans="1:26" s="70" customFormat="1" hidden="1" outlineLevel="1" x14ac:dyDescent="0.25">
      <c r="A360" s="65" t="s">
        <v>1561</v>
      </c>
      <c r="B360" s="66" t="s">
        <v>2022</v>
      </c>
      <c r="C360" s="67" t="s">
        <v>2470</v>
      </c>
      <c r="D360" s="68"/>
      <c r="E360" s="69"/>
      <c r="F360" s="310">
        <v>131.44999999999999</v>
      </c>
      <c r="G360" s="310">
        <v>370.47</v>
      </c>
      <c r="H360" s="144">
        <f t="shared" si="88"/>
        <v>-239.02000000000004</v>
      </c>
      <c r="I360" s="93">
        <f t="shared" si="89"/>
        <v>-0.64518044645990236</v>
      </c>
      <c r="J360" s="160"/>
      <c r="K360" s="310">
        <v>1333.66</v>
      </c>
      <c r="L360" s="310">
        <v>2466.16</v>
      </c>
      <c r="M360" s="144">
        <f t="shared" si="90"/>
        <v>-1132.4999999999998</v>
      </c>
      <c r="N360" s="93">
        <f t="shared" si="91"/>
        <v>-0.45921594705939595</v>
      </c>
      <c r="O360" s="261"/>
      <c r="P360" s="160"/>
      <c r="Q360" s="310">
        <v>128.47</v>
      </c>
      <c r="R360" s="310">
        <v>1097.9100000000001</v>
      </c>
      <c r="S360" s="144">
        <f t="shared" si="92"/>
        <v>-969.44</v>
      </c>
      <c r="T360" s="93">
        <f t="shared" si="93"/>
        <v>-0.88298676576404256</v>
      </c>
      <c r="U360" s="160"/>
      <c r="V360" s="310">
        <v>6768.09</v>
      </c>
      <c r="W360" s="310">
        <v>6716.34</v>
      </c>
      <c r="X360" s="144">
        <f t="shared" si="94"/>
        <v>51.75</v>
      </c>
      <c r="Y360" s="93">
        <f t="shared" si="95"/>
        <v>7.7050893790367968E-3</v>
      </c>
      <c r="Z360" s="134"/>
    </row>
    <row r="361" spans="1:26" collapsed="1" x14ac:dyDescent="0.25">
      <c r="A361" s="40" t="s">
        <v>668</v>
      </c>
      <c r="B361" s="40">
        <v>43</v>
      </c>
      <c r="C361" s="89" t="s">
        <v>364</v>
      </c>
      <c r="D361" s="85"/>
      <c r="E361" s="50"/>
      <c r="F361" s="286">
        <v>131.44999999999999</v>
      </c>
      <c r="G361" s="286">
        <v>370.47</v>
      </c>
      <c r="H361" s="286">
        <f t="shared" si="88"/>
        <v>-239.02000000000004</v>
      </c>
      <c r="I361" s="50">
        <f t="shared" si="89"/>
        <v>-0.64518044645990236</v>
      </c>
      <c r="J361" s="264"/>
      <c r="K361" s="286">
        <v>1333.66</v>
      </c>
      <c r="L361" s="286">
        <v>2466.16</v>
      </c>
      <c r="M361" s="286">
        <f t="shared" si="90"/>
        <v>-1132.4999999999998</v>
      </c>
      <c r="N361" s="50">
        <f t="shared" si="91"/>
        <v>-0.45921594705939595</v>
      </c>
      <c r="O361" s="185"/>
      <c r="P361" s="257"/>
      <c r="Q361" s="286">
        <v>128.47</v>
      </c>
      <c r="R361" s="286">
        <v>1097.9100000000001</v>
      </c>
      <c r="S361" s="286">
        <f t="shared" si="92"/>
        <v>-969.44</v>
      </c>
      <c r="T361" s="50">
        <f t="shared" si="93"/>
        <v>-0.88298676576404256</v>
      </c>
      <c r="U361" s="264"/>
      <c r="V361" s="286">
        <v>6768.09</v>
      </c>
      <c r="W361" s="286">
        <v>6716.34</v>
      </c>
      <c r="X361" s="286">
        <f t="shared" si="94"/>
        <v>51.75</v>
      </c>
      <c r="Y361" s="50">
        <f t="shared" si="95"/>
        <v>7.7050893790367968E-3</v>
      </c>
      <c r="Z361"/>
    </row>
    <row r="362" spans="1:26" s="70" customFormat="1" hidden="1" outlineLevel="1" x14ac:dyDescent="0.25">
      <c r="A362" s="65" t="s">
        <v>1562</v>
      </c>
      <c r="B362" s="66" t="s">
        <v>2023</v>
      </c>
      <c r="C362" s="67" t="s">
        <v>2469</v>
      </c>
      <c r="D362" s="68"/>
      <c r="E362" s="69"/>
      <c r="F362" s="310">
        <v>10613.26</v>
      </c>
      <c r="G362" s="310">
        <v>20315.68</v>
      </c>
      <c r="H362" s="144">
        <f t="shared" si="88"/>
        <v>-9702.42</v>
      </c>
      <c r="I362" s="93">
        <f t="shared" si="89"/>
        <v>-0.477582832570704</v>
      </c>
      <c r="J362" s="160"/>
      <c r="K362" s="310">
        <v>58866.16</v>
      </c>
      <c r="L362" s="310">
        <v>108510.65000000001</v>
      </c>
      <c r="M362" s="144">
        <f t="shared" si="90"/>
        <v>-49644.490000000005</v>
      </c>
      <c r="N362" s="93">
        <f t="shared" si="91"/>
        <v>-0.45750799575894163</v>
      </c>
      <c r="O362" s="261"/>
      <c r="P362" s="160"/>
      <c r="Q362" s="310">
        <v>28921.29</v>
      </c>
      <c r="R362" s="310">
        <v>56511.79</v>
      </c>
      <c r="S362" s="144">
        <f t="shared" si="92"/>
        <v>-27590.5</v>
      </c>
      <c r="T362" s="93">
        <f t="shared" si="93"/>
        <v>-0.48822555434892434</v>
      </c>
      <c r="U362" s="160"/>
      <c r="V362" s="310">
        <v>174281.58000000002</v>
      </c>
      <c r="W362" s="310">
        <v>203773.13</v>
      </c>
      <c r="X362" s="144">
        <f t="shared" si="94"/>
        <v>-29491.549999999988</v>
      </c>
      <c r="Y362" s="93">
        <f t="shared" si="95"/>
        <v>-0.14472737401638766</v>
      </c>
      <c r="Z362" s="134"/>
    </row>
    <row r="363" spans="1:26" collapsed="1" x14ac:dyDescent="0.25">
      <c r="A363" s="40" t="s">
        <v>669</v>
      </c>
      <c r="B363" s="40">
        <v>44</v>
      </c>
      <c r="C363" s="89" t="s">
        <v>363</v>
      </c>
      <c r="D363" s="85"/>
      <c r="E363" s="50"/>
      <c r="F363" s="286">
        <v>10613.26</v>
      </c>
      <c r="G363" s="286">
        <v>20315.68</v>
      </c>
      <c r="H363" s="286">
        <f t="shared" si="88"/>
        <v>-9702.42</v>
      </c>
      <c r="I363" s="50">
        <f t="shared" si="89"/>
        <v>-0.477582832570704</v>
      </c>
      <c r="J363" s="264"/>
      <c r="K363" s="286">
        <v>58866.16</v>
      </c>
      <c r="L363" s="286">
        <v>108510.65000000001</v>
      </c>
      <c r="M363" s="286">
        <f t="shared" si="90"/>
        <v>-49644.490000000005</v>
      </c>
      <c r="N363" s="50">
        <f t="shared" si="91"/>
        <v>-0.45750799575894163</v>
      </c>
      <c r="O363" s="185"/>
      <c r="P363" s="257"/>
      <c r="Q363" s="286">
        <v>28921.29</v>
      </c>
      <c r="R363" s="286">
        <v>56511.79</v>
      </c>
      <c r="S363" s="286">
        <f t="shared" si="92"/>
        <v>-27590.5</v>
      </c>
      <c r="T363" s="50">
        <f t="shared" si="93"/>
        <v>-0.48822555434892434</v>
      </c>
      <c r="U363" s="264"/>
      <c r="V363" s="286">
        <v>174281.58000000002</v>
      </c>
      <c r="W363" s="286">
        <v>203773.13</v>
      </c>
      <c r="X363" s="286">
        <f t="shared" si="94"/>
        <v>-29491.549999999988</v>
      </c>
      <c r="Y363" s="50">
        <f t="shared" si="95"/>
        <v>-0.14472737401638766</v>
      </c>
      <c r="Z363"/>
    </row>
    <row r="364" spans="1:26" s="70" customFormat="1" hidden="1" outlineLevel="1" x14ac:dyDescent="0.25">
      <c r="A364" s="65" t="s">
        <v>1563</v>
      </c>
      <c r="B364" s="66" t="s">
        <v>2024</v>
      </c>
      <c r="C364" s="67" t="s">
        <v>2471</v>
      </c>
      <c r="D364" s="68"/>
      <c r="E364" s="69"/>
      <c r="F364" s="310">
        <v>651.35</v>
      </c>
      <c r="G364" s="310">
        <v>886.02</v>
      </c>
      <c r="H364" s="144">
        <f t="shared" si="88"/>
        <v>-234.66999999999996</v>
      </c>
      <c r="I364" s="93">
        <f t="shared" si="89"/>
        <v>-0.26485858107040466</v>
      </c>
      <c r="J364" s="160"/>
      <c r="K364" s="310">
        <v>960.05000000000007</v>
      </c>
      <c r="L364" s="310">
        <v>4715.75</v>
      </c>
      <c r="M364" s="144">
        <f t="shared" si="90"/>
        <v>-3755.7</v>
      </c>
      <c r="N364" s="93">
        <f t="shared" si="91"/>
        <v>-0.79641626464507231</v>
      </c>
      <c r="O364" s="261"/>
      <c r="P364" s="160"/>
      <c r="Q364" s="310">
        <v>-1165.97</v>
      </c>
      <c r="R364" s="310">
        <v>-1161.08</v>
      </c>
      <c r="S364" s="144">
        <f t="shared" si="92"/>
        <v>-4.8900000000001</v>
      </c>
      <c r="T364" s="93">
        <f t="shared" si="93"/>
        <v>4.2115961001826753E-3</v>
      </c>
      <c r="U364" s="160"/>
      <c r="V364" s="310">
        <v>3983.23</v>
      </c>
      <c r="W364" s="310">
        <v>5495.76</v>
      </c>
      <c r="X364" s="144">
        <f t="shared" si="94"/>
        <v>-1512.5300000000002</v>
      </c>
      <c r="Y364" s="93">
        <f t="shared" si="95"/>
        <v>-0.27521762231247365</v>
      </c>
      <c r="Z364" s="134"/>
    </row>
    <row r="365" spans="1:26" collapsed="1" x14ac:dyDescent="0.25">
      <c r="A365" s="40" t="s">
        <v>670</v>
      </c>
      <c r="B365" s="40">
        <v>45</v>
      </c>
      <c r="C365" s="89" t="s">
        <v>362</v>
      </c>
      <c r="D365" s="85"/>
      <c r="E365" s="50"/>
      <c r="F365" s="286">
        <v>651.35</v>
      </c>
      <c r="G365" s="286">
        <v>886.02</v>
      </c>
      <c r="H365" s="286">
        <f t="shared" si="88"/>
        <v>-234.66999999999996</v>
      </c>
      <c r="I365" s="50">
        <f t="shared" si="89"/>
        <v>-0.26485858107040466</v>
      </c>
      <c r="J365" s="264"/>
      <c r="K365" s="286">
        <v>960.05000000000007</v>
      </c>
      <c r="L365" s="286">
        <v>4715.75</v>
      </c>
      <c r="M365" s="286">
        <f t="shared" si="90"/>
        <v>-3755.7</v>
      </c>
      <c r="N365" s="50">
        <f t="shared" si="91"/>
        <v>-0.79641626464507231</v>
      </c>
      <c r="O365" s="185"/>
      <c r="P365" s="257"/>
      <c r="Q365" s="286">
        <v>-1165.97</v>
      </c>
      <c r="R365" s="286">
        <v>-1161.08</v>
      </c>
      <c r="S365" s="286">
        <f t="shared" si="92"/>
        <v>-4.8900000000001</v>
      </c>
      <c r="T365" s="50">
        <f t="shared" si="93"/>
        <v>4.2115961001826753E-3</v>
      </c>
      <c r="U365" s="264"/>
      <c r="V365" s="286">
        <v>3983.23</v>
      </c>
      <c r="W365" s="286">
        <v>5495.76</v>
      </c>
      <c r="X365" s="286">
        <f t="shared" si="94"/>
        <v>-1512.5300000000002</v>
      </c>
      <c r="Y365" s="50">
        <f t="shared" si="95"/>
        <v>-0.27521762231247365</v>
      </c>
      <c r="Z365"/>
    </row>
    <row r="366" spans="1:26" x14ac:dyDescent="0.25">
      <c r="A366" s="40"/>
      <c r="B366" s="40">
        <v>46</v>
      </c>
      <c r="C366" s="89" t="s">
        <v>361</v>
      </c>
      <c r="D366" s="85"/>
      <c r="E366" s="50"/>
      <c r="F366" s="286"/>
      <c r="G366" s="286"/>
      <c r="H366" s="286">
        <f t="shared" si="88"/>
        <v>0</v>
      </c>
      <c r="I366" s="50" t="str">
        <f t="shared" si="89"/>
        <v/>
      </c>
      <c r="J366" s="264"/>
      <c r="K366" s="286"/>
      <c r="L366" s="286"/>
      <c r="M366" s="286">
        <f t="shared" si="90"/>
        <v>0</v>
      </c>
      <c r="N366" s="50" t="str">
        <f t="shared" si="91"/>
        <v/>
      </c>
      <c r="O366" s="185"/>
      <c r="P366" s="257"/>
      <c r="Q366" s="286"/>
      <c r="R366" s="286"/>
      <c r="S366" s="286">
        <f t="shared" si="92"/>
        <v>0</v>
      </c>
      <c r="T366" s="50" t="str">
        <f t="shared" si="93"/>
        <v/>
      </c>
      <c r="U366" s="264"/>
      <c r="V366" s="286"/>
      <c r="W366" s="286"/>
      <c r="X366" s="286">
        <f t="shared" si="94"/>
        <v>0</v>
      </c>
      <c r="Y366" s="50" t="str">
        <f t="shared" si="95"/>
        <v/>
      </c>
      <c r="Z366"/>
    </row>
    <row r="367" spans="1:26" s="70" customFormat="1" hidden="1" outlineLevel="1" x14ac:dyDescent="0.25">
      <c r="A367" s="65" t="s">
        <v>1564</v>
      </c>
      <c r="B367" s="66" t="s">
        <v>2025</v>
      </c>
      <c r="C367" s="67" t="s">
        <v>2472</v>
      </c>
      <c r="D367" s="68"/>
      <c r="E367" s="69"/>
      <c r="F367" s="310">
        <v>64164.060000000005</v>
      </c>
      <c r="G367" s="310">
        <v>32709.57</v>
      </c>
      <c r="H367" s="144">
        <f t="shared" si="88"/>
        <v>31454.490000000005</v>
      </c>
      <c r="I367" s="93">
        <f t="shared" si="89"/>
        <v>0.96162957813263839</v>
      </c>
      <c r="J367" s="160"/>
      <c r="K367" s="310">
        <v>381931.92</v>
      </c>
      <c r="L367" s="310">
        <v>298202.11</v>
      </c>
      <c r="M367" s="144">
        <f t="shared" si="90"/>
        <v>83729.81</v>
      </c>
      <c r="N367" s="93">
        <f t="shared" si="91"/>
        <v>0.28078208433870572</v>
      </c>
      <c r="O367" s="261"/>
      <c r="P367" s="160"/>
      <c r="Q367" s="310">
        <v>192936.48</v>
      </c>
      <c r="R367" s="310">
        <v>150443.06</v>
      </c>
      <c r="S367" s="144">
        <f t="shared" si="92"/>
        <v>42493.420000000013</v>
      </c>
      <c r="T367" s="93">
        <f t="shared" si="93"/>
        <v>0.28245516941758569</v>
      </c>
      <c r="U367" s="160"/>
      <c r="V367" s="310">
        <v>545127.61</v>
      </c>
      <c r="W367" s="310">
        <v>716269.65999999992</v>
      </c>
      <c r="X367" s="144">
        <f t="shared" si="94"/>
        <v>-171142.04999999993</v>
      </c>
      <c r="Y367" s="93">
        <f t="shared" si="95"/>
        <v>-0.23893522168731809</v>
      </c>
      <c r="Z367" s="134"/>
    </row>
    <row r="368" spans="1:26" collapsed="1" x14ac:dyDescent="0.25">
      <c r="A368" s="40" t="s">
        <v>671</v>
      </c>
      <c r="B368" s="40">
        <v>47</v>
      </c>
      <c r="C368" s="89" t="s">
        <v>360</v>
      </c>
      <c r="D368" s="85"/>
      <c r="E368" s="50"/>
      <c r="F368" s="286">
        <v>64164.060000000005</v>
      </c>
      <c r="G368" s="286">
        <v>32709.57</v>
      </c>
      <c r="H368" s="286">
        <f t="shared" si="88"/>
        <v>31454.490000000005</v>
      </c>
      <c r="I368" s="50">
        <f t="shared" si="89"/>
        <v>0.96162957813263839</v>
      </c>
      <c r="J368" s="264"/>
      <c r="K368" s="286">
        <v>381931.92</v>
      </c>
      <c r="L368" s="286">
        <v>298202.11</v>
      </c>
      <c r="M368" s="286">
        <f t="shared" si="90"/>
        <v>83729.81</v>
      </c>
      <c r="N368" s="50">
        <f t="shared" si="91"/>
        <v>0.28078208433870572</v>
      </c>
      <c r="O368" s="185"/>
      <c r="P368" s="257"/>
      <c r="Q368" s="286">
        <v>192936.48</v>
      </c>
      <c r="R368" s="286">
        <v>150443.06</v>
      </c>
      <c r="S368" s="286">
        <f t="shared" si="92"/>
        <v>42493.420000000013</v>
      </c>
      <c r="T368" s="50">
        <f t="shared" si="93"/>
        <v>0.28245516941758569</v>
      </c>
      <c r="U368" s="264"/>
      <c r="V368" s="286">
        <v>545127.61</v>
      </c>
      <c r="W368" s="286">
        <v>716269.65999999992</v>
      </c>
      <c r="X368" s="286">
        <f t="shared" si="94"/>
        <v>-171142.04999999993</v>
      </c>
      <c r="Y368" s="50">
        <f t="shared" si="95"/>
        <v>-0.23893522168731809</v>
      </c>
      <c r="Z368"/>
    </row>
    <row r="369" spans="1:26" s="70" customFormat="1" hidden="1" outlineLevel="1" x14ac:dyDescent="0.25">
      <c r="A369" s="65" t="s">
        <v>1565</v>
      </c>
      <c r="B369" s="66" t="s">
        <v>2026</v>
      </c>
      <c r="C369" s="67" t="s">
        <v>2473</v>
      </c>
      <c r="D369" s="68"/>
      <c r="E369" s="69"/>
      <c r="F369" s="310">
        <v>597181.6</v>
      </c>
      <c r="G369" s="310">
        <v>789465.38</v>
      </c>
      <c r="H369" s="144">
        <f t="shared" si="88"/>
        <v>-192283.78000000003</v>
      </c>
      <c r="I369" s="93">
        <f t="shared" si="89"/>
        <v>-0.24356201661433213</v>
      </c>
      <c r="J369" s="160"/>
      <c r="K369" s="310">
        <v>2812334.43</v>
      </c>
      <c r="L369" s="310">
        <v>2132647.98</v>
      </c>
      <c r="M369" s="144">
        <f t="shared" si="90"/>
        <v>679686.45000000019</v>
      </c>
      <c r="N369" s="93">
        <f t="shared" si="91"/>
        <v>0.31870541053849882</v>
      </c>
      <c r="O369" s="261"/>
      <c r="P369" s="160"/>
      <c r="Q369" s="310">
        <v>1637128.27</v>
      </c>
      <c r="R369" s="310">
        <v>1169022.6400000001</v>
      </c>
      <c r="S369" s="144">
        <f t="shared" si="92"/>
        <v>468105.62999999989</v>
      </c>
      <c r="T369" s="93">
        <f t="shared" si="93"/>
        <v>0.40042477705992063</v>
      </c>
      <c r="U369" s="160"/>
      <c r="V369" s="310">
        <v>5685163.5999999996</v>
      </c>
      <c r="W369" s="310">
        <v>5076190.8739999998</v>
      </c>
      <c r="X369" s="144">
        <f t="shared" si="94"/>
        <v>608972.72599999979</v>
      </c>
      <c r="Y369" s="93">
        <f t="shared" si="95"/>
        <v>0.11996647508255219</v>
      </c>
      <c r="Z369" s="134"/>
    </row>
    <row r="370" spans="1:26" collapsed="1" x14ac:dyDescent="0.25">
      <c r="A370" s="40" t="s">
        <v>672</v>
      </c>
      <c r="B370" s="43">
        <v>48</v>
      </c>
      <c r="C370" s="89" t="s">
        <v>359</v>
      </c>
      <c r="D370" s="86"/>
      <c r="E370" s="50"/>
      <c r="F370" s="286">
        <v>597181.6</v>
      </c>
      <c r="G370" s="286">
        <v>789465.38</v>
      </c>
      <c r="H370" s="286">
        <f t="shared" si="88"/>
        <v>-192283.78000000003</v>
      </c>
      <c r="I370" s="50">
        <f t="shared" si="89"/>
        <v>-0.24356201661433213</v>
      </c>
      <c r="J370" s="264"/>
      <c r="K370" s="286">
        <v>2812334.43</v>
      </c>
      <c r="L370" s="286">
        <v>2132647.98</v>
      </c>
      <c r="M370" s="286">
        <f t="shared" si="90"/>
        <v>679686.45000000019</v>
      </c>
      <c r="N370" s="50">
        <f t="shared" si="91"/>
        <v>0.31870541053849882</v>
      </c>
      <c r="O370" s="185"/>
      <c r="P370" s="257"/>
      <c r="Q370" s="286">
        <v>1637128.27</v>
      </c>
      <c r="R370" s="286">
        <v>1169022.6400000001</v>
      </c>
      <c r="S370" s="286">
        <f t="shared" si="92"/>
        <v>468105.62999999989</v>
      </c>
      <c r="T370" s="50">
        <f t="shared" si="93"/>
        <v>0.40042477705992063</v>
      </c>
      <c r="U370" s="264"/>
      <c r="V370" s="286">
        <v>5685163.5999999996</v>
      </c>
      <c r="W370" s="286">
        <v>5076190.8739999998</v>
      </c>
      <c r="X370" s="286">
        <f t="shared" si="94"/>
        <v>608972.72599999979</v>
      </c>
      <c r="Y370" s="50">
        <f t="shared" si="95"/>
        <v>0.11996647508255219</v>
      </c>
      <c r="Z370"/>
    </row>
    <row r="371" spans="1:26" s="70" customFormat="1" hidden="1" outlineLevel="1" x14ac:dyDescent="0.25">
      <c r="A371" s="65" t="s">
        <v>1566</v>
      </c>
      <c r="B371" s="66" t="s">
        <v>2027</v>
      </c>
      <c r="C371" s="67" t="s">
        <v>2474</v>
      </c>
      <c r="D371" s="68"/>
      <c r="E371" s="69"/>
      <c r="F371" s="310">
        <v>41.410000000000004</v>
      </c>
      <c r="G371" s="310">
        <v>68.06</v>
      </c>
      <c r="H371" s="144">
        <f t="shared" si="88"/>
        <v>-26.65</v>
      </c>
      <c r="I371" s="93">
        <f t="shared" si="89"/>
        <v>-0.39156626506024095</v>
      </c>
      <c r="J371" s="160"/>
      <c r="K371" s="310">
        <v>-19.27</v>
      </c>
      <c r="L371" s="310">
        <v>206.66</v>
      </c>
      <c r="M371" s="144">
        <f t="shared" si="90"/>
        <v>-225.93</v>
      </c>
      <c r="N371" s="93">
        <f t="shared" si="91"/>
        <v>-1.0932449433852705</v>
      </c>
      <c r="O371" s="261"/>
      <c r="P371" s="160"/>
      <c r="Q371" s="310">
        <v>-198.38</v>
      </c>
      <c r="R371" s="310">
        <v>-226.18</v>
      </c>
      <c r="S371" s="144">
        <f t="shared" si="92"/>
        <v>27.800000000000011</v>
      </c>
      <c r="T371" s="93">
        <f t="shared" si="93"/>
        <v>-0.12291095587585114</v>
      </c>
      <c r="U371" s="160"/>
      <c r="V371" s="310">
        <v>90.490000000000009</v>
      </c>
      <c r="W371" s="310">
        <v>386.16999999999996</v>
      </c>
      <c r="X371" s="144">
        <f t="shared" si="94"/>
        <v>-295.67999999999995</v>
      </c>
      <c r="Y371" s="93">
        <f t="shared" si="95"/>
        <v>-0.76567314913121154</v>
      </c>
      <c r="Z371" s="134"/>
    </row>
    <row r="372" spans="1:26" ht="12.75" customHeight="1" collapsed="1" x14ac:dyDescent="0.25">
      <c r="A372" s="40" t="s">
        <v>673</v>
      </c>
      <c r="B372" s="43">
        <v>49</v>
      </c>
      <c r="C372" s="89" t="s">
        <v>358</v>
      </c>
      <c r="D372" s="86"/>
      <c r="E372" s="50"/>
      <c r="F372" s="286">
        <v>41.410000000000004</v>
      </c>
      <c r="G372" s="286">
        <v>68.06</v>
      </c>
      <c r="H372" s="286">
        <f t="shared" si="88"/>
        <v>-26.65</v>
      </c>
      <c r="I372" s="50">
        <f t="shared" si="89"/>
        <v>-0.39156626506024095</v>
      </c>
      <c r="J372" s="264"/>
      <c r="K372" s="286">
        <v>-19.27</v>
      </c>
      <c r="L372" s="286">
        <v>206.66</v>
      </c>
      <c r="M372" s="286">
        <f t="shared" si="90"/>
        <v>-225.93</v>
      </c>
      <c r="N372" s="50">
        <f t="shared" si="91"/>
        <v>-1.0932449433852705</v>
      </c>
      <c r="O372" s="185"/>
      <c r="P372" s="257"/>
      <c r="Q372" s="286">
        <v>-198.38</v>
      </c>
      <c r="R372" s="286">
        <v>-226.18</v>
      </c>
      <c r="S372" s="286">
        <f t="shared" si="92"/>
        <v>27.800000000000011</v>
      </c>
      <c r="T372" s="50">
        <f t="shared" si="93"/>
        <v>-0.12291095587585114</v>
      </c>
      <c r="U372" s="264"/>
      <c r="V372" s="286">
        <v>90.490000000000009</v>
      </c>
      <c r="W372" s="286">
        <v>386.16999999999996</v>
      </c>
      <c r="X372" s="286">
        <f t="shared" si="94"/>
        <v>-295.67999999999995</v>
      </c>
      <c r="Y372" s="50">
        <f t="shared" si="95"/>
        <v>-0.76567314913121154</v>
      </c>
      <c r="Z372"/>
    </row>
    <row r="373" spans="1:26" s="70" customFormat="1" hidden="1" outlineLevel="1" x14ac:dyDescent="0.25">
      <c r="A373" s="65" t="s">
        <v>1567</v>
      </c>
      <c r="B373" s="66" t="s">
        <v>2028</v>
      </c>
      <c r="C373" s="67" t="s">
        <v>2475</v>
      </c>
      <c r="D373" s="68"/>
      <c r="E373" s="69"/>
      <c r="F373" s="310">
        <v>1689.15</v>
      </c>
      <c r="G373" s="310">
        <v>119.06</v>
      </c>
      <c r="H373" s="144">
        <f t="shared" si="88"/>
        <v>1570.0900000000001</v>
      </c>
      <c r="I373" s="93">
        <f t="shared" si="89"/>
        <v>13.187384512010752</v>
      </c>
      <c r="J373" s="160"/>
      <c r="K373" s="310">
        <v>8600.7000000000007</v>
      </c>
      <c r="L373" s="310">
        <v>708.6</v>
      </c>
      <c r="M373" s="144">
        <f t="shared" si="90"/>
        <v>7892.1</v>
      </c>
      <c r="N373" s="93">
        <f t="shared" si="91"/>
        <v>11.137595258255717</v>
      </c>
      <c r="O373" s="261"/>
      <c r="P373" s="160"/>
      <c r="Q373" s="310">
        <v>5439.32</v>
      </c>
      <c r="R373" s="310">
        <v>5.24</v>
      </c>
      <c r="S373" s="144">
        <f t="shared" si="92"/>
        <v>5434.08</v>
      </c>
      <c r="T373" s="93">
        <f t="shared" si="93"/>
        <v>1037.0381679389313</v>
      </c>
      <c r="U373" s="160"/>
      <c r="V373" s="310">
        <v>10810.37</v>
      </c>
      <c r="W373" s="310">
        <v>1711.69</v>
      </c>
      <c r="X373" s="144">
        <f t="shared" si="94"/>
        <v>9098.68</v>
      </c>
      <c r="Y373" s="93">
        <f t="shared" si="95"/>
        <v>5.3156120559213411</v>
      </c>
      <c r="Z373" s="134"/>
    </row>
    <row r="374" spans="1:26" ht="12.75" customHeight="1" collapsed="1" x14ac:dyDescent="0.25">
      <c r="A374" s="40" t="s">
        <v>674</v>
      </c>
      <c r="B374" s="40">
        <v>50</v>
      </c>
      <c r="C374" s="89" t="s">
        <v>357</v>
      </c>
      <c r="D374" s="186"/>
      <c r="E374" s="50"/>
      <c r="F374" s="286">
        <v>1689.15</v>
      </c>
      <c r="G374" s="286">
        <v>119.06</v>
      </c>
      <c r="H374" s="286">
        <f t="shared" si="88"/>
        <v>1570.0900000000001</v>
      </c>
      <c r="I374" s="50">
        <f t="shared" si="89"/>
        <v>13.187384512010752</v>
      </c>
      <c r="J374" s="264"/>
      <c r="K374" s="286">
        <v>8600.7000000000007</v>
      </c>
      <c r="L374" s="286">
        <v>708.6</v>
      </c>
      <c r="M374" s="286">
        <f t="shared" si="90"/>
        <v>7892.1</v>
      </c>
      <c r="N374" s="50">
        <f t="shared" si="91"/>
        <v>11.137595258255717</v>
      </c>
      <c r="O374" s="185"/>
      <c r="P374" s="257"/>
      <c r="Q374" s="286">
        <v>5439.32</v>
      </c>
      <c r="R374" s="286">
        <v>5.24</v>
      </c>
      <c r="S374" s="286">
        <f t="shared" si="92"/>
        <v>5434.08</v>
      </c>
      <c r="T374" s="50">
        <f t="shared" si="93"/>
        <v>1037.0381679389313</v>
      </c>
      <c r="U374" s="264"/>
      <c r="V374" s="286">
        <v>10810.37</v>
      </c>
      <c r="W374" s="286">
        <v>1711.69</v>
      </c>
      <c r="X374" s="286">
        <f t="shared" si="94"/>
        <v>9098.68</v>
      </c>
      <c r="Y374" s="50">
        <f t="shared" si="95"/>
        <v>5.3156120559213411</v>
      </c>
      <c r="Z374"/>
    </row>
    <row r="375" spans="1:26" ht="12.75" customHeight="1" x14ac:dyDescent="0.25">
      <c r="A375" s="40"/>
      <c r="B375" s="40">
        <v>51</v>
      </c>
      <c r="C375" s="89" t="s">
        <v>800</v>
      </c>
      <c r="D375" s="186"/>
      <c r="E375" s="50"/>
      <c r="F375" s="286"/>
      <c r="G375" s="286"/>
      <c r="H375" s="286">
        <f t="shared" si="88"/>
        <v>0</v>
      </c>
      <c r="I375" s="50" t="str">
        <f t="shared" si="89"/>
        <v/>
      </c>
      <c r="J375" s="264"/>
      <c r="K375" s="286"/>
      <c r="L375" s="286"/>
      <c r="M375" s="286">
        <f t="shared" si="90"/>
        <v>0</v>
      </c>
      <c r="N375" s="50" t="str">
        <f t="shared" si="91"/>
        <v/>
      </c>
      <c r="O375" s="185"/>
      <c r="P375" s="257"/>
      <c r="Q375" s="286"/>
      <c r="R375" s="286"/>
      <c r="S375" s="286">
        <f t="shared" si="92"/>
        <v>0</v>
      </c>
      <c r="T375" s="50" t="str">
        <f t="shared" si="93"/>
        <v/>
      </c>
      <c r="U375" s="264"/>
      <c r="V375" s="286"/>
      <c r="W375" s="286"/>
      <c r="X375" s="286">
        <f t="shared" si="94"/>
        <v>0</v>
      </c>
      <c r="Y375" s="50" t="str">
        <f t="shared" si="95"/>
        <v/>
      </c>
      <c r="Z375"/>
    </row>
    <row r="376" spans="1:26" s="70" customFormat="1" hidden="1" outlineLevel="1" x14ac:dyDescent="0.25">
      <c r="A376" s="65" t="s">
        <v>1559</v>
      </c>
      <c r="B376" s="66" t="s">
        <v>2020</v>
      </c>
      <c r="C376" s="67" t="s">
        <v>2458</v>
      </c>
      <c r="D376" s="68"/>
      <c r="E376" s="69"/>
      <c r="F376" s="310">
        <v>48.63</v>
      </c>
      <c r="G376" s="310">
        <v>4557.01</v>
      </c>
      <c r="H376" s="144">
        <f t="shared" si="88"/>
        <v>-4508.38</v>
      </c>
      <c r="I376" s="93">
        <f t="shared" si="89"/>
        <v>-0.98932852901354174</v>
      </c>
      <c r="J376" s="160"/>
      <c r="K376" s="310">
        <v>3263.19</v>
      </c>
      <c r="L376" s="310">
        <v>14974.45</v>
      </c>
      <c r="M376" s="144">
        <f t="shared" si="90"/>
        <v>-11711.26</v>
      </c>
      <c r="N376" s="93">
        <f t="shared" si="91"/>
        <v>-0.78208281439385086</v>
      </c>
      <c r="O376" s="261"/>
      <c r="P376" s="160"/>
      <c r="Q376" s="310">
        <v>513.62</v>
      </c>
      <c r="R376" s="310">
        <v>7350.96</v>
      </c>
      <c r="S376" s="144">
        <f t="shared" si="92"/>
        <v>-6837.34</v>
      </c>
      <c r="T376" s="93">
        <f t="shared" si="93"/>
        <v>-0.93012885391839983</v>
      </c>
      <c r="U376" s="160"/>
      <c r="V376" s="310">
        <v>10512.48</v>
      </c>
      <c r="W376" s="310">
        <v>16647.620000000003</v>
      </c>
      <c r="X376" s="144">
        <f t="shared" si="94"/>
        <v>-6135.1400000000031</v>
      </c>
      <c r="Y376" s="93">
        <f t="shared" si="95"/>
        <v>-0.3685295555761125</v>
      </c>
      <c r="Z376" s="134"/>
    </row>
    <row r="377" spans="1:26" s="70" customFormat="1" hidden="1" outlineLevel="1" x14ac:dyDescent="0.25">
      <c r="A377" s="65" t="s">
        <v>1560</v>
      </c>
      <c r="B377" s="66" t="s">
        <v>2021</v>
      </c>
      <c r="C377" s="67" t="s">
        <v>2459</v>
      </c>
      <c r="D377" s="68"/>
      <c r="E377" s="69"/>
      <c r="F377" s="310">
        <v>946.39</v>
      </c>
      <c r="G377" s="310">
        <v>4584.75</v>
      </c>
      <c r="H377" s="144">
        <f t="shared" si="88"/>
        <v>-3638.36</v>
      </c>
      <c r="I377" s="93">
        <f t="shared" si="89"/>
        <v>-0.79357871203446206</v>
      </c>
      <c r="J377" s="160"/>
      <c r="K377" s="310">
        <v>20804.54</v>
      </c>
      <c r="L377" s="310">
        <v>28416.510000000002</v>
      </c>
      <c r="M377" s="144">
        <f t="shared" si="90"/>
        <v>-7611.9700000000012</v>
      </c>
      <c r="N377" s="93">
        <f t="shared" si="91"/>
        <v>-0.26787138885105877</v>
      </c>
      <c r="O377" s="261"/>
      <c r="P377" s="160"/>
      <c r="Q377" s="310">
        <v>6600.46</v>
      </c>
      <c r="R377" s="310">
        <v>15037.99</v>
      </c>
      <c r="S377" s="144">
        <f t="shared" si="92"/>
        <v>-8437.5299999999988</v>
      </c>
      <c r="T377" s="93">
        <f t="shared" si="93"/>
        <v>-0.56108096893268311</v>
      </c>
      <c r="U377" s="160"/>
      <c r="V377" s="310">
        <v>24674.25</v>
      </c>
      <c r="W377" s="310">
        <v>33951.97</v>
      </c>
      <c r="X377" s="144">
        <f t="shared" si="94"/>
        <v>-9277.7200000000012</v>
      </c>
      <c r="Y377" s="93">
        <f t="shared" si="95"/>
        <v>-0.27326013777698321</v>
      </c>
      <c r="Z377" s="134"/>
    </row>
    <row r="378" spans="1:26" s="70" customFormat="1" hidden="1" outlineLevel="1" x14ac:dyDescent="0.25">
      <c r="A378" s="65" t="s">
        <v>1561</v>
      </c>
      <c r="B378" s="66" t="s">
        <v>2022</v>
      </c>
      <c r="C378" s="67" t="s">
        <v>2470</v>
      </c>
      <c r="D378" s="68"/>
      <c r="E378" s="69"/>
      <c r="F378" s="310">
        <v>131.44999999999999</v>
      </c>
      <c r="G378" s="310">
        <v>370.47</v>
      </c>
      <c r="H378" s="144">
        <f t="shared" si="88"/>
        <v>-239.02000000000004</v>
      </c>
      <c r="I378" s="93">
        <f t="shared" si="89"/>
        <v>-0.64518044645990236</v>
      </c>
      <c r="J378" s="160"/>
      <c r="K378" s="310">
        <v>1333.66</v>
      </c>
      <c r="L378" s="310">
        <v>2466.16</v>
      </c>
      <c r="M378" s="144">
        <f t="shared" si="90"/>
        <v>-1132.4999999999998</v>
      </c>
      <c r="N378" s="93">
        <f t="shared" si="91"/>
        <v>-0.45921594705939595</v>
      </c>
      <c r="O378" s="261"/>
      <c r="P378" s="160"/>
      <c r="Q378" s="310">
        <v>128.47</v>
      </c>
      <c r="R378" s="310">
        <v>1097.9100000000001</v>
      </c>
      <c r="S378" s="144">
        <f t="shared" si="92"/>
        <v>-969.44</v>
      </c>
      <c r="T378" s="93">
        <f t="shared" si="93"/>
        <v>-0.88298676576404256</v>
      </c>
      <c r="U378" s="160"/>
      <c r="V378" s="310">
        <v>6768.09</v>
      </c>
      <c r="W378" s="310">
        <v>6716.34</v>
      </c>
      <c r="X378" s="144">
        <f t="shared" si="94"/>
        <v>51.75</v>
      </c>
      <c r="Y378" s="93">
        <f t="shared" si="95"/>
        <v>7.7050893790367968E-3</v>
      </c>
      <c r="Z378" s="134"/>
    </row>
    <row r="379" spans="1:26" s="70" customFormat="1" hidden="1" outlineLevel="1" x14ac:dyDescent="0.25">
      <c r="A379" s="65" t="s">
        <v>1562</v>
      </c>
      <c r="B379" s="66" t="s">
        <v>2023</v>
      </c>
      <c r="C379" s="67" t="s">
        <v>2469</v>
      </c>
      <c r="D379" s="68"/>
      <c r="E379" s="69"/>
      <c r="F379" s="310">
        <v>10613.26</v>
      </c>
      <c r="G379" s="310">
        <v>20315.68</v>
      </c>
      <c r="H379" s="144">
        <f t="shared" si="88"/>
        <v>-9702.42</v>
      </c>
      <c r="I379" s="93">
        <f t="shared" si="89"/>
        <v>-0.477582832570704</v>
      </c>
      <c r="J379" s="160"/>
      <c r="K379" s="310">
        <v>58866.16</v>
      </c>
      <c r="L379" s="310">
        <v>108510.65000000001</v>
      </c>
      <c r="M379" s="144">
        <f t="shared" si="90"/>
        <v>-49644.490000000005</v>
      </c>
      <c r="N379" s="93">
        <f t="shared" si="91"/>
        <v>-0.45750799575894163</v>
      </c>
      <c r="O379" s="261"/>
      <c r="P379" s="160"/>
      <c r="Q379" s="310">
        <v>28921.29</v>
      </c>
      <c r="R379" s="310">
        <v>56511.79</v>
      </c>
      <c r="S379" s="144">
        <f t="shared" si="92"/>
        <v>-27590.5</v>
      </c>
      <c r="T379" s="93">
        <f t="shared" si="93"/>
        <v>-0.48822555434892434</v>
      </c>
      <c r="U379" s="160"/>
      <c r="V379" s="310">
        <v>174281.58000000002</v>
      </c>
      <c r="W379" s="310">
        <v>203773.13</v>
      </c>
      <c r="X379" s="144">
        <f t="shared" si="94"/>
        <v>-29491.549999999988</v>
      </c>
      <c r="Y379" s="93">
        <f t="shared" si="95"/>
        <v>-0.14472737401638766</v>
      </c>
      <c r="Z379" s="134"/>
    </row>
    <row r="380" spans="1:26" s="70" customFormat="1" hidden="1" outlineLevel="1" x14ac:dyDescent="0.25">
      <c r="A380" s="65" t="s">
        <v>1563</v>
      </c>
      <c r="B380" s="66" t="s">
        <v>2024</v>
      </c>
      <c r="C380" s="67" t="s">
        <v>2471</v>
      </c>
      <c r="D380" s="68"/>
      <c r="E380" s="69"/>
      <c r="F380" s="310">
        <v>651.35</v>
      </c>
      <c r="G380" s="310">
        <v>886.02</v>
      </c>
      <c r="H380" s="144">
        <f t="shared" si="88"/>
        <v>-234.66999999999996</v>
      </c>
      <c r="I380" s="93">
        <f t="shared" si="89"/>
        <v>-0.26485858107040466</v>
      </c>
      <c r="J380" s="160"/>
      <c r="K380" s="310">
        <v>960.05000000000007</v>
      </c>
      <c r="L380" s="310">
        <v>4715.75</v>
      </c>
      <c r="M380" s="144">
        <f t="shared" si="90"/>
        <v>-3755.7</v>
      </c>
      <c r="N380" s="93">
        <f t="shared" si="91"/>
        <v>-0.79641626464507231</v>
      </c>
      <c r="O380" s="261"/>
      <c r="P380" s="160"/>
      <c r="Q380" s="310">
        <v>-1165.97</v>
      </c>
      <c r="R380" s="310">
        <v>-1161.08</v>
      </c>
      <c r="S380" s="144">
        <f t="shared" si="92"/>
        <v>-4.8900000000001</v>
      </c>
      <c r="T380" s="93">
        <f t="shared" si="93"/>
        <v>4.2115961001826753E-3</v>
      </c>
      <c r="U380" s="160"/>
      <c r="V380" s="310">
        <v>3983.23</v>
      </c>
      <c r="W380" s="310">
        <v>5495.76</v>
      </c>
      <c r="X380" s="144">
        <f t="shared" si="94"/>
        <v>-1512.5300000000002</v>
      </c>
      <c r="Y380" s="93">
        <f t="shared" si="95"/>
        <v>-0.27521762231247365</v>
      </c>
      <c r="Z380" s="134"/>
    </row>
    <row r="381" spans="1:26" s="70" customFormat="1" hidden="1" outlineLevel="1" x14ac:dyDescent="0.25">
      <c r="A381" s="65" t="s">
        <v>1564</v>
      </c>
      <c r="B381" s="66" t="s">
        <v>2025</v>
      </c>
      <c r="C381" s="67" t="s">
        <v>2472</v>
      </c>
      <c r="D381" s="68"/>
      <c r="E381" s="69"/>
      <c r="F381" s="310">
        <v>64164.060000000005</v>
      </c>
      <c r="G381" s="310">
        <v>32709.57</v>
      </c>
      <c r="H381" s="144">
        <f t="shared" si="88"/>
        <v>31454.490000000005</v>
      </c>
      <c r="I381" s="93">
        <f t="shared" si="89"/>
        <v>0.96162957813263839</v>
      </c>
      <c r="J381" s="160"/>
      <c r="K381" s="310">
        <v>381931.92</v>
      </c>
      <c r="L381" s="310">
        <v>298202.11</v>
      </c>
      <c r="M381" s="144">
        <f t="shared" si="90"/>
        <v>83729.81</v>
      </c>
      <c r="N381" s="93">
        <f t="shared" si="91"/>
        <v>0.28078208433870572</v>
      </c>
      <c r="O381" s="261"/>
      <c r="P381" s="160"/>
      <c r="Q381" s="310">
        <v>192936.48</v>
      </c>
      <c r="R381" s="310">
        <v>150443.06</v>
      </c>
      <c r="S381" s="144">
        <f t="shared" si="92"/>
        <v>42493.420000000013</v>
      </c>
      <c r="T381" s="93">
        <f t="shared" si="93"/>
        <v>0.28245516941758569</v>
      </c>
      <c r="U381" s="160"/>
      <c r="V381" s="310">
        <v>545127.61</v>
      </c>
      <c r="W381" s="310">
        <v>716269.65999999992</v>
      </c>
      <c r="X381" s="144">
        <f t="shared" si="94"/>
        <v>-171142.04999999993</v>
      </c>
      <c r="Y381" s="93">
        <f t="shared" si="95"/>
        <v>-0.23893522168731809</v>
      </c>
      <c r="Z381" s="134"/>
    </row>
    <row r="382" spans="1:26" s="70" customFormat="1" hidden="1" outlineLevel="1" x14ac:dyDescent="0.25">
      <c r="A382" s="65" t="s">
        <v>1565</v>
      </c>
      <c r="B382" s="66" t="s">
        <v>2026</v>
      </c>
      <c r="C382" s="67" t="s">
        <v>2473</v>
      </c>
      <c r="D382" s="68"/>
      <c r="E382" s="69"/>
      <c r="F382" s="310">
        <v>597181.6</v>
      </c>
      <c r="G382" s="310">
        <v>789465.38</v>
      </c>
      <c r="H382" s="144">
        <f t="shared" si="88"/>
        <v>-192283.78000000003</v>
      </c>
      <c r="I382" s="93">
        <f t="shared" si="89"/>
        <v>-0.24356201661433213</v>
      </c>
      <c r="J382" s="160"/>
      <c r="K382" s="310">
        <v>2812334.43</v>
      </c>
      <c r="L382" s="310">
        <v>2132647.98</v>
      </c>
      <c r="M382" s="144">
        <f t="shared" si="90"/>
        <v>679686.45000000019</v>
      </c>
      <c r="N382" s="93">
        <f t="shared" si="91"/>
        <v>0.31870541053849882</v>
      </c>
      <c r="O382" s="261"/>
      <c r="P382" s="160"/>
      <c r="Q382" s="310">
        <v>1637128.27</v>
      </c>
      <c r="R382" s="310">
        <v>1169022.6400000001</v>
      </c>
      <c r="S382" s="144">
        <f t="shared" si="92"/>
        <v>468105.62999999989</v>
      </c>
      <c r="T382" s="93">
        <f t="shared" si="93"/>
        <v>0.40042477705992063</v>
      </c>
      <c r="U382" s="160"/>
      <c r="V382" s="310">
        <v>5685163.5999999996</v>
      </c>
      <c r="W382" s="310">
        <v>5076190.8739999998</v>
      </c>
      <c r="X382" s="144">
        <f t="shared" si="94"/>
        <v>608972.72599999979</v>
      </c>
      <c r="Y382" s="93">
        <f t="shared" si="95"/>
        <v>0.11996647508255219</v>
      </c>
      <c r="Z382" s="134"/>
    </row>
    <row r="383" spans="1:26" s="70" customFormat="1" hidden="1" outlineLevel="1" x14ac:dyDescent="0.25">
      <c r="A383" s="65" t="s">
        <v>1566</v>
      </c>
      <c r="B383" s="66" t="s">
        <v>2027</v>
      </c>
      <c r="C383" s="67" t="s">
        <v>2474</v>
      </c>
      <c r="D383" s="68"/>
      <c r="E383" s="69"/>
      <c r="F383" s="310">
        <v>41.410000000000004</v>
      </c>
      <c r="G383" s="310">
        <v>68.06</v>
      </c>
      <c r="H383" s="144">
        <f t="shared" si="88"/>
        <v>-26.65</v>
      </c>
      <c r="I383" s="93">
        <f t="shared" si="89"/>
        <v>-0.39156626506024095</v>
      </c>
      <c r="J383" s="160"/>
      <c r="K383" s="310">
        <v>-19.27</v>
      </c>
      <c r="L383" s="310">
        <v>206.66</v>
      </c>
      <c r="M383" s="144">
        <f t="shared" si="90"/>
        <v>-225.93</v>
      </c>
      <c r="N383" s="93">
        <f t="shared" si="91"/>
        <v>-1.0932449433852705</v>
      </c>
      <c r="O383" s="261"/>
      <c r="P383" s="160"/>
      <c r="Q383" s="310">
        <v>-198.38</v>
      </c>
      <c r="R383" s="310">
        <v>-226.18</v>
      </c>
      <c r="S383" s="144">
        <f t="shared" si="92"/>
        <v>27.800000000000011</v>
      </c>
      <c r="T383" s="93">
        <f t="shared" si="93"/>
        <v>-0.12291095587585114</v>
      </c>
      <c r="U383" s="160"/>
      <c r="V383" s="310">
        <v>90.490000000000009</v>
      </c>
      <c r="W383" s="310">
        <v>386.16999999999996</v>
      </c>
      <c r="X383" s="144">
        <f t="shared" si="94"/>
        <v>-295.67999999999995</v>
      </c>
      <c r="Y383" s="93">
        <f t="shared" si="95"/>
        <v>-0.76567314913121154</v>
      </c>
      <c r="Z383" s="134"/>
    </row>
    <row r="384" spans="1:26" s="70" customFormat="1" hidden="1" outlineLevel="1" x14ac:dyDescent="0.25">
      <c r="A384" s="65" t="s">
        <v>1567</v>
      </c>
      <c r="B384" s="66" t="s">
        <v>2028</v>
      </c>
      <c r="C384" s="67" t="s">
        <v>2475</v>
      </c>
      <c r="D384" s="68"/>
      <c r="E384" s="69"/>
      <c r="F384" s="310">
        <v>1689.15</v>
      </c>
      <c r="G384" s="310">
        <v>119.06</v>
      </c>
      <c r="H384" s="144">
        <f t="shared" si="88"/>
        <v>1570.0900000000001</v>
      </c>
      <c r="I384" s="93">
        <f t="shared" si="89"/>
        <v>13.187384512010752</v>
      </c>
      <c r="J384" s="160"/>
      <c r="K384" s="310">
        <v>8600.7000000000007</v>
      </c>
      <c r="L384" s="310">
        <v>708.6</v>
      </c>
      <c r="M384" s="144">
        <f t="shared" si="90"/>
        <v>7892.1</v>
      </c>
      <c r="N384" s="93">
        <f t="shared" si="91"/>
        <v>11.137595258255717</v>
      </c>
      <c r="O384" s="261"/>
      <c r="P384" s="160"/>
      <c r="Q384" s="310">
        <v>5439.32</v>
      </c>
      <c r="R384" s="310">
        <v>5.24</v>
      </c>
      <c r="S384" s="144">
        <f t="shared" si="92"/>
        <v>5434.08</v>
      </c>
      <c r="T384" s="93">
        <f t="shared" si="93"/>
        <v>1037.0381679389313</v>
      </c>
      <c r="U384" s="160"/>
      <c r="V384" s="310">
        <v>10810.37</v>
      </c>
      <c r="W384" s="310">
        <v>1711.69</v>
      </c>
      <c r="X384" s="144">
        <f t="shared" si="94"/>
        <v>9098.68</v>
      </c>
      <c r="Y384" s="93">
        <f t="shared" si="95"/>
        <v>5.3156120559213411</v>
      </c>
      <c r="Z384" s="134"/>
    </row>
    <row r="385" spans="1:26" collapsed="1" x14ac:dyDescent="0.25">
      <c r="A385" s="40" t="s">
        <v>675</v>
      </c>
      <c r="B385" s="40">
        <v>52</v>
      </c>
      <c r="C385" s="79" t="s">
        <v>801</v>
      </c>
      <c r="D385" s="85" t="s">
        <v>275</v>
      </c>
      <c r="E385" s="50"/>
      <c r="F385" s="286">
        <v>675467.3</v>
      </c>
      <c r="G385" s="286">
        <v>853076.00000000012</v>
      </c>
      <c r="H385" s="286">
        <f t="shared" si="88"/>
        <v>-177608.70000000007</v>
      </c>
      <c r="I385" s="50">
        <f t="shared" si="89"/>
        <v>-0.20819798001584858</v>
      </c>
      <c r="J385" s="264"/>
      <c r="K385" s="286">
        <v>3288075.3800000004</v>
      </c>
      <c r="L385" s="286">
        <v>2590848.87</v>
      </c>
      <c r="M385" s="286">
        <f t="shared" si="90"/>
        <v>697226.51000000024</v>
      </c>
      <c r="N385" s="50">
        <f t="shared" si="91"/>
        <v>0.26911122376659519</v>
      </c>
      <c r="O385" s="185"/>
      <c r="P385" s="257"/>
      <c r="Q385" s="286">
        <v>1870303.5600000003</v>
      </c>
      <c r="R385" s="286">
        <v>1398082.33</v>
      </c>
      <c r="S385" s="286">
        <f t="shared" si="92"/>
        <v>472221.23000000021</v>
      </c>
      <c r="T385" s="50">
        <f t="shared" si="93"/>
        <v>0.3377635349986865</v>
      </c>
      <c r="U385" s="264"/>
      <c r="V385" s="286">
        <v>6461411.7000000002</v>
      </c>
      <c r="W385" s="286">
        <v>6061143.2139999997</v>
      </c>
      <c r="X385" s="286">
        <f t="shared" si="94"/>
        <v>400268.4860000005</v>
      </c>
      <c r="Y385" s="50">
        <f t="shared" si="95"/>
        <v>6.6038447181954424E-2</v>
      </c>
      <c r="Z385"/>
    </row>
    <row r="386" spans="1:26" s="70" customFormat="1" hidden="1" outlineLevel="1" x14ac:dyDescent="0.25">
      <c r="A386" s="65" t="s">
        <v>1388</v>
      </c>
      <c r="B386" s="66" t="s">
        <v>1849</v>
      </c>
      <c r="C386" s="67" t="s">
        <v>2255</v>
      </c>
      <c r="D386" s="68"/>
      <c r="E386" s="69"/>
      <c r="F386" s="310">
        <v>212175.87</v>
      </c>
      <c r="G386" s="310">
        <v>137056.33000000002</v>
      </c>
      <c r="H386" s="144">
        <f t="shared" si="88"/>
        <v>75119.539999999979</v>
      </c>
      <c r="I386" s="93">
        <f t="shared" si="89"/>
        <v>0.54809245220560021</v>
      </c>
      <c r="J386" s="160"/>
      <c r="K386" s="310">
        <v>1118799.25</v>
      </c>
      <c r="L386" s="310">
        <v>1090896.78</v>
      </c>
      <c r="M386" s="144">
        <f t="shared" si="90"/>
        <v>27902.469999999972</v>
      </c>
      <c r="N386" s="93">
        <f t="shared" si="91"/>
        <v>2.5577552809350094E-2</v>
      </c>
      <c r="O386" s="261"/>
      <c r="P386" s="160"/>
      <c r="Q386" s="310">
        <v>525207.21</v>
      </c>
      <c r="R386" s="310">
        <v>494461.71</v>
      </c>
      <c r="S386" s="144">
        <f t="shared" si="92"/>
        <v>30745.499999999942</v>
      </c>
      <c r="T386" s="93">
        <f t="shared" si="93"/>
        <v>6.2179738851770625E-2</v>
      </c>
      <c r="U386" s="160"/>
      <c r="V386" s="310">
        <v>2092674.6</v>
      </c>
      <c r="W386" s="310">
        <v>2186995.81</v>
      </c>
      <c r="X386" s="144">
        <f t="shared" si="94"/>
        <v>-94321.209999999963</v>
      </c>
      <c r="Y386" s="93">
        <f t="shared" si="95"/>
        <v>-4.3128207913667636E-2</v>
      </c>
      <c r="Z386" s="134"/>
    </row>
    <row r="387" spans="1:26" s="70" customFormat="1" hidden="1" outlineLevel="1" x14ac:dyDescent="0.25">
      <c r="A387" s="65" t="s">
        <v>1389</v>
      </c>
      <c r="B387" s="66" t="s">
        <v>1850</v>
      </c>
      <c r="C387" s="67" t="s">
        <v>2307</v>
      </c>
      <c r="D387" s="68"/>
      <c r="E387" s="69"/>
      <c r="F387" s="310">
        <v>54208.05</v>
      </c>
      <c r="G387" s="310">
        <v>30121.74</v>
      </c>
      <c r="H387" s="144">
        <f t="shared" si="88"/>
        <v>24086.31</v>
      </c>
      <c r="I387" s="93">
        <f t="shared" si="89"/>
        <v>0.79963209296674098</v>
      </c>
      <c r="J387" s="160"/>
      <c r="K387" s="310">
        <v>314413.55</v>
      </c>
      <c r="L387" s="310">
        <v>188884.30000000002</v>
      </c>
      <c r="M387" s="144">
        <f t="shared" si="90"/>
        <v>125529.24999999997</v>
      </c>
      <c r="N387" s="93">
        <f t="shared" si="91"/>
        <v>0.66458276309889153</v>
      </c>
      <c r="O387" s="261"/>
      <c r="P387" s="160"/>
      <c r="Q387" s="310">
        <v>206227.56</v>
      </c>
      <c r="R387" s="310">
        <v>91472.74</v>
      </c>
      <c r="S387" s="144">
        <f t="shared" si="92"/>
        <v>114754.81999999999</v>
      </c>
      <c r="T387" s="93">
        <f t="shared" si="93"/>
        <v>1.2545247906644099</v>
      </c>
      <c r="U387" s="160"/>
      <c r="V387" s="310">
        <v>511614.5</v>
      </c>
      <c r="W387" s="310">
        <v>345975.53</v>
      </c>
      <c r="X387" s="144">
        <f t="shared" si="94"/>
        <v>165638.96999999997</v>
      </c>
      <c r="Y387" s="93">
        <f t="shared" si="95"/>
        <v>0.4787592058895031</v>
      </c>
      <c r="Z387" s="134"/>
    </row>
    <row r="388" spans="1:26" s="70" customFormat="1" hidden="1" outlineLevel="1" x14ac:dyDescent="0.25">
      <c r="A388" s="65" t="s">
        <v>1390</v>
      </c>
      <c r="B388" s="66" t="s">
        <v>1851</v>
      </c>
      <c r="C388" s="67" t="s">
        <v>2308</v>
      </c>
      <c r="D388" s="68"/>
      <c r="E388" s="69"/>
      <c r="F388" s="310">
        <v>80.16</v>
      </c>
      <c r="G388" s="310">
        <v>0</v>
      </c>
      <c r="H388" s="144">
        <f t="shared" ref="H388:H419" si="96">+F388-G388</f>
        <v>80.16</v>
      </c>
      <c r="I388" s="93">
        <f t="shared" ref="I388:I419" si="97">IF(AND(F388=0,G388=0),"",IF(OR(F388=0,G388=0),100%,(+H388/G388)))</f>
        <v>1</v>
      </c>
      <c r="J388" s="160"/>
      <c r="K388" s="310">
        <v>25.2</v>
      </c>
      <c r="L388" s="310">
        <v>0</v>
      </c>
      <c r="M388" s="144">
        <f t="shared" ref="M388:M419" si="98">+K388-L388</f>
        <v>25.2</v>
      </c>
      <c r="N388" s="93">
        <f t="shared" ref="N388:N419" si="99">IF(AND(K388=0,L388=0),"",IF(OR(K388=0,L388=0),100%,(+M388/L388)))</f>
        <v>1</v>
      </c>
      <c r="O388" s="261"/>
      <c r="P388" s="160"/>
      <c r="Q388" s="310">
        <v>-149.14000000000001</v>
      </c>
      <c r="R388" s="310">
        <v>0</v>
      </c>
      <c r="S388" s="144">
        <f t="shared" ref="S388:S419" si="100">+Q388-R388</f>
        <v>-149.14000000000001</v>
      </c>
      <c r="T388" s="93">
        <f t="shared" ref="T388:T419" si="101">IF(AND(Q388=0,R388=0),"",IF(OR(Q388=0,R388=0),100%,(+S388/R388)))</f>
        <v>1</v>
      </c>
      <c r="U388" s="160"/>
      <c r="V388" s="310">
        <v>155.25</v>
      </c>
      <c r="W388" s="310">
        <v>0</v>
      </c>
      <c r="X388" s="144">
        <f t="shared" ref="X388:X419" si="102">+V388-W388</f>
        <v>155.25</v>
      </c>
      <c r="Y388" s="93">
        <f t="shared" ref="Y388:Y419" si="103">IF(AND(V388=0,W388=0),"",IF(OR(V388=0,W388=0),100%,(+X388/W388)))</f>
        <v>1</v>
      </c>
      <c r="Z388" s="134"/>
    </row>
    <row r="389" spans="1:26" s="70" customFormat="1" hidden="1" outlineLevel="1" x14ac:dyDescent="0.25">
      <c r="A389" s="65" t="s">
        <v>1391</v>
      </c>
      <c r="B389" s="66" t="s">
        <v>1852</v>
      </c>
      <c r="C389" s="67" t="s">
        <v>2309</v>
      </c>
      <c r="D389" s="68"/>
      <c r="E389" s="69"/>
      <c r="F389" s="310">
        <v>12356.26</v>
      </c>
      <c r="G389" s="310">
        <v>13322.58</v>
      </c>
      <c r="H389" s="144">
        <f t="shared" si="96"/>
        <v>-966.31999999999971</v>
      </c>
      <c r="I389" s="93">
        <f t="shared" si="97"/>
        <v>-7.2532497459200818E-2</v>
      </c>
      <c r="J389" s="160"/>
      <c r="K389" s="310">
        <v>44546.51</v>
      </c>
      <c r="L389" s="310">
        <v>39320.080000000002</v>
      </c>
      <c r="M389" s="144">
        <f t="shared" si="98"/>
        <v>5226.43</v>
      </c>
      <c r="N389" s="93">
        <f t="shared" si="99"/>
        <v>0.13292012630696581</v>
      </c>
      <c r="O389" s="261"/>
      <c r="P389" s="160"/>
      <c r="Q389" s="310">
        <v>26784.82</v>
      </c>
      <c r="R389" s="310">
        <v>26191.200000000001</v>
      </c>
      <c r="S389" s="144">
        <f t="shared" si="100"/>
        <v>593.61999999999898</v>
      </c>
      <c r="T389" s="93">
        <f t="shared" si="101"/>
        <v>2.2664864534652822E-2</v>
      </c>
      <c r="U389" s="160"/>
      <c r="V389" s="310">
        <v>82486.929999999993</v>
      </c>
      <c r="W389" s="310">
        <v>74570.89</v>
      </c>
      <c r="X389" s="144">
        <f t="shared" si="102"/>
        <v>7916.0399999999936</v>
      </c>
      <c r="Y389" s="93">
        <f t="shared" si="103"/>
        <v>0.10615455977526879</v>
      </c>
      <c r="Z389" s="134"/>
    </row>
    <row r="390" spans="1:26" s="70" customFormat="1" hidden="1" outlineLevel="1" x14ac:dyDescent="0.25">
      <c r="A390" s="65" t="s">
        <v>1392</v>
      </c>
      <c r="B390" s="66" t="s">
        <v>1853</v>
      </c>
      <c r="C390" s="67" t="s">
        <v>2310</v>
      </c>
      <c r="D390" s="68"/>
      <c r="E390" s="69"/>
      <c r="F390" s="310">
        <v>101015.23</v>
      </c>
      <c r="G390" s="310">
        <v>110596.15000000001</v>
      </c>
      <c r="H390" s="144">
        <f t="shared" si="96"/>
        <v>-9580.9200000000128</v>
      </c>
      <c r="I390" s="93">
        <f t="shared" si="97"/>
        <v>-8.6629778703869995E-2</v>
      </c>
      <c r="J390" s="160"/>
      <c r="K390" s="310">
        <v>731688.02</v>
      </c>
      <c r="L390" s="310">
        <v>730572.47</v>
      </c>
      <c r="M390" s="144">
        <f t="shared" si="98"/>
        <v>1115.5500000000466</v>
      </c>
      <c r="N390" s="93">
        <f t="shared" si="99"/>
        <v>1.5269532398340259E-3</v>
      </c>
      <c r="O390" s="261"/>
      <c r="P390" s="160"/>
      <c r="Q390" s="310">
        <v>351880.81</v>
      </c>
      <c r="R390" s="310">
        <v>359471.86</v>
      </c>
      <c r="S390" s="144">
        <f t="shared" si="100"/>
        <v>-7591.0499999999884</v>
      </c>
      <c r="T390" s="93">
        <f t="shared" si="101"/>
        <v>-2.111723014980919E-2</v>
      </c>
      <c r="U390" s="160"/>
      <c r="V390" s="310">
        <v>1317217.4100000001</v>
      </c>
      <c r="W390" s="310">
        <v>1283082.95</v>
      </c>
      <c r="X390" s="144">
        <f t="shared" si="102"/>
        <v>34134.460000000196</v>
      </c>
      <c r="Y390" s="93">
        <f t="shared" si="103"/>
        <v>2.6603470960314918E-2</v>
      </c>
      <c r="Z390" s="134"/>
    </row>
    <row r="391" spans="1:26" s="70" customFormat="1" hidden="1" outlineLevel="1" x14ac:dyDescent="0.25">
      <c r="A391" s="65" t="s">
        <v>1393</v>
      </c>
      <c r="B391" s="66" t="s">
        <v>1854</v>
      </c>
      <c r="C391" s="67" t="s">
        <v>2311</v>
      </c>
      <c r="D391" s="68"/>
      <c r="E391" s="69"/>
      <c r="F391" s="310">
        <v>0</v>
      </c>
      <c r="G391" s="310">
        <v>0</v>
      </c>
      <c r="H391" s="144">
        <f t="shared" si="96"/>
        <v>0</v>
      </c>
      <c r="I391" s="93" t="str">
        <f t="shared" si="97"/>
        <v/>
      </c>
      <c r="J391" s="160"/>
      <c r="K391" s="310">
        <v>0</v>
      </c>
      <c r="L391" s="310">
        <v>0</v>
      </c>
      <c r="M391" s="144">
        <f t="shared" si="98"/>
        <v>0</v>
      </c>
      <c r="N391" s="93" t="str">
        <f t="shared" si="99"/>
        <v/>
      </c>
      <c r="O391" s="261"/>
      <c r="P391" s="160"/>
      <c r="Q391" s="310">
        <v>0</v>
      </c>
      <c r="R391" s="310">
        <v>0</v>
      </c>
      <c r="S391" s="144">
        <f t="shared" si="100"/>
        <v>0</v>
      </c>
      <c r="T391" s="93" t="str">
        <f t="shared" si="101"/>
        <v/>
      </c>
      <c r="U391" s="160"/>
      <c r="V391" s="310">
        <v>0</v>
      </c>
      <c r="W391" s="310">
        <v>-2488.0100000000002</v>
      </c>
      <c r="X391" s="144">
        <f t="shared" si="102"/>
        <v>2488.0100000000002</v>
      </c>
      <c r="Y391" s="93">
        <f t="shared" si="103"/>
        <v>1</v>
      </c>
      <c r="Z391" s="134"/>
    </row>
    <row r="392" spans="1:26" s="70" customFormat="1" hidden="1" outlineLevel="1" x14ac:dyDescent="0.25">
      <c r="A392" s="65" t="s">
        <v>1394</v>
      </c>
      <c r="B392" s="66" t="s">
        <v>1855</v>
      </c>
      <c r="C392" s="67" t="s">
        <v>2312</v>
      </c>
      <c r="D392" s="68"/>
      <c r="E392" s="69"/>
      <c r="F392" s="310">
        <v>0</v>
      </c>
      <c r="G392" s="310">
        <v>0</v>
      </c>
      <c r="H392" s="144">
        <f t="shared" si="96"/>
        <v>0</v>
      </c>
      <c r="I392" s="93" t="str">
        <f t="shared" si="97"/>
        <v/>
      </c>
      <c r="J392" s="160"/>
      <c r="K392" s="310">
        <v>0</v>
      </c>
      <c r="L392" s="310">
        <v>0</v>
      </c>
      <c r="M392" s="144">
        <f t="shared" si="98"/>
        <v>0</v>
      </c>
      <c r="N392" s="93" t="str">
        <f t="shared" si="99"/>
        <v/>
      </c>
      <c r="O392" s="261"/>
      <c r="P392" s="160"/>
      <c r="Q392" s="310">
        <v>0</v>
      </c>
      <c r="R392" s="310">
        <v>0</v>
      </c>
      <c r="S392" s="144">
        <f t="shared" si="100"/>
        <v>0</v>
      </c>
      <c r="T392" s="93" t="str">
        <f t="shared" si="101"/>
        <v/>
      </c>
      <c r="U392" s="160"/>
      <c r="V392" s="310">
        <v>0</v>
      </c>
      <c r="W392" s="310">
        <v>39613.5</v>
      </c>
      <c r="X392" s="144">
        <f t="shared" si="102"/>
        <v>-39613.5</v>
      </c>
      <c r="Y392" s="93">
        <f t="shared" si="103"/>
        <v>1</v>
      </c>
      <c r="Z392" s="134"/>
    </row>
    <row r="393" spans="1:26" s="70" customFormat="1" hidden="1" outlineLevel="1" x14ac:dyDescent="0.25">
      <c r="A393" s="65" t="s">
        <v>1395</v>
      </c>
      <c r="B393" s="66" t="s">
        <v>1856</v>
      </c>
      <c r="C393" s="67" t="s">
        <v>2313</v>
      </c>
      <c r="D393" s="68"/>
      <c r="E393" s="69"/>
      <c r="F393" s="310">
        <v>0</v>
      </c>
      <c r="G393" s="310">
        <v>0</v>
      </c>
      <c r="H393" s="144">
        <f t="shared" si="96"/>
        <v>0</v>
      </c>
      <c r="I393" s="93" t="str">
        <f t="shared" si="97"/>
        <v/>
      </c>
      <c r="J393" s="160"/>
      <c r="K393" s="310">
        <v>0</v>
      </c>
      <c r="L393" s="310">
        <v>3534.9700000000003</v>
      </c>
      <c r="M393" s="144">
        <f t="shared" si="98"/>
        <v>-3534.9700000000003</v>
      </c>
      <c r="N393" s="93">
        <f t="shared" si="99"/>
        <v>1</v>
      </c>
      <c r="O393" s="261"/>
      <c r="P393" s="160"/>
      <c r="Q393" s="310">
        <v>0</v>
      </c>
      <c r="R393" s="310">
        <v>0</v>
      </c>
      <c r="S393" s="144">
        <f t="shared" si="100"/>
        <v>0</v>
      </c>
      <c r="T393" s="93" t="str">
        <f t="shared" si="101"/>
        <v/>
      </c>
      <c r="U393" s="160"/>
      <c r="V393" s="310">
        <v>0</v>
      </c>
      <c r="W393" s="310">
        <v>54111.25</v>
      </c>
      <c r="X393" s="144">
        <f t="shared" si="102"/>
        <v>-54111.25</v>
      </c>
      <c r="Y393" s="93">
        <f t="shared" si="103"/>
        <v>1</v>
      </c>
      <c r="Z393" s="134"/>
    </row>
    <row r="394" spans="1:26" s="70" customFormat="1" hidden="1" outlineLevel="1" x14ac:dyDescent="0.25">
      <c r="A394" s="65" t="s">
        <v>1396</v>
      </c>
      <c r="B394" s="66" t="s">
        <v>1857</v>
      </c>
      <c r="C394" s="67" t="s">
        <v>2314</v>
      </c>
      <c r="D394" s="68"/>
      <c r="E394" s="69"/>
      <c r="F394" s="310">
        <v>2751.7400000000002</v>
      </c>
      <c r="G394" s="310">
        <v>4827.24</v>
      </c>
      <c r="H394" s="144">
        <f t="shared" si="96"/>
        <v>-2075.4999999999995</v>
      </c>
      <c r="I394" s="93">
        <f t="shared" si="97"/>
        <v>-0.42995583397552217</v>
      </c>
      <c r="J394" s="160"/>
      <c r="K394" s="310">
        <v>51021.8</v>
      </c>
      <c r="L394" s="310">
        <v>34565.090000000004</v>
      </c>
      <c r="M394" s="144">
        <f t="shared" si="98"/>
        <v>16456.71</v>
      </c>
      <c r="N394" s="93">
        <f t="shared" si="99"/>
        <v>0.47610783018357533</v>
      </c>
      <c r="O394" s="261"/>
      <c r="P394" s="160"/>
      <c r="Q394" s="310">
        <v>36674.86</v>
      </c>
      <c r="R394" s="310">
        <v>14574.29</v>
      </c>
      <c r="S394" s="144">
        <f t="shared" si="100"/>
        <v>22100.57</v>
      </c>
      <c r="T394" s="93">
        <f t="shared" si="101"/>
        <v>1.5164080034087424</v>
      </c>
      <c r="U394" s="160"/>
      <c r="V394" s="310">
        <v>94538.03</v>
      </c>
      <c r="W394" s="310">
        <v>69697.98000000001</v>
      </c>
      <c r="X394" s="144">
        <f t="shared" si="102"/>
        <v>24840.049999999988</v>
      </c>
      <c r="Y394" s="93">
        <f t="shared" si="103"/>
        <v>0.35639555120535754</v>
      </c>
      <c r="Z394" s="134"/>
    </row>
    <row r="395" spans="1:26" s="70" customFormat="1" hidden="1" outlineLevel="1" x14ac:dyDescent="0.25">
      <c r="A395" s="65" t="s">
        <v>1397</v>
      </c>
      <c r="B395" s="66" t="s">
        <v>1858</v>
      </c>
      <c r="C395" s="67" t="s">
        <v>2315</v>
      </c>
      <c r="D395" s="68"/>
      <c r="E395" s="69"/>
      <c r="F395" s="310">
        <v>0</v>
      </c>
      <c r="G395" s="310">
        <v>0</v>
      </c>
      <c r="H395" s="144">
        <f t="shared" si="96"/>
        <v>0</v>
      </c>
      <c r="I395" s="93" t="str">
        <f t="shared" si="97"/>
        <v/>
      </c>
      <c r="J395" s="160"/>
      <c r="K395" s="310">
        <v>0</v>
      </c>
      <c r="L395" s="310">
        <v>0</v>
      </c>
      <c r="M395" s="144">
        <f t="shared" si="98"/>
        <v>0</v>
      </c>
      <c r="N395" s="93" t="str">
        <f t="shared" si="99"/>
        <v/>
      </c>
      <c r="O395" s="261"/>
      <c r="P395" s="160"/>
      <c r="Q395" s="310">
        <v>0</v>
      </c>
      <c r="R395" s="310">
        <v>0</v>
      </c>
      <c r="S395" s="144">
        <f t="shared" si="100"/>
        <v>0</v>
      </c>
      <c r="T395" s="93" t="str">
        <f t="shared" si="101"/>
        <v/>
      </c>
      <c r="U395" s="160"/>
      <c r="V395" s="310">
        <v>0</v>
      </c>
      <c r="W395" s="310">
        <v>-0.73</v>
      </c>
      <c r="X395" s="144">
        <f t="shared" si="102"/>
        <v>0.73</v>
      </c>
      <c r="Y395" s="93">
        <f t="shared" si="103"/>
        <v>1</v>
      </c>
      <c r="Z395" s="134"/>
    </row>
    <row r="396" spans="1:26" s="70" customFormat="1" hidden="1" outlineLevel="1" x14ac:dyDescent="0.25">
      <c r="A396" s="65" t="s">
        <v>1398</v>
      </c>
      <c r="B396" s="66" t="s">
        <v>1859</v>
      </c>
      <c r="C396" s="67" t="s">
        <v>2316</v>
      </c>
      <c r="D396" s="68"/>
      <c r="E396" s="69"/>
      <c r="F396" s="310">
        <v>3382.46</v>
      </c>
      <c r="G396" s="310">
        <v>3350.4300000000003</v>
      </c>
      <c r="H396" s="144">
        <f t="shared" si="96"/>
        <v>32.029999999999745</v>
      </c>
      <c r="I396" s="93">
        <f t="shared" si="97"/>
        <v>9.5599669296179118E-3</v>
      </c>
      <c r="J396" s="160"/>
      <c r="K396" s="310">
        <v>12828.380000000001</v>
      </c>
      <c r="L396" s="310">
        <v>11401.29</v>
      </c>
      <c r="M396" s="144">
        <f t="shared" si="98"/>
        <v>1427.0900000000001</v>
      </c>
      <c r="N396" s="93">
        <f t="shared" si="99"/>
        <v>0.12516916945363202</v>
      </c>
      <c r="O396" s="261"/>
      <c r="P396" s="160"/>
      <c r="Q396" s="310">
        <v>6220.92</v>
      </c>
      <c r="R396" s="310">
        <v>6513.62</v>
      </c>
      <c r="S396" s="144">
        <f t="shared" si="100"/>
        <v>-292.69999999999982</v>
      </c>
      <c r="T396" s="93">
        <f t="shared" si="101"/>
        <v>-4.4936609750031442E-2</v>
      </c>
      <c r="U396" s="160"/>
      <c r="V396" s="310">
        <v>25755.260000000002</v>
      </c>
      <c r="W396" s="310">
        <v>24489.550000000003</v>
      </c>
      <c r="X396" s="144">
        <f t="shared" si="102"/>
        <v>1265.7099999999991</v>
      </c>
      <c r="Y396" s="93">
        <f t="shared" si="103"/>
        <v>5.168367732359308E-2</v>
      </c>
      <c r="Z396" s="134"/>
    </row>
    <row r="397" spans="1:26" s="70" customFormat="1" hidden="1" outlineLevel="1" x14ac:dyDescent="0.25">
      <c r="A397" s="65" t="s">
        <v>1399</v>
      </c>
      <c r="B397" s="66" t="s">
        <v>1860</v>
      </c>
      <c r="C397" s="67" t="s">
        <v>2317</v>
      </c>
      <c r="D397" s="68"/>
      <c r="E397" s="69"/>
      <c r="F397" s="310">
        <v>31652.36</v>
      </c>
      <c r="G397" s="310">
        <v>27992.28</v>
      </c>
      <c r="H397" s="144">
        <f t="shared" si="96"/>
        <v>3660.0800000000017</v>
      </c>
      <c r="I397" s="93">
        <f t="shared" si="97"/>
        <v>0.13075319338046068</v>
      </c>
      <c r="J397" s="160"/>
      <c r="K397" s="310">
        <v>208451.86000000002</v>
      </c>
      <c r="L397" s="310">
        <v>239478.64</v>
      </c>
      <c r="M397" s="144">
        <f t="shared" si="98"/>
        <v>-31026.78</v>
      </c>
      <c r="N397" s="93">
        <f t="shared" si="99"/>
        <v>-0.12955969684811972</v>
      </c>
      <c r="O397" s="261"/>
      <c r="P397" s="160"/>
      <c r="Q397" s="310">
        <v>80037.509999999995</v>
      </c>
      <c r="R397" s="310">
        <v>92062.12</v>
      </c>
      <c r="S397" s="144">
        <f t="shared" si="100"/>
        <v>-12024.61</v>
      </c>
      <c r="T397" s="93">
        <f t="shared" si="101"/>
        <v>-0.13061408970377827</v>
      </c>
      <c r="U397" s="160"/>
      <c r="V397" s="310">
        <v>396855.67000000004</v>
      </c>
      <c r="W397" s="310">
        <v>416552.15</v>
      </c>
      <c r="X397" s="144">
        <f t="shared" si="102"/>
        <v>-19696.479999999981</v>
      </c>
      <c r="Y397" s="93">
        <f t="shared" si="103"/>
        <v>-4.728454768508572E-2</v>
      </c>
      <c r="Z397" s="134"/>
    </row>
    <row r="398" spans="1:26" s="70" customFormat="1" hidden="1" outlineLevel="1" x14ac:dyDescent="0.25">
      <c r="A398" s="65" t="s">
        <v>1400</v>
      </c>
      <c r="B398" s="66" t="s">
        <v>1861</v>
      </c>
      <c r="C398" s="67" t="s">
        <v>2318</v>
      </c>
      <c r="D398" s="68"/>
      <c r="E398" s="69"/>
      <c r="F398" s="310">
        <v>28263.510000000002</v>
      </c>
      <c r="G398" s="310">
        <v>19668.21</v>
      </c>
      <c r="H398" s="144">
        <f t="shared" si="96"/>
        <v>8595.3000000000029</v>
      </c>
      <c r="I398" s="93">
        <f t="shared" si="97"/>
        <v>0.43701485798656836</v>
      </c>
      <c r="J398" s="160"/>
      <c r="K398" s="310">
        <v>159404.64000000001</v>
      </c>
      <c r="L398" s="310">
        <v>109811.2</v>
      </c>
      <c r="M398" s="144">
        <f t="shared" si="98"/>
        <v>49593.440000000017</v>
      </c>
      <c r="N398" s="93">
        <f t="shared" si="99"/>
        <v>0.4516246065975057</v>
      </c>
      <c r="O398" s="261"/>
      <c r="P398" s="160"/>
      <c r="Q398" s="310">
        <v>88438.6</v>
      </c>
      <c r="R398" s="310">
        <v>63547.07</v>
      </c>
      <c r="S398" s="144">
        <f t="shared" si="100"/>
        <v>24891.530000000006</v>
      </c>
      <c r="T398" s="93">
        <f t="shared" si="101"/>
        <v>0.3917022452805457</v>
      </c>
      <c r="U398" s="160"/>
      <c r="V398" s="310">
        <v>253090.06</v>
      </c>
      <c r="W398" s="310">
        <v>253960.08000000002</v>
      </c>
      <c r="X398" s="144">
        <f t="shared" si="102"/>
        <v>-870.02000000001863</v>
      </c>
      <c r="Y398" s="93">
        <f t="shared" si="103"/>
        <v>-3.4258140098239794E-3</v>
      </c>
      <c r="Z398" s="134"/>
    </row>
    <row r="399" spans="1:26" s="70" customFormat="1" hidden="1" outlineLevel="1" x14ac:dyDescent="0.25">
      <c r="A399" s="65" t="s">
        <v>1401</v>
      </c>
      <c r="B399" s="66" t="s">
        <v>1862</v>
      </c>
      <c r="C399" s="67" t="s">
        <v>2319</v>
      </c>
      <c r="D399" s="68"/>
      <c r="E399" s="69"/>
      <c r="F399" s="310">
        <v>3344.88</v>
      </c>
      <c r="G399" s="310">
        <v>1827.21</v>
      </c>
      <c r="H399" s="144">
        <f t="shared" si="96"/>
        <v>1517.67</v>
      </c>
      <c r="I399" s="93">
        <f t="shared" si="97"/>
        <v>0.83059418457648548</v>
      </c>
      <c r="J399" s="160"/>
      <c r="K399" s="310">
        <v>9808.01</v>
      </c>
      <c r="L399" s="310">
        <v>13605.49</v>
      </c>
      <c r="M399" s="144">
        <f t="shared" si="98"/>
        <v>-3797.4799999999996</v>
      </c>
      <c r="N399" s="93">
        <f t="shared" si="99"/>
        <v>-0.27911379891499677</v>
      </c>
      <c r="O399" s="261"/>
      <c r="P399" s="160"/>
      <c r="Q399" s="310">
        <v>6518.24</v>
      </c>
      <c r="R399" s="310">
        <v>8181.53</v>
      </c>
      <c r="S399" s="144">
        <f t="shared" si="100"/>
        <v>-1663.29</v>
      </c>
      <c r="T399" s="93">
        <f t="shared" si="101"/>
        <v>-0.20329816061299047</v>
      </c>
      <c r="U399" s="160"/>
      <c r="V399" s="310">
        <v>23385.66</v>
      </c>
      <c r="W399" s="310">
        <v>23350.05</v>
      </c>
      <c r="X399" s="144">
        <f t="shared" si="102"/>
        <v>35.610000000000582</v>
      </c>
      <c r="Y399" s="93">
        <f t="shared" si="103"/>
        <v>1.5250502675583386E-3</v>
      </c>
      <c r="Z399" s="134"/>
    </row>
    <row r="400" spans="1:26" s="70" customFormat="1" hidden="1" outlineLevel="1" x14ac:dyDescent="0.25">
      <c r="A400" s="65" t="s">
        <v>1402</v>
      </c>
      <c r="B400" s="66" t="s">
        <v>1863</v>
      </c>
      <c r="C400" s="67" t="s">
        <v>2320</v>
      </c>
      <c r="D400" s="68"/>
      <c r="E400" s="69"/>
      <c r="F400" s="310">
        <v>0</v>
      </c>
      <c r="G400" s="310">
        <v>0</v>
      </c>
      <c r="H400" s="144">
        <f t="shared" si="96"/>
        <v>0</v>
      </c>
      <c r="I400" s="93" t="str">
        <f t="shared" si="97"/>
        <v/>
      </c>
      <c r="J400" s="160"/>
      <c r="K400" s="310">
        <v>0</v>
      </c>
      <c r="L400" s="310">
        <v>0</v>
      </c>
      <c r="M400" s="144">
        <f t="shared" si="98"/>
        <v>0</v>
      </c>
      <c r="N400" s="93" t="str">
        <f t="shared" si="99"/>
        <v/>
      </c>
      <c r="O400" s="261"/>
      <c r="P400" s="160"/>
      <c r="Q400" s="310">
        <v>0</v>
      </c>
      <c r="R400" s="310">
        <v>0</v>
      </c>
      <c r="S400" s="144">
        <f t="shared" si="100"/>
        <v>0</v>
      </c>
      <c r="T400" s="93" t="str">
        <f t="shared" si="101"/>
        <v/>
      </c>
      <c r="U400" s="160"/>
      <c r="V400" s="310">
        <v>15.85</v>
      </c>
      <c r="W400" s="310">
        <v>0</v>
      </c>
      <c r="X400" s="144">
        <f t="shared" si="102"/>
        <v>15.85</v>
      </c>
      <c r="Y400" s="93">
        <f t="shared" si="103"/>
        <v>1</v>
      </c>
      <c r="Z400" s="134"/>
    </row>
    <row r="401" spans="1:26" s="70" customFormat="1" hidden="1" outlineLevel="1" x14ac:dyDescent="0.25">
      <c r="A401" s="65" t="s">
        <v>1403</v>
      </c>
      <c r="B401" s="66" t="s">
        <v>1864</v>
      </c>
      <c r="C401" s="67" t="s">
        <v>2321</v>
      </c>
      <c r="D401" s="68"/>
      <c r="E401" s="69"/>
      <c r="F401" s="310">
        <v>7993.5</v>
      </c>
      <c r="G401" s="310">
        <v>8349</v>
      </c>
      <c r="H401" s="144">
        <f t="shared" si="96"/>
        <v>-355.5</v>
      </c>
      <c r="I401" s="93">
        <f t="shared" si="97"/>
        <v>-4.2579949694574203E-2</v>
      </c>
      <c r="J401" s="160"/>
      <c r="K401" s="310">
        <v>52641</v>
      </c>
      <c r="L401" s="310">
        <v>47706</v>
      </c>
      <c r="M401" s="144">
        <f t="shared" si="98"/>
        <v>4935</v>
      </c>
      <c r="N401" s="93">
        <f t="shared" si="99"/>
        <v>0.10344610740787322</v>
      </c>
      <c r="O401" s="261"/>
      <c r="P401" s="160"/>
      <c r="Q401" s="310">
        <v>20562</v>
      </c>
      <c r="R401" s="310">
        <v>21157.5</v>
      </c>
      <c r="S401" s="144">
        <f t="shared" si="100"/>
        <v>-595.5</v>
      </c>
      <c r="T401" s="93">
        <f t="shared" si="101"/>
        <v>-2.8146047500886211E-2</v>
      </c>
      <c r="U401" s="160"/>
      <c r="V401" s="310">
        <v>98224.5</v>
      </c>
      <c r="W401" s="310">
        <v>100552.5</v>
      </c>
      <c r="X401" s="144">
        <f t="shared" si="102"/>
        <v>-2328</v>
      </c>
      <c r="Y401" s="93">
        <f t="shared" si="103"/>
        <v>-2.3152084731856492E-2</v>
      </c>
      <c r="Z401" s="134"/>
    </row>
    <row r="402" spans="1:26" s="70" customFormat="1" hidden="1" outlineLevel="1" x14ac:dyDescent="0.25">
      <c r="A402" s="65" t="s">
        <v>1404</v>
      </c>
      <c r="B402" s="66" t="s">
        <v>1865</v>
      </c>
      <c r="C402" s="67" t="s">
        <v>2322</v>
      </c>
      <c r="D402" s="68"/>
      <c r="E402" s="69"/>
      <c r="F402" s="310">
        <v>0</v>
      </c>
      <c r="G402" s="310">
        <v>0</v>
      </c>
      <c r="H402" s="144">
        <f t="shared" si="96"/>
        <v>0</v>
      </c>
      <c r="I402" s="93" t="str">
        <f t="shared" si="97"/>
        <v/>
      </c>
      <c r="J402" s="160"/>
      <c r="K402" s="310">
        <v>0</v>
      </c>
      <c r="L402" s="310">
        <v>0</v>
      </c>
      <c r="M402" s="144">
        <f t="shared" si="98"/>
        <v>0</v>
      </c>
      <c r="N402" s="93" t="str">
        <f t="shared" si="99"/>
        <v/>
      </c>
      <c r="O402" s="261"/>
      <c r="P402" s="160"/>
      <c r="Q402" s="310">
        <v>0</v>
      </c>
      <c r="R402" s="310">
        <v>0</v>
      </c>
      <c r="S402" s="144">
        <f t="shared" si="100"/>
        <v>0</v>
      </c>
      <c r="T402" s="93" t="str">
        <f t="shared" si="101"/>
        <v/>
      </c>
      <c r="U402" s="160"/>
      <c r="V402" s="310">
        <v>0</v>
      </c>
      <c r="W402" s="310">
        <v>0</v>
      </c>
      <c r="X402" s="144">
        <f t="shared" si="102"/>
        <v>0</v>
      </c>
      <c r="Y402" s="93" t="str">
        <f t="shared" si="103"/>
        <v/>
      </c>
      <c r="Z402" s="134"/>
    </row>
    <row r="403" spans="1:26" s="70" customFormat="1" hidden="1" outlineLevel="1" x14ac:dyDescent="0.25">
      <c r="A403" s="65" t="s">
        <v>1405</v>
      </c>
      <c r="B403" s="66" t="s">
        <v>1866</v>
      </c>
      <c r="C403" s="67" t="s">
        <v>2323</v>
      </c>
      <c r="D403" s="68"/>
      <c r="E403" s="69"/>
      <c r="F403" s="310">
        <v>173337.14</v>
      </c>
      <c r="G403" s="310">
        <v>170484.08000000002</v>
      </c>
      <c r="H403" s="144">
        <f t="shared" si="96"/>
        <v>2853.0599999999977</v>
      </c>
      <c r="I403" s="93">
        <f t="shared" si="97"/>
        <v>1.6735052328639703E-2</v>
      </c>
      <c r="J403" s="160"/>
      <c r="K403" s="310">
        <v>1036559.73</v>
      </c>
      <c r="L403" s="310">
        <v>1038286.77</v>
      </c>
      <c r="M403" s="144">
        <f t="shared" si="98"/>
        <v>-1727.0400000000373</v>
      </c>
      <c r="N403" s="93">
        <f t="shared" si="99"/>
        <v>-1.6633554908920174E-3</v>
      </c>
      <c r="O403" s="261"/>
      <c r="P403" s="160"/>
      <c r="Q403" s="310">
        <v>520913.81</v>
      </c>
      <c r="R403" s="310">
        <v>517976.24</v>
      </c>
      <c r="S403" s="144">
        <f t="shared" si="100"/>
        <v>2937.570000000007</v>
      </c>
      <c r="T403" s="93">
        <f t="shared" si="101"/>
        <v>5.6712446887525322E-3</v>
      </c>
      <c r="U403" s="160"/>
      <c r="V403" s="310">
        <v>2059801.9</v>
      </c>
      <c r="W403" s="310">
        <v>1895558.4</v>
      </c>
      <c r="X403" s="144">
        <f t="shared" si="102"/>
        <v>164243.5</v>
      </c>
      <c r="Y403" s="93">
        <f t="shared" si="103"/>
        <v>8.6646499522251605E-2</v>
      </c>
      <c r="Z403" s="134"/>
    </row>
    <row r="404" spans="1:26" s="70" customFormat="1" hidden="1" outlineLevel="1" x14ac:dyDescent="0.25">
      <c r="A404" s="65" t="s">
        <v>1406</v>
      </c>
      <c r="B404" s="66" t="s">
        <v>1867</v>
      </c>
      <c r="C404" s="67" t="s">
        <v>2324</v>
      </c>
      <c r="D404" s="68"/>
      <c r="E404" s="69"/>
      <c r="F404" s="310">
        <v>13654.09</v>
      </c>
      <c r="G404" s="310">
        <v>13746.02</v>
      </c>
      <c r="H404" s="144">
        <f t="shared" si="96"/>
        <v>-91.930000000000291</v>
      </c>
      <c r="I404" s="93">
        <f t="shared" si="97"/>
        <v>-6.6877539826073499E-3</v>
      </c>
      <c r="J404" s="160"/>
      <c r="K404" s="310">
        <v>84746.66</v>
      </c>
      <c r="L404" s="310">
        <v>83581.45</v>
      </c>
      <c r="M404" s="144">
        <f t="shared" si="98"/>
        <v>1165.2100000000064</v>
      </c>
      <c r="N404" s="93">
        <f t="shared" si="99"/>
        <v>1.3941012030779633E-2</v>
      </c>
      <c r="O404" s="261"/>
      <c r="P404" s="160"/>
      <c r="Q404" s="310">
        <v>37244.51</v>
      </c>
      <c r="R404" s="310">
        <v>38130.18</v>
      </c>
      <c r="S404" s="144">
        <f t="shared" si="100"/>
        <v>-885.66999999999825</v>
      </c>
      <c r="T404" s="93">
        <f t="shared" si="101"/>
        <v>-2.3227532626386715E-2</v>
      </c>
      <c r="U404" s="160"/>
      <c r="V404" s="310">
        <v>167212.24</v>
      </c>
      <c r="W404" s="310">
        <v>59250.239999999998</v>
      </c>
      <c r="X404" s="144">
        <f t="shared" si="102"/>
        <v>107962</v>
      </c>
      <c r="Y404" s="93">
        <f t="shared" si="103"/>
        <v>1.8221360791112409</v>
      </c>
      <c r="Z404" s="134"/>
    </row>
    <row r="405" spans="1:26" s="70" customFormat="1" hidden="1" outlineLevel="1" x14ac:dyDescent="0.25">
      <c r="A405" s="65" t="s">
        <v>1407</v>
      </c>
      <c r="B405" s="66" t="s">
        <v>1868</v>
      </c>
      <c r="C405" s="67" t="s">
        <v>2325</v>
      </c>
      <c r="D405" s="68"/>
      <c r="E405" s="69"/>
      <c r="F405" s="310">
        <v>6290829.3399999999</v>
      </c>
      <c r="G405" s="310">
        <v>6118337.4100000001</v>
      </c>
      <c r="H405" s="144">
        <f t="shared" si="96"/>
        <v>172491.9299999997</v>
      </c>
      <c r="I405" s="93">
        <f t="shared" si="97"/>
        <v>2.8192614829982005E-2</v>
      </c>
      <c r="J405" s="160"/>
      <c r="K405" s="310">
        <v>37955679.899999999</v>
      </c>
      <c r="L405" s="310">
        <v>37119875.869999997</v>
      </c>
      <c r="M405" s="144">
        <f t="shared" si="98"/>
        <v>835804.03000000119</v>
      </c>
      <c r="N405" s="93">
        <f t="shared" si="99"/>
        <v>2.2516347655017126E-2</v>
      </c>
      <c r="O405" s="261"/>
      <c r="P405" s="160"/>
      <c r="Q405" s="310">
        <v>19083191.890000001</v>
      </c>
      <c r="R405" s="310">
        <v>18559937.93</v>
      </c>
      <c r="S405" s="144">
        <f t="shared" si="100"/>
        <v>523253.96000000089</v>
      </c>
      <c r="T405" s="93">
        <f t="shared" si="101"/>
        <v>2.8192656784386181E-2</v>
      </c>
      <c r="U405" s="160"/>
      <c r="V405" s="310">
        <v>75485407.159999996</v>
      </c>
      <c r="W405" s="310">
        <v>72521536.00999999</v>
      </c>
      <c r="X405" s="144">
        <f t="shared" si="102"/>
        <v>2963871.150000006</v>
      </c>
      <c r="Y405" s="93">
        <f t="shared" si="103"/>
        <v>4.0868841354812425E-2</v>
      </c>
      <c r="Z405" s="134"/>
    </row>
    <row r="406" spans="1:26" s="70" customFormat="1" hidden="1" outlineLevel="1" x14ac:dyDescent="0.25">
      <c r="A406" s="65" t="s">
        <v>1408</v>
      </c>
      <c r="B406" s="66" t="s">
        <v>1869</v>
      </c>
      <c r="C406" s="67" t="s">
        <v>2326</v>
      </c>
      <c r="D406" s="68"/>
      <c r="E406" s="69"/>
      <c r="F406" s="310">
        <v>398850.65</v>
      </c>
      <c r="G406" s="310">
        <v>458249.12</v>
      </c>
      <c r="H406" s="144">
        <f t="shared" si="96"/>
        <v>-59398.469999999972</v>
      </c>
      <c r="I406" s="93">
        <f t="shared" si="97"/>
        <v>-0.12962047804914492</v>
      </c>
      <c r="J406" s="160"/>
      <c r="K406" s="310">
        <v>2393103.9</v>
      </c>
      <c r="L406" s="310">
        <v>2749494.69</v>
      </c>
      <c r="M406" s="144">
        <f t="shared" si="98"/>
        <v>-356390.79000000004</v>
      </c>
      <c r="N406" s="93">
        <f t="shared" si="99"/>
        <v>-0.12962046855235063</v>
      </c>
      <c r="O406" s="261"/>
      <c r="P406" s="160"/>
      <c r="Q406" s="310">
        <v>1196551.95</v>
      </c>
      <c r="R406" s="310">
        <v>1374747.34</v>
      </c>
      <c r="S406" s="144">
        <f t="shared" si="100"/>
        <v>-178195.39000000013</v>
      </c>
      <c r="T406" s="93">
        <f t="shared" si="101"/>
        <v>-0.12962046538675254</v>
      </c>
      <c r="U406" s="160"/>
      <c r="V406" s="310">
        <v>5142598.5999999996</v>
      </c>
      <c r="W406" s="310">
        <v>5465461.2699999996</v>
      </c>
      <c r="X406" s="144">
        <f t="shared" si="102"/>
        <v>-322862.66999999993</v>
      </c>
      <c r="Y406" s="93">
        <f t="shared" si="103"/>
        <v>-5.9073270132238988E-2</v>
      </c>
      <c r="Z406" s="134"/>
    </row>
    <row r="407" spans="1:26" s="70" customFormat="1" hidden="1" outlineLevel="1" x14ac:dyDescent="0.25">
      <c r="A407" s="65" t="s">
        <v>1409</v>
      </c>
      <c r="B407" s="66" t="s">
        <v>1870</v>
      </c>
      <c r="C407" s="67" t="s">
        <v>2327</v>
      </c>
      <c r="D407" s="68"/>
      <c r="E407" s="69"/>
      <c r="F407" s="310">
        <v>8170676</v>
      </c>
      <c r="G407" s="310">
        <v>-2216889</v>
      </c>
      <c r="H407" s="144">
        <f t="shared" si="96"/>
        <v>10387565</v>
      </c>
      <c r="I407" s="93">
        <f t="shared" si="97"/>
        <v>-4.6856495746967939</v>
      </c>
      <c r="J407" s="160"/>
      <c r="K407" s="310">
        <v>7582166</v>
      </c>
      <c r="L407" s="310">
        <v>-2938297</v>
      </c>
      <c r="M407" s="144">
        <f t="shared" si="98"/>
        <v>10520463</v>
      </c>
      <c r="N407" s="93">
        <f t="shared" si="99"/>
        <v>-3.5804627646558536</v>
      </c>
      <c r="O407" s="261"/>
      <c r="P407" s="160"/>
      <c r="Q407" s="310">
        <v>7936051</v>
      </c>
      <c r="R407" s="310">
        <v>-2636127</v>
      </c>
      <c r="S407" s="144">
        <f t="shared" si="100"/>
        <v>10572178</v>
      </c>
      <c r="T407" s="93">
        <f t="shared" si="101"/>
        <v>-4.0104964593890964</v>
      </c>
      <c r="U407" s="160"/>
      <c r="V407" s="310">
        <v>5697033</v>
      </c>
      <c r="W407" s="310">
        <v>-12937667</v>
      </c>
      <c r="X407" s="144">
        <f t="shared" si="102"/>
        <v>18634700</v>
      </c>
      <c r="Y407" s="93">
        <f t="shared" si="103"/>
        <v>-1.4403446927487005</v>
      </c>
      <c r="Z407" s="134"/>
    </row>
    <row r="408" spans="1:26" s="70" customFormat="1" hidden="1" outlineLevel="1" x14ac:dyDescent="0.25">
      <c r="A408" s="65" t="s">
        <v>1410</v>
      </c>
      <c r="B408" s="66" t="s">
        <v>1871</v>
      </c>
      <c r="C408" s="67" t="s">
        <v>2328</v>
      </c>
      <c r="D408" s="68"/>
      <c r="E408" s="69"/>
      <c r="F408" s="310">
        <v>90871.66</v>
      </c>
      <c r="G408" s="310">
        <v>72172.460000000006</v>
      </c>
      <c r="H408" s="144">
        <f t="shared" si="96"/>
        <v>18699.199999999997</v>
      </c>
      <c r="I408" s="93">
        <f t="shared" si="97"/>
        <v>0.25909051735246375</v>
      </c>
      <c r="J408" s="160"/>
      <c r="K408" s="310">
        <v>559044.05000000005</v>
      </c>
      <c r="L408" s="310">
        <v>433229.69</v>
      </c>
      <c r="M408" s="144">
        <f t="shared" si="98"/>
        <v>125814.36000000004</v>
      </c>
      <c r="N408" s="93">
        <f t="shared" si="99"/>
        <v>0.29041029020887288</v>
      </c>
      <c r="O408" s="261"/>
      <c r="P408" s="160"/>
      <c r="Q408" s="310">
        <v>273000.8</v>
      </c>
      <c r="R408" s="310">
        <v>216614.87</v>
      </c>
      <c r="S408" s="144">
        <f t="shared" si="100"/>
        <v>56385.929999999993</v>
      </c>
      <c r="T408" s="93">
        <f t="shared" si="101"/>
        <v>0.26030498275580061</v>
      </c>
      <c r="U408" s="160"/>
      <c r="V408" s="310">
        <v>999612.88000000012</v>
      </c>
      <c r="W408" s="310">
        <v>811003.19</v>
      </c>
      <c r="X408" s="144">
        <f t="shared" si="102"/>
        <v>188609.69000000018</v>
      </c>
      <c r="Y408" s="93">
        <f t="shared" si="103"/>
        <v>0.23256343788240857</v>
      </c>
      <c r="Z408" s="134"/>
    </row>
    <row r="409" spans="1:26" s="70" customFormat="1" hidden="1" outlineLevel="1" x14ac:dyDescent="0.25">
      <c r="A409" s="65" t="s">
        <v>1411</v>
      </c>
      <c r="B409" s="66" t="s">
        <v>1872</v>
      </c>
      <c r="C409" s="67" t="s">
        <v>2329</v>
      </c>
      <c r="D409" s="68"/>
      <c r="E409" s="69"/>
      <c r="F409" s="310">
        <v>793952</v>
      </c>
      <c r="G409" s="310">
        <v>4567.51</v>
      </c>
      <c r="H409" s="144">
        <f t="shared" si="96"/>
        <v>789384.49</v>
      </c>
      <c r="I409" s="93">
        <f t="shared" si="97"/>
        <v>172.82600147563988</v>
      </c>
      <c r="J409" s="160"/>
      <c r="K409" s="310">
        <v>4763712</v>
      </c>
      <c r="L409" s="310">
        <v>27405.06</v>
      </c>
      <c r="M409" s="144">
        <f t="shared" si="98"/>
        <v>4736306.9400000004</v>
      </c>
      <c r="N409" s="93">
        <f t="shared" si="99"/>
        <v>172.82600147563991</v>
      </c>
      <c r="O409" s="261"/>
      <c r="P409" s="160"/>
      <c r="Q409" s="310">
        <v>2381856</v>
      </c>
      <c r="R409" s="310">
        <v>13702.53</v>
      </c>
      <c r="S409" s="144">
        <f t="shared" si="100"/>
        <v>2368153.4700000002</v>
      </c>
      <c r="T409" s="93">
        <f t="shared" si="101"/>
        <v>172.82600147563991</v>
      </c>
      <c r="U409" s="160"/>
      <c r="V409" s="310">
        <v>4791115.0599999996</v>
      </c>
      <c r="W409" s="310">
        <v>-311204.04000000004</v>
      </c>
      <c r="X409" s="144">
        <f t="shared" si="102"/>
        <v>5102319.0999999996</v>
      </c>
      <c r="Y409" s="93">
        <f t="shared" si="103"/>
        <v>-16.395414082670644</v>
      </c>
      <c r="Z409" s="134"/>
    </row>
    <row r="410" spans="1:26" s="70" customFormat="1" hidden="1" outlineLevel="1" x14ac:dyDescent="0.25">
      <c r="A410" s="65" t="s">
        <v>1412</v>
      </c>
      <c r="B410" s="66" t="s">
        <v>1873</v>
      </c>
      <c r="C410" s="67" t="s">
        <v>2330</v>
      </c>
      <c r="D410" s="68"/>
      <c r="E410" s="69"/>
      <c r="F410" s="310">
        <v>250785.13</v>
      </c>
      <c r="G410" s="310">
        <v>423275.98</v>
      </c>
      <c r="H410" s="144">
        <f t="shared" si="96"/>
        <v>-172490.84999999998</v>
      </c>
      <c r="I410" s="93">
        <f t="shared" si="97"/>
        <v>-0.40751391090040118</v>
      </c>
      <c r="J410" s="160"/>
      <c r="K410" s="310">
        <v>542275.01</v>
      </c>
      <c r="L410" s="310">
        <v>807183.66</v>
      </c>
      <c r="M410" s="144">
        <f t="shared" si="98"/>
        <v>-264908.65000000002</v>
      </c>
      <c r="N410" s="93">
        <f t="shared" si="99"/>
        <v>-0.32818881640889513</v>
      </c>
      <c r="O410" s="261"/>
      <c r="P410" s="160"/>
      <c r="Q410" s="310">
        <v>372220.55</v>
      </c>
      <c r="R410" s="310">
        <v>524579.85</v>
      </c>
      <c r="S410" s="144">
        <f t="shared" si="100"/>
        <v>-152359.29999999999</v>
      </c>
      <c r="T410" s="93">
        <f t="shared" si="101"/>
        <v>-0.29044062595999443</v>
      </c>
      <c r="U410" s="160"/>
      <c r="V410" s="310">
        <v>930145.65</v>
      </c>
      <c r="W410" s="310">
        <v>1352932.38</v>
      </c>
      <c r="X410" s="144">
        <f t="shared" si="102"/>
        <v>-422786.72999999986</v>
      </c>
      <c r="Y410" s="93">
        <f t="shared" si="103"/>
        <v>-0.31249657133640329</v>
      </c>
      <c r="Z410" s="134"/>
    </row>
    <row r="411" spans="1:26" s="70" customFormat="1" hidden="1" outlineLevel="1" x14ac:dyDescent="0.25">
      <c r="A411" s="65" t="s">
        <v>1413</v>
      </c>
      <c r="B411" s="66" t="s">
        <v>1874</v>
      </c>
      <c r="C411" s="67" t="s">
        <v>2331</v>
      </c>
      <c r="D411" s="68"/>
      <c r="E411" s="69"/>
      <c r="F411" s="310">
        <v>0</v>
      </c>
      <c r="G411" s="310">
        <v>0</v>
      </c>
      <c r="H411" s="144">
        <f t="shared" si="96"/>
        <v>0</v>
      </c>
      <c r="I411" s="93" t="str">
        <f t="shared" si="97"/>
        <v/>
      </c>
      <c r="J411" s="160"/>
      <c r="K411" s="310">
        <v>0</v>
      </c>
      <c r="L411" s="310">
        <v>1248885.1499999999</v>
      </c>
      <c r="M411" s="144">
        <f t="shared" si="98"/>
        <v>-1248885.1499999999</v>
      </c>
      <c r="N411" s="93">
        <f t="shared" si="99"/>
        <v>1</v>
      </c>
      <c r="O411" s="261"/>
      <c r="P411" s="160"/>
      <c r="Q411" s="310">
        <v>0</v>
      </c>
      <c r="R411" s="310">
        <v>0</v>
      </c>
      <c r="S411" s="144">
        <f t="shared" si="100"/>
        <v>0</v>
      </c>
      <c r="T411" s="93" t="str">
        <f t="shared" si="101"/>
        <v/>
      </c>
      <c r="U411" s="160"/>
      <c r="V411" s="310">
        <v>0</v>
      </c>
      <c r="W411" s="310">
        <v>-8033066.5700000003</v>
      </c>
      <c r="X411" s="144">
        <f t="shared" si="102"/>
        <v>8033066.5700000003</v>
      </c>
      <c r="Y411" s="93">
        <f t="shared" si="103"/>
        <v>1</v>
      </c>
      <c r="Z411" s="134"/>
    </row>
    <row r="412" spans="1:26" s="70" customFormat="1" hidden="1" outlineLevel="1" x14ac:dyDescent="0.25">
      <c r="A412" s="65" t="s">
        <v>1414</v>
      </c>
      <c r="B412" s="66" t="s">
        <v>1875</v>
      </c>
      <c r="C412" s="67" t="s">
        <v>2332</v>
      </c>
      <c r="D412" s="68"/>
      <c r="E412" s="69"/>
      <c r="F412" s="310">
        <v>355.43</v>
      </c>
      <c r="G412" s="310">
        <v>239.28</v>
      </c>
      <c r="H412" s="144">
        <f t="shared" si="96"/>
        <v>116.15</v>
      </c>
      <c r="I412" s="93">
        <f t="shared" si="97"/>
        <v>0.48541457706452695</v>
      </c>
      <c r="J412" s="160"/>
      <c r="K412" s="310">
        <v>1819.95</v>
      </c>
      <c r="L412" s="310">
        <v>1824.26</v>
      </c>
      <c r="M412" s="144">
        <f t="shared" si="98"/>
        <v>-4.3099999999999454</v>
      </c>
      <c r="N412" s="93">
        <f t="shared" si="99"/>
        <v>-2.3626018221086609E-3</v>
      </c>
      <c r="O412" s="261"/>
      <c r="P412" s="160"/>
      <c r="Q412" s="310">
        <v>910.01</v>
      </c>
      <c r="R412" s="310">
        <v>853.71</v>
      </c>
      <c r="S412" s="144">
        <f t="shared" si="100"/>
        <v>56.299999999999955</v>
      </c>
      <c r="T412" s="93">
        <f t="shared" si="101"/>
        <v>6.5947452882126195E-2</v>
      </c>
      <c r="U412" s="160"/>
      <c r="V412" s="310">
        <v>3532.4</v>
      </c>
      <c r="W412" s="310">
        <v>3662.88</v>
      </c>
      <c r="X412" s="144">
        <f t="shared" si="102"/>
        <v>-130.48000000000002</v>
      </c>
      <c r="Y412" s="93">
        <f t="shared" si="103"/>
        <v>-3.5622242606910416E-2</v>
      </c>
      <c r="Z412" s="134"/>
    </row>
    <row r="413" spans="1:26" s="70" customFormat="1" hidden="1" outlineLevel="1" x14ac:dyDescent="0.25">
      <c r="A413" s="65" t="s">
        <v>1415</v>
      </c>
      <c r="B413" s="66" t="s">
        <v>1876</v>
      </c>
      <c r="C413" s="67" t="s">
        <v>2333</v>
      </c>
      <c r="D413" s="68"/>
      <c r="E413" s="69"/>
      <c r="F413" s="310">
        <v>0</v>
      </c>
      <c r="G413" s="310">
        <v>0</v>
      </c>
      <c r="H413" s="144">
        <f t="shared" si="96"/>
        <v>0</v>
      </c>
      <c r="I413" s="93" t="str">
        <f t="shared" si="97"/>
        <v/>
      </c>
      <c r="J413" s="160"/>
      <c r="K413" s="310">
        <v>250</v>
      </c>
      <c r="L413" s="310">
        <v>0</v>
      </c>
      <c r="M413" s="144">
        <f t="shared" si="98"/>
        <v>250</v>
      </c>
      <c r="N413" s="93">
        <f t="shared" si="99"/>
        <v>1</v>
      </c>
      <c r="O413" s="261"/>
      <c r="P413" s="160"/>
      <c r="Q413" s="310">
        <v>0</v>
      </c>
      <c r="R413" s="310">
        <v>0</v>
      </c>
      <c r="S413" s="144">
        <f t="shared" si="100"/>
        <v>0</v>
      </c>
      <c r="T413" s="93" t="str">
        <f t="shared" si="101"/>
        <v/>
      </c>
      <c r="U413" s="160"/>
      <c r="V413" s="310">
        <v>250</v>
      </c>
      <c r="W413" s="310">
        <v>0</v>
      </c>
      <c r="X413" s="144">
        <f t="shared" si="102"/>
        <v>250</v>
      </c>
      <c r="Y413" s="93">
        <f t="shared" si="103"/>
        <v>1</v>
      </c>
      <c r="Z413" s="134"/>
    </row>
    <row r="414" spans="1:26" s="70" customFormat="1" hidden="1" outlineLevel="1" x14ac:dyDescent="0.25">
      <c r="A414" s="65" t="s">
        <v>1416</v>
      </c>
      <c r="B414" s="66" t="s">
        <v>1877</v>
      </c>
      <c r="C414" s="67" t="s">
        <v>2267</v>
      </c>
      <c r="D414" s="68"/>
      <c r="E414" s="69"/>
      <c r="F414" s="310">
        <v>0</v>
      </c>
      <c r="G414" s="310">
        <v>0</v>
      </c>
      <c r="H414" s="144">
        <f t="shared" si="96"/>
        <v>0</v>
      </c>
      <c r="I414" s="93" t="str">
        <f t="shared" si="97"/>
        <v/>
      </c>
      <c r="J414" s="160"/>
      <c r="K414" s="310">
        <v>0</v>
      </c>
      <c r="L414" s="310">
        <v>0</v>
      </c>
      <c r="M414" s="144">
        <f t="shared" si="98"/>
        <v>0</v>
      </c>
      <c r="N414" s="93" t="str">
        <f t="shared" si="99"/>
        <v/>
      </c>
      <c r="O414" s="261"/>
      <c r="P414" s="160"/>
      <c r="Q414" s="310">
        <v>0</v>
      </c>
      <c r="R414" s="310">
        <v>0</v>
      </c>
      <c r="S414" s="144">
        <f t="shared" si="100"/>
        <v>0</v>
      </c>
      <c r="T414" s="93" t="str">
        <f t="shared" si="101"/>
        <v/>
      </c>
      <c r="U414" s="160"/>
      <c r="V414" s="310">
        <v>0</v>
      </c>
      <c r="W414" s="310">
        <v>0</v>
      </c>
      <c r="X414" s="144">
        <f t="shared" si="102"/>
        <v>0</v>
      </c>
      <c r="Y414" s="93" t="str">
        <f t="shared" si="103"/>
        <v/>
      </c>
      <c r="Z414" s="134"/>
    </row>
    <row r="415" spans="1:26" s="70" customFormat="1" hidden="1" outlineLevel="1" x14ac:dyDescent="0.25">
      <c r="A415" s="65" t="s">
        <v>1559</v>
      </c>
      <c r="B415" s="66" t="s">
        <v>2020</v>
      </c>
      <c r="C415" s="67" t="s">
        <v>2458</v>
      </c>
      <c r="D415" s="68"/>
      <c r="E415" s="69"/>
      <c r="F415" s="310">
        <v>48.63</v>
      </c>
      <c r="G415" s="310">
        <v>4557.01</v>
      </c>
      <c r="H415" s="144">
        <f t="shared" si="96"/>
        <v>-4508.38</v>
      </c>
      <c r="I415" s="93">
        <f t="shared" si="97"/>
        <v>-0.98932852901354174</v>
      </c>
      <c r="J415" s="160"/>
      <c r="K415" s="310">
        <v>3263.19</v>
      </c>
      <c r="L415" s="310">
        <v>14974.45</v>
      </c>
      <c r="M415" s="144">
        <f t="shared" si="98"/>
        <v>-11711.26</v>
      </c>
      <c r="N415" s="93">
        <f t="shared" si="99"/>
        <v>-0.78208281439385086</v>
      </c>
      <c r="O415" s="261"/>
      <c r="P415" s="160"/>
      <c r="Q415" s="310">
        <v>513.62</v>
      </c>
      <c r="R415" s="310">
        <v>7350.96</v>
      </c>
      <c r="S415" s="144">
        <f t="shared" si="100"/>
        <v>-6837.34</v>
      </c>
      <c r="T415" s="93">
        <f t="shared" si="101"/>
        <v>-0.93012885391839983</v>
      </c>
      <c r="U415" s="160"/>
      <c r="V415" s="310">
        <v>10512.48</v>
      </c>
      <c r="W415" s="310">
        <v>16647.620000000003</v>
      </c>
      <c r="X415" s="144">
        <f t="shared" si="102"/>
        <v>-6135.1400000000031</v>
      </c>
      <c r="Y415" s="93">
        <f t="shared" si="103"/>
        <v>-0.3685295555761125</v>
      </c>
      <c r="Z415" s="134"/>
    </row>
    <row r="416" spans="1:26" s="70" customFormat="1" hidden="1" outlineLevel="1" x14ac:dyDescent="0.25">
      <c r="A416" s="65" t="s">
        <v>1560</v>
      </c>
      <c r="B416" s="66" t="s">
        <v>2021</v>
      </c>
      <c r="C416" s="67" t="s">
        <v>2459</v>
      </c>
      <c r="D416" s="68"/>
      <c r="E416" s="69"/>
      <c r="F416" s="310">
        <v>946.39</v>
      </c>
      <c r="G416" s="310">
        <v>4584.75</v>
      </c>
      <c r="H416" s="144">
        <f t="shared" si="96"/>
        <v>-3638.36</v>
      </c>
      <c r="I416" s="93">
        <f t="shared" si="97"/>
        <v>-0.79357871203446206</v>
      </c>
      <c r="J416" s="160"/>
      <c r="K416" s="310">
        <v>20804.54</v>
      </c>
      <c r="L416" s="310">
        <v>28416.510000000002</v>
      </c>
      <c r="M416" s="144">
        <f t="shared" si="98"/>
        <v>-7611.9700000000012</v>
      </c>
      <c r="N416" s="93">
        <f t="shared" si="99"/>
        <v>-0.26787138885105877</v>
      </c>
      <c r="O416" s="261"/>
      <c r="P416" s="160"/>
      <c r="Q416" s="310">
        <v>6600.46</v>
      </c>
      <c r="R416" s="310">
        <v>15037.99</v>
      </c>
      <c r="S416" s="144">
        <f t="shared" si="100"/>
        <v>-8437.5299999999988</v>
      </c>
      <c r="T416" s="93">
        <f t="shared" si="101"/>
        <v>-0.56108096893268311</v>
      </c>
      <c r="U416" s="160"/>
      <c r="V416" s="310">
        <v>24674.25</v>
      </c>
      <c r="W416" s="310">
        <v>33951.97</v>
      </c>
      <c r="X416" s="144">
        <f t="shared" si="102"/>
        <v>-9277.7200000000012</v>
      </c>
      <c r="Y416" s="93">
        <f t="shared" si="103"/>
        <v>-0.27326013777698321</v>
      </c>
      <c r="Z416" s="134"/>
    </row>
    <row r="417" spans="1:26" s="70" customFormat="1" hidden="1" outlineLevel="1" x14ac:dyDescent="0.25">
      <c r="A417" s="65" t="s">
        <v>1561</v>
      </c>
      <c r="B417" s="66" t="s">
        <v>2022</v>
      </c>
      <c r="C417" s="67" t="s">
        <v>2470</v>
      </c>
      <c r="D417" s="68"/>
      <c r="E417" s="69"/>
      <c r="F417" s="310">
        <v>131.44999999999999</v>
      </c>
      <c r="G417" s="310">
        <v>370.47</v>
      </c>
      <c r="H417" s="144">
        <f t="shared" si="96"/>
        <v>-239.02000000000004</v>
      </c>
      <c r="I417" s="93">
        <f t="shared" si="97"/>
        <v>-0.64518044645990236</v>
      </c>
      <c r="J417" s="160"/>
      <c r="K417" s="310">
        <v>1333.66</v>
      </c>
      <c r="L417" s="310">
        <v>2466.16</v>
      </c>
      <c r="M417" s="144">
        <f t="shared" si="98"/>
        <v>-1132.4999999999998</v>
      </c>
      <c r="N417" s="93">
        <f t="shared" si="99"/>
        <v>-0.45921594705939595</v>
      </c>
      <c r="O417" s="261"/>
      <c r="P417" s="160"/>
      <c r="Q417" s="310">
        <v>128.47</v>
      </c>
      <c r="R417" s="310">
        <v>1097.9100000000001</v>
      </c>
      <c r="S417" s="144">
        <f t="shared" si="100"/>
        <v>-969.44</v>
      </c>
      <c r="T417" s="93">
        <f t="shared" si="101"/>
        <v>-0.88298676576404256</v>
      </c>
      <c r="U417" s="160"/>
      <c r="V417" s="310">
        <v>6768.09</v>
      </c>
      <c r="W417" s="310">
        <v>6716.34</v>
      </c>
      <c r="X417" s="144">
        <f t="shared" si="102"/>
        <v>51.75</v>
      </c>
      <c r="Y417" s="93">
        <f t="shared" si="103"/>
        <v>7.7050893790367968E-3</v>
      </c>
      <c r="Z417" s="134"/>
    </row>
    <row r="418" spans="1:26" s="70" customFormat="1" hidden="1" outlineLevel="1" x14ac:dyDescent="0.25">
      <c r="A418" s="65" t="s">
        <v>1562</v>
      </c>
      <c r="B418" s="66" t="s">
        <v>2023</v>
      </c>
      <c r="C418" s="67" t="s">
        <v>2469</v>
      </c>
      <c r="D418" s="68"/>
      <c r="E418" s="69"/>
      <c r="F418" s="310">
        <v>10613.26</v>
      </c>
      <c r="G418" s="310">
        <v>20315.68</v>
      </c>
      <c r="H418" s="144">
        <f t="shared" si="96"/>
        <v>-9702.42</v>
      </c>
      <c r="I418" s="93">
        <f t="shared" si="97"/>
        <v>-0.477582832570704</v>
      </c>
      <c r="J418" s="160"/>
      <c r="K418" s="310">
        <v>58866.16</v>
      </c>
      <c r="L418" s="310">
        <v>108510.65000000001</v>
      </c>
      <c r="M418" s="144">
        <f t="shared" si="98"/>
        <v>-49644.490000000005</v>
      </c>
      <c r="N418" s="93">
        <f t="shared" si="99"/>
        <v>-0.45750799575894163</v>
      </c>
      <c r="O418" s="261"/>
      <c r="P418" s="160"/>
      <c r="Q418" s="310">
        <v>28921.29</v>
      </c>
      <c r="R418" s="310">
        <v>56511.79</v>
      </c>
      <c r="S418" s="144">
        <f t="shared" si="100"/>
        <v>-27590.5</v>
      </c>
      <c r="T418" s="93">
        <f t="shared" si="101"/>
        <v>-0.48822555434892434</v>
      </c>
      <c r="U418" s="160"/>
      <c r="V418" s="310">
        <v>174281.58000000002</v>
      </c>
      <c r="W418" s="310">
        <v>203773.13</v>
      </c>
      <c r="X418" s="144">
        <f t="shared" si="102"/>
        <v>-29491.549999999988</v>
      </c>
      <c r="Y418" s="93">
        <f t="shared" si="103"/>
        <v>-0.14472737401638766</v>
      </c>
      <c r="Z418" s="134"/>
    </row>
    <row r="419" spans="1:26" s="70" customFormat="1" hidden="1" outlineLevel="1" x14ac:dyDescent="0.25">
      <c r="A419" s="65" t="s">
        <v>1563</v>
      </c>
      <c r="B419" s="66" t="s">
        <v>2024</v>
      </c>
      <c r="C419" s="67" t="s">
        <v>2471</v>
      </c>
      <c r="D419" s="68"/>
      <c r="E419" s="69"/>
      <c r="F419" s="310">
        <v>651.35</v>
      </c>
      <c r="G419" s="310">
        <v>886.02</v>
      </c>
      <c r="H419" s="144">
        <f t="shared" si="96"/>
        <v>-234.66999999999996</v>
      </c>
      <c r="I419" s="93">
        <f t="shared" si="97"/>
        <v>-0.26485858107040466</v>
      </c>
      <c r="J419" s="160"/>
      <c r="K419" s="310">
        <v>960.05000000000007</v>
      </c>
      <c r="L419" s="310">
        <v>4715.75</v>
      </c>
      <c r="M419" s="144">
        <f t="shared" si="98"/>
        <v>-3755.7</v>
      </c>
      <c r="N419" s="93">
        <f t="shared" si="99"/>
        <v>-0.79641626464507231</v>
      </c>
      <c r="O419" s="261"/>
      <c r="P419" s="160"/>
      <c r="Q419" s="310">
        <v>-1165.97</v>
      </c>
      <c r="R419" s="310">
        <v>-1161.08</v>
      </c>
      <c r="S419" s="144">
        <f t="shared" si="100"/>
        <v>-4.8900000000001</v>
      </c>
      <c r="T419" s="93">
        <f t="shared" si="101"/>
        <v>4.2115961001826753E-3</v>
      </c>
      <c r="U419" s="160"/>
      <c r="V419" s="310">
        <v>3983.23</v>
      </c>
      <c r="W419" s="310">
        <v>5495.76</v>
      </c>
      <c r="X419" s="144">
        <f t="shared" si="102"/>
        <v>-1512.5300000000002</v>
      </c>
      <c r="Y419" s="93">
        <f t="shared" si="103"/>
        <v>-0.27521762231247365</v>
      </c>
      <c r="Z419" s="134"/>
    </row>
    <row r="420" spans="1:26" s="70" customFormat="1" hidden="1" outlineLevel="1" x14ac:dyDescent="0.25">
      <c r="A420" s="65" t="s">
        <v>1564</v>
      </c>
      <c r="B420" s="66" t="s">
        <v>2025</v>
      </c>
      <c r="C420" s="67" t="s">
        <v>2472</v>
      </c>
      <c r="D420" s="68"/>
      <c r="E420" s="69"/>
      <c r="F420" s="310">
        <v>64164.060000000005</v>
      </c>
      <c r="G420" s="310">
        <v>32709.57</v>
      </c>
      <c r="H420" s="144">
        <f t="shared" ref="H420:H424" si="104">+F420-G420</f>
        <v>31454.490000000005</v>
      </c>
      <c r="I420" s="93">
        <f t="shared" ref="I420:I424" si="105">IF(AND(F420=0,G420=0),"",IF(OR(F420=0,G420=0),100%,(+H420/G420)))</f>
        <v>0.96162957813263839</v>
      </c>
      <c r="J420" s="160"/>
      <c r="K420" s="310">
        <v>381931.92</v>
      </c>
      <c r="L420" s="310">
        <v>298202.11</v>
      </c>
      <c r="M420" s="144">
        <f t="shared" ref="M420:M424" si="106">+K420-L420</f>
        <v>83729.81</v>
      </c>
      <c r="N420" s="93">
        <f t="shared" ref="N420:N424" si="107">IF(AND(K420=0,L420=0),"",IF(OR(K420=0,L420=0),100%,(+M420/L420)))</f>
        <v>0.28078208433870572</v>
      </c>
      <c r="O420" s="261"/>
      <c r="P420" s="160"/>
      <c r="Q420" s="310">
        <v>192936.48</v>
      </c>
      <c r="R420" s="310">
        <v>150443.06</v>
      </c>
      <c r="S420" s="144">
        <f t="shared" ref="S420:S424" si="108">+Q420-R420</f>
        <v>42493.420000000013</v>
      </c>
      <c r="T420" s="93">
        <f t="shared" ref="T420:T424" si="109">IF(AND(Q420=0,R420=0),"",IF(OR(Q420=0,R420=0),100%,(+S420/R420)))</f>
        <v>0.28245516941758569</v>
      </c>
      <c r="U420" s="160"/>
      <c r="V420" s="310">
        <v>545127.61</v>
      </c>
      <c r="W420" s="310">
        <v>716269.65999999992</v>
      </c>
      <c r="X420" s="144">
        <f t="shared" ref="X420:X424" si="110">+V420-W420</f>
        <v>-171142.04999999993</v>
      </c>
      <c r="Y420" s="93">
        <f t="shared" ref="Y420:Y424" si="111">IF(AND(V420=0,W420=0),"",IF(OR(V420=0,W420=0),100%,(+X420/W420)))</f>
        <v>-0.23893522168731809</v>
      </c>
      <c r="Z420" s="134"/>
    </row>
    <row r="421" spans="1:26" s="70" customFormat="1" hidden="1" outlineLevel="1" x14ac:dyDescent="0.25">
      <c r="A421" s="65" t="s">
        <v>1565</v>
      </c>
      <c r="B421" s="66" t="s">
        <v>2026</v>
      </c>
      <c r="C421" s="67" t="s">
        <v>2473</v>
      </c>
      <c r="D421" s="68"/>
      <c r="E421" s="69"/>
      <c r="F421" s="310">
        <v>597181.6</v>
      </c>
      <c r="G421" s="310">
        <v>789465.38</v>
      </c>
      <c r="H421" s="144">
        <f t="shared" si="104"/>
        <v>-192283.78000000003</v>
      </c>
      <c r="I421" s="93">
        <f t="shared" si="105"/>
        <v>-0.24356201661433213</v>
      </c>
      <c r="J421" s="160"/>
      <c r="K421" s="310">
        <v>2812334.43</v>
      </c>
      <c r="L421" s="310">
        <v>2132647.98</v>
      </c>
      <c r="M421" s="144">
        <f t="shared" si="106"/>
        <v>679686.45000000019</v>
      </c>
      <c r="N421" s="93">
        <f t="shared" si="107"/>
        <v>0.31870541053849882</v>
      </c>
      <c r="O421" s="261"/>
      <c r="P421" s="160"/>
      <c r="Q421" s="310">
        <v>1637128.27</v>
      </c>
      <c r="R421" s="310">
        <v>1169022.6400000001</v>
      </c>
      <c r="S421" s="144">
        <f t="shared" si="108"/>
        <v>468105.62999999989</v>
      </c>
      <c r="T421" s="93">
        <f t="shared" si="109"/>
        <v>0.40042477705992063</v>
      </c>
      <c r="U421" s="160"/>
      <c r="V421" s="310">
        <v>5685163.5999999996</v>
      </c>
      <c r="W421" s="310">
        <v>5076190.8739999998</v>
      </c>
      <c r="X421" s="144">
        <f t="shared" si="110"/>
        <v>608972.72599999979</v>
      </c>
      <c r="Y421" s="93">
        <f t="shared" si="111"/>
        <v>0.11996647508255219</v>
      </c>
      <c r="Z421" s="134"/>
    </row>
    <row r="422" spans="1:26" s="70" customFormat="1" hidden="1" outlineLevel="1" x14ac:dyDescent="0.25">
      <c r="A422" s="65" t="s">
        <v>1566</v>
      </c>
      <c r="B422" s="66" t="s">
        <v>2027</v>
      </c>
      <c r="C422" s="67" t="s">
        <v>2474</v>
      </c>
      <c r="D422" s="68"/>
      <c r="E422" s="69"/>
      <c r="F422" s="310">
        <v>41.410000000000004</v>
      </c>
      <c r="G422" s="310">
        <v>68.06</v>
      </c>
      <c r="H422" s="144">
        <f t="shared" si="104"/>
        <v>-26.65</v>
      </c>
      <c r="I422" s="93">
        <f t="shared" si="105"/>
        <v>-0.39156626506024095</v>
      </c>
      <c r="J422" s="160"/>
      <c r="K422" s="310">
        <v>-19.27</v>
      </c>
      <c r="L422" s="310">
        <v>206.66</v>
      </c>
      <c r="M422" s="144">
        <f t="shared" si="106"/>
        <v>-225.93</v>
      </c>
      <c r="N422" s="93">
        <f t="shared" si="107"/>
        <v>-1.0932449433852705</v>
      </c>
      <c r="O422" s="261"/>
      <c r="P422" s="160"/>
      <c r="Q422" s="310">
        <v>-198.38</v>
      </c>
      <c r="R422" s="310">
        <v>-226.18</v>
      </c>
      <c r="S422" s="144">
        <f t="shared" si="108"/>
        <v>27.800000000000011</v>
      </c>
      <c r="T422" s="93">
        <f t="shared" si="109"/>
        <v>-0.12291095587585114</v>
      </c>
      <c r="U422" s="160"/>
      <c r="V422" s="310">
        <v>90.490000000000009</v>
      </c>
      <c r="W422" s="310">
        <v>386.16999999999996</v>
      </c>
      <c r="X422" s="144">
        <f t="shared" si="110"/>
        <v>-295.67999999999995</v>
      </c>
      <c r="Y422" s="93">
        <f t="shared" si="111"/>
        <v>-0.76567314913121154</v>
      </c>
      <c r="Z422" s="134"/>
    </row>
    <row r="423" spans="1:26" s="70" customFormat="1" hidden="1" outlineLevel="1" x14ac:dyDescent="0.25">
      <c r="A423" s="65" t="s">
        <v>1567</v>
      </c>
      <c r="B423" s="66" t="s">
        <v>2028</v>
      </c>
      <c r="C423" s="67" t="s">
        <v>2475</v>
      </c>
      <c r="D423" s="68"/>
      <c r="E423" s="69"/>
      <c r="F423" s="310">
        <v>1689.15</v>
      </c>
      <c r="G423" s="310">
        <v>119.06</v>
      </c>
      <c r="H423" s="144">
        <f t="shared" si="104"/>
        <v>1570.0900000000001</v>
      </c>
      <c r="I423" s="93">
        <f t="shared" si="105"/>
        <v>13.187384512010752</v>
      </c>
      <c r="J423" s="160"/>
      <c r="K423" s="310">
        <v>8600.7000000000007</v>
      </c>
      <c r="L423" s="310">
        <v>708.6</v>
      </c>
      <c r="M423" s="144">
        <f t="shared" si="106"/>
        <v>7892.1</v>
      </c>
      <c r="N423" s="93">
        <f t="shared" si="107"/>
        <v>11.137595258255717</v>
      </c>
      <c r="O423" s="261"/>
      <c r="P423" s="160"/>
      <c r="Q423" s="310">
        <v>5439.32</v>
      </c>
      <c r="R423" s="310">
        <v>5.24</v>
      </c>
      <c r="S423" s="144">
        <f t="shared" si="108"/>
        <v>5434.08</v>
      </c>
      <c r="T423" s="93">
        <f t="shared" si="109"/>
        <v>1037.0381679389313</v>
      </c>
      <c r="U423" s="160"/>
      <c r="V423" s="310">
        <v>10810.37</v>
      </c>
      <c r="W423" s="310">
        <v>1711.69</v>
      </c>
      <c r="X423" s="144">
        <f t="shared" si="110"/>
        <v>9098.68</v>
      </c>
      <c r="Y423" s="93">
        <f t="shared" si="111"/>
        <v>5.3156120559213411</v>
      </c>
      <c r="Z423" s="134"/>
    </row>
    <row r="424" spans="1:26" collapsed="1" x14ac:dyDescent="0.25">
      <c r="A424" s="40" t="s">
        <v>676</v>
      </c>
      <c r="B424" s="40">
        <v>53</v>
      </c>
      <c r="C424" s="80" t="s">
        <v>802</v>
      </c>
      <c r="D424" s="85"/>
      <c r="E424" s="50"/>
      <c r="F424" s="286">
        <v>17316002.760000002</v>
      </c>
      <c r="G424" s="286">
        <v>6254370.0299999984</v>
      </c>
      <c r="H424" s="286">
        <f t="shared" si="104"/>
        <v>11061632.730000004</v>
      </c>
      <c r="I424" s="50">
        <f t="shared" si="105"/>
        <v>1.7686246059860975</v>
      </c>
      <c r="J424" s="264"/>
      <c r="K424" s="286">
        <v>60911060.799999982</v>
      </c>
      <c r="L424" s="286">
        <v>45672094.779999979</v>
      </c>
      <c r="M424" s="286">
        <f t="shared" si="106"/>
        <v>15238966.020000003</v>
      </c>
      <c r="N424" s="50">
        <f t="shared" si="107"/>
        <v>0.33366032570665483</v>
      </c>
      <c r="O424" s="185"/>
      <c r="P424" s="257"/>
      <c r="Q424" s="286">
        <v>35020647.470000006</v>
      </c>
      <c r="R424" s="286">
        <v>21186131.620000001</v>
      </c>
      <c r="S424" s="286">
        <f t="shared" si="108"/>
        <v>13834515.850000005</v>
      </c>
      <c r="T424" s="50">
        <f t="shared" si="109"/>
        <v>0.65299867376166165</v>
      </c>
      <c r="U424" s="264"/>
      <c r="V424" s="286">
        <v>106634134.31000002</v>
      </c>
      <c r="W424" s="286">
        <v>71759073.474000007</v>
      </c>
      <c r="X424" s="286">
        <f t="shared" si="110"/>
        <v>34875060.83600001</v>
      </c>
      <c r="Y424" s="50">
        <f t="shared" si="111"/>
        <v>0.48600210604218658</v>
      </c>
      <c r="Z424"/>
    </row>
    <row r="425" spans="1:26" x14ac:dyDescent="0.25">
      <c r="A425" s="40"/>
      <c r="B425" s="40">
        <v>54</v>
      </c>
      <c r="C425" s="80" t="s">
        <v>354</v>
      </c>
      <c r="D425" s="184"/>
      <c r="E425" s="242"/>
      <c r="F425" s="308"/>
      <c r="G425" s="308"/>
      <c r="H425" s="308"/>
      <c r="I425" s="242"/>
      <c r="J425" s="269"/>
      <c r="K425" s="308"/>
      <c r="L425" s="308"/>
      <c r="M425" s="308"/>
      <c r="N425" s="242"/>
      <c r="O425" s="267"/>
      <c r="P425" s="268"/>
      <c r="Q425" s="308"/>
      <c r="R425" s="308"/>
      <c r="S425" s="308"/>
      <c r="T425" s="242"/>
      <c r="U425" s="269"/>
      <c r="V425" s="308"/>
      <c r="W425" s="308"/>
      <c r="X425" s="308"/>
      <c r="Y425" s="241"/>
      <c r="Z425" s="241"/>
    </row>
    <row r="426" spans="1:26" x14ac:dyDescent="0.25">
      <c r="A426" s="40"/>
      <c r="B426" s="40">
        <v>55</v>
      </c>
      <c r="C426" s="80" t="s">
        <v>803</v>
      </c>
      <c r="D426" s="184"/>
      <c r="E426" s="242"/>
      <c r="F426" s="308"/>
      <c r="G426" s="308"/>
      <c r="H426" s="308"/>
      <c r="I426" s="242"/>
      <c r="J426" s="269"/>
      <c r="K426" s="308"/>
      <c r="L426" s="308"/>
      <c r="M426" s="308"/>
      <c r="N426" s="242"/>
      <c r="O426" s="267"/>
      <c r="P426" s="268"/>
      <c r="Q426" s="308"/>
      <c r="R426" s="308"/>
      <c r="S426" s="308"/>
      <c r="T426" s="242"/>
      <c r="U426" s="269"/>
      <c r="V426" s="308"/>
      <c r="W426" s="308"/>
      <c r="X426" s="308"/>
      <c r="Y426" s="241"/>
      <c r="Z426" s="241"/>
    </row>
    <row r="427" spans="1:26" x14ac:dyDescent="0.25">
      <c r="A427" s="40"/>
      <c r="B427" s="40">
        <v>56</v>
      </c>
      <c r="C427" s="89" t="s">
        <v>353</v>
      </c>
      <c r="D427" s="85"/>
      <c r="E427" s="50"/>
      <c r="F427" s="286"/>
      <c r="G427" s="286"/>
      <c r="H427" s="286">
        <f t="shared" ref="H427:H439" si="112">+F427-G427</f>
        <v>0</v>
      </c>
      <c r="I427" s="50" t="str">
        <f t="shared" ref="I427:I439" si="113">IF(AND(F427=0,G427=0),"",IF(OR(F427=0,G427=0),100%,(+H427/G427)))</f>
        <v/>
      </c>
      <c r="J427" s="264"/>
      <c r="K427" s="286"/>
      <c r="L427" s="286"/>
      <c r="M427" s="286">
        <f t="shared" ref="M427:M439" si="114">+K427-L427</f>
        <v>0</v>
      </c>
      <c r="N427" s="50" t="str">
        <f t="shared" ref="N427:N439" si="115">IF(AND(K427=0,L427=0),"",IF(OR(K427=0,L427=0),100%,(+M427/L427)))</f>
        <v/>
      </c>
      <c r="O427" s="185"/>
      <c r="P427" s="257"/>
      <c r="Q427" s="286"/>
      <c r="R427" s="286"/>
      <c r="S427" s="286">
        <f t="shared" ref="S427:S439" si="116">+Q427-R427</f>
        <v>0</v>
      </c>
      <c r="T427" s="50" t="str">
        <f t="shared" ref="T427:T439" si="117">IF(AND(Q427=0,R427=0),"",IF(OR(Q427=0,R427=0),100%,(+S427/R427)))</f>
        <v/>
      </c>
      <c r="U427" s="264"/>
      <c r="V427" s="286"/>
      <c r="W427" s="286"/>
      <c r="X427" s="286">
        <f t="shared" ref="X427:X439" si="118">+V427-W427</f>
        <v>0</v>
      </c>
      <c r="Y427" s="50" t="str">
        <f t="shared" ref="Y427:Y439" si="119">IF(AND(V427=0,W427=0),"",IF(OR(V427=0,W427=0),100%,(+X427/W427)))</f>
        <v/>
      </c>
      <c r="Z427"/>
    </row>
    <row r="428" spans="1:26" ht="12.75" customHeight="1" x14ac:dyDescent="0.25">
      <c r="A428" s="40"/>
      <c r="B428" s="40">
        <v>57</v>
      </c>
      <c r="C428" s="89" t="s">
        <v>352</v>
      </c>
      <c r="D428" s="85"/>
      <c r="E428" s="50"/>
      <c r="F428" s="286"/>
      <c r="G428" s="286"/>
      <c r="H428" s="286">
        <f t="shared" si="112"/>
        <v>0</v>
      </c>
      <c r="I428" s="50" t="str">
        <f t="shared" si="113"/>
        <v/>
      </c>
      <c r="J428" s="264"/>
      <c r="K428" s="286"/>
      <c r="L428" s="286"/>
      <c r="M428" s="286">
        <f t="shared" si="114"/>
        <v>0</v>
      </c>
      <c r="N428" s="50" t="str">
        <f t="shared" si="115"/>
        <v/>
      </c>
      <c r="O428" s="185"/>
      <c r="P428" s="257"/>
      <c r="Q428" s="286"/>
      <c r="R428" s="286"/>
      <c r="S428" s="286">
        <f t="shared" si="116"/>
        <v>0</v>
      </c>
      <c r="T428" s="50" t="str">
        <f t="shared" si="117"/>
        <v/>
      </c>
      <c r="U428" s="264"/>
      <c r="V428" s="286"/>
      <c r="W428" s="286"/>
      <c r="X428" s="286">
        <f t="shared" si="118"/>
        <v>0</v>
      </c>
      <c r="Y428" s="50" t="str">
        <f t="shared" si="119"/>
        <v/>
      </c>
      <c r="Z428"/>
    </row>
    <row r="429" spans="1:26" s="47" customFormat="1" ht="12.75" customHeight="1" x14ac:dyDescent="0.25">
      <c r="B429" s="43">
        <v>58</v>
      </c>
      <c r="C429" s="89" t="s">
        <v>351</v>
      </c>
      <c r="D429" s="86"/>
      <c r="E429" s="50"/>
      <c r="F429" s="286"/>
      <c r="G429" s="286"/>
      <c r="H429" s="286">
        <f t="shared" si="112"/>
        <v>0</v>
      </c>
      <c r="I429" s="50" t="str">
        <f t="shared" si="113"/>
        <v/>
      </c>
      <c r="J429" s="264"/>
      <c r="K429" s="286"/>
      <c r="L429" s="286"/>
      <c r="M429" s="286">
        <f t="shared" si="114"/>
        <v>0</v>
      </c>
      <c r="N429" s="50" t="str">
        <f t="shared" si="115"/>
        <v/>
      </c>
      <c r="O429" s="185"/>
      <c r="P429" s="257"/>
      <c r="Q429" s="286"/>
      <c r="R429" s="286"/>
      <c r="S429" s="286">
        <f t="shared" si="116"/>
        <v>0</v>
      </c>
      <c r="T429" s="50" t="str">
        <f t="shared" si="117"/>
        <v/>
      </c>
      <c r="U429" s="264"/>
      <c r="V429" s="286"/>
      <c r="W429" s="286"/>
      <c r="X429" s="286">
        <f t="shared" si="118"/>
        <v>0</v>
      </c>
      <c r="Y429" s="50" t="str">
        <f t="shared" si="119"/>
        <v/>
      </c>
    </row>
    <row r="430" spans="1:26" s="47" customFormat="1" x14ac:dyDescent="0.25">
      <c r="B430" s="43">
        <v>59</v>
      </c>
      <c r="C430" s="89" t="s">
        <v>350</v>
      </c>
      <c r="D430" s="86"/>
      <c r="E430" s="50"/>
      <c r="F430" s="286"/>
      <c r="G430" s="286"/>
      <c r="H430" s="286">
        <f t="shared" si="112"/>
        <v>0</v>
      </c>
      <c r="I430" s="50" t="str">
        <f t="shared" si="113"/>
        <v/>
      </c>
      <c r="J430" s="264"/>
      <c r="K430" s="286"/>
      <c r="L430" s="286"/>
      <c r="M430" s="286">
        <f t="shared" si="114"/>
        <v>0</v>
      </c>
      <c r="N430" s="50" t="str">
        <f t="shared" si="115"/>
        <v/>
      </c>
      <c r="O430" s="185"/>
      <c r="P430" s="257"/>
      <c r="Q430" s="286"/>
      <c r="R430" s="286"/>
      <c r="S430" s="286">
        <f t="shared" si="116"/>
        <v>0</v>
      </c>
      <c r="T430" s="50" t="str">
        <f t="shared" si="117"/>
        <v/>
      </c>
      <c r="U430" s="264"/>
      <c r="V430" s="286"/>
      <c r="W430" s="286"/>
      <c r="X430" s="286">
        <f t="shared" si="118"/>
        <v>0</v>
      </c>
      <c r="Y430" s="50" t="str">
        <f t="shared" si="119"/>
        <v/>
      </c>
    </row>
    <row r="431" spans="1:26" s="47" customFormat="1" x14ac:dyDescent="0.25">
      <c r="A431" s="43"/>
      <c r="B431" s="43">
        <v>60</v>
      </c>
      <c r="C431" s="89" t="s">
        <v>349</v>
      </c>
      <c r="D431" s="86"/>
      <c r="E431" s="74"/>
      <c r="F431" s="307"/>
      <c r="G431" s="307"/>
      <c r="H431" s="307">
        <f t="shared" si="112"/>
        <v>0</v>
      </c>
      <c r="I431" s="50" t="str">
        <f t="shared" si="113"/>
        <v/>
      </c>
      <c r="J431" s="264"/>
      <c r="K431" s="307"/>
      <c r="L431" s="307"/>
      <c r="M431" s="307">
        <f t="shared" si="114"/>
        <v>0</v>
      </c>
      <c r="N431" s="50" t="str">
        <f t="shared" si="115"/>
        <v/>
      </c>
      <c r="O431" s="185"/>
      <c r="P431" s="257"/>
      <c r="Q431" s="307"/>
      <c r="R431" s="307"/>
      <c r="S431" s="307">
        <f t="shared" si="116"/>
        <v>0</v>
      </c>
      <c r="T431" s="50" t="str">
        <f t="shared" si="117"/>
        <v/>
      </c>
      <c r="U431" s="264"/>
      <c r="V431" s="307"/>
      <c r="W431" s="307"/>
      <c r="X431" s="307">
        <f t="shared" si="118"/>
        <v>0</v>
      </c>
      <c r="Y431" s="50" t="str">
        <f t="shared" si="119"/>
        <v/>
      </c>
    </row>
    <row r="432" spans="1:26" s="47" customFormat="1" x14ac:dyDescent="0.25">
      <c r="A432" s="43"/>
      <c r="B432" s="43">
        <v>61</v>
      </c>
      <c r="C432" s="89" t="s">
        <v>348</v>
      </c>
      <c r="D432" s="86"/>
      <c r="E432" s="74"/>
      <c r="F432" s="307"/>
      <c r="G432" s="307"/>
      <c r="H432" s="307">
        <f t="shared" si="112"/>
        <v>0</v>
      </c>
      <c r="I432" s="50" t="str">
        <f t="shared" si="113"/>
        <v/>
      </c>
      <c r="J432" s="264"/>
      <c r="K432" s="307"/>
      <c r="L432" s="307"/>
      <c r="M432" s="307">
        <f t="shared" si="114"/>
        <v>0</v>
      </c>
      <c r="N432" s="50" t="str">
        <f t="shared" si="115"/>
        <v/>
      </c>
      <c r="O432" s="185"/>
      <c r="P432" s="257"/>
      <c r="Q432" s="307"/>
      <c r="R432" s="307"/>
      <c r="S432" s="307">
        <f t="shared" si="116"/>
        <v>0</v>
      </c>
      <c r="T432" s="50" t="str">
        <f t="shared" si="117"/>
        <v/>
      </c>
      <c r="U432" s="264"/>
      <c r="V432" s="307"/>
      <c r="W432" s="307"/>
      <c r="X432" s="307">
        <f t="shared" si="118"/>
        <v>0</v>
      </c>
      <c r="Y432" s="50" t="str">
        <f t="shared" si="119"/>
        <v/>
      </c>
    </row>
    <row r="433" spans="1:26" s="70" customFormat="1" hidden="1" outlineLevel="1" x14ac:dyDescent="0.25">
      <c r="A433" s="65" t="s">
        <v>1417</v>
      </c>
      <c r="B433" s="66" t="s">
        <v>1878</v>
      </c>
      <c r="C433" s="67" t="s">
        <v>2334</v>
      </c>
      <c r="D433" s="68"/>
      <c r="E433" s="69"/>
      <c r="F433" s="310">
        <v>7744.2300000000005</v>
      </c>
      <c r="G433" s="310">
        <v>9983.3700000000008</v>
      </c>
      <c r="H433" s="144">
        <f t="shared" si="112"/>
        <v>-2239.1400000000003</v>
      </c>
      <c r="I433" s="93">
        <f t="shared" si="113"/>
        <v>-0.22428698926314464</v>
      </c>
      <c r="J433" s="160"/>
      <c r="K433" s="310">
        <v>33733.379999999997</v>
      </c>
      <c r="L433" s="310">
        <v>32263.8</v>
      </c>
      <c r="M433" s="144">
        <f t="shared" si="114"/>
        <v>1469.5799999999981</v>
      </c>
      <c r="N433" s="93">
        <f t="shared" si="115"/>
        <v>4.5548881408885446E-2</v>
      </c>
      <c r="O433" s="261"/>
      <c r="P433" s="160"/>
      <c r="Q433" s="310">
        <v>17705.68</v>
      </c>
      <c r="R433" s="310">
        <v>19279.580000000002</v>
      </c>
      <c r="S433" s="144">
        <f t="shared" si="116"/>
        <v>-1573.9000000000015</v>
      </c>
      <c r="T433" s="93">
        <f t="shared" si="117"/>
        <v>-8.1635595796174049E-2</v>
      </c>
      <c r="U433" s="160"/>
      <c r="V433" s="310">
        <v>73284.78</v>
      </c>
      <c r="W433" s="310">
        <v>94948.63</v>
      </c>
      <c r="X433" s="144">
        <f t="shared" si="118"/>
        <v>-21663.850000000006</v>
      </c>
      <c r="Y433" s="93">
        <f t="shared" si="119"/>
        <v>-0.22816390294414995</v>
      </c>
      <c r="Z433" s="134"/>
    </row>
    <row r="434" spans="1:26" s="70" customFormat="1" hidden="1" outlineLevel="1" x14ac:dyDescent="0.25">
      <c r="A434" s="65" t="s">
        <v>1418</v>
      </c>
      <c r="B434" s="66" t="s">
        <v>1879</v>
      </c>
      <c r="C434" s="67" t="s">
        <v>2335</v>
      </c>
      <c r="D434" s="68"/>
      <c r="E434" s="69"/>
      <c r="F434" s="310">
        <v>81406.89</v>
      </c>
      <c r="G434" s="310">
        <v>99270.1</v>
      </c>
      <c r="H434" s="144">
        <f t="shared" si="112"/>
        <v>-17863.210000000006</v>
      </c>
      <c r="I434" s="93">
        <f t="shared" si="113"/>
        <v>-0.17994552236776234</v>
      </c>
      <c r="J434" s="160"/>
      <c r="K434" s="310">
        <v>666539</v>
      </c>
      <c r="L434" s="310">
        <v>732039.71</v>
      </c>
      <c r="M434" s="144">
        <f t="shared" si="114"/>
        <v>-65500.709999999963</v>
      </c>
      <c r="N434" s="93">
        <f t="shared" si="115"/>
        <v>-8.9476990257809877E-2</v>
      </c>
      <c r="O434" s="261"/>
      <c r="P434" s="160"/>
      <c r="Q434" s="310">
        <v>277755.64</v>
      </c>
      <c r="R434" s="310">
        <v>309351.15000000002</v>
      </c>
      <c r="S434" s="144">
        <f t="shared" si="116"/>
        <v>-31595.510000000009</v>
      </c>
      <c r="T434" s="93">
        <f t="shared" si="117"/>
        <v>-0.10213477467273036</v>
      </c>
      <c r="U434" s="160"/>
      <c r="V434" s="310">
        <v>1305677.8900000001</v>
      </c>
      <c r="W434" s="310">
        <v>1213370.3700000001</v>
      </c>
      <c r="X434" s="144">
        <f t="shared" si="118"/>
        <v>92307.520000000019</v>
      </c>
      <c r="Y434" s="93">
        <f t="shared" si="119"/>
        <v>7.6075304195865612E-2</v>
      </c>
      <c r="Z434" s="134"/>
    </row>
    <row r="435" spans="1:26" s="47" customFormat="1" collapsed="1" x14ac:dyDescent="0.25">
      <c r="A435" s="40" t="s">
        <v>677</v>
      </c>
      <c r="B435" s="43">
        <v>62</v>
      </c>
      <c r="C435" s="89" t="s">
        <v>347</v>
      </c>
      <c r="D435" s="86"/>
      <c r="E435" s="50"/>
      <c r="F435" s="286">
        <v>89151.12</v>
      </c>
      <c r="G435" s="286">
        <v>109253.47</v>
      </c>
      <c r="H435" s="286">
        <f t="shared" si="112"/>
        <v>-20102.350000000006</v>
      </c>
      <c r="I435" s="50">
        <f t="shared" si="113"/>
        <v>-0.18399735953466748</v>
      </c>
      <c r="J435" s="264"/>
      <c r="K435" s="286">
        <v>700272.38</v>
      </c>
      <c r="L435" s="286">
        <v>764303.51</v>
      </c>
      <c r="M435" s="286">
        <f t="shared" si="114"/>
        <v>-64031.130000000005</v>
      </c>
      <c r="N435" s="50">
        <f t="shared" si="115"/>
        <v>-8.3777097922787244E-2</v>
      </c>
      <c r="O435" s="185"/>
      <c r="P435" s="257"/>
      <c r="Q435" s="286">
        <v>295461.32</v>
      </c>
      <c r="R435" s="286">
        <v>328630.73000000004</v>
      </c>
      <c r="S435" s="286">
        <f t="shared" si="116"/>
        <v>-33169.410000000033</v>
      </c>
      <c r="T435" s="50">
        <f t="shared" si="117"/>
        <v>-0.10093216176101373</v>
      </c>
      <c r="U435" s="264"/>
      <c r="V435" s="286">
        <v>1378962.67</v>
      </c>
      <c r="W435" s="286">
        <v>1308319</v>
      </c>
      <c r="X435" s="286">
        <f t="shared" si="118"/>
        <v>70643.669999999925</v>
      </c>
      <c r="Y435" s="50">
        <f t="shared" si="119"/>
        <v>5.3995753329272082E-2</v>
      </c>
    </row>
    <row r="436" spans="1:26" s="47" customFormat="1" x14ac:dyDescent="0.25">
      <c r="A436" s="43"/>
      <c r="B436" s="43"/>
      <c r="C436" s="89" t="s">
        <v>346</v>
      </c>
      <c r="D436" s="86"/>
      <c r="E436" s="50"/>
      <c r="F436" s="286"/>
      <c r="G436" s="286"/>
      <c r="H436" s="286">
        <f t="shared" si="112"/>
        <v>0</v>
      </c>
      <c r="I436" s="50" t="str">
        <f t="shared" si="113"/>
        <v/>
      </c>
      <c r="J436" s="264"/>
      <c r="K436" s="286"/>
      <c r="L436" s="286"/>
      <c r="M436" s="286">
        <f t="shared" si="114"/>
        <v>0</v>
      </c>
      <c r="N436" s="50" t="str">
        <f t="shared" si="115"/>
        <v/>
      </c>
      <c r="O436" s="185"/>
      <c r="P436" s="257"/>
      <c r="Q436" s="286"/>
      <c r="R436" s="286"/>
      <c r="S436" s="286">
        <f t="shared" si="116"/>
        <v>0</v>
      </c>
      <c r="T436" s="50" t="str">
        <f t="shared" si="117"/>
        <v/>
      </c>
      <c r="U436" s="264"/>
      <c r="V436" s="286"/>
      <c r="W436" s="286"/>
      <c r="X436" s="286">
        <f t="shared" si="118"/>
        <v>0</v>
      </c>
      <c r="Y436" s="50" t="str">
        <f t="shared" si="119"/>
        <v/>
      </c>
    </row>
    <row r="437" spans="1:26" s="70" customFormat="1" hidden="1" outlineLevel="1" x14ac:dyDescent="0.25">
      <c r="A437" s="65" t="s">
        <v>1417</v>
      </c>
      <c r="B437" s="66" t="s">
        <v>1878</v>
      </c>
      <c r="C437" s="67" t="s">
        <v>2334</v>
      </c>
      <c r="D437" s="68"/>
      <c r="E437" s="69"/>
      <c r="F437" s="310">
        <v>7744.2300000000005</v>
      </c>
      <c r="G437" s="310">
        <v>9983.3700000000008</v>
      </c>
      <c r="H437" s="144">
        <f t="shared" si="112"/>
        <v>-2239.1400000000003</v>
      </c>
      <c r="I437" s="93">
        <f t="shared" si="113"/>
        <v>-0.22428698926314464</v>
      </c>
      <c r="J437" s="160"/>
      <c r="K437" s="310">
        <v>33733.379999999997</v>
      </c>
      <c r="L437" s="310">
        <v>32263.8</v>
      </c>
      <c r="M437" s="144">
        <f t="shared" si="114"/>
        <v>1469.5799999999981</v>
      </c>
      <c r="N437" s="93">
        <f t="shared" si="115"/>
        <v>4.5548881408885446E-2</v>
      </c>
      <c r="O437" s="261"/>
      <c r="P437" s="160"/>
      <c r="Q437" s="310">
        <v>17705.68</v>
      </c>
      <c r="R437" s="310">
        <v>19279.580000000002</v>
      </c>
      <c r="S437" s="144">
        <f t="shared" si="116"/>
        <v>-1573.9000000000015</v>
      </c>
      <c r="T437" s="93">
        <f t="shared" si="117"/>
        <v>-8.1635595796174049E-2</v>
      </c>
      <c r="U437" s="160"/>
      <c r="V437" s="310">
        <v>73284.78</v>
      </c>
      <c r="W437" s="310">
        <v>94948.63</v>
      </c>
      <c r="X437" s="144">
        <f t="shared" si="118"/>
        <v>-21663.850000000006</v>
      </c>
      <c r="Y437" s="93">
        <f t="shared" si="119"/>
        <v>-0.22816390294414995</v>
      </c>
      <c r="Z437" s="134"/>
    </row>
    <row r="438" spans="1:26" s="70" customFormat="1" hidden="1" outlineLevel="1" x14ac:dyDescent="0.25">
      <c r="A438" s="65" t="s">
        <v>1418</v>
      </c>
      <c r="B438" s="66" t="s">
        <v>1879</v>
      </c>
      <c r="C438" s="67" t="s">
        <v>2335</v>
      </c>
      <c r="D438" s="68"/>
      <c r="E438" s="69"/>
      <c r="F438" s="310">
        <v>81406.89</v>
      </c>
      <c r="G438" s="310">
        <v>99270.1</v>
      </c>
      <c r="H438" s="144">
        <f t="shared" si="112"/>
        <v>-17863.210000000006</v>
      </c>
      <c r="I438" s="93">
        <f t="shared" si="113"/>
        <v>-0.17994552236776234</v>
      </c>
      <c r="J438" s="160"/>
      <c r="K438" s="310">
        <v>666539</v>
      </c>
      <c r="L438" s="310">
        <v>732039.71</v>
      </c>
      <c r="M438" s="144">
        <f t="shared" si="114"/>
        <v>-65500.709999999963</v>
      </c>
      <c r="N438" s="93">
        <f t="shared" si="115"/>
        <v>-8.9476990257809877E-2</v>
      </c>
      <c r="O438" s="261"/>
      <c r="P438" s="160"/>
      <c r="Q438" s="310">
        <v>277755.64</v>
      </c>
      <c r="R438" s="310">
        <v>309351.15000000002</v>
      </c>
      <c r="S438" s="144">
        <f t="shared" si="116"/>
        <v>-31595.510000000009</v>
      </c>
      <c r="T438" s="93">
        <f t="shared" si="117"/>
        <v>-0.10213477467273036</v>
      </c>
      <c r="U438" s="160"/>
      <c r="V438" s="310">
        <v>1305677.8900000001</v>
      </c>
      <c r="W438" s="310">
        <v>1213370.3700000001</v>
      </c>
      <c r="X438" s="144">
        <f t="shared" si="118"/>
        <v>92307.520000000019</v>
      </c>
      <c r="Y438" s="93">
        <f t="shared" si="119"/>
        <v>7.6075304195865612E-2</v>
      </c>
      <c r="Z438" s="134"/>
    </row>
    <row r="439" spans="1:26" s="47" customFormat="1" collapsed="1" x14ac:dyDescent="0.25">
      <c r="A439" s="40" t="s">
        <v>678</v>
      </c>
      <c r="B439" s="43">
        <v>63</v>
      </c>
      <c r="C439" s="80" t="s">
        <v>804</v>
      </c>
      <c r="D439" s="86" t="s">
        <v>276</v>
      </c>
      <c r="E439" s="50"/>
      <c r="F439" s="286">
        <v>89151.12</v>
      </c>
      <c r="G439" s="286">
        <v>109253.47</v>
      </c>
      <c r="H439" s="286">
        <f t="shared" si="112"/>
        <v>-20102.350000000006</v>
      </c>
      <c r="I439" s="50">
        <f t="shared" si="113"/>
        <v>-0.18399735953466748</v>
      </c>
      <c r="J439" s="264"/>
      <c r="K439" s="286">
        <v>700272.38</v>
      </c>
      <c r="L439" s="286">
        <v>764303.51</v>
      </c>
      <c r="M439" s="286">
        <f t="shared" si="114"/>
        <v>-64031.130000000005</v>
      </c>
      <c r="N439" s="50">
        <f t="shared" si="115"/>
        <v>-8.3777097922787244E-2</v>
      </c>
      <c r="O439" s="185"/>
      <c r="P439" s="257"/>
      <c r="Q439" s="286">
        <v>295461.32</v>
      </c>
      <c r="R439" s="286">
        <v>328630.73000000004</v>
      </c>
      <c r="S439" s="286">
        <f t="shared" si="116"/>
        <v>-33169.410000000033</v>
      </c>
      <c r="T439" s="50">
        <f t="shared" si="117"/>
        <v>-0.10093216176101373</v>
      </c>
      <c r="U439" s="264"/>
      <c r="V439" s="286">
        <v>1378962.67</v>
      </c>
      <c r="W439" s="286">
        <v>1308319</v>
      </c>
      <c r="X439" s="286">
        <f t="shared" si="118"/>
        <v>70643.669999999925</v>
      </c>
      <c r="Y439" s="50">
        <f t="shared" si="119"/>
        <v>5.3995753329272082E-2</v>
      </c>
    </row>
    <row r="440" spans="1:26" x14ac:dyDescent="0.25">
      <c r="A440" s="40"/>
      <c r="B440" s="40">
        <v>64</v>
      </c>
      <c r="C440" s="80" t="s">
        <v>805</v>
      </c>
      <c r="D440" s="184"/>
      <c r="E440" s="242"/>
      <c r="F440" s="308"/>
      <c r="G440" s="308"/>
      <c r="H440" s="308"/>
      <c r="I440" s="242"/>
      <c r="J440" s="269"/>
      <c r="K440" s="308"/>
      <c r="L440" s="308"/>
      <c r="M440" s="308"/>
      <c r="N440" s="242"/>
      <c r="O440" s="267"/>
      <c r="P440" s="268"/>
      <c r="Q440" s="308"/>
      <c r="R440" s="308"/>
      <c r="S440" s="308"/>
      <c r="T440" s="242"/>
      <c r="U440" s="269"/>
      <c r="V440" s="308"/>
      <c r="W440" s="308"/>
      <c r="X440" s="308"/>
      <c r="Y440" s="241"/>
      <c r="Z440" s="241"/>
    </row>
    <row r="441" spans="1:26" s="47" customFormat="1" x14ac:dyDescent="0.25">
      <c r="A441" s="43"/>
      <c r="B441" s="43">
        <v>65</v>
      </c>
      <c r="C441" s="89" t="s">
        <v>344</v>
      </c>
      <c r="D441" s="86"/>
      <c r="E441" s="50"/>
      <c r="F441" s="286"/>
      <c r="G441" s="286"/>
      <c r="H441" s="286">
        <f t="shared" ref="H441:H449" si="120">+F441-G441</f>
        <v>0</v>
      </c>
      <c r="I441" s="50" t="str">
        <f t="shared" ref="I441:I449" si="121">IF(AND(F441=0,G441=0),"",IF(OR(F441=0,G441=0),100%,(+H441/G441)))</f>
        <v/>
      </c>
      <c r="J441" s="264"/>
      <c r="K441" s="286"/>
      <c r="L441" s="286"/>
      <c r="M441" s="286">
        <f t="shared" ref="M441:M449" si="122">+K441-L441</f>
        <v>0</v>
      </c>
      <c r="N441" s="50" t="str">
        <f t="shared" ref="N441:N449" si="123">IF(AND(K441=0,L441=0),"",IF(OR(K441=0,L441=0),100%,(+M441/L441)))</f>
        <v/>
      </c>
      <c r="O441" s="185"/>
      <c r="P441" s="257"/>
      <c r="Q441" s="286"/>
      <c r="R441" s="286"/>
      <c r="S441" s="286">
        <f t="shared" ref="S441:S449" si="124">+Q441-R441</f>
        <v>0</v>
      </c>
      <c r="T441" s="50" t="str">
        <f t="shared" ref="T441:T449" si="125">IF(AND(Q441=0,R441=0),"",IF(OR(Q441=0,R441=0),100%,(+S441/R441)))</f>
        <v/>
      </c>
      <c r="U441" s="264"/>
      <c r="V441" s="286"/>
      <c r="W441" s="286"/>
      <c r="X441" s="286">
        <f t="shared" ref="X441:X449" si="126">+V441-W441</f>
        <v>0</v>
      </c>
      <c r="Y441" s="50" t="str">
        <f t="shared" ref="Y441:Y449" si="127">IF(AND(V441=0,W441=0),"",IF(OR(V441=0,W441=0),100%,(+X441/W441)))</f>
        <v/>
      </c>
    </row>
    <row r="442" spans="1:26" s="47" customFormat="1" x14ac:dyDescent="0.25">
      <c r="A442" s="43"/>
      <c r="B442" s="43">
        <v>66</v>
      </c>
      <c r="C442" s="89" t="s">
        <v>343</v>
      </c>
      <c r="D442" s="86"/>
      <c r="E442" s="50"/>
      <c r="F442" s="286"/>
      <c r="G442" s="286"/>
      <c r="H442" s="286">
        <f t="shared" si="120"/>
        <v>0</v>
      </c>
      <c r="I442" s="50" t="str">
        <f t="shared" si="121"/>
        <v/>
      </c>
      <c r="J442" s="264"/>
      <c r="K442" s="286"/>
      <c r="L442" s="286"/>
      <c r="M442" s="286">
        <f t="shared" si="122"/>
        <v>0</v>
      </c>
      <c r="N442" s="50" t="str">
        <f t="shared" si="123"/>
        <v/>
      </c>
      <c r="O442" s="185"/>
      <c r="P442" s="257"/>
      <c r="Q442" s="286"/>
      <c r="R442" s="286"/>
      <c r="S442" s="286">
        <f t="shared" si="124"/>
        <v>0</v>
      </c>
      <c r="T442" s="50" t="str">
        <f t="shared" si="125"/>
        <v/>
      </c>
      <c r="U442" s="264"/>
      <c r="V442" s="286"/>
      <c r="W442" s="286"/>
      <c r="X442" s="286">
        <f t="shared" si="126"/>
        <v>0</v>
      </c>
      <c r="Y442" s="50" t="str">
        <f t="shared" si="127"/>
        <v/>
      </c>
    </row>
    <row r="443" spans="1:26" s="77" customFormat="1" ht="13" x14ac:dyDescent="0.3">
      <c r="B443" s="43">
        <v>67</v>
      </c>
      <c r="C443" s="89" t="s">
        <v>342</v>
      </c>
      <c r="D443" s="86"/>
      <c r="E443" s="50"/>
      <c r="F443" s="286"/>
      <c r="G443" s="286"/>
      <c r="H443" s="286">
        <f t="shared" si="120"/>
        <v>0</v>
      </c>
      <c r="I443" s="50" t="str">
        <f t="shared" si="121"/>
        <v/>
      </c>
      <c r="J443" s="264"/>
      <c r="K443" s="286"/>
      <c r="L443" s="286"/>
      <c r="M443" s="286">
        <f t="shared" si="122"/>
        <v>0</v>
      </c>
      <c r="N443" s="50" t="str">
        <f t="shared" si="123"/>
        <v/>
      </c>
      <c r="O443" s="185"/>
      <c r="P443" s="257"/>
      <c r="Q443" s="286"/>
      <c r="R443" s="286"/>
      <c r="S443" s="286">
        <f t="shared" si="124"/>
        <v>0</v>
      </c>
      <c r="T443" s="50" t="str">
        <f t="shared" si="125"/>
        <v/>
      </c>
      <c r="U443" s="264"/>
      <c r="V443" s="286"/>
      <c r="W443" s="286"/>
      <c r="X443" s="286">
        <f t="shared" si="126"/>
        <v>0</v>
      </c>
      <c r="Y443" s="50" t="str">
        <f t="shared" si="127"/>
        <v/>
      </c>
    </row>
    <row r="444" spans="1:26" x14ac:dyDescent="0.25">
      <c r="A444" s="40"/>
      <c r="B444" s="40">
        <v>68</v>
      </c>
      <c r="C444" s="89" t="s">
        <v>341</v>
      </c>
      <c r="D444" s="85"/>
      <c r="E444" s="74"/>
      <c r="F444" s="307"/>
      <c r="G444" s="307"/>
      <c r="H444" s="307">
        <f t="shared" si="120"/>
        <v>0</v>
      </c>
      <c r="I444" s="50" t="str">
        <f t="shared" si="121"/>
        <v/>
      </c>
      <c r="J444" s="264"/>
      <c r="K444" s="307"/>
      <c r="L444" s="307"/>
      <c r="M444" s="307">
        <f t="shared" si="122"/>
        <v>0</v>
      </c>
      <c r="N444" s="50" t="str">
        <f t="shared" si="123"/>
        <v/>
      </c>
      <c r="O444" s="185"/>
      <c r="P444" s="257"/>
      <c r="Q444" s="307"/>
      <c r="R444" s="307"/>
      <c r="S444" s="307">
        <f t="shared" si="124"/>
        <v>0</v>
      </c>
      <c r="T444" s="50" t="str">
        <f t="shared" si="125"/>
        <v/>
      </c>
      <c r="U444" s="264"/>
      <c r="V444" s="307"/>
      <c r="W444" s="307"/>
      <c r="X444" s="307">
        <f t="shared" si="126"/>
        <v>0</v>
      </c>
      <c r="Y444" s="50" t="str">
        <f t="shared" si="127"/>
        <v/>
      </c>
      <c r="Z444"/>
    </row>
    <row r="445" spans="1:26" s="47" customFormat="1" x14ac:dyDescent="0.25">
      <c r="A445" s="43"/>
      <c r="B445" s="43">
        <v>69</v>
      </c>
      <c r="C445" s="89" t="s">
        <v>340</v>
      </c>
      <c r="D445" s="86"/>
      <c r="E445" s="50"/>
      <c r="F445" s="286"/>
      <c r="G445" s="286"/>
      <c r="H445" s="286">
        <f t="shared" si="120"/>
        <v>0</v>
      </c>
      <c r="I445" s="50" t="str">
        <f t="shared" si="121"/>
        <v/>
      </c>
      <c r="J445" s="264"/>
      <c r="K445" s="286"/>
      <c r="L445" s="286"/>
      <c r="M445" s="286">
        <f t="shared" si="122"/>
        <v>0</v>
      </c>
      <c r="N445" s="50" t="str">
        <f t="shared" si="123"/>
        <v/>
      </c>
      <c r="O445" s="185"/>
      <c r="P445" s="257"/>
      <c r="Q445" s="286"/>
      <c r="R445" s="286"/>
      <c r="S445" s="286">
        <f t="shared" si="124"/>
        <v>0</v>
      </c>
      <c r="T445" s="50" t="str">
        <f t="shared" si="125"/>
        <v/>
      </c>
      <c r="U445" s="264"/>
      <c r="V445" s="286"/>
      <c r="W445" s="286"/>
      <c r="X445" s="286">
        <f t="shared" si="126"/>
        <v>0</v>
      </c>
      <c r="Y445" s="50" t="str">
        <f t="shared" si="127"/>
        <v/>
      </c>
    </row>
    <row r="446" spans="1:26" s="47" customFormat="1" x14ac:dyDescent="0.25">
      <c r="A446" s="43"/>
      <c r="B446" s="43">
        <v>70</v>
      </c>
      <c r="C446" s="80" t="s">
        <v>806</v>
      </c>
      <c r="D446" s="86" t="s">
        <v>275</v>
      </c>
      <c r="E446" s="50"/>
      <c r="F446" s="286"/>
      <c r="G446" s="286"/>
      <c r="H446" s="286">
        <f t="shared" si="120"/>
        <v>0</v>
      </c>
      <c r="I446" s="50" t="str">
        <f t="shared" si="121"/>
        <v/>
      </c>
      <c r="J446" s="264"/>
      <c r="K446" s="286"/>
      <c r="L446" s="286"/>
      <c r="M446" s="286">
        <f t="shared" si="122"/>
        <v>0</v>
      </c>
      <c r="N446" s="50" t="str">
        <f t="shared" si="123"/>
        <v/>
      </c>
      <c r="O446" s="185"/>
      <c r="P446" s="257"/>
      <c r="Q446" s="286"/>
      <c r="R446" s="286"/>
      <c r="S446" s="286">
        <f t="shared" si="124"/>
        <v>0</v>
      </c>
      <c r="T446" s="50" t="str">
        <f t="shared" si="125"/>
        <v/>
      </c>
      <c r="U446" s="264"/>
      <c r="V446" s="286"/>
      <c r="W446" s="286"/>
      <c r="X446" s="286">
        <f t="shared" si="126"/>
        <v>0</v>
      </c>
      <c r="Y446" s="50" t="str">
        <f t="shared" si="127"/>
        <v/>
      </c>
    </row>
    <row r="447" spans="1:26" s="70" customFormat="1" hidden="1" outlineLevel="1" x14ac:dyDescent="0.25">
      <c r="A447" s="65" t="s">
        <v>1417</v>
      </c>
      <c r="B447" s="66" t="s">
        <v>1878</v>
      </c>
      <c r="C447" s="67" t="s">
        <v>2334</v>
      </c>
      <c r="D447" s="68"/>
      <c r="E447" s="69"/>
      <c r="F447" s="310">
        <v>7744.2300000000005</v>
      </c>
      <c r="G447" s="310">
        <v>9983.3700000000008</v>
      </c>
      <c r="H447" s="144">
        <f t="shared" si="120"/>
        <v>-2239.1400000000003</v>
      </c>
      <c r="I447" s="93">
        <f t="shared" si="121"/>
        <v>-0.22428698926314464</v>
      </c>
      <c r="J447" s="160"/>
      <c r="K447" s="310">
        <v>33733.379999999997</v>
      </c>
      <c r="L447" s="310">
        <v>32263.8</v>
      </c>
      <c r="M447" s="144">
        <f t="shared" si="122"/>
        <v>1469.5799999999981</v>
      </c>
      <c r="N447" s="93">
        <f t="shared" si="123"/>
        <v>4.5548881408885446E-2</v>
      </c>
      <c r="O447" s="261"/>
      <c r="P447" s="160"/>
      <c r="Q447" s="310">
        <v>17705.68</v>
      </c>
      <c r="R447" s="310">
        <v>19279.580000000002</v>
      </c>
      <c r="S447" s="144">
        <f t="shared" si="124"/>
        <v>-1573.9000000000015</v>
      </c>
      <c r="T447" s="93">
        <f t="shared" si="125"/>
        <v>-8.1635595796174049E-2</v>
      </c>
      <c r="U447" s="160"/>
      <c r="V447" s="310">
        <v>73284.78</v>
      </c>
      <c r="W447" s="310">
        <v>94948.63</v>
      </c>
      <c r="X447" s="144">
        <f t="shared" si="126"/>
        <v>-21663.850000000006</v>
      </c>
      <c r="Y447" s="93">
        <f t="shared" si="127"/>
        <v>-0.22816390294414995</v>
      </c>
      <c r="Z447" s="134"/>
    </row>
    <row r="448" spans="1:26" s="70" customFormat="1" hidden="1" outlineLevel="1" x14ac:dyDescent="0.25">
      <c r="A448" s="65" t="s">
        <v>1418</v>
      </c>
      <c r="B448" s="66" t="s">
        <v>1879</v>
      </c>
      <c r="C448" s="67" t="s">
        <v>2335</v>
      </c>
      <c r="D448" s="68"/>
      <c r="E448" s="69"/>
      <c r="F448" s="310">
        <v>81406.89</v>
      </c>
      <c r="G448" s="310">
        <v>99270.1</v>
      </c>
      <c r="H448" s="144">
        <f t="shared" si="120"/>
        <v>-17863.210000000006</v>
      </c>
      <c r="I448" s="93">
        <f t="shared" si="121"/>
        <v>-0.17994552236776234</v>
      </c>
      <c r="J448" s="160"/>
      <c r="K448" s="310">
        <v>666539</v>
      </c>
      <c r="L448" s="310">
        <v>732039.71</v>
      </c>
      <c r="M448" s="144">
        <f t="shared" si="122"/>
        <v>-65500.709999999963</v>
      </c>
      <c r="N448" s="93">
        <f t="shared" si="123"/>
        <v>-8.9476990257809877E-2</v>
      </c>
      <c r="O448" s="261"/>
      <c r="P448" s="160"/>
      <c r="Q448" s="310">
        <v>277755.64</v>
      </c>
      <c r="R448" s="310">
        <v>309351.15000000002</v>
      </c>
      <c r="S448" s="144">
        <f t="shared" si="124"/>
        <v>-31595.510000000009</v>
      </c>
      <c r="T448" s="93">
        <f t="shared" si="125"/>
        <v>-0.10213477467273036</v>
      </c>
      <c r="U448" s="160"/>
      <c r="V448" s="310">
        <v>1305677.8900000001</v>
      </c>
      <c r="W448" s="310">
        <v>1213370.3700000001</v>
      </c>
      <c r="X448" s="144">
        <f t="shared" si="126"/>
        <v>92307.520000000019</v>
      </c>
      <c r="Y448" s="93">
        <f t="shared" si="127"/>
        <v>7.6075304195865612E-2</v>
      </c>
      <c r="Z448" s="134"/>
    </row>
    <row r="449" spans="1:26" s="47" customFormat="1" collapsed="1" x14ac:dyDescent="0.25">
      <c r="A449" s="40" t="s">
        <v>679</v>
      </c>
      <c r="B449" s="43">
        <v>71</v>
      </c>
      <c r="C449" s="80" t="s">
        <v>807</v>
      </c>
      <c r="D449" s="86"/>
      <c r="E449" s="50"/>
      <c r="F449" s="286">
        <v>89151.12</v>
      </c>
      <c r="G449" s="286">
        <v>109253.47</v>
      </c>
      <c r="H449" s="286">
        <f t="shared" si="120"/>
        <v>-20102.350000000006</v>
      </c>
      <c r="I449" s="50">
        <f t="shared" si="121"/>
        <v>-0.18399735953466748</v>
      </c>
      <c r="J449" s="264"/>
      <c r="K449" s="286">
        <v>700272.38</v>
      </c>
      <c r="L449" s="286">
        <v>764303.51</v>
      </c>
      <c r="M449" s="286">
        <f t="shared" si="122"/>
        <v>-64031.130000000005</v>
      </c>
      <c r="N449" s="50">
        <f t="shared" si="123"/>
        <v>-8.3777097922787244E-2</v>
      </c>
      <c r="O449" s="185"/>
      <c r="P449" s="257"/>
      <c r="Q449" s="286">
        <v>295461.32</v>
      </c>
      <c r="R449" s="286">
        <v>328630.73000000004</v>
      </c>
      <c r="S449" s="286">
        <f t="shared" si="124"/>
        <v>-33169.410000000033</v>
      </c>
      <c r="T449" s="50">
        <f t="shared" si="125"/>
        <v>-0.10093216176101373</v>
      </c>
      <c r="U449" s="264"/>
      <c r="V449" s="286">
        <v>1378962.67</v>
      </c>
      <c r="W449" s="286">
        <v>1308319</v>
      </c>
      <c r="X449" s="286">
        <f t="shared" si="126"/>
        <v>70643.669999999925</v>
      </c>
      <c r="Y449" s="50">
        <f t="shared" si="127"/>
        <v>5.3995753329272082E-2</v>
      </c>
    </row>
    <row r="450" spans="1:26" x14ac:dyDescent="0.25">
      <c r="A450" s="40"/>
      <c r="B450" s="327">
        <v>71.099999999999994</v>
      </c>
      <c r="C450" s="80" t="s">
        <v>985</v>
      </c>
      <c r="D450" s="184"/>
      <c r="E450" s="242"/>
      <c r="F450" s="308"/>
      <c r="G450" s="308"/>
      <c r="H450" s="308"/>
      <c r="I450" s="242"/>
      <c r="J450" s="269"/>
      <c r="K450" s="308"/>
      <c r="L450" s="308"/>
      <c r="M450" s="308"/>
      <c r="N450" s="242"/>
      <c r="O450" s="267"/>
      <c r="P450" s="268"/>
      <c r="Q450" s="308"/>
      <c r="R450" s="308"/>
      <c r="S450" s="308"/>
      <c r="T450" s="242"/>
      <c r="U450" s="269"/>
      <c r="V450" s="308"/>
      <c r="W450" s="308"/>
      <c r="X450" s="308"/>
      <c r="Y450" s="241"/>
      <c r="Z450" s="241"/>
    </row>
    <row r="451" spans="1:26" s="70" customFormat="1" hidden="1" outlineLevel="1" x14ac:dyDescent="0.25">
      <c r="A451" s="65" t="s">
        <v>1419</v>
      </c>
      <c r="B451" s="66" t="s">
        <v>1880</v>
      </c>
      <c r="C451" s="67" t="s">
        <v>2336</v>
      </c>
      <c r="D451" s="68"/>
      <c r="E451" s="69"/>
      <c r="F451" s="310">
        <v>3.77</v>
      </c>
      <c r="G451" s="310">
        <v>0</v>
      </c>
      <c r="H451" s="144"/>
      <c r="I451" s="93"/>
      <c r="J451" s="160"/>
      <c r="K451" s="310">
        <v>3.77</v>
      </c>
      <c r="L451" s="310">
        <v>0</v>
      </c>
      <c r="M451" s="144"/>
      <c r="N451" s="93"/>
      <c r="O451" s="261"/>
      <c r="P451" s="160"/>
      <c r="Q451" s="310">
        <v>3.77</v>
      </c>
      <c r="R451" s="310">
        <v>0</v>
      </c>
      <c r="S451" s="144"/>
      <c r="T451" s="93"/>
      <c r="U451" s="160"/>
      <c r="V451" s="310">
        <v>3.77</v>
      </c>
      <c r="W451" s="310">
        <v>0</v>
      </c>
      <c r="X451" s="144"/>
      <c r="Y451" s="93"/>
      <c r="Z451" s="134"/>
    </row>
    <row r="452" spans="1:26" s="47" customFormat="1" collapsed="1" x14ac:dyDescent="0.25">
      <c r="A452" s="40" t="s">
        <v>1119</v>
      </c>
      <c r="B452" s="325">
        <v>71.2</v>
      </c>
      <c r="C452" s="89" t="s">
        <v>1223</v>
      </c>
      <c r="D452" s="86" t="s">
        <v>276</v>
      </c>
      <c r="E452" s="50"/>
      <c r="F452" s="286">
        <v>3.77</v>
      </c>
      <c r="G452" s="286">
        <v>0</v>
      </c>
      <c r="H452" s="286"/>
      <c r="I452" s="50"/>
      <c r="J452" s="264"/>
      <c r="K452" s="286">
        <v>3.77</v>
      </c>
      <c r="L452" s="286">
        <v>0</v>
      </c>
      <c r="M452" s="286"/>
      <c r="N452" s="50"/>
      <c r="O452" s="185"/>
      <c r="P452" s="257"/>
      <c r="Q452" s="286">
        <v>3.77</v>
      </c>
      <c r="R452" s="286">
        <v>0</v>
      </c>
      <c r="S452" s="286"/>
      <c r="T452" s="50"/>
      <c r="U452" s="264"/>
      <c r="V452" s="286">
        <v>3.77</v>
      </c>
      <c r="W452" s="286">
        <v>0</v>
      </c>
      <c r="X452" s="286"/>
      <c r="Y452" s="50"/>
    </row>
    <row r="453" spans="1:26" s="47" customFormat="1" x14ac:dyDescent="0.25">
      <c r="A453" s="40" t="s">
        <v>1120</v>
      </c>
      <c r="B453" s="325">
        <v>71.3</v>
      </c>
      <c r="C453" s="89" t="s">
        <v>1225</v>
      </c>
      <c r="D453" s="86" t="s">
        <v>275</v>
      </c>
      <c r="E453" s="50"/>
      <c r="F453" s="286">
        <v>0</v>
      </c>
      <c r="G453" s="286">
        <v>0</v>
      </c>
      <c r="H453" s="286"/>
      <c r="I453" s="50"/>
      <c r="J453" s="264"/>
      <c r="K453" s="286">
        <v>0</v>
      </c>
      <c r="L453" s="286">
        <v>0</v>
      </c>
      <c r="M453" s="286"/>
      <c r="N453" s="50"/>
      <c r="O453" s="185"/>
      <c r="P453" s="257"/>
      <c r="Q453" s="286">
        <v>0</v>
      </c>
      <c r="R453" s="286">
        <v>0</v>
      </c>
      <c r="S453" s="286"/>
      <c r="T453" s="50"/>
      <c r="U453" s="264"/>
      <c r="V453" s="286">
        <v>0</v>
      </c>
      <c r="W453" s="286">
        <v>0</v>
      </c>
      <c r="X453" s="286"/>
      <c r="Y453" s="50"/>
    </row>
    <row r="454" spans="1:26" s="47" customFormat="1" x14ac:dyDescent="0.25">
      <c r="A454" s="40"/>
      <c r="B454" s="328">
        <v>71.400000000000006</v>
      </c>
      <c r="C454" s="80" t="s">
        <v>1224</v>
      </c>
      <c r="D454" s="86"/>
      <c r="E454" s="50"/>
      <c r="F454" s="286">
        <f>F452+F453</f>
        <v>3.77</v>
      </c>
      <c r="G454" s="286"/>
      <c r="H454" s="286"/>
      <c r="I454" s="50"/>
      <c r="J454" s="264"/>
      <c r="K454" s="286"/>
      <c r="L454" s="286"/>
      <c r="M454" s="286"/>
      <c r="N454" s="50"/>
      <c r="O454" s="185"/>
      <c r="P454" s="257"/>
      <c r="Q454" s="286"/>
      <c r="R454" s="286"/>
      <c r="S454" s="286"/>
      <c r="T454" s="50"/>
      <c r="U454" s="264"/>
      <c r="V454" s="286"/>
      <c r="W454" s="286"/>
      <c r="X454" s="286"/>
      <c r="Y454" s="50"/>
    </row>
    <row r="455" spans="1:26" x14ac:dyDescent="0.25">
      <c r="A455" s="40"/>
      <c r="B455" s="40">
        <v>72</v>
      </c>
      <c r="C455" s="80" t="s">
        <v>337</v>
      </c>
      <c r="D455" s="184"/>
      <c r="E455" s="242"/>
      <c r="F455" s="308"/>
      <c r="G455" s="308"/>
      <c r="H455" s="308"/>
      <c r="I455" s="242"/>
      <c r="J455" s="269"/>
      <c r="K455" s="308"/>
      <c r="L455" s="308"/>
      <c r="M455" s="308"/>
      <c r="N455" s="242"/>
      <c r="O455" s="267"/>
      <c r="P455" s="268"/>
      <c r="Q455" s="308"/>
      <c r="R455" s="308"/>
      <c r="S455" s="308"/>
      <c r="T455" s="242"/>
      <c r="U455" s="269"/>
      <c r="V455" s="308"/>
      <c r="W455" s="308"/>
      <c r="X455" s="308"/>
      <c r="Y455" s="241"/>
      <c r="Z455" s="241"/>
    </row>
    <row r="456" spans="1:26" s="70" customFormat="1" hidden="1" outlineLevel="1" x14ac:dyDescent="0.25">
      <c r="A456" s="65" t="s">
        <v>1420</v>
      </c>
      <c r="B456" s="66" t="s">
        <v>1881</v>
      </c>
      <c r="C456" s="67" t="s">
        <v>2255</v>
      </c>
      <c r="D456" s="68"/>
      <c r="E456" s="69"/>
      <c r="F456" s="310">
        <v>188720.03</v>
      </c>
      <c r="G456" s="310">
        <v>-79757.59</v>
      </c>
      <c r="H456" s="144">
        <f t="shared" ref="H456:H487" si="128">+F456-G456</f>
        <v>268477.62</v>
      </c>
      <c r="I456" s="93">
        <f t="shared" ref="I456:I487" si="129">IF(AND(F456=0,G456=0),"",IF(OR(F456=0,G456=0),100%,(+H456/G456)))</f>
        <v>-3.3661701663753885</v>
      </c>
      <c r="J456" s="160"/>
      <c r="K456" s="310">
        <v>961106.02</v>
      </c>
      <c r="L456" s="310">
        <v>433818.3</v>
      </c>
      <c r="M456" s="144">
        <f t="shared" ref="M456:M487" si="130">+K456-L456</f>
        <v>527287.72</v>
      </c>
      <c r="N456" s="93">
        <f t="shared" ref="N456:N487" si="131">IF(AND(K456=0,L456=0),"",IF(OR(K456=0,L456=0),100%,(+M456/L456)))</f>
        <v>1.2154575314134972</v>
      </c>
      <c r="O456" s="261"/>
      <c r="P456" s="160"/>
      <c r="Q456" s="310">
        <v>478592.95</v>
      </c>
      <c r="R456" s="310">
        <v>444060.12</v>
      </c>
      <c r="S456" s="144">
        <f t="shared" ref="S456:S487" si="132">+Q456-R456</f>
        <v>34532.830000000016</v>
      </c>
      <c r="T456" s="93">
        <f t="shared" ref="T456:T487" si="133">IF(AND(Q456=0,R456=0),"",IF(OR(Q456=0,R456=0),100%,(+S456/R456)))</f>
        <v>7.7766114191925223E-2</v>
      </c>
      <c r="U456" s="160"/>
      <c r="V456" s="310">
        <v>1720218.8</v>
      </c>
      <c r="W456" s="310">
        <v>852693.40999999992</v>
      </c>
      <c r="X456" s="144">
        <f t="shared" ref="X456:X487" si="134">+V456-W456</f>
        <v>867525.39000000013</v>
      </c>
      <c r="Y456" s="93">
        <f t="shared" ref="Y456:Y487" si="135">IF(AND(V456=0,W456=0),"",IF(OR(V456=0,W456=0),100%,(+X456/W456)))</f>
        <v>1.0173942707027608</v>
      </c>
      <c r="Z456" s="134"/>
    </row>
    <row r="457" spans="1:26" s="70" customFormat="1" hidden="1" outlineLevel="1" x14ac:dyDescent="0.25">
      <c r="A457" s="65" t="s">
        <v>1421</v>
      </c>
      <c r="B457" s="66" t="s">
        <v>1882</v>
      </c>
      <c r="C457" s="67" t="s">
        <v>2337</v>
      </c>
      <c r="D457" s="68"/>
      <c r="E457" s="69"/>
      <c r="F457" s="310">
        <v>587.23</v>
      </c>
      <c r="G457" s="310">
        <v>-11.370000000000001</v>
      </c>
      <c r="H457" s="144">
        <f t="shared" si="128"/>
        <v>598.6</v>
      </c>
      <c r="I457" s="93">
        <f t="shared" si="129"/>
        <v>-52.647317502198767</v>
      </c>
      <c r="J457" s="160"/>
      <c r="K457" s="310">
        <v>2414.25</v>
      </c>
      <c r="L457" s="310">
        <v>0</v>
      </c>
      <c r="M457" s="144">
        <f t="shared" si="130"/>
        <v>2414.25</v>
      </c>
      <c r="N457" s="93">
        <f t="shared" si="131"/>
        <v>1</v>
      </c>
      <c r="O457" s="261"/>
      <c r="P457" s="160"/>
      <c r="Q457" s="310">
        <v>2107.94</v>
      </c>
      <c r="R457" s="310">
        <v>-14.450000000000001</v>
      </c>
      <c r="S457" s="144">
        <f t="shared" si="132"/>
        <v>2122.39</v>
      </c>
      <c r="T457" s="93">
        <f t="shared" si="133"/>
        <v>-146.8782006920415</v>
      </c>
      <c r="U457" s="160"/>
      <c r="V457" s="310">
        <v>3462.3199999999997</v>
      </c>
      <c r="W457" s="310">
        <v>693.43000000000006</v>
      </c>
      <c r="X457" s="144">
        <f t="shared" si="134"/>
        <v>2768.8899999999994</v>
      </c>
      <c r="Y457" s="93">
        <f t="shared" si="135"/>
        <v>3.99303462498017</v>
      </c>
      <c r="Z457" s="134"/>
    </row>
    <row r="458" spans="1:26" s="70" customFormat="1" hidden="1" outlineLevel="1" x14ac:dyDescent="0.25">
      <c r="A458" s="65" t="s">
        <v>1422</v>
      </c>
      <c r="B458" s="66" t="s">
        <v>1883</v>
      </c>
      <c r="C458" s="67" t="s">
        <v>2338</v>
      </c>
      <c r="D458" s="68"/>
      <c r="E458" s="69"/>
      <c r="F458" s="310">
        <v>35364.840000000004</v>
      </c>
      <c r="G458" s="310">
        <v>25480.850000000002</v>
      </c>
      <c r="H458" s="144">
        <f t="shared" si="128"/>
        <v>9883.9900000000016</v>
      </c>
      <c r="I458" s="93">
        <f t="shared" si="129"/>
        <v>0.3878987553397944</v>
      </c>
      <c r="J458" s="160"/>
      <c r="K458" s="310">
        <v>166659.49</v>
      </c>
      <c r="L458" s="310">
        <v>174178.4</v>
      </c>
      <c r="M458" s="144">
        <f t="shared" si="130"/>
        <v>-7518.9100000000035</v>
      </c>
      <c r="N458" s="93">
        <f t="shared" si="131"/>
        <v>-4.3167866968579362E-2</v>
      </c>
      <c r="O458" s="261"/>
      <c r="P458" s="160"/>
      <c r="Q458" s="310">
        <v>85862.84</v>
      </c>
      <c r="R458" s="310">
        <v>95248.05</v>
      </c>
      <c r="S458" s="144">
        <f t="shared" si="132"/>
        <v>-9385.2100000000064</v>
      </c>
      <c r="T458" s="93">
        <f t="shared" si="133"/>
        <v>-9.8534405691245192E-2</v>
      </c>
      <c r="U458" s="160"/>
      <c r="V458" s="310">
        <v>379909.65</v>
      </c>
      <c r="W458" s="310">
        <v>376659.18</v>
      </c>
      <c r="X458" s="144">
        <f t="shared" si="134"/>
        <v>3250.4700000000303</v>
      </c>
      <c r="Y458" s="93">
        <f t="shared" si="135"/>
        <v>8.6297378972683744E-3</v>
      </c>
      <c r="Z458" s="134"/>
    </row>
    <row r="459" spans="1:26" s="70" customFormat="1" hidden="1" outlineLevel="1" x14ac:dyDescent="0.25">
      <c r="A459" s="65" t="s">
        <v>1423</v>
      </c>
      <c r="B459" s="66" t="s">
        <v>1884</v>
      </c>
      <c r="C459" s="67" t="s">
        <v>2319</v>
      </c>
      <c r="D459" s="68"/>
      <c r="E459" s="69"/>
      <c r="F459" s="310">
        <v>74396.83</v>
      </c>
      <c r="G459" s="310">
        <v>807.94</v>
      </c>
      <c r="H459" s="144">
        <f t="shared" si="128"/>
        <v>73588.89</v>
      </c>
      <c r="I459" s="93">
        <f t="shared" si="129"/>
        <v>91.082122434834261</v>
      </c>
      <c r="J459" s="160"/>
      <c r="K459" s="310">
        <v>665862.86</v>
      </c>
      <c r="L459" s="310">
        <v>150614.91</v>
      </c>
      <c r="M459" s="144">
        <f t="shared" si="130"/>
        <v>515247.94999999995</v>
      </c>
      <c r="N459" s="93">
        <f t="shared" si="131"/>
        <v>3.4209624399071776</v>
      </c>
      <c r="O459" s="261"/>
      <c r="P459" s="160"/>
      <c r="Q459" s="310">
        <v>268147.53999999998</v>
      </c>
      <c r="R459" s="310">
        <v>46278.31</v>
      </c>
      <c r="S459" s="144">
        <f t="shared" si="132"/>
        <v>221869.22999999998</v>
      </c>
      <c r="T459" s="93">
        <f t="shared" si="133"/>
        <v>4.7942379486199904</v>
      </c>
      <c r="U459" s="160"/>
      <c r="V459" s="310">
        <v>797195.83</v>
      </c>
      <c r="W459" s="310">
        <v>474225.77</v>
      </c>
      <c r="X459" s="144">
        <f t="shared" si="134"/>
        <v>322970.05999999994</v>
      </c>
      <c r="Y459" s="93">
        <f t="shared" si="135"/>
        <v>0.68104704643107006</v>
      </c>
      <c r="Z459" s="134"/>
    </row>
    <row r="460" spans="1:26" s="70" customFormat="1" hidden="1" outlineLevel="1" x14ac:dyDescent="0.25">
      <c r="A460" s="65" t="s">
        <v>1424</v>
      </c>
      <c r="B460" s="66" t="s">
        <v>1885</v>
      </c>
      <c r="C460" s="67" t="s">
        <v>2320</v>
      </c>
      <c r="D460" s="68"/>
      <c r="E460" s="69"/>
      <c r="F460" s="310">
        <v>33918.879999999997</v>
      </c>
      <c r="G460" s="310">
        <v>32914.270000000004</v>
      </c>
      <c r="H460" s="144">
        <f t="shared" si="128"/>
        <v>1004.6099999999933</v>
      </c>
      <c r="I460" s="93">
        <f t="shared" si="129"/>
        <v>3.0522019780477985E-2</v>
      </c>
      <c r="J460" s="160"/>
      <c r="K460" s="310">
        <v>209875.72</v>
      </c>
      <c r="L460" s="310">
        <v>172773.85</v>
      </c>
      <c r="M460" s="144">
        <f t="shared" si="130"/>
        <v>37101.869999999995</v>
      </c>
      <c r="N460" s="93">
        <f t="shared" si="131"/>
        <v>0.21474239301838788</v>
      </c>
      <c r="O460" s="261"/>
      <c r="P460" s="160"/>
      <c r="Q460" s="310">
        <v>119795.52</v>
      </c>
      <c r="R460" s="310">
        <v>105935.68000000001</v>
      </c>
      <c r="S460" s="144">
        <f t="shared" si="132"/>
        <v>13859.839999999997</v>
      </c>
      <c r="T460" s="93">
        <f t="shared" si="133"/>
        <v>0.13083259577887257</v>
      </c>
      <c r="U460" s="160"/>
      <c r="V460" s="310">
        <v>363844.98</v>
      </c>
      <c r="W460" s="310">
        <v>374938.74</v>
      </c>
      <c r="X460" s="144">
        <f t="shared" si="134"/>
        <v>-11093.760000000009</v>
      </c>
      <c r="Y460" s="93">
        <f t="shared" si="135"/>
        <v>-2.9588193527294644E-2</v>
      </c>
      <c r="Z460" s="134"/>
    </row>
    <row r="461" spans="1:26" s="70" customFormat="1" hidden="1" outlineLevel="1" x14ac:dyDescent="0.25">
      <c r="A461" s="65" t="s">
        <v>1425</v>
      </c>
      <c r="B461" s="66" t="s">
        <v>1886</v>
      </c>
      <c r="C461" s="67" t="s">
        <v>2339</v>
      </c>
      <c r="D461" s="68"/>
      <c r="E461" s="69"/>
      <c r="F461" s="310">
        <v>2718.7000000000003</v>
      </c>
      <c r="G461" s="310">
        <v>1226.1300000000001</v>
      </c>
      <c r="H461" s="144">
        <f t="shared" si="128"/>
        <v>1492.5700000000002</v>
      </c>
      <c r="I461" s="93">
        <f t="shared" si="129"/>
        <v>1.217301591185274</v>
      </c>
      <c r="J461" s="160"/>
      <c r="K461" s="310">
        <v>10481.33</v>
      </c>
      <c r="L461" s="310">
        <v>16336.61</v>
      </c>
      <c r="M461" s="144">
        <f t="shared" si="130"/>
        <v>-5855.2800000000007</v>
      </c>
      <c r="N461" s="93">
        <f t="shared" si="131"/>
        <v>-0.35841462824906761</v>
      </c>
      <c r="O461" s="261"/>
      <c r="P461" s="160"/>
      <c r="Q461" s="310">
        <v>8054.52</v>
      </c>
      <c r="R461" s="310">
        <v>5140.0200000000004</v>
      </c>
      <c r="S461" s="144">
        <f t="shared" si="132"/>
        <v>2914.5</v>
      </c>
      <c r="T461" s="93">
        <f t="shared" si="133"/>
        <v>0.56702113999556414</v>
      </c>
      <c r="U461" s="160"/>
      <c r="V461" s="310">
        <v>34390.75</v>
      </c>
      <c r="W461" s="310">
        <v>44753.229999999996</v>
      </c>
      <c r="X461" s="144">
        <f t="shared" si="134"/>
        <v>-10362.479999999996</v>
      </c>
      <c r="Y461" s="93">
        <f t="shared" si="135"/>
        <v>-0.2315470860985899</v>
      </c>
      <c r="Z461" s="134"/>
    </row>
    <row r="462" spans="1:26" s="70" customFormat="1" hidden="1" outlineLevel="1" x14ac:dyDescent="0.25">
      <c r="A462" s="65" t="s">
        <v>1426</v>
      </c>
      <c r="B462" s="66" t="s">
        <v>1887</v>
      </c>
      <c r="C462" s="67" t="s">
        <v>2340</v>
      </c>
      <c r="D462" s="68"/>
      <c r="E462" s="69"/>
      <c r="F462" s="310">
        <v>104288.19</v>
      </c>
      <c r="G462" s="310">
        <v>96268.67</v>
      </c>
      <c r="H462" s="144">
        <f t="shared" si="128"/>
        <v>8019.5200000000041</v>
      </c>
      <c r="I462" s="93">
        <f t="shared" si="129"/>
        <v>8.3303529590675801E-2</v>
      </c>
      <c r="J462" s="160"/>
      <c r="K462" s="310">
        <v>617644.39</v>
      </c>
      <c r="L462" s="310">
        <v>747008.22</v>
      </c>
      <c r="M462" s="144">
        <f t="shared" si="130"/>
        <v>-129363.82999999996</v>
      </c>
      <c r="N462" s="93">
        <f t="shared" si="131"/>
        <v>-0.17317591230789933</v>
      </c>
      <c r="O462" s="261"/>
      <c r="P462" s="160"/>
      <c r="Q462" s="310">
        <v>333052.88</v>
      </c>
      <c r="R462" s="310">
        <v>352957.44</v>
      </c>
      <c r="S462" s="144">
        <f t="shared" si="132"/>
        <v>-19904.559999999998</v>
      </c>
      <c r="T462" s="93">
        <f t="shared" si="133"/>
        <v>-5.6393654713724116E-2</v>
      </c>
      <c r="U462" s="160"/>
      <c r="V462" s="310">
        <v>1224070.9300000002</v>
      </c>
      <c r="W462" s="310">
        <v>1354457.6400000001</v>
      </c>
      <c r="X462" s="144">
        <f t="shared" si="134"/>
        <v>-130386.70999999996</v>
      </c>
      <c r="Y462" s="93">
        <f t="shared" si="135"/>
        <v>-9.6264885773762521E-2</v>
      </c>
      <c r="Z462" s="134"/>
    </row>
    <row r="463" spans="1:26" s="70" customFormat="1" hidden="1" outlineLevel="1" x14ac:dyDescent="0.25">
      <c r="A463" s="65" t="s">
        <v>1427</v>
      </c>
      <c r="B463" s="66" t="s">
        <v>1888</v>
      </c>
      <c r="C463" s="67" t="s">
        <v>2341</v>
      </c>
      <c r="D463" s="68"/>
      <c r="E463" s="69"/>
      <c r="F463" s="310">
        <v>16502.64</v>
      </c>
      <c r="G463" s="310">
        <v>13152.1</v>
      </c>
      <c r="H463" s="144">
        <f t="shared" si="128"/>
        <v>3350.5399999999991</v>
      </c>
      <c r="I463" s="93">
        <f t="shared" si="129"/>
        <v>0.25475323332395577</v>
      </c>
      <c r="J463" s="160"/>
      <c r="K463" s="310">
        <v>83344.2</v>
      </c>
      <c r="L463" s="310">
        <v>112851.24</v>
      </c>
      <c r="M463" s="144">
        <f t="shared" si="130"/>
        <v>-29507.040000000008</v>
      </c>
      <c r="N463" s="93">
        <f t="shared" si="131"/>
        <v>-0.2614684606035344</v>
      </c>
      <c r="O463" s="261"/>
      <c r="P463" s="160"/>
      <c r="Q463" s="310">
        <v>47314.16</v>
      </c>
      <c r="R463" s="310">
        <v>56885.020000000004</v>
      </c>
      <c r="S463" s="144">
        <f t="shared" si="132"/>
        <v>-9570.86</v>
      </c>
      <c r="T463" s="93">
        <f t="shared" si="133"/>
        <v>-0.16824921569861451</v>
      </c>
      <c r="U463" s="160"/>
      <c r="V463" s="310">
        <v>162448.68</v>
      </c>
      <c r="W463" s="310">
        <v>221608.69</v>
      </c>
      <c r="X463" s="144">
        <f t="shared" si="134"/>
        <v>-59160.010000000009</v>
      </c>
      <c r="Y463" s="93">
        <f t="shared" si="135"/>
        <v>-0.26695708548252334</v>
      </c>
      <c r="Z463" s="134"/>
    </row>
    <row r="464" spans="1:26" s="70" customFormat="1" hidden="1" outlineLevel="1" x14ac:dyDescent="0.25">
      <c r="A464" s="65" t="s">
        <v>1428</v>
      </c>
      <c r="B464" s="66" t="s">
        <v>1889</v>
      </c>
      <c r="C464" s="67" t="s">
        <v>2342</v>
      </c>
      <c r="D464" s="68"/>
      <c r="E464" s="69"/>
      <c r="F464" s="310">
        <v>731405.32000000007</v>
      </c>
      <c r="G464" s="310">
        <v>2478898.7400000002</v>
      </c>
      <c r="H464" s="144">
        <f t="shared" si="128"/>
        <v>-1747493.4200000002</v>
      </c>
      <c r="I464" s="93">
        <f t="shared" si="129"/>
        <v>-0.70494748002494045</v>
      </c>
      <c r="J464" s="160"/>
      <c r="K464" s="310">
        <v>1938399.3589999999</v>
      </c>
      <c r="L464" s="310">
        <v>4194305.67</v>
      </c>
      <c r="M464" s="144">
        <f t="shared" si="130"/>
        <v>-2255906.3109999998</v>
      </c>
      <c r="N464" s="93">
        <f t="shared" si="131"/>
        <v>-0.53784976310512911</v>
      </c>
      <c r="O464" s="261"/>
      <c r="P464" s="160"/>
      <c r="Q464" s="310">
        <v>1310805.4100000001</v>
      </c>
      <c r="R464" s="310">
        <v>3073181.89</v>
      </c>
      <c r="S464" s="144">
        <f t="shared" si="132"/>
        <v>-1762376.48</v>
      </c>
      <c r="T464" s="93">
        <f t="shared" si="133"/>
        <v>-0.57346962955062841</v>
      </c>
      <c r="U464" s="160"/>
      <c r="V464" s="310">
        <v>4029916.9790000003</v>
      </c>
      <c r="W464" s="310">
        <v>5632579.6129999999</v>
      </c>
      <c r="X464" s="144">
        <f t="shared" si="134"/>
        <v>-1602662.6339999996</v>
      </c>
      <c r="Y464" s="93">
        <f t="shared" si="135"/>
        <v>-0.28453439527087243</v>
      </c>
      <c r="Z464" s="134"/>
    </row>
    <row r="465" spans="1:26" s="70" customFormat="1" hidden="1" outlineLevel="1" x14ac:dyDescent="0.25">
      <c r="A465" s="65" t="s">
        <v>1429</v>
      </c>
      <c r="B465" s="66" t="s">
        <v>1890</v>
      </c>
      <c r="C465" s="67" t="s">
        <v>2333</v>
      </c>
      <c r="D465" s="68"/>
      <c r="E465" s="69"/>
      <c r="F465" s="310">
        <v>97623.790000000008</v>
      </c>
      <c r="G465" s="310">
        <v>55976.75</v>
      </c>
      <c r="H465" s="144">
        <f t="shared" si="128"/>
        <v>41647.040000000008</v>
      </c>
      <c r="I465" s="93">
        <f t="shared" si="129"/>
        <v>0.74400603822122591</v>
      </c>
      <c r="J465" s="160"/>
      <c r="K465" s="310">
        <v>554297.85</v>
      </c>
      <c r="L465" s="310">
        <v>448987.2</v>
      </c>
      <c r="M465" s="144">
        <f t="shared" si="130"/>
        <v>105310.64999999997</v>
      </c>
      <c r="N465" s="93">
        <f t="shared" si="131"/>
        <v>0.23455156405349631</v>
      </c>
      <c r="O465" s="261"/>
      <c r="P465" s="160"/>
      <c r="Q465" s="310">
        <v>248362.78</v>
      </c>
      <c r="R465" s="310">
        <v>211392.41</v>
      </c>
      <c r="S465" s="144">
        <f t="shared" si="132"/>
        <v>36970.369999999995</v>
      </c>
      <c r="T465" s="93">
        <f t="shared" si="133"/>
        <v>0.17488977016724486</v>
      </c>
      <c r="U465" s="160"/>
      <c r="V465" s="310">
        <v>1090421.49</v>
      </c>
      <c r="W465" s="310">
        <v>817362.04</v>
      </c>
      <c r="X465" s="144">
        <f t="shared" si="134"/>
        <v>273059.44999999995</v>
      </c>
      <c r="Y465" s="93">
        <f t="shared" si="135"/>
        <v>0.33407405364702275</v>
      </c>
      <c r="Z465" s="134"/>
    </row>
    <row r="466" spans="1:26" s="70" customFormat="1" hidden="1" outlineLevel="1" x14ac:dyDescent="0.25">
      <c r="A466" s="65" t="s">
        <v>1430</v>
      </c>
      <c r="B466" s="66" t="s">
        <v>1891</v>
      </c>
      <c r="C466" s="67" t="s">
        <v>2267</v>
      </c>
      <c r="D466" s="68"/>
      <c r="E466" s="69"/>
      <c r="F466" s="310">
        <v>5210.9140000000007</v>
      </c>
      <c r="G466" s="310">
        <v>1448.34</v>
      </c>
      <c r="H466" s="144">
        <f t="shared" si="128"/>
        <v>3762.5740000000005</v>
      </c>
      <c r="I466" s="93">
        <f t="shared" si="129"/>
        <v>2.5978527141417076</v>
      </c>
      <c r="J466" s="160"/>
      <c r="K466" s="310">
        <v>51582.233999999997</v>
      </c>
      <c r="L466" s="310">
        <v>54557.26</v>
      </c>
      <c r="M466" s="144">
        <f t="shared" si="130"/>
        <v>-2975.0260000000053</v>
      </c>
      <c r="N466" s="93">
        <f t="shared" si="131"/>
        <v>-5.4530341149830568E-2</v>
      </c>
      <c r="O466" s="261"/>
      <c r="P466" s="160"/>
      <c r="Q466" s="310">
        <v>48487.991999999998</v>
      </c>
      <c r="R466" s="310">
        <v>22363.58</v>
      </c>
      <c r="S466" s="144">
        <f t="shared" si="132"/>
        <v>26124.411999999997</v>
      </c>
      <c r="T466" s="93">
        <f t="shared" si="133"/>
        <v>1.1681677083901592</v>
      </c>
      <c r="U466" s="160"/>
      <c r="V466" s="310">
        <v>60272.273999999998</v>
      </c>
      <c r="W466" s="310">
        <v>230924.22</v>
      </c>
      <c r="X466" s="144">
        <f t="shared" si="134"/>
        <v>-170651.946</v>
      </c>
      <c r="Y466" s="93">
        <f t="shared" si="135"/>
        <v>-0.7389954418813236</v>
      </c>
      <c r="Z466" s="134"/>
    </row>
    <row r="467" spans="1:26" s="77" customFormat="1" ht="13" collapsed="1" x14ac:dyDescent="0.3">
      <c r="A467" s="40" t="s">
        <v>690</v>
      </c>
      <c r="B467" s="43">
        <v>73</v>
      </c>
      <c r="C467" s="89" t="s">
        <v>1226</v>
      </c>
      <c r="D467" s="86" t="s">
        <v>276</v>
      </c>
      <c r="E467" s="50"/>
      <c r="F467" s="286">
        <v>1290737.3640000003</v>
      </c>
      <c r="G467" s="286">
        <v>2626404.83</v>
      </c>
      <c r="H467" s="286">
        <f t="shared" si="128"/>
        <v>-1335667.4659999998</v>
      </c>
      <c r="I467" s="50">
        <f t="shared" si="129"/>
        <v>-0.50855353704173611</v>
      </c>
      <c r="J467" s="264"/>
      <c r="K467" s="286">
        <v>5261667.7029999997</v>
      </c>
      <c r="L467" s="286">
        <v>6505431.6600000001</v>
      </c>
      <c r="M467" s="286">
        <f t="shared" si="130"/>
        <v>-1243763.9570000004</v>
      </c>
      <c r="N467" s="50">
        <f t="shared" si="131"/>
        <v>-0.19118853628845905</v>
      </c>
      <c r="O467" s="185"/>
      <c r="P467" s="257"/>
      <c r="Q467" s="286">
        <v>2950584.5319999997</v>
      </c>
      <c r="R467" s="286">
        <v>4413428.07</v>
      </c>
      <c r="S467" s="286">
        <f t="shared" si="132"/>
        <v>-1462843.5380000006</v>
      </c>
      <c r="T467" s="50">
        <f t="shared" si="133"/>
        <v>-0.33145290119115967</v>
      </c>
      <c r="U467" s="264"/>
      <c r="V467" s="286">
        <v>9866152.6829999983</v>
      </c>
      <c r="W467" s="286">
        <v>10380895.962999998</v>
      </c>
      <c r="X467" s="286">
        <f t="shared" si="134"/>
        <v>-514743.27999999933</v>
      </c>
      <c r="Y467" s="50">
        <f t="shared" si="135"/>
        <v>-4.9585631320713336E-2</v>
      </c>
    </row>
    <row r="468" spans="1:26" s="70" customFormat="1" hidden="1" outlineLevel="1" x14ac:dyDescent="0.25">
      <c r="A468" s="65" t="s">
        <v>1570</v>
      </c>
      <c r="B468" s="66" t="s">
        <v>2031</v>
      </c>
      <c r="C468" s="67" t="s">
        <v>2458</v>
      </c>
      <c r="D468" s="68"/>
      <c r="E468" s="69"/>
      <c r="F468" s="310">
        <v>11591.82</v>
      </c>
      <c r="G468" s="310">
        <v>1092.53</v>
      </c>
      <c r="H468" s="144">
        <f t="shared" si="128"/>
        <v>10499.289999999999</v>
      </c>
      <c r="I468" s="93">
        <f t="shared" si="129"/>
        <v>9.6100702040218575</v>
      </c>
      <c r="J468" s="160"/>
      <c r="K468" s="310">
        <v>61228.35</v>
      </c>
      <c r="L468" s="310">
        <v>9231.76</v>
      </c>
      <c r="M468" s="144">
        <f t="shared" si="130"/>
        <v>51996.59</v>
      </c>
      <c r="N468" s="93">
        <f t="shared" si="131"/>
        <v>5.6323593767602276</v>
      </c>
      <c r="O468" s="261"/>
      <c r="P468" s="160"/>
      <c r="Q468" s="310">
        <v>42581.16</v>
      </c>
      <c r="R468" s="310">
        <v>4899.3599999999997</v>
      </c>
      <c r="S468" s="144">
        <f t="shared" si="132"/>
        <v>37681.800000000003</v>
      </c>
      <c r="T468" s="93">
        <f t="shared" si="133"/>
        <v>7.6911678260017649</v>
      </c>
      <c r="U468" s="160"/>
      <c r="V468" s="310">
        <v>67590.11</v>
      </c>
      <c r="W468" s="310">
        <v>19298.46</v>
      </c>
      <c r="X468" s="144">
        <f t="shared" si="134"/>
        <v>48291.65</v>
      </c>
      <c r="Y468" s="93">
        <f t="shared" si="135"/>
        <v>2.502357701080812</v>
      </c>
      <c r="Z468" s="134"/>
    </row>
    <row r="469" spans="1:26" s="70" customFormat="1" hidden="1" outlineLevel="1" x14ac:dyDescent="0.25">
      <c r="A469" s="65" t="s">
        <v>1571</v>
      </c>
      <c r="B469" s="66" t="s">
        <v>2032</v>
      </c>
      <c r="C469" s="67" t="s">
        <v>2459</v>
      </c>
      <c r="D469" s="68"/>
      <c r="E469" s="69"/>
      <c r="F469" s="310">
        <v>543.96</v>
      </c>
      <c r="G469" s="310">
        <v>5045.96</v>
      </c>
      <c r="H469" s="144">
        <f t="shared" si="128"/>
        <v>-4502</v>
      </c>
      <c r="I469" s="93">
        <f t="shared" si="129"/>
        <v>-0.89219890764096421</v>
      </c>
      <c r="J469" s="160"/>
      <c r="K469" s="310">
        <v>8204.380000000001</v>
      </c>
      <c r="L469" s="310">
        <v>8119.03</v>
      </c>
      <c r="M469" s="144">
        <f t="shared" si="130"/>
        <v>85.350000000001273</v>
      </c>
      <c r="N469" s="93">
        <f t="shared" si="131"/>
        <v>1.0512339528244295E-2</v>
      </c>
      <c r="O469" s="261"/>
      <c r="P469" s="160"/>
      <c r="Q469" s="310">
        <v>986.22</v>
      </c>
      <c r="R469" s="310">
        <v>5840.76</v>
      </c>
      <c r="S469" s="144">
        <f t="shared" si="132"/>
        <v>-4854.54</v>
      </c>
      <c r="T469" s="93">
        <f t="shared" si="133"/>
        <v>-0.83114868612988713</v>
      </c>
      <c r="U469" s="160"/>
      <c r="V469" s="310">
        <v>10403.810000000001</v>
      </c>
      <c r="W469" s="310">
        <v>11373.71</v>
      </c>
      <c r="X469" s="144">
        <f t="shared" si="134"/>
        <v>-969.89999999999782</v>
      </c>
      <c r="Y469" s="93">
        <f t="shared" si="135"/>
        <v>-8.5275604881784206E-2</v>
      </c>
      <c r="Z469" s="134"/>
    </row>
    <row r="470" spans="1:26" s="70" customFormat="1" hidden="1" outlineLevel="1" x14ac:dyDescent="0.25">
      <c r="A470" s="65" t="s">
        <v>1572</v>
      </c>
      <c r="B470" s="66" t="s">
        <v>2033</v>
      </c>
      <c r="C470" s="67" t="s">
        <v>2472</v>
      </c>
      <c r="D470" s="68"/>
      <c r="E470" s="69"/>
      <c r="F470" s="310">
        <v>9208.02</v>
      </c>
      <c r="G470" s="310">
        <v>83904.71</v>
      </c>
      <c r="H470" s="144">
        <f t="shared" si="128"/>
        <v>-74696.69</v>
      </c>
      <c r="I470" s="93">
        <f t="shared" si="129"/>
        <v>-0.89025622041956876</v>
      </c>
      <c r="J470" s="160"/>
      <c r="K470" s="310">
        <v>189377.49</v>
      </c>
      <c r="L470" s="310">
        <v>620447.97</v>
      </c>
      <c r="M470" s="144">
        <f t="shared" si="130"/>
        <v>-431070.48</v>
      </c>
      <c r="N470" s="93">
        <f t="shared" si="131"/>
        <v>-0.6947729718577369</v>
      </c>
      <c r="O470" s="261"/>
      <c r="P470" s="160"/>
      <c r="Q470" s="310">
        <v>46461.72</v>
      </c>
      <c r="R470" s="310">
        <v>343253.89</v>
      </c>
      <c r="S470" s="144">
        <f t="shared" si="132"/>
        <v>-296792.17000000004</v>
      </c>
      <c r="T470" s="93">
        <f t="shared" si="133"/>
        <v>-0.86464328197416795</v>
      </c>
      <c r="U470" s="160"/>
      <c r="V470" s="310">
        <v>457000.14</v>
      </c>
      <c r="W470" s="310">
        <v>998633.71</v>
      </c>
      <c r="X470" s="144">
        <f t="shared" si="134"/>
        <v>-541633.56999999995</v>
      </c>
      <c r="Y470" s="93">
        <f t="shared" si="135"/>
        <v>-0.54237461100727313</v>
      </c>
      <c r="Z470" s="134"/>
    </row>
    <row r="471" spans="1:26" s="70" customFormat="1" hidden="1" outlineLevel="1" x14ac:dyDescent="0.25">
      <c r="A471" s="65" t="s">
        <v>1573</v>
      </c>
      <c r="B471" s="66" t="s">
        <v>2034</v>
      </c>
      <c r="C471" s="67" t="s">
        <v>2465</v>
      </c>
      <c r="D471" s="68"/>
      <c r="E471" s="69"/>
      <c r="F471" s="310">
        <v>10975.34</v>
      </c>
      <c r="G471" s="310">
        <v>0</v>
      </c>
      <c r="H471" s="144">
        <f t="shared" si="128"/>
        <v>10975.34</v>
      </c>
      <c r="I471" s="93">
        <f t="shared" si="129"/>
        <v>1</v>
      </c>
      <c r="J471" s="160"/>
      <c r="K471" s="310">
        <v>57235.15</v>
      </c>
      <c r="L471" s="310">
        <v>0</v>
      </c>
      <c r="M471" s="144">
        <f t="shared" si="130"/>
        <v>57235.15</v>
      </c>
      <c r="N471" s="93">
        <f t="shared" si="131"/>
        <v>1</v>
      </c>
      <c r="O471" s="261"/>
      <c r="P471" s="160"/>
      <c r="Q471" s="310">
        <v>25229.66</v>
      </c>
      <c r="R471" s="310">
        <v>0</v>
      </c>
      <c r="S471" s="144">
        <f t="shared" si="132"/>
        <v>25229.66</v>
      </c>
      <c r="T471" s="93">
        <f t="shared" si="133"/>
        <v>1</v>
      </c>
      <c r="U471" s="160"/>
      <c r="V471" s="310">
        <v>57235.15</v>
      </c>
      <c r="W471" s="310">
        <v>0</v>
      </c>
      <c r="X471" s="144">
        <f t="shared" si="134"/>
        <v>57235.15</v>
      </c>
      <c r="Y471" s="93">
        <f t="shared" si="135"/>
        <v>1</v>
      </c>
      <c r="Z471" s="134"/>
    </row>
    <row r="472" spans="1:26" s="70" customFormat="1" hidden="1" outlineLevel="1" x14ac:dyDescent="0.25">
      <c r="A472" s="65" t="s">
        <v>1574</v>
      </c>
      <c r="B472" s="66" t="s">
        <v>2035</v>
      </c>
      <c r="C472" s="67" t="s">
        <v>2466</v>
      </c>
      <c r="D472" s="68"/>
      <c r="E472" s="69"/>
      <c r="F472" s="310">
        <v>95549.91</v>
      </c>
      <c r="G472" s="310">
        <v>0</v>
      </c>
      <c r="H472" s="144">
        <f t="shared" si="128"/>
        <v>95549.91</v>
      </c>
      <c r="I472" s="93">
        <f t="shared" si="129"/>
        <v>1</v>
      </c>
      <c r="J472" s="160"/>
      <c r="K472" s="310">
        <v>470415.25</v>
      </c>
      <c r="L472" s="310">
        <v>0</v>
      </c>
      <c r="M472" s="144">
        <f t="shared" si="130"/>
        <v>470415.25</v>
      </c>
      <c r="N472" s="93">
        <f t="shared" si="131"/>
        <v>1</v>
      </c>
      <c r="O472" s="261"/>
      <c r="P472" s="160"/>
      <c r="Q472" s="310">
        <v>244827.81</v>
      </c>
      <c r="R472" s="310">
        <v>0</v>
      </c>
      <c r="S472" s="144">
        <f t="shared" si="132"/>
        <v>244827.81</v>
      </c>
      <c r="T472" s="93">
        <f t="shared" si="133"/>
        <v>1</v>
      </c>
      <c r="U472" s="160"/>
      <c r="V472" s="310">
        <v>470415.25</v>
      </c>
      <c r="W472" s="310">
        <v>0</v>
      </c>
      <c r="X472" s="144">
        <f t="shared" si="134"/>
        <v>470415.25</v>
      </c>
      <c r="Y472" s="93">
        <f t="shared" si="135"/>
        <v>1</v>
      </c>
      <c r="Z472" s="134"/>
    </row>
    <row r="473" spans="1:26" s="70" customFormat="1" hidden="1" outlineLevel="1" x14ac:dyDescent="0.25">
      <c r="A473" s="65" t="s">
        <v>1575</v>
      </c>
      <c r="B473" s="66" t="s">
        <v>2036</v>
      </c>
      <c r="C473" s="67" t="s">
        <v>2473</v>
      </c>
      <c r="D473" s="68"/>
      <c r="E473" s="69"/>
      <c r="F473" s="310">
        <v>2971749.23</v>
      </c>
      <c r="G473" s="310">
        <v>523710.07</v>
      </c>
      <c r="H473" s="144">
        <f t="shared" si="128"/>
        <v>2448039.16</v>
      </c>
      <c r="I473" s="93">
        <f t="shared" si="129"/>
        <v>4.6744168199782754</v>
      </c>
      <c r="J473" s="160"/>
      <c r="K473" s="310">
        <v>18446004.498</v>
      </c>
      <c r="L473" s="310">
        <v>17572111.02</v>
      </c>
      <c r="M473" s="144">
        <f t="shared" si="130"/>
        <v>873893.47800000012</v>
      </c>
      <c r="N473" s="93">
        <f t="shared" si="131"/>
        <v>4.973184365870232E-2</v>
      </c>
      <c r="O473" s="261"/>
      <c r="P473" s="160"/>
      <c r="Q473" s="310">
        <v>9193923.7780000009</v>
      </c>
      <c r="R473" s="310">
        <v>9884394.8399999999</v>
      </c>
      <c r="S473" s="144">
        <f t="shared" si="132"/>
        <v>-690471.06199999899</v>
      </c>
      <c r="T473" s="93">
        <f t="shared" si="133"/>
        <v>-6.985466213933629E-2</v>
      </c>
      <c r="U473" s="160"/>
      <c r="V473" s="310">
        <v>31725268.898000002</v>
      </c>
      <c r="W473" s="310">
        <v>30857009.858999997</v>
      </c>
      <c r="X473" s="144">
        <f t="shared" si="134"/>
        <v>868259.03900000453</v>
      </c>
      <c r="Y473" s="93">
        <f t="shared" si="135"/>
        <v>2.8138145690962381E-2</v>
      </c>
      <c r="Z473" s="134"/>
    </row>
    <row r="474" spans="1:26" s="70" customFormat="1" hidden="1" outlineLevel="1" x14ac:dyDescent="0.25">
      <c r="A474" s="65" t="s">
        <v>1576</v>
      </c>
      <c r="B474" s="66" t="s">
        <v>2037</v>
      </c>
      <c r="C474" s="67" t="s">
        <v>2478</v>
      </c>
      <c r="D474" s="68"/>
      <c r="E474" s="69"/>
      <c r="F474" s="310">
        <v>23798.04</v>
      </c>
      <c r="G474" s="310">
        <v>30921.24</v>
      </c>
      <c r="H474" s="144">
        <f t="shared" si="128"/>
        <v>-7123.2000000000007</v>
      </c>
      <c r="I474" s="93">
        <f t="shared" si="129"/>
        <v>-0.23036592322946947</v>
      </c>
      <c r="J474" s="160"/>
      <c r="K474" s="310">
        <v>180640.05000000002</v>
      </c>
      <c r="L474" s="310">
        <v>217065.60000000001</v>
      </c>
      <c r="M474" s="144">
        <f t="shared" si="130"/>
        <v>-36425.549999999988</v>
      </c>
      <c r="N474" s="93">
        <f t="shared" si="131"/>
        <v>-0.16780894807836888</v>
      </c>
      <c r="O474" s="261"/>
      <c r="P474" s="160"/>
      <c r="Q474" s="310">
        <v>89954.180000000008</v>
      </c>
      <c r="R474" s="310">
        <v>114902.1</v>
      </c>
      <c r="S474" s="144">
        <f t="shared" si="132"/>
        <v>-24947.919999999998</v>
      </c>
      <c r="T474" s="93">
        <f t="shared" si="133"/>
        <v>-0.21712327276873092</v>
      </c>
      <c r="U474" s="160"/>
      <c r="V474" s="310">
        <v>393684.87</v>
      </c>
      <c r="W474" s="310">
        <v>361591.9</v>
      </c>
      <c r="X474" s="144">
        <f t="shared" si="134"/>
        <v>32092.969999999972</v>
      </c>
      <c r="Y474" s="93">
        <f t="shared" si="135"/>
        <v>8.8754670666018706E-2</v>
      </c>
      <c r="Z474" s="134"/>
    </row>
    <row r="475" spans="1:26" s="70" customFormat="1" hidden="1" outlineLevel="1" x14ac:dyDescent="0.25">
      <c r="A475" s="65" t="s">
        <v>1577</v>
      </c>
      <c r="B475" s="66" t="s">
        <v>2038</v>
      </c>
      <c r="C475" s="67" t="s">
        <v>2474</v>
      </c>
      <c r="D475" s="68"/>
      <c r="E475" s="69"/>
      <c r="F475" s="310">
        <v>2987.3</v>
      </c>
      <c r="G475" s="310">
        <v>-3878.9900000000002</v>
      </c>
      <c r="H475" s="144">
        <f t="shared" si="128"/>
        <v>6866.2900000000009</v>
      </c>
      <c r="I475" s="93">
        <f t="shared" si="129"/>
        <v>-1.7701231506139485</v>
      </c>
      <c r="J475" s="160"/>
      <c r="K475" s="310">
        <v>28017.54</v>
      </c>
      <c r="L475" s="310">
        <v>11681.94</v>
      </c>
      <c r="M475" s="144">
        <f t="shared" si="130"/>
        <v>16335.6</v>
      </c>
      <c r="N475" s="93">
        <f t="shared" si="131"/>
        <v>1.3983636279590548</v>
      </c>
      <c r="O475" s="261"/>
      <c r="P475" s="160"/>
      <c r="Q475" s="310">
        <v>14557.07</v>
      </c>
      <c r="R475" s="310">
        <v>381.64</v>
      </c>
      <c r="S475" s="144">
        <f t="shared" si="132"/>
        <v>14175.43</v>
      </c>
      <c r="T475" s="93">
        <f t="shared" si="133"/>
        <v>37.143459805051883</v>
      </c>
      <c r="U475" s="160"/>
      <c r="V475" s="310">
        <v>40511.360000000001</v>
      </c>
      <c r="W475" s="310">
        <v>16424.53</v>
      </c>
      <c r="X475" s="144">
        <f t="shared" si="134"/>
        <v>24086.83</v>
      </c>
      <c r="Y475" s="93">
        <f t="shared" si="135"/>
        <v>1.4665156324107906</v>
      </c>
      <c r="Z475" s="134"/>
    </row>
    <row r="476" spans="1:26" s="70" customFormat="1" hidden="1" outlineLevel="1" x14ac:dyDescent="0.25">
      <c r="A476" s="65" t="s">
        <v>1578</v>
      </c>
      <c r="B476" s="66" t="s">
        <v>2039</v>
      </c>
      <c r="C476" s="67" t="s">
        <v>2479</v>
      </c>
      <c r="D476" s="68"/>
      <c r="E476" s="69"/>
      <c r="F476" s="310">
        <v>292.68</v>
      </c>
      <c r="G476" s="310">
        <v>583.77</v>
      </c>
      <c r="H476" s="144">
        <f t="shared" si="128"/>
        <v>-291.08999999999997</v>
      </c>
      <c r="I476" s="93">
        <f t="shared" si="129"/>
        <v>-0.49863816228994295</v>
      </c>
      <c r="J476" s="160"/>
      <c r="K476" s="310">
        <v>1784.02</v>
      </c>
      <c r="L476" s="310">
        <v>11099.2</v>
      </c>
      <c r="M476" s="144">
        <f t="shared" si="130"/>
        <v>-9315.18</v>
      </c>
      <c r="N476" s="93">
        <f t="shared" si="131"/>
        <v>-0.83926589303733601</v>
      </c>
      <c r="O476" s="261"/>
      <c r="P476" s="160"/>
      <c r="Q476" s="310">
        <v>490.68</v>
      </c>
      <c r="R476" s="310">
        <v>2779.02</v>
      </c>
      <c r="S476" s="144">
        <f t="shared" si="132"/>
        <v>-2288.34</v>
      </c>
      <c r="T476" s="93">
        <f t="shared" si="133"/>
        <v>-0.8234341602435391</v>
      </c>
      <c r="U476" s="160"/>
      <c r="V476" s="310">
        <v>7419.3099999999995</v>
      </c>
      <c r="W476" s="310">
        <v>24832.5</v>
      </c>
      <c r="X476" s="144">
        <f t="shared" si="134"/>
        <v>-17413.190000000002</v>
      </c>
      <c r="Y476" s="93">
        <f t="shared" si="135"/>
        <v>-0.70122581294674324</v>
      </c>
      <c r="Z476" s="134"/>
    </row>
    <row r="477" spans="1:26" s="70" customFormat="1" hidden="1" outlineLevel="1" x14ac:dyDescent="0.25">
      <c r="A477" s="65" t="s">
        <v>1579</v>
      </c>
      <c r="B477" s="66" t="s">
        <v>2040</v>
      </c>
      <c r="C477" s="67" t="s">
        <v>2480</v>
      </c>
      <c r="D477" s="68"/>
      <c r="E477" s="69"/>
      <c r="F477" s="310">
        <v>312.34000000000003</v>
      </c>
      <c r="G477" s="310">
        <v>-427.41</v>
      </c>
      <c r="H477" s="144">
        <f t="shared" si="128"/>
        <v>739.75</v>
      </c>
      <c r="I477" s="93">
        <f t="shared" si="129"/>
        <v>-1.7307737301420181</v>
      </c>
      <c r="J477" s="160"/>
      <c r="K477" s="310">
        <v>4111.13</v>
      </c>
      <c r="L477" s="310">
        <v>5534.27</v>
      </c>
      <c r="M477" s="144">
        <f t="shared" si="130"/>
        <v>-1423.1400000000003</v>
      </c>
      <c r="N477" s="93">
        <f t="shared" si="131"/>
        <v>-0.257150446219646</v>
      </c>
      <c r="O477" s="261"/>
      <c r="P477" s="160"/>
      <c r="Q477" s="310">
        <v>2536.64</v>
      </c>
      <c r="R477" s="310">
        <v>2504.17</v>
      </c>
      <c r="S477" s="144">
        <f t="shared" si="132"/>
        <v>32.4699999999998</v>
      </c>
      <c r="T477" s="93">
        <f t="shared" si="133"/>
        <v>1.2966372091351545E-2</v>
      </c>
      <c r="U477" s="160"/>
      <c r="V477" s="310">
        <v>8426.7200000000012</v>
      </c>
      <c r="W477" s="310">
        <v>23276.74</v>
      </c>
      <c r="X477" s="144">
        <f t="shared" si="134"/>
        <v>-14850.02</v>
      </c>
      <c r="Y477" s="93">
        <f t="shared" si="135"/>
        <v>-0.63797679571967547</v>
      </c>
      <c r="Z477" s="134"/>
    </row>
    <row r="478" spans="1:26" s="70" customFormat="1" hidden="1" outlineLevel="1" x14ac:dyDescent="0.25">
      <c r="A478" s="65" t="s">
        <v>1580</v>
      </c>
      <c r="B478" s="66" t="s">
        <v>2041</v>
      </c>
      <c r="C478" s="67" t="s">
        <v>2481</v>
      </c>
      <c r="D478" s="68"/>
      <c r="E478" s="69"/>
      <c r="F478" s="310">
        <v>2738.51</v>
      </c>
      <c r="G478" s="310">
        <v>2947.31</v>
      </c>
      <c r="H478" s="144">
        <f t="shared" si="128"/>
        <v>-208.79999999999973</v>
      </c>
      <c r="I478" s="93">
        <f t="shared" si="129"/>
        <v>-7.0844261377323636E-2</v>
      </c>
      <c r="J478" s="160"/>
      <c r="K478" s="310">
        <v>20692.18</v>
      </c>
      <c r="L478" s="310">
        <v>16991.099999999999</v>
      </c>
      <c r="M478" s="144">
        <f t="shared" si="130"/>
        <v>3701.0800000000017</v>
      </c>
      <c r="N478" s="93">
        <f t="shared" si="131"/>
        <v>0.21782462583352474</v>
      </c>
      <c r="O478" s="261"/>
      <c r="P478" s="160"/>
      <c r="Q478" s="310">
        <v>11177.93</v>
      </c>
      <c r="R478" s="310">
        <v>7853.52</v>
      </c>
      <c r="S478" s="144">
        <f t="shared" si="132"/>
        <v>3324.41</v>
      </c>
      <c r="T478" s="93">
        <f t="shared" si="133"/>
        <v>0.42330190793427658</v>
      </c>
      <c r="U478" s="160"/>
      <c r="V478" s="310">
        <v>41343.97</v>
      </c>
      <c r="W478" s="310">
        <v>34617.24</v>
      </c>
      <c r="X478" s="144">
        <f t="shared" si="134"/>
        <v>6726.7300000000032</v>
      </c>
      <c r="Y478" s="93">
        <f t="shared" si="135"/>
        <v>0.19431734014612384</v>
      </c>
      <c r="Z478" s="134"/>
    </row>
    <row r="479" spans="1:26" s="70" customFormat="1" hidden="1" outlineLevel="1" x14ac:dyDescent="0.25">
      <c r="A479" s="65" t="s">
        <v>1581</v>
      </c>
      <c r="B479" s="66" t="s">
        <v>2042</v>
      </c>
      <c r="C479" s="67" t="s">
        <v>2482</v>
      </c>
      <c r="D479" s="68"/>
      <c r="E479" s="69"/>
      <c r="F479" s="310">
        <v>1692.56</v>
      </c>
      <c r="G479" s="310">
        <v>3264.2000000000003</v>
      </c>
      <c r="H479" s="144">
        <f t="shared" si="128"/>
        <v>-1571.6400000000003</v>
      </c>
      <c r="I479" s="93">
        <f t="shared" si="129"/>
        <v>-0.48147785062189824</v>
      </c>
      <c r="J479" s="160"/>
      <c r="K479" s="310">
        <v>12127.19</v>
      </c>
      <c r="L479" s="310">
        <v>13198.7</v>
      </c>
      <c r="M479" s="144">
        <f t="shared" si="130"/>
        <v>-1071.5100000000002</v>
      </c>
      <c r="N479" s="93">
        <f t="shared" si="131"/>
        <v>-8.1182995294991192E-2</v>
      </c>
      <c r="O479" s="261"/>
      <c r="P479" s="160"/>
      <c r="Q479" s="310">
        <v>8136.9800000000005</v>
      </c>
      <c r="R479" s="310">
        <v>7307.17</v>
      </c>
      <c r="S479" s="144">
        <f t="shared" si="132"/>
        <v>829.8100000000004</v>
      </c>
      <c r="T479" s="93">
        <f t="shared" si="133"/>
        <v>0.11356106399604778</v>
      </c>
      <c r="U479" s="160"/>
      <c r="V479" s="310">
        <v>25974.79</v>
      </c>
      <c r="W479" s="310">
        <v>25946.560000000001</v>
      </c>
      <c r="X479" s="144">
        <f t="shared" si="134"/>
        <v>28.229999999999563</v>
      </c>
      <c r="Y479" s="93">
        <f t="shared" si="135"/>
        <v>1.0880055005364705E-3</v>
      </c>
      <c r="Z479" s="134"/>
    </row>
    <row r="480" spans="1:26" s="81" customFormat="1" collapsed="1" x14ac:dyDescent="0.25">
      <c r="A480" s="40" t="s">
        <v>700</v>
      </c>
      <c r="B480" s="82">
        <v>74</v>
      </c>
      <c r="C480" s="89" t="s">
        <v>1227</v>
      </c>
      <c r="D480" s="86" t="s">
        <v>275</v>
      </c>
      <c r="E480" s="83"/>
      <c r="F480" s="303">
        <v>3131439.7099999995</v>
      </c>
      <c r="G480" s="303">
        <v>647163.39</v>
      </c>
      <c r="H480" s="303">
        <f t="shared" si="128"/>
        <v>2484276.3199999994</v>
      </c>
      <c r="I480" s="50">
        <f t="shared" si="129"/>
        <v>3.8387157839691755</v>
      </c>
      <c r="J480" s="264"/>
      <c r="K480" s="303">
        <v>19479837.228</v>
      </c>
      <c r="L480" s="303">
        <v>18485480.590000004</v>
      </c>
      <c r="M480" s="303">
        <f t="shared" si="130"/>
        <v>994356.63799999654</v>
      </c>
      <c r="N480" s="50">
        <f t="shared" si="131"/>
        <v>5.3791224586171082E-2</v>
      </c>
      <c r="O480" s="185"/>
      <c r="P480" s="257"/>
      <c r="Q480" s="303">
        <v>9680863.8280000016</v>
      </c>
      <c r="R480" s="303">
        <v>10374116.469999999</v>
      </c>
      <c r="S480" s="303">
        <f t="shared" si="132"/>
        <v>-693252.6419999972</v>
      </c>
      <c r="T480" s="50">
        <f t="shared" si="133"/>
        <v>-6.6825222562784406E-2</v>
      </c>
      <c r="U480" s="264"/>
      <c r="V480" s="303">
        <v>33305274.377999999</v>
      </c>
      <c r="W480" s="303">
        <v>32373005.209000003</v>
      </c>
      <c r="X480" s="303">
        <f t="shared" si="134"/>
        <v>932269.16899999604</v>
      </c>
      <c r="Y480" s="50">
        <f t="shared" si="135"/>
        <v>2.8797733265146987E-2</v>
      </c>
    </row>
    <row r="481" spans="1:26" s="70" customFormat="1" hidden="1" outlineLevel="1" x14ac:dyDescent="0.25">
      <c r="A481" s="65" t="s">
        <v>1420</v>
      </c>
      <c r="B481" s="66" t="s">
        <v>1881</v>
      </c>
      <c r="C481" s="67" t="s">
        <v>2255</v>
      </c>
      <c r="D481" s="68"/>
      <c r="E481" s="69"/>
      <c r="F481" s="310">
        <v>188720.03</v>
      </c>
      <c r="G481" s="310">
        <v>-79757.59</v>
      </c>
      <c r="H481" s="144">
        <f t="shared" si="128"/>
        <v>268477.62</v>
      </c>
      <c r="I481" s="93">
        <f t="shared" si="129"/>
        <v>-3.3661701663753885</v>
      </c>
      <c r="J481" s="160"/>
      <c r="K481" s="310">
        <v>961106.02</v>
      </c>
      <c r="L481" s="310">
        <v>433818.3</v>
      </c>
      <c r="M481" s="144">
        <f t="shared" si="130"/>
        <v>527287.72</v>
      </c>
      <c r="N481" s="93">
        <f t="shared" si="131"/>
        <v>1.2154575314134972</v>
      </c>
      <c r="O481" s="261"/>
      <c r="P481" s="160"/>
      <c r="Q481" s="310">
        <v>478592.95</v>
      </c>
      <c r="R481" s="310">
        <v>444060.12</v>
      </c>
      <c r="S481" s="144">
        <f t="shared" si="132"/>
        <v>34532.830000000016</v>
      </c>
      <c r="T481" s="93">
        <f t="shared" si="133"/>
        <v>7.7766114191925223E-2</v>
      </c>
      <c r="U481" s="160"/>
      <c r="V481" s="310">
        <v>1720218.8</v>
      </c>
      <c r="W481" s="310">
        <v>852693.40999999992</v>
      </c>
      <c r="X481" s="144">
        <f t="shared" si="134"/>
        <v>867525.39000000013</v>
      </c>
      <c r="Y481" s="93">
        <f t="shared" si="135"/>
        <v>1.0173942707027608</v>
      </c>
      <c r="Z481" s="134"/>
    </row>
    <row r="482" spans="1:26" s="70" customFormat="1" hidden="1" outlineLevel="1" x14ac:dyDescent="0.25">
      <c r="A482" s="65" t="s">
        <v>1421</v>
      </c>
      <c r="B482" s="66" t="s">
        <v>1882</v>
      </c>
      <c r="C482" s="67" t="s">
        <v>2337</v>
      </c>
      <c r="D482" s="68"/>
      <c r="E482" s="69"/>
      <c r="F482" s="310">
        <v>587.23</v>
      </c>
      <c r="G482" s="310">
        <v>-11.370000000000001</v>
      </c>
      <c r="H482" s="144">
        <f t="shared" si="128"/>
        <v>598.6</v>
      </c>
      <c r="I482" s="93">
        <f t="shared" si="129"/>
        <v>-52.647317502198767</v>
      </c>
      <c r="J482" s="160"/>
      <c r="K482" s="310">
        <v>2414.25</v>
      </c>
      <c r="L482" s="310">
        <v>0</v>
      </c>
      <c r="M482" s="144">
        <f t="shared" si="130"/>
        <v>2414.25</v>
      </c>
      <c r="N482" s="93">
        <f t="shared" si="131"/>
        <v>1</v>
      </c>
      <c r="O482" s="261"/>
      <c r="P482" s="160"/>
      <c r="Q482" s="310">
        <v>2107.94</v>
      </c>
      <c r="R482" s="310">
        <v>-14.450000000000001</v>
      </c>
      <c r="S482" s="144">
        <f t="shared" si="132"/>
        <v>2122.39</v>
      </c>
      <c r="T482" s="93">
        <f t="shared" si="133"/>
        <v>-146.8782006920415</v>
      </c>
      <c r="U482" s="160"/>
      <c r="V482" s="310">
        <v>3462.3199999999997</v>
      </c>
      <c r="W482" s="310">
        <v>693.43000000000006</v>
      </c>
      <c r="X482" s="144">
        <f t="shared" si="134"/>
        <v>2768.8899999999994</v>
      </c>
      <c r="Y482" s="93">
        <f t="shared" si="135"/>
        <v>3.99303462498017</v>
      </c>
      <c r="Z482" s="134"/>
    </row>
    <row r="483" spans="1:26" s="70" customFormat="1" hidden="1" outlineLevel="1" x14ac:dyDescent="0.25">
      <c r="A483" s="65" t="s">
        <v>1422</v>
      </c>
      <c r="B483" s="66" t="s">
        <v>1883</v>
      </c>
      <c r="C483" s="67" t="s">
        <v>2338</v>
      </c>
      <c r="D483" s="68"/>
      <c r="E483" s="69"/>
      <c r="F483" s="310">
        <v>35364.840000000004</v>
      </c>
      <c r="G483" s="310">
        <v>25480.850000000002</v>
      </c>
      <c r="H483" s="144">
        <f t="shared" si="128"/>
        <v>9883.9900000000016</v>
      </c>
      <c r="I483" s="93">
        <f t="shared" si="129"/>
        <v>0.3878987553397944</v>
      </c>
      <c r="J483" s="160"/>
      <c r="K483" s="310">
        <v>166659.49</v>
      </c>
      <c r="L483" s="310">
        <v>174178.4</v>
      </c>
      <c r="M483" s="144">
        <f t="shared" si="130"/>
        <v>-7518.9100000000035</v>
      </c>
      <c r="N483" s="93">
        <f t="shared" si="131"/>
        <v>-4.3167866968579362E-2</v>
      </c>
      <c r="O483" s="261"/>
      <c r="P483" s="160"/>
      <c r="Q483" s="310">
        <v>85862.84</v>
      </c>
      <c r="R483" s="310">
        <v>95248.05</v>
      </c>
      <c r="S483" s="144">
        <f t="shared" si="132"/>
        <v>-9385.2100000000064</v>
      </c>
      <c r="T483" s="93">
        <f t="shared" si="133"/>
        <v>-9.8534405691245192E-2</v>
      </c>
      <c r="U483" s="160"/>
      <c r="V483" s="310">
        <v>379909.65</v>
      </c>
      <c r="W483" s="310">
        <v>376659.18</v>
      </c>
      <c r="X483" s="144">
        <f t="shared" si="134"/>
        <v>3250.4700000000303</v>
      </c>
      <c r="Y483" s="93">
        <f t="shared" si="135"/>
        <v>8.6297378972683744E-3</v>
      </c>
      <c r="Z483" s="134"/>
    </row>
    <row r="484" spans="1:26" s="70" customFormat="1" hidden="1" outlineLevel="1" x14ac:dyDescent="0.25">
      <c r="A484" s="65" t="s">
        <v>1423</v>
      </c>
      <c r="B484" s="66" t="s">
        <v>1884</v>
      </c>
      <c r="C484" s="67" t="s">
        <v>2319</v>
      </c>
      <c r="D484" s="68"/>
      <c r="E484" s="69"/>
      <c r="F484" s="310">
        <v>74396.83</v>
      </c>
      <c r="G484" s="310">
        <v>807.94</v>
      </c>
      <c r="H484" s="144">
        <f t="shared" si="128"/>
        <v>73588.89</v>
      </c>
      <c r="I484" s="93">
        <f t="shared" si="129"/>
        <v>91.082122434834261</v>
      </c>
      <c r="J484" s="160"/>
      <c r="K484" s="310">
        <v>665862.86</v>
      </c>
      <c r="L484" s="310">
        <v>150614.91</v>
      </c>
      <c r="M484" s="144">
        <f t="shared" si="130"/>
        <v>515247.94999999995</v>
      </c>
      <c r="N484" s="93">
        <f t="shared" si="131"/>
        <v>3.4209624399071776</v>
      </c>
      <c r="O484" s="261"/>
      <c r="P484" s="160"/>
      <c r="Q484" s="310">
        <v>268147.53999999998</v>
      </c>
      <c r="R484" s="310">
        <v>46278.31</v>
      </c>
      <c r="S484" s="144">
        <f t="shared" si="132"/>
        <v>221869.22999999998</v>
      </c>
      <c r="T484" s="93">
        <f t="shared" si="133"/>
        <v>4.7942379486199904</v>
      </c>
      <c r="U484" s="160"/>
      <c r="V484" s="310">
        <v>797195.83</v>
      </c>
      <c r="W484" s="310">
        <v>474225.77</v>
      </c>
      <c r="X484" s="144">
        <f t="shared" si="134"/>
        <v>322970.05999999994</v>
      </c>
      <c r="Y484" s="93">
        <f t="shared" si="135"/>
        <v>0.68104704643107006</v>
      </c>
      <c r="Z484" s="134"/>
    </row>
    <row r="485" spans="1:26" s="70" customFormat="1" hidden="1" outlineLevel="1" x14ac:dyDescent="0.25">
      <c r="A485" s="65" t="s">
        <v>1424</v>
      </c>
      <c r="B485" s="66" t="s">
        <v>1885</v>
      </c>
      <c r="C485" s="67" t="s">
        <v>2320</v>
      </c>
      <c r="D485" s="68"/>
      <c r="E485" s="69"/>
      <c r="F485" s="310">
        <v>33918.879999999997</v>
      </c>
      <c r="G485" s="310">
        <v>32914.270000000004</v>
      </c>
      <c r="H485" s="144">
        <f t="shared" si="128"/>
        <v>1004.6099999999933</v>
      </c>
      <c r="I485" s="93">
        <f t="shared" si="129"/>
        <v>3.0522019780477985E-2</v>
      </c>
      <c r="J485" s="160"/>
      <c r="K485" s="310">
        <v>209875.72</v>
      </c>
      <c r="L485" s="310">
        <v>172773.85</v>
      </c>
      <c r="M485" s="144">
        <f t="shared" si="130"/>
        <v>37101.869999999995</v>
      </c>
      <c r="N485" s="93">
        <f t="shared" si="131"/>
        <v>0.21474239301838788</v>
      </c>
      <c r="O485" s="261"/>
      <c r="P485" s="160"/>
      <c r="Q485" s="310">
        <v>119795.52</v>
      </c>
      <c r="R485" s="310">
        <v>105935.68000000001</v>
      </c>
      <c r="S485" s="144">
        <f t="shared" si="132"/>
        <v>13859.839999999997</v>
      </c>
      <c r="T485" s="93">
        <f t="shared" si="133"/>
        <v>0.13083259577887257</v>
      </c>
      <c r="U485" s="160"/>
      <c r="V485" s="310">
        <v>363844.98</v>
      </c>
      <c r="W485" s="310">
        <v>374938.74</v>
      </c>
      <c r="X485" s="144">
        <f t="shared" si="134"/>
        <v>-11093.760000000009</v>
      </c>
      <c r="Y485" s="93">
        <f t="shared" si="135"/>
        <v>-2.9588193527294644E-2</v>
      </c>
      <c r="Z485" s="134"/>
    </row>
    <row r="486" spans="1:26" s="70" customFormat="1" hidden="1" outlineLevel="1" x14ac:dyDescent="0.25">
      <c r="A486" s="65" t="s">
        <v>1425</v>
      </c>
      <c r="B486" s="66" t="s">
        <v>1886</v>
      </c>
      <c r="C486" s="67" t="s">
        <v>2339</v>
      </c>
      <c r="D486" s="68"/>
      <c r="E486" s="69"/>
      <c r="F486" s="310">
        <v>2718.7000000000003</v>
      </c>
      <c r="G486" s="310">
        <v>1226.1300000000001</v>
      </c>
      <c r="H486" s="144">
        <f t="shared" si="128"/>
        <v>1492.5700000000002</v>
      </c>
      <c r="I486" s="93">
        <f t="shared" si="129"/>
        <v>1.217301591185274</v>
      </c>
      <c r="J486" s="160"/>
      <c r="K486" s="310">
        <v>10481.33</v>
      </c>
      <c r="L486" s="310">
        <v>16336.61</v>
      </c>
      <c r="M486" s="144">
        <f t="shared" si="130"/>
        <v>-5855.2800000000007</v>
      </c>
      <c r="N486" s="93">
        <f t="shared" si="131"/>
        <v>-0.35841462824906761</v>
      </c>
      <c r="O486" s="261"/>
      <c r="P486" s="160"/>
      <c r="Q486" s="310">
        <v>8054.52</v>
      </c>
      <c r="R486" s="310">
        <v>5140.0200000000004</v>
      </c>
      <c r="S486" s="144">
        <f t="shared" si="132"/>
        <v>2914.5</v>
      </c>
      <c r="T486" s="93">
        <f t="shared" si="133"/>
        <v>0.56702113999556414</v>
      </c>
      <c r="U486" s="160"/>
      <c r="V486" s="310">
        <v>34390.75</v>
      </c>
      <c r="W486" s="310">
        <v>44753.229999999996</v>
      </c>
      <c r="X486" s="144">
        <f t="shared" si="134"/>
        <v>-10362.479999999996</v>
      </c>
      <c r="Y486" s="93">
        <f t="shared" si="135"/>
        <v>-0.2315470860985899</v>
      </c>
      <c r="Z486" s="134"/>
    </row>
    <row r="487" spans="1:26" s="70" customFormat="1" hidden="1" outlineLevel="1" x14ac:dyDescent="0.25">
      <c r="A487" s="65" t="s">
        <v>1426</v>
      </c>
      <c r="B487" s="66" t="s">
        <v>1887</v>
      </c>
      <c r="C487" s="67" t="s">
        <v>2340</v>
      </c>
      <c r="D487" s="68"/>
      <c r="E487" s="69"/>
      <c r="F487" s="310">
        <v>104288.19</v>
      </c>
      <c r="G487" s="310">
        <v>96268.67</v>
      </c>
      <c r="H487" s="144">
        <f t="shared" si="128"/>
        <v>8019.5200000000041</v>
      </c>
      <c r="I487" s="93">
        <f t="shared" si="129"/>
        <v>8.3303529590675801E-2</v>
      </c>
      <c r="J487" s="160"/>
      <c r="K487" s="310">
        <v>617644.39</v>
      </c>
      <c r="L487" s="310">
        <v>747008.22</v>
      </c>
      <c r="M487" s="144">
        <f t="shared" si="130"/>
        <v>-129363.82999999996</v>
      </c>
      <c r="N487" s="93">
        <f t="shared" si="131"/>
        <v>-0.17317591230789933</v>
      </c>
      <c r="O487" s="261"/>
      <c r="P487" s="160"/>
      <c r="Q487" s="310">
        <v>333052.88</v>
      </c>
      <c r="R487" s="310">
        <v>352957.44</v>
      </c>
      <c r="S487" s="144">
        <f t="shared" si="132"/>
        <v>-19904.559999999998</v>
      </c>
      <c r="T487" s="93">
        <f t="shared" si="133"/>
        <v>-5.6393654713724116E-2</v>
      </c>
      <c r="U487" s="160"/>
      <c r="V487" s="310">
        <v>1224070.9300000002</v>
      </c>
      <c r="W487" s="310">
        <v>1354457.6400000001</v>
      </c>
      <c r="X487" s="144">
        <f t="shared" si="134"/>
        <v>-130386.70999999996</v>
      </c>
      <c r="Y487" s="93">
        <f t="shared" si="135"/>
        <v>-9.6264885773762521E-2</v>
      </c>
      <c r="Z487" s="134"/>
    </row>
    <row r="488" spans="1:26" s="70" customFormat="1" hidden="1" outlineLevel="1" x14ac:dyDescent="0.25">
      <c r="A488" s="65" t="s">
        <v>1427</v>
      </c>
      <c r="B488" s="66" t="s">
        <v>1888</v>
      </c>
      <c r="C488" s="67" t="s">
        <v>2341</v>
      </c>
      <c r="D488" s="68"/>
      <c r="E488" s="69"/>
      <c r="F488" s="310">
        <v>16502.64</v>
      </c>
      <c r="G488" s="310">
        <v>13152.1</v>
      </c>
      <c r="H488" s="144">
        <f t="shared" ref="H488:H504" si="136">+F488-G488</f>
        <v>3350.5399999999991</v>
      </c>
      <c r="I488" s="93">
        <f t="shared" ref="I488:I504" si="137">IF(AND(F488=0,G488=0),"",IF(OR(F488=0,G488=0),100%,(+H488/G488)))</f>
        <v>0.25475323332395577</v>
      </c>
      <c r="J488" s="160"/>
      <c r="K488" s="310">
        <v>83344.2</v>
      </c>
      <c r="L488" s="310">
        <v>112851.24</v>
      </c>
      <c r="M488" s="144">
        <f t="shared" ref="M488:M504" si="138">+K488-L488</f>
        <v>-29507.040000000008</v>
      </c>
      <c r="N488" s="93">
        <f t="shared" ref="N488:N504" si="139">IF(AND(K488=0,L488=0),"",IF(OR(K488=0,L488=0),100%,(+M488/L488)))</f>
        <v>-0.2614684606035344</v>
      </c>
      <c r="O488" s="261"/>
      <c r="P488" s="160"/>
      <c r="Q488" s="310">
        <v>47314.16</v>
      </c>
      <c r="R488" s="310">
        <v>56885.020000000004</v>
      </c>
      <c r="S488" s="144">
        <f t="shared" ref="S488:S504" si="140">+Q488-R488</f>
        <v>-9570.86</v>
      </c>
      <c r="T488" s="93">
        <f t="shared" ref="T488:T504" si="141">IF(AND(Q488=0,R488=0),"",IF(OR(Q488=0,R488=0),100%,(+S488/R488)))</f>
        <v>-0.16824921569861451</v>
      </c>
      <c r="U488" s="160"/>
      <c r="V488" s="310">
        <v>162448.68</v>
      </c>
      <c r="W488" s="310">
        <v>221608.69</v>
      </c>
      <c r="X488" s="144">
        <f t="shared" ref="X488:X504" si="142">+V488-W488</f>
        <v>-59160.010000000009</v>
      </c>
      <c r="Y488" s="93">
        <f t="shared" ref="Y488:Y504" si="143">IF(AND(V488=0,W488=0),"",IF(OR(V488=0,W488=0),100%,(+X488/W488)))</f>
        <v>-0.26695708548252334</v>
      </c>
      <c r="Z488" s="134"/>
    </row>
    <row r="489" spans="1:26" s="70" customFormat="1" hidden="1" outlineLevel="1" x14ac:dyDescent="0.25">
      <c r="A489" s="65" t="s">
        <v>1428</v>
      </c>
      <c r="B489" s="66" t="s">
        <v>1889</v>
      </c>
      <c r="C489" s="67" t="s">
        <v>2342</v>
      </c>
      <c r="D489" s="68"/>
      <c r="E489" s="69"/>
      <c r="F489" s="310">
        <v>731405.32000000007</v>
      </c>
      <c r="G489" s="310">
        <v>2478898.7400000002</v>
      </c>
      <c r="H489" s="144">
        <f t="shared" si="136"/>
        <v>-1747493.4200000002</v>
      </c>
      <c r="I489" s="93">
        <f t="shared" si="137"/>
        <v>-0.70494748002494045</v>
      </c>
      <c r="J489" s="160"/>
      <c r="K489" s="310">
        <v>1938399.3589999999</v>
      </c>
      <c r="L489" s="310">
        <v>4194305.67</v>
      </c>
      <c r="M489" s="144">
        <f t="shared" si="138"/>
        <v>-2255906.3109999998</v>
      </c>
      <c r="N489" s="93">
        <f t="shared" si="139"/>
        <v>-0.53784976310512911</v>
      </c>
      <c r="O489" s="261"/>
      <c r="P489" s="160"/>
      <c r="Q489" s="310">
        <v>1310805.4100000001</v>
      </c>
      <c r="R489" s="310">
        <v>3073181.89</v>
      </c>
      <c r="S489" s="144">
        <f t="shared" si="140"/>
        <v>-1762376.48</v>
      </c>
      <c r="T489" s="93">
        <f t="shared" si="141"/>
        <v>-0.57346962955062841</v>
      </c>
      <c r="U489" s="160"/>
      <c r="V489" s="310">
        <v>4029916.9790000003</v>
      </c>
      <c r="W489" s="310">
        <v>5632579.6129999999</v>
      </c>
      <c r="X489" s="144">
        <f t="shared" si="142"/>
        <v>-1602662.6339999996</v>
      </c>
      <c r="Y489" s="93">
        <f t="shared" si="143"/>
        <v>-0.28453439527087243</v>
      </c>
      <c r="Z489" s="134"/>
    </row>
    <row r="490" spans="1:26" s="70" customFormat="1" hidden="1" outlineLevel="1" x14ac:dyDescent="0.25">
      <c r="A490" s="65" t="s">
        <v>1429</v>
      </c>
      <c r="B490" s="66" t="s">
        <v>1890</v>
      </c>
      <c r="C490" s="67" t="s">
        <v>2333</v>
      </c>
      <c r="D490" s="68"/>
      <c r="E490" s="69"/>
      <c r="F490" s="310">
        <v>97623.790000000008</v>
      </c>
      <c r="G490" s="310">
        <v>55976.75</v>
      </c>
      <c r="H490" s="144">
        <f t="shared" si="136"/>
        <v>41647.040000000008</v>
      </c>
      <c r="I490" s="93">
        <f t="shared" si="137"/>
        <v>0.74400603822122591</v>
      </c>
      <c r="J490" s="160"/>
      <c r="K490" s="310">
        <v>554297.85</v>
      </c>
      <c r="L490" s="310">
        <v>448987.2</v>
      </c>
      <c r="M490" s="144">
        <f t="shared" si="138"/>
        <v>105310.64999999997</v>
      </c>
      <c r="N490" s="93">
        <f t="shared" si="139"/>
        <v>0.23455156405349631</v>
      </c>
      <c r="O490" s="261"/>
      <c r="P490" s="160"/>
      <c r="Q490" s="310">
        <v>248362.78</v>
      </c>
      <c r="R490" s="310">
        <v>211392.41</v>
      </c>
      <c r="S490" s="144">
        <f t="shared" si="140"/>
        <v>36970.369999999995</v>
      </c>
      <c r="T490" s="93">
        <f t="shared" si="141"/>
        <v>0.17488977016724486</v>
      </c>
      <c r="U490" s="160"/>
      <c r="V490" s="310">
        <v>1090421.49</v>
      </c>
      <c r="W490" s="310">
        <v>817362.04</v>
      </c>
      <c r="X490" s="144">
        <f t="shared" si="142"/>
        <v>273059.44999999995</v>
      </c>
      <c r="Y490" s="93">
        <f t="shared" si="143"/>
        <v>0.33407405364702275</v>
      </c>
      <c r="Z490" s="134"/>
    </row>
    <row r="491" spans="1:26" s="70" customFormat="1" hidden="1" outlineLevel="1" x14ac:dyDescent="0.25">
      <c r="A491" s="65" t="s">
        <v>1430</v>
      </c>
      <c r="B491" s="66" t="s">
        <v>1891</v>
      </c>
      <c r="C491" s="67" t="s">
        <v>2267</v>
      </c>
      <c r="D491" s="68"/>
      <c r="E491" s="69"/>
      <c r="F491" s="310">
        <v>5210.9140000000007</v>
      </c>
      <c r="G491" s="310">
        <v>1448.34</v>
      </c>
      <c r="H491" s="144">
        <f t="shared" si="136"/>
        <v>3762.5740000000005</v>
      </c>
      <c r="I491" s="93">
        <f t="shared" si="137"/>
        <v>2.5978527141417076</v>
      </c>
      <c r="J491" s="160"/>
      <c r="K491" s="310">
        <v>51582.233999999997</v>
      </c>
      <c r="L491" s="310">
        <v>54557.26</v>
      </c>
      <c r="M491" s="144">
        <f t="shared" si="138"/>
        <v>-2975.0260000000053</v>
      </c>
      <c r="N491" s="93">
        <f t="shared" si="139"/>
        <v>-5.4530341149830568E-2</v>
      </c>
      <c r="O491" s="261"/>
      <c r="P491" s="160"/>
      <c r="Q491" s="310">
        <v>48487.991999999998</v>
      </c>
      <c r="R491" s="310">
        <v>22363.58</v>
      </c>
      <c r="S491" s="144">
        <f t="shared" si="140"/>
        <v>26124.411999999997</v>
      </c>
      <c r="T491" s="93">
        <f t="shared" si="141"/>
        <v>1.1681677083901592</v>
      </c>
      <c r="U491" s="160"/>
      <c r="V491" s="310">
        <v>60272.273999999998</v>
      </c>
      <c r="W491" s="310">
        <v>230924.22</v>
      </c>
      <c r="X491" s="144">
        <f t="shared" si="142"/>
        <v>-170651.946</v>
      </c>
      <c r="Y491" s="93">
        <f t="shared" si="143"/>
        <v>-0.7389954418813236</v>
      </c>
      <c r="Z491" s="134"/>
    </row>
    <row r="492" spans="1:26" s="70" customFormat="1" hidden="1" outlineLevel="1" x14ac:dyDescent="0.25">
      <c r="A492" s="65" t="s">
        <v>1570</v>
      </c>
      <c r="B492" s="66" t="s">
        <v>2031</v>
      </c>
      <c r="C492" s="67" t="s">
        <v>2458</v>
      </c>
      <c r="D492" s="68"/>
      <c r="E492" s="69"/>
      <c r="F492" s="310">
        <v>11591.82</v>
      </c>
      <c r="G492" s="310">
        <v>1092.53</v>
      </c>
      <c r="H492" s="144">
        <f t="shared" si="136"/>
        <v>10499.289999999999</v>
      </c>
      <c r="I492" s="93">
        <f t="shared" si="137"/>
        <v>9.6100702040218575</v>
      </c>
      <c r="J492" s="160"/>
      <c r="K492" s="310">
        <v>61228.35</v>
      </c>
      <c r="L492" s="310">
        <v>9231.76</v>
      </c>
      <c r="M492" s="144">
        <f t="shared" si="138"/>
        <v>51996.59</v>
      </c>
      <c r="N492" s="93">
        <f t="shared" si="139"/>
        <v>5.6323593767602276</v>
      </c>
      <c r="O492" s="261"/>
      <c r="P492" s="160"/>
      <c r="Q492" s="310">
        <v>42581.16</v>
      </c>
      <c r="R492" s="310">
        <v>4899.3599999999997</v>
      </c>
      <c r="S492" s="144">
        <f t="shared" si="140"/>
        <v>37681.800000000003</v>
      </c>
      <c r="T492" s="93">
        <f t="shared" si="141"/>
        <v>7.6911678260017649</v>
      </c>
      <c r="U492" s="160"/>
      <c r="V492" s="310">
        <v>67590.11</v>
      </c>
      <c r="W492" s="310">
        <v>19298.46</v>
      </c>
      <c r="X492" s="144">
        <f t="shared" si="142"/>
        <v>48291.65</v>
      </c>
      <c r="Y492" s="93">
        <f t="shared" si="143"/>
        <v>2.502357701080812</v>
      </c>
      <c r="Z492" s="134"/>
    </row>
    <row r="493" spans="1:26" s="70" customFormat="1" hidden="1" outlineLevel="1" x14ac:dyDescent="0.25">
      <c r="A493" s="65" t="s">
        <v>1571</v>
      </c>
      <c r="B493" s="66" t="s">
        <v>2032</v>
      </c>
      <c r="C493" s="67" t="s">
        <v>2459</v>
      </c>
      <c r="D493" s="68"/>
      <c r="E493" s="69"/>
      <c r="F493" s="310">
        <v>543.96</v>
      </c>
      <c r="G493" s="310">
        <v>5045.96</v>
      </c>
      <c r="H493" s="144">
        <f t="shared" si="136"/>
        <v>-4502</v>
      </c>
      <c r="I493" s="93">
        <f t="shared" si="137"/>
        <v>-0.89219890764096421</v>
      </c>
      <c r="J493" s="160"/>
      <c r="K493" s="310">
        <v>8204.380000000001</v>
      </c>
      <c r="L493" s="310">
        <v>8119.03</v>
      </c>
      <c r="M493" s="144">
        <f t="shared" si="138"/>
        <v>85.350000000001273</v>
      </c>
      <c r="N493" s="93">
        <f t="shared" si="139"/>
        <v>1.0512339528244295E-2</v>
      </c>
      <c r="O493" s="261"/>
      <c r="P493" s="160"/>
      <c r="Q493" s="310">
        <v>986.22</v>
      </c>
      <c r="R493" s="310">
        <v>5840.76</v>
      </c>
      <c r="S493" s="144">
        <f t="shared" si="140"/>
        <v>-4854.54</v>
      </c>
      <c r="T493" s="93">
        <f t="shared" si="141"/>
        <v>-0.83114868612988713</v>
      </c>
      <c r="U493" s="160"/>
      <c r="V493" s="310">
        <v>10403.810000000001</v>
      </c>
      <c r="W493" s="310">
        <v>11373.71</v>
      </c>
      <c r="X493" s="144">
        <f t="shared" si="142"/>
        <v>-969.89999999999782</v>
      </c>
      <c r="Y493" s="93">
        <f t="shared" si="143"/>
        <v>-8.5275604881784206E-2</v>
      </c>
      <c r="Z493" s="134"/>
    </row>
    <row r="494" spans="1:26" s="70" customFormat="1" hidden="1" outlineLevel="1" x14ac:dyDescent="0.25">
      <c r="A494" s="65" t="s">
        <v>1572</v>
      </c>
      <c r="B494" s="66" t="s">
        <v>2033</v>
      </c>
      <c r="C494" s="67" t="s">
        <v>2472</v>
      </c>
      <c r="D494" s="68"/>
      <c r="E494" s="69"/>
      <c r="F494" s="310">
        <v>9208.02</v>
      </c>
      <c r="G494" s="310">
        <v>83904.71</v>
      </c>
      <c r="H494" s="144">
        <f t="shared" si="136"/>
        <v>-74696.69</v>
      </c>
      <c r="I494" s="93">
        <f t="shared" si="137"/>
        <v>-0.89025622041956876</v>
      </c>
      <c r="J494" s="160"/>
      <c r="K494" s="310">
        <v>189377.49</v>
      </c>
      <c r="L494" s="310">
        <v>620447.97</v>
      </c>
      <c r="M494" s="144">
        <f t="shared" si="138"/>
        <v>-431070.48</v>
      </c>
      <c r="N494" s="93">
        <f t="shared" si="139"/>
        <v>-0.6947729718577369</v>
      </c>
      <c r="O494" s="261"/>
      <c r="P494" s="160"/>
      <c r="Q494" s="310">
        <v>46461.72</v>
      </c>
      <c r="R494" s="310">
        <v>343253.89</v>
      </c>
      <c r="S494" s="144">
        <f t="shared" si="140"/>
        <v>-296792.17000000004</v>
      </c>
      <c r="T494" s="93">
        <f t="shared" si="141"/>
        <v>-0.86464328197416795</v>
      </c>
      <c r="U494" s="160"/>
      <c r="V494" s="310">
        <v>457000.14</v>
      </c>
      <c r="W494" s="310">
        <v>998633.71</v>
      </c>
      <c r="X494" s="144">
        <f t="shared" si="142"/>
        <v>-541633.56999999995</v>
      </c>
      <c r="Y494" s="93">
        <f t="shared" si="143"/>
        <v>-0.54237461100727313</v>
      </c>
      <c r="Z494" s="134"/>
    </row>
    <row r="495" spans="1:26" s="70" customFormat="1" hidden="1" outlineLevel="1" x14ac:dyDescent="0.25">
      <c r="A495" s="65" t="s">
        <v>1573</v>
      </c>
      <c r="B495" s="66" t="s">
        <v>2034</v>
      </c>
      <c r="C495" s="67" t="s">
        <v>2465</v>
      </c>
      <c r="D495" s="68"/>
      <c r="E495" s="69"/>
      <c r="F495" s="310">
        <v>10975.34</v>
      </c>
      <c r="G495" s="310">
        <v>0</v>
      </c>
      <c r="H495" s="144">
        <f t="shared" si="136"/>
        <v>10975.34</v>
      </c>
      <c r="I495" s="93">
        <f t="shared" si="137"/>
        <v>1</v>
      </c>
      <c r="J495" s="160"/>
      <c r="K495" s="310">
        <v>57235.15</v>
      </c>
      <c r="L495" s="310">
        <v>0</v>
      </c>
      <c r="M495" s="144">
        <f t="shared" si="138"/>
        <v>57235.15</v>
      </c>
      <c r="N495" s="93">
        <f t="shared" si="139"/>
        <v>1</v>
      </c>
      <c r="O495" s="261"/>
      <c r="P495" s="160"/>
      <c r="Q495" s="310">
        <v>25229.66</v>
      </c>
      <c r="R495" s="310">
        <v>0</v>
      </c>
      <c r="S495" s="144">
        <f t="shared" si="140"/>
        <v>25229.66</v>
      </c>
      <c r="T495" s="93">
        <f t="shared" si="141"/>
        <v>1</v>
      </c>
      <c r="U495" s="160"/>
      <c r="V495" s="310">
        <v>57235.15</v>
      </c>
      <c r="W495" s="310">
        <v>0</v>
      </c>
      <c r="X495" s="144">
        <f t="shared" si="142"/>
        <v>57235.15</v>
      </c>
      <c r="Y495" s="93">
        <f t="shared" si="143"/>
        <v>1</v>
      </c>
      <c r="Z495" s="134"/>
    </row>
    <row r="496" spans="1:26" s="70" customFormat="1" hidden="1" outlineLevel="1" x14ac:dyDescent="0.25">
      <c r="A496" s="65" t="s">
        <v>1574</v>
      </c>
      <c r="B496" s="66" t="s">
        <v>2035</v>
      </c>
      <c r="C496" s="67" t="s">
        <v>2466</v>
      </c>
      <c r="D496" s="68"/>
      <c r="E496" s="69"/>
      <c r="F496" s="310">
        <v>95549.91</v>
      </c>
      <c r="G496" s="310">
        <v>0</v>
      </c>
      <c r="H496" s="144">
        <f t="shared" si="136"/>
        <v>95549.91</v>
      </c>
      <c r="I496" s="93">
        <f t="shared" si="137"/>
        <v>1</v>
      </c>
      <c r="J496" s="160"/>
      <c r="K496" s="310">
        <v>470415.25</v>
      </c>
      <c r="L496" s="310">
        <v>0</v>
      </c>
      <c r="M496" s="144">
        <f t="shared" si="138"/>
        <v>470415.25</v>
      </c>
      <c r="N496" s="93">
        <f t="shared" si="139"/>
        <v>1</v>
      </c>
      <c r="O496" s="261"/>
      <c r="P496" s="160"/>
      <c r="Q496" s="310">
        <v>244827.81</v>
      </c>
      <c r="R496" s="310">
        <v>0</v>
      </c>
      <c r="S496" s="144">
        <f t="shared" si="140"/>
        <v>244827.81</v>
      </c>
      <c r="T496" s="93">
        <f t="shared" si="141"/>
        <v>1</v>
      </c>
      <c r="U496" s="160"/>
      <c r="V496" s="310">
        <v>470415.25</v>
      </c>
      <c r="W496" s="310">
        <v>0</v>
      </c>
      <c r="X496" s="144">
        <f t="shared" si="142"/>
        <v>470415.25</v>
      </c>
      <c r="Y496" s="93">
        <f t="shared" si="143"/>
        <v>1</v>
      </c>
      <c r="Z496" s="134"/>
    </row>
    <row r="497" spans="1:26" s="70" customFormat="1" hidden="1" outlineLevel="1" x14ac:dyDescent="0.25">
      <c r="A497" s="65" t="s">
        <v>1575</v>
      </c>
      <c r="B497" s="66" t="s">
        <v>2036</v>
      </c>
      <c r="C497" s="67" t="s">
        <v>2473</v>
      </c>
      <c r="D497" s="68"/>
      <c r="E497" s="69"/>
      <c r="F497" s="310">
        <v>2971749.23</v>
      </c>
      <c r="G497" s="310">
        <v>523710.07</v>
      </c>
      <c r="H497" s="144">
        <f t="shared" si="136"/>
        <v>2448039.16</v>
      </c>
      <c r="I497" s="93">
        <f t="shared" si="137"/>
        <v>4.6744168199782754</v>
      </c>
      <c r="J497" s="160"/>
      <c r="K497" s="310">
        <v>18446004.498</v>
      </c>
      <c r="L497" s="310">
        <v>17572111.02</v>
      </c>
      <c r="M497" s="144">
        <f t="shared" si="138"/>
        <v>873893.47800000012</v>
      </c>
      <c r="N497" s="93">
        <f t="shared" si="139"/>
        <v>4.973184365870232E-2</v>
      </c>
      <c r="O497" s="261"/>
      <c r="P497" s="160"/>
      <c r="Q497" s="310">
        <v>9193923.7780000009</v>
      </c>
      <c r="R497" s="310">
        <v>9884394.8399999999</v>
      </c>
      <c r="S497" s="144">
        <f t="shared" si="140"/>
        <v>-690471.06199999899</v>
      </c>
      <c r="T497" s="93">
        <f t="shared" si="141"/>
        <v>-6.985466213933629E-2</v>
      </c>
      <c r="U497" s="160"/>
      <c r="V497" s="310">
        <v>31725268.898000002</v>
      </c>
      <c r="W497" s="310">
        <v>30857009.858999997</v>
      </c>
      <c r="X497" s="144">
        <f t="shared" si="142"/>
        <v>868259.03900000453</v>
      </c>
      <c r="Y497" s="93">
        <f t="shared" si="143"/>
        <v>2.8138145690962381E-2</v>
      </c>
      <c r="Z497" s="134"/>
    </row>
    <row r="498" spans="1:26" s="70" customFormat="1" hidden="1" outlineLevel="1" x14ac:dyDescent="0.25">
      <c r="A498" s="65" t="s">
        <v>1576</v>
      </c>
      <c r="B498" s="66" t="s">
        <v>2037</v>
      </c>
      <c r="C498" s="67" t="s">
        <v>2478</v>
      </c>
      <c r="D498" s="68"/>
      <c r="E498" s="69"/>
      <c r="F498" s="310">
        <v>23798.04</v>
      </c>
      <c r="G498" s="310">
        <v>30921.24</v>
      </c>
      <c r="H498" s="144">
        <f t="shared" si="136"/>
        <v>-7123.2000000000007</v>
      </c>
      <c r="I498" s="93">
        <f t="shared" si="137"/>
        <v>-0.23036592322946947</v>
      </c>
      <c r="J498" s="160"/>
      <c r="K498" s="310">
        <v>180640.05000000002</v>
      </c>
      <c r="L498" s="310">
        <v>217065.60000000001</v>
      </c>
      <c r="M498" s="144">
        <f t="shared" si="138"/>
        <v>-36425.549999999988</v>
      </c>
      <c r="N498" s="93">
        <f t="shared" si="139"/>
        <v>-0.16780894807836888</v>
      </c>
      <c r="O498" s="261"/>
      <c r="P498" s="160"/>
      <c r="Q498" s="310">
        <v>89954.180000000008</v>
      </c>
      <c r="R498" s="310">
        <v>114902.1</v>
      </c>
      <c r="S498" s="144">
        <f t="shared" si="140"/>
        <v>-24947.919999999998</v>
      </c>
      <c r="T498" s="93">
        <f t="shared" si="141"/>
        <v>-0.21712327276873092</v>
      </c>
      <c r="U498" s="160"/>
      <c r="V498" s="310">
        <v>393684.87</v>
      </c>
      <c r="W498" s="310">
        <v>361591.9</v>
      </c>
      <c r="X498" s="144">
        <f t="shared" si="142"/>
        <v>32092.969999999972</v>
      </c>
      <c r="Y498" s="93">
        <f t="shared" si="143"/>
        <v>8.8754670666018706E-2</v>
      </c>
      <c r="Z498" s="134"/>
    </row>
    <row r="499" spans="1:26" s="70" customFormat="1" hidden="1" outlineLevel="1" x14ac:dyDescent="0.25">
      <c r="A499" s="65" t="s">
        <v>1577</v>
      </c>
      <c r="B499" s="66" t="s">
        <v>2038</v>
      </c>
      <c r="C499" s="67" t="s">
        <v>2474</v>
      </c>
      <c r="D499" s="68"/>
      <c r="E499" s="69"/>
      <c r="F499" s="310">
        <v>2987.3</v>
      </c>
      <c r="G499" s="310">
        <v>-3878.9900000000002</v>
      </c>
      <c r="H499" s="144">
        <f t="shared" si="136"/>
        <v>6866.2900000000009</v>
      </c>
      <c r="I499" s="93">
        <f t="shared" si="137"/>
        <v>-1.7701231506139485</v>
      </c>
      <c r="J499" s="160"/>
      <c r="K499" s="310">
        <v>28017.54</v>
      </c>
      <c r="L499" s="310">
        <v>11681.94</v>
      </c>
      <c r="M499" s="144">
        <f t="shared" si="138"/>
        <v>16335.6</v>
      </c>
      <c r="N499" s="93">
        <f t="shared" si="139"/>
        <v>1.3983636279590548</v>
      </c>
      <c r="O499" s="261"/>
      <c r="P499" s="160"/>
      <c r="Q499" s="310">
        <v>14557.07</v>
      </c>
      <c r="R499" s="310">
        <v>381.64</v>
      </c>
      <c r="S499" s="144">
        <f t="shared" si="140"/>
        <v>14175.43</v>
      </c>
      <c r="T499" s="93">
        <f t="shared" si="141"/>
        <v>37.143459805051883</v>
      </c>
      <c r="U499" s="160"/>
      <c r="V499" s="310">
        <v>40511.360000000001</v>
      </c>
      <c r="W499" s="310">
        <v>16424.53</v>
      </c>
      <c r="X499" s="144">
        <f t="shared" si="142"/>
        <v>24086.83</v>
      </c>
      <c r="Y499" s="93">
        <f t="shared" si="143"/>
        <v>1.4665156324107906</v>
      </c>
      <c r="Z499" s="134"/>
    </row>
    <row r="500" spans="1:26" s="70" customFormat="1" hidden="1" outlineLevel="1" x14ac:dyDescent="0.25">
      <c r="A500" s="65" t="s">
        <v>1578</v>
      </c>
      <c r="B500" s="66" t="s">
        <v>2039</v>
      </c>
      <c r="C500" s="67" t="s">
        <v>2479</v>
      </c>
      <c r="D500" s="68"/>
      <c r="E500" s="69"/>
      <c r="F500" s="310">
        <v>292.68</v>
      </c>
      <c r="G500" s="310">
        <v>583.77</v>
      </c>
      <c r="H500" s="144">
        <f t="shared" si="136"/>
        <v>-291.08999999999997</v>
      </c>
      <c r="I500" s="93">
        <f t="shared" si="137"/>
        <v>-0.49863816228994295</v>
      </c>
      <c r="J500" s="160"/>
      <c r="K500" s="310">
        <v>1784.02</v>
      </c>
      <c r="L500" s="310">
        <v>11099.2</v>
      </c>
      <c r="M500" s="144">
        <f t="shared" si="138"/>
        <v>-9315.18</v>
      </c>
      <c r="N500" s="93">
        <f t="shared" si="139"/>
        <v>-0.83926589303733601</v>
      </c>
      <c r="O500" s="261"/>
      <c r="P500" s="160"/>
      <c r="Q500" s="310">
        <v>490.68</v>
      </c>
      <c r="R500" s="310">
        <v>2779.02</v>
      </c>
      <c r="S500" s="144">
        <f t="shared" si="140"/>
        <v>-2288.34</v>
      </c>
      <c r="T500" s="93">
        <f t="shared" si="141"/>
        <v>-0.8234341602435391</v>
      </c>
      <c r="U500" s="160"/>
      <c r="V500" s="310">
        <v>7419.3099999999995</v>
      </c>
      <c r="W500" s="310">
        <v>24832.5</v>
      </c>
      <c r="X500" s="144">
        <f t="shared" si="142"/>
        <v>-17413.190000000002</v>
      </c>
      <c r="Y500" s="93">
        <f t="shared" si="143"/>
        <v>-0.70122581294674324</v>
      </c>
      <c r="Z500" s="134"/>
    </row>
    <row r="501" spans="1:26" s="70" customFormat="1" hidden="1" outlineLevel="1" x14ac:dyDescent="0.25">
      <c r="A501" s="65" t="s">
        <v>1579</v>
      </c>
      <c r="B501" s="66" t="s">
        <v>2040</v>
      </c>
      <c r="C501" s="67" t="s">
        <v>2480</v>
      </c>
      <c r="D501" s="68"/>
      <c r="E501" s="69"/>
      <c r="F501" s="310">
        <v>312.34000000000003</v>
      </c>
      <c r="G501" s="310">
        <v>-427.41</v>
      </c>
      <c r="H501" s="144">
        <f t="shared" si="136"/>
        <v>739.75</v>
      </c>
      <c r="I501" s="93">
        <f t="shared" si="137"/>
        <v>-1.7307737301420181</v>
      </c>
      <c r="J501" s="160"/>
      <c r="K501" s="310">
        <v>4111.13</v>
      </c>
      <c r="L501" s="310">
        <v>5534.27</v>
      </c>
      <c r="M501" s="144">
        <f t="shared" si="138"/>
        <v>-1423.1400000000003</v>
      </c>
      <c r="N501" s="93">
        <f t="shared" si="139"/>
        <v>-0.257150446219646</v>
      </c>
      <c r="O501" s="261"/>
      <c r="P501" s="160"/>
      <c r="Q501" s="310">
        <v>2536.64</v>
      </c>
      <c r="R501" s="310">
        <v>2504.17</v>
      </c>
      <c r="S501" s="144">
        <f t="shared" si="140"/>
        <v>32.4699999999998</v>
      </c>
      <c r="T501" s="93">
        <f t="shared" si="141"/>
        <v>1.2966372091351545E-2</v>
      </c>
      <c r="U501" s="160"/>
      <c r="V501" s="310">
        <v>8426.7200000000012</v>
      </c>
      <c r="W501" s="310">
        <v>23276.74</v>
      </c>
      <c r="X501" s="144">
        <f t="shared" si="142"/>
        <v>-14850.02</v>
      </c>
      <c r="Y501" s="93">
        <f t="shared" si="143"/>
        <v>-0.63797679571967547</v>
      </c>
      <c r="Z501" s="134"/>
    </row>
    <row r="502" spans="1:26" s="70" customFormat="1" hidden="1" outlineLevel="1" x14ac:dyDescent="0.25">
      <c r="A502" s="65" t="s">
        <v>1580</v>
      </c>
      <c r="B502" s="66" t="s">
        <v>2041</v>
      </c>
      <c r="C502" s="67" t="s">
        <v>2481</v>
      </c>
      <c r="D502" s="68"/>
      <c r="E502" s="69"/>
      <c r="F502" s="310">
        <v>2738.51</v>
      </c>
      <c r="G502" s="310">
        <v>2947.31</v>
      </c>
      <c r="H502" s="144">
        <f t="shared" si="136"/>
        <v>-208.79999999999973</v>
      </c>
      <c r="I502" s="93">
        <f t="shared" si="137"/>
        <v>-7.0844261377323636E-2</v>
      </c>
      <c r="J502" s="160"/>
      <c r="K502" s="310">
        <v>20692.18</v>
      </c>
      <c r="L502" s="310">
        <v>16991.099999999999</v>
      </c>
      <c r="M502" s="144">
        <f t="shared" si="138"/>
        <v>3701.0800000000017</v>
      </c>
      <c r="N502" s="93">
        <f t="shared" si="139"/>
        <v>0.21782462583352474</v>
      </c>
      <c r="O502" s="261"/>
      <c r="P502" s="160"/>
      <c r="Q502" s="310">
        <v>11177.93</v>
      </c>
      <c r="R502" s="310">
        <v>7853.52</v>
      </c>
      <c r="S502" s="144">
        <f t="shared" si="140"/>
        <v>3324.41</v>
      </c>
      <c r="T502" s="93">
        <f t="shared" si="141"/>
        <v>0.42330190793427658</v>
      </c>
      <c r="U502" s="160"/>
      <c r="V502" s="310">
        <v>41343.97</v>
      </c>
      <c r="W502" s="310">
        <v>34617.24</v>
      </c>
      <c r="X502" s="144">
        <f t="shared" si="142"/>
        <v>6726.7300000000032</v>
      </c>
      <c r="Y502" s="93">
        <f t="shared" si="143"/>
        <v>0.19431734014612384</v>
      </c>
      <c r="Z502" s="134"/>
    </row>
    <row r="503" spans="1:26" s="70" customFormat="1" hidden="1" outlineLevel="1" x14ac:dyDescent="0.25">
      <c r="A503" s="65" t="s">
        <v>1581</v>
      </c>
      <c r="B503" s="66" t="s">
        <v>2042</v>
      </c>
      <c r="C503" s="67" t="s">
        <v>2482</v>
      </c>
      <c r="D503" s="68"/>
      <c r="E503" s="69"/>
      <c r="F503" s="310">
        <v>1692.56</v>
      </c>
      <c r="G503" s="310">
        <v>3264.2000000000003</v>
      </c>
      <c r="H503" s="144">
        <f t="shared" si="136"/>
        <v>-1571.6400000000003</v>
      </c>
      <c r="I503" s="93">
        <f t="shared" si="137"/>
        <v>-0.48147785062189824</v>
      </c>
      <c r="J503" s="160"/>
      <c r="K503" s="310">
        <v>12127.19</v>
      </c>
      <c r="L503" s="310">
        <v>13198.7</v>
      </c>
      <c r="M503" s="144">
        <f t="shared" si="138"/>
        <v>-1071.5100000000002</v>
      </c>
      <c r="N503" s="93">
        <f t="shared" si="139"/>
        <v>-8.1182995294991192E-2</v>
      </c>
      <c r="O503" s="261"/>
      <c r="P503" s="160"/>
      <c r="Q503" s="310">
        <v>8136.9800000000005</v>
      </c>
      <c r="R503" s="310">
        <v>7307.17</v>
      </c>
      <c r="S503" s="144">
        <f t="shared" si="140"/>
        <v>829.8100000000004</v>
      </c>
      <c r="T503" s="93">
        <f t="shared" si="141"/>
        <v>0.11356106399604778</v>
      </c>
      <c r="U503" s="160"/>
      <c r="V503" s="310">
        <v>25974.79</v>
      </c>
      <c r="W503" s="310">
        <v>25946.560000000001</v>
      </c>
      <c r="X503" s="144">
        <f t="shared" si="142"/>
        <v>28.229999999999563</v>
      </c>
      <c r="Y503" s="93">
        <f t="shared" si="143"/>
        <v>1.0880055005364705E-3</v>
      </c>
      <c r="Z503" s="134"/>
    </row>
    <row r="504" spans="1:26" collapsed="1" x14ac:dyDescent="0.25">
      <c r="A504" s="40" t="s">
        <v>701</v>
      </c>
      <c r="B504" s="40">
        <v>75</v>
      </c>
      <c r="C504" s="80" t="s">
        <v>808</v>
      </c>
      <c r="D504" s="85"/>
      <c r="E504" s="50"/>
      <c r="F504" s="286">
        <v>4422177.0739999991</v>
      </c>
      <c r="G504" s="286">
        <v>3273568.2199999997</v>
      </c>
      <c r="H504" s="286">
        <f t="shared" si="136"/>
        <v>1148608.8539999994</v>
      </c>
      <c r="I504" s="50">
        <f t="shared" si="137"/>
        <v>0.35087365736951082</v>
      </c>
      <c r="J504" s="264"/>
      <c r="K504" s="286">
        <v>24741504.930999998</v>
      </c>
      <c r="L504" s="286">
        <v>24990912.25</v>
      </c>
      <c r="M504" s="286">
        <f t="shared" si="138"/>
        <v>-249407.319000002</v>
      </c>
      <c r="N504" s="50">
        <f t="shared" si="139"/>
        <v>-9.9799205609231809E-3</v>
      </c>
      <c r="O504" s="185"/>
      <c r="P504" s="257"/>
      <c r="Q504" s="286">
        <v>12631448.360000001</v>
      </c>
      <c r="R504" s="286">
        <v>14787544.539999999</v>
      </c>
      <c r="S504" s="286">
        <f t="shared" si="140"/>
        <v>-2156096.1799999978</v>
      </c>
      <c r="T504" s="50">
        <f t="shared" si="141"/>
        <v>-0.14580488154526283</v>
      </c>
      <c r="U504" s="264"/>
      <c r="V504" s="286">
        <v>43171427.06099999</v>
      </c>
      <c r="W504" s="286">
        <v>42753901.172000006</v>
      </c>
      <c r="X504" s="286">
        <f t="shared" si="142"/>
        <v>417525.88899998367</v>
      </c>
      <c r="Y504" s="50">
        <f t="shared" si="143"/>
        <v>9.7657962795083108E-3</v>
      </c>
      <c r="Z504"/>
    </row>
    <row r="505" spans="1:26" x14ac:dyDescent="0.25">
      <c r="A505" s="40"/>
      <c r="B505" s="40"/>
      <c r="C505" s="80"/>
      <c r="D505" s="85"/>
      <c r="E505" s="50"/>
      <c r="F505" s="286"/>
      <c r="G505" s="286"/>
      <c r="H505" s="286"/>
      <c r="I505" s="50"/>
      <c r="J505" s="264"/>
      <c r="K505" s="286"/>
      <c r="L505" s="286"/>
      <c r="M505" s="286"/>
      <c r="N505" s="50"/>
      <c r="O505" s="185"/>
      <c r="P505" s="257"/>
      <c r="Q505" s="286"/>
      <c r="R505" s="286"/>
      <c r="S505" s="286"/>
      <c r="T505" s="50"/>
      <c r="U505" s="264"/>
      <c r="V505" s="286"/>
      <c r="W505" s="286"/>
      <c r="X505" s="286"/>
      <c r="Y505"/>
      <c r="Z505"/>
    </row>
    <row r="506" spans="1:26" x14ac:dyDescent="0.25">
      <c r="A506" s="40"/>
      <c r="B506" s="40"/>
      <c r="C506" s="80"/>
      <c r="D506" s="85"/>
      <c r="E506" s="50"/>
      <c r="F506" s="286"/>
      <c r="G506" s="286"/>
      <c r="H506" s="286"/>
      <c r="I506" s="50"/>
      <c r="J506" s="264"/>
      <c r="K506" s="286"/>
      <c r="L506" s="286"/>
      <c r="M506" s="286"/>
      <c r="N506" s="50"/>
      <c r="O506" s="185"/>
      <c r="P506" s="257"/>
      <c r="Q506" s="286"/>
      <c r="R506" s="286"/>
      <c r="S506" s="286"/>
      <c r="T506" s="50"/>
      <c r="U506" s="264"/>
      <c r="V506" s="286"/>
      <c r="W506" s="286"/>
      <c r="X506" s="286"/>
      <c r="Y506"/>
      <c r="Z506"/>
    </row>
    <row r="507" spans="1:26" s="70" customFormat="1" hidden="1" outlineLevel="1" x14ac:dyDescent="0.25">
      <c r="A507" s="65" t="s">
        <v>1431</v>
      </c>
      <c r="B507" s="66" t="s">
        <v>1892</v>
      </c>
      <c r="C507" s="67" t="s">
        <v>2343</v>
      </c>
      <c r="D507" s="68"/>
      <c r="E507" s="69"/>
      <c r="F507" s="310">
        <v>1714.6200000000001</v>
      </c>
      <c r="G507" s="310">
        <v>514.23</v>
      </c>
      <c r="H507" s="144"/>
      <c r="I507" s="93">
        <f t="shared" ref="I507:I535" si="144">+U507-G507</f>
        <v>-514.23</v>
      </c>
      <c r="J507" s="160"/>
      <c r="K507" s="310">
        <v>11449.7</v>
      </c>
      <c r="L507" s="310">
        <v>4063.62</v>
      </c>
      <c r="M507" s="144">
        <f t="shared" ref="M507:M535" si="145">+K507-L507</f>
        <v>7386.0800000000008</v>
      </c>
      <c r="N507" s="93" t="e">
        <f>+#REF!-L507</f>
        <v>#REF!</v>
      </c>
      <c r="O507" s="261"/>
      <c r="P507" s="160"/>
      <c r="Q507" s="310">
        <v>5059.1900000000005</v>
      </c>
      <c r="R507" s="310">
        <v>1971.97</v>
      </c>
      <c r="S507" s="144"/>
      <c r="T507" s="93">
        <f t="shared" ref="T507:T535" si="146">+P507-R507</f>
        <v>-1971.97</v>
      </c>
      <c r="U507" s="160"/>
      <c r="V507" s="310">
        <v>20926.25</v>
      </c>
      <c r="W507" s="310">
        <v>8819.41</v>
      </c>
      <c r="X507" s="144"/>
      <c r="Y507" s="93"/>
      <c r="Z507" s="134"/>
    </row>
    <row r="508" spans="1:26" s="70" customFormat="1" hidden="1" outlineLevel="1" x14ac:dyDescent="0.25">
      <c r="A508" s="65" t="s">
        <v>1432</v>
      </c>
      <c r="B508" s="66" t="s">
        <v>1893</v>
      </c>
      <c r="C508" s="67" t="s">
        <v>2344</v>
      </c>
      <c r="D508" s="68"/>
      <c r="E508" s="69"/>
      <c r="F508" s="310">
        <v>448.73</v>
      </c>
      <c r="G508" s="310">
        <v>-2947.44</v>
      </c>
      <c r="H508" s="144"/>
      <c r="I508" s="93">
        <f t="shared" si="144"/>
        <v>2947.44</v>
      </c>
      <c r="J508" s="160"/>
      <c r="K508" s="310">
        <v>23892.27</v>
      </c>
      <c r="L508" s="310">
        <v>16049.07</v>
      </c>
      <c r="M508" s="144">
        <f t="shared" si="145"/>
        <v>7843.2000000000007</v>
      </c>
      <c r="N508" s="93" t="e">
        <f>+#REF!-L508</f>
        <v>#REF!</v>
      </c>
      <c r="O508" s="261"/>
      <c r="P508" s="160"/>
      <c r="Q508" s="310">
        <v>19734.490000000002</v>
      </c>
      <c r="R508" s="310">
        <v>6083.78</v>
      </c>
      <c r="S508" s="144"/>
      <c r="T508" s="93">
        <f t="shared" si="146"/>
        <v>-6083.78</v>
      </c>
      <c r="U508" s="160"/>
      <c r="V508" s="310">
        <v>35174.31</v>
      </c>
      <c r="W508" s="310">
        <v>27216.43</v>
      </c>
      <c r="X508" s="144"/>
      <c r="Y508" s="93"/>
      <c r="Z508" s="134"/>
    </row>
    <row r="509" spans="1:26" s="70" customFormat="1" hidden="1" outlineLevel="1" x14ac:dyDescent="0.25">
      <c r="A509" s="65" t="s">
        <v>1433</v>
      </c>
      <c r="B509" s="66" t="s">
        <v>1894</v>
      </c>
      <c r="C509" s="67" t="s">
        <v>2345</v>
      </c>
      <c r="D509" s="68"/>
      <c r="E509" s="69"/>
      <c r="F509" s="310">
        <v>37451.78</v>
      </c>
      <c r="G509" s="310">
        <v>18243.73</v>
      </c>
      <c r="H509" s="144"/>
      <c r="I509" s="93">
        <f t="shared" si="144"/>
        <v>-18243.73</v>
      </c>
      <c r="J509" s="160"/>
      <c r="K509" s="310">
        <v>202712.99</v>
      </c>
      <c r="L509" s="310">
        <v>151816.33000000002</v>
      </c>
      <c r="M509" s="144">
        <f t="shared" si="145"/>
        <v>50896.659999999974</v>
      </c>
      <c r="N509" s="93" t="e">
        <f>+#REF!-L509</f>
        <v>#REF!</v>
      </c>
      <c r="O509" s="261"/>
      <c r="P509" s="160"/>
      <c r="Q509" s="310">
        <v>111585.96</v>
      </c>
      <c r="R509" s="310">
        <v>67825.960000000006</v>
      </c>
      <c r="S509" s="144"/>
      <c r="T509" s="93">
        <f t="shared" si="146"/>
        <v>-67825.960000000006</v>
      </c>
      <c r="U509" s="160"/>
      <c r="V509" s="310">
        <v>347269.01</v>
      </c>
      <c r="W509" s="310">
        <v>302437.30000000005</v>
      </c>
      <c r="X509" s="144"/>
      <c r="Y509" s="93"/>
      <c r="Z509" s="134"/>
    </row>
    <row r="510" spans="1:26" s="70" customFormat="1" hidden="1" outlineLevel="1" x14ac:dyDescent="0.25">
      <c r="A510" s="65" t="s">
        <v>1434</v>
      </c>
      <c r="B510" s="66" t="s">
        <v>1895</v>
      </c>
      <c r="C510" s="67" t="s">
        <v>2346</v>
      </c>
      <c r="D510" s="68"/>
      <c r="E510" s="69"/>
      <c r="F510" s="310">
        <v>2233.08</v>
      </c>
      <c r="G510" s="310">
        <v>836.12</v>
      </c>
      <c r="H510" s="144"/>
      <c r="I510" s="93">
        <f t="shared" si="144"/>
        <v>-836.12</v>
      </c>
      <c r="J510" s="160"/>
      <c r="K510" s="310">
        <v>14840.78</v>
      </c>
      <c r="L510" s="310">
        <v>18677.91</v>
      </c>
      <c r="M510" s="144">
        <f t="shared" si="145"/>
        <v>-3837.1299999999992</v>
      </c>
      <c r="N510" s="93" t="e">
        <f>+#REF!-L510</f>
        <v>#REF!</v>
      </c>
      <c r="O510" s="261"/>
      <c r="P510" s="160"/>
      <c r="Q510" s="310">
        <v>6834.76</v>
      </c>
      <c r="R510" s="310">
        <v>4759.1099999999997</v>
      </c>
      <c r="S510" s="144"/>
      <c r="T510" s="93">
        <f t="shared" si="146"/>
        <v>-4759.1099999999997</v>
      </c>
      <c r="U510" s="160"/>
      <c r="V510" s="310">
        <v>19390.300000000003</v>
      </c>
      <c r="W510" s="310">
        <v>45220</v>
      </c>
      <c r="X510" s="144"/>
      <c r="Y510" s="93"/>
      <c r="Z510" s="134"/>
    </row>
    <row r="511" spans="1:26" s="70" customFormat="1" hidden="1" outlineLevel="1" x14ac:dyDescent="0.25">
      <c r="A511" s="65" t="s">
        <v>1435</v>
      </c>
      <c r="B511" s="66" t="s">
        <v>1896</v>
      </c>
      <c r="C511" s="67" t="s">
        <v>2347</v>
      </c>
      <c r="D511" s="68"/>
      <c r="E511" s="69"/>
      <c r="F511" s="310">
        <v>30940.5</v>
      </c>
      <c r="G511" s="310">
        <v>25117.260000000002</v>
      </c>
      <c r="H511" s="144"/>
      <c r="I511" s="93">
        <f t="shared" si="144"/>
        <v>-25117.260000000002</v>
      </c>
      <c r="J511" s="160"/>
      <c r="K511" s="310">
        <v>179687.54</v>
      </c>
      <c r="L511" s="310">
        <v>152899.73000000001</v>
      </c>
      <c r="M511" s="144">
        <f t="shared" si="145"/>
        <v>26787.809999999998</v>
      </c>
      <c r="N511" s="93" t="e">
        <f>+#REF!-L511</f>
        <v>#REF!</v>
      </c>
      <c r="O511" s="261"/>
      <c r="P511" s="160"/>
      <c r="Q511" s="310">
        <v>91032.78</v>
      </c>
      <c r="R511" s="310">
        <v>74753.17</v>
      </c>
      <c r="S511" s="144"/>
      <c r="T511" s="93">
        <f t="shared" si="146"/>
        <v>-74753.17</v>
      </c>
      <c r="U511" s="160"/>
      <c r="V511" s="310">
        <v>334933.36</v>
      </c>
      <c r="W511" s="310">
        <v>300488.28000000003</v>
      </c>
      <c r="X511" s="144"/>
      <c r="Y511" s="93"/>
      <c r="Z511" s="134"/>
    </row>
    <row r="512" spans="1:26" s="70" customFormat="1" hidden="1" outlineLevel="1" x14ac:dyDescent="0.25">
      <c r="A512" s="65" t="s">
        <v>1436</v>
      </c>
      <c r="B512" s="66" t="s">
        <v>1897</v>
      </c>
      <c r="C512" s="67" t="s">
        <v>2348</v>
      </c>
      <c r="D512" s="68"/>
      <c r="E512" s="69"/>
      <c r="F512" s="310">
        <v>209993.97</v>
      </c>
      <c r="G512" s="310">
        <v>337841.09</v>
      </c>
      <c r="H512" s="144"/>
      <c r="I512" s="93">
        <f t="shared" si="144"/>
        <v>-337841.09</v>
      </c>
      <c r="J512" s="160"/>
      <c r="K512" s="310">
        <v>1352117.1600000001</v>
      </c>
      <c r="L512" s="310">
        <v>1557373.83</v>
      </c>
      <c r="M512" s="144">
        <f t="shared" si="145"/>
        <v>-205256.66999999993</v>
      </c>
      <c r="N512" s="93" t="e">
        <f>+#REF!-L512</f>
        <v>#REF!</v>
      </c>
      <c r="O512" s="261"/>
      <c r="P512" s="160"/>
      <c r="Q512" s="310">
        <v>648969.55000000005</v>
      </c>
      <c r="R512" s="310">
        <v>839748.6</v>
      </c>
      <c r="S512" s="144"/>
      <c r="T512" s="93">
        <f t="shared" si="146"/>
        <v>-839748.6</v>
      </c>
      <c r="U512" s="160"/>
      <c r="V512" s="310">
        <v>2639508.87</v>
      </c>
      <c r="W512" s="310">
        <v>2854429.22</v>
      </c>
      <c r="X512" s="144"/>
      <c r="Y512" s="93"/>
      <c r="Z512" s="134"/>
    </row>
    <row r="513" spans="1:26" s="70" customFormat="1" hidden="1" outlineLevel="1" x14ac:dyDescent="0.25">
      <c r="A513" s="65" t="s">
        <v>1437</v>
      </c>
      <c r="B513" s="66" t="s">
        <v>1898</v>
      </c>
      <c r="C513" s="67" t="s">
        <v>2349</v>
      </c>
      <c r="D513" s="68"/>
      <c r="E513" s="69"/>
      <c r="F513" s="310">
        <v>860.34</v>
      </c>
      <c r="G513" s="310">
        <v>855.69</v>
      </c>
      <c r="H513" s="144"/>
      <c r="I513" s="93">
        <f t="shared" si="144"/>
        <v>-855.69</v>
      </c>
      <c r="J513" s="160"/>
      <c r="K513" s="310">
        <v>4154.38</v>
      </c>
      <c r="L513" s="310">
        <v>6259.95</v>
      </c>
      <c r="M513" s="144">
        <f t="shared" si="145"/>
        <v>-2105.5699999999997</v>
      </c>
      <c r="N513" s="93" t="e">
        <f>+#REF!-L513</f>
        <v>#REF!</v>
      </c>
      <c r="O513" s="261"/>
      <c r="P513" s="160"/>
      <c r="Q513" s="310">
        <v>2276.88</v>
      </c>
      <c r="R513" s="310">
        <v>2994.77</v>
      </c>
      <c r="S513" s="144"/>
      <c r="T513" s="93">
        <f t="shared" si="146"/>
        <v>-2994.77</v>
      </c>
      <c r="U513" s="160"/>
      <c r="V513" s="310">
        <v>6870.8</v>
      </c>
      <c r="W513" s="310">
        <v>12358.189999999999</v>
      </c>
      <c r="X513" s="144"/>
      <c r="Y513" s="93"/>
      <c r="Z513" s="134"/>
    </row>
    <row r="514" spans="1:26" s="70" customFormat="1" hidden="1" outlineLevel="1" x14ac:dyDescent="0.25">
      <c r="A514" s="65" t="s">
        <v>1438</v>
      </c>
      <c r="B514" s="66" t="s">
        <v>1899</v>
      </c>
      <c r="C514" s="67" t="s">
        <v>2350</v>
      </c>
      <c r="D514" s="68"/>
      <c r="E514" s="69"/>
      <c r="F514" s="310">
        <v>52993.32</v>
      </c>
      <c r="G514" s="310">
        <v>48787.44</v>
      </c>
      <c r="H514" s="144"/>
      <c r="I514" s="93">
        <f t="shared" si="144"/>
        <v>-48787.44</v>
      </c>
      <c r="J514" s="160"/>
      <c r="K514" s="310">
        <v>315612.95</v>
      </c>
      <c r="L514" s="310">
        <v>300087.96000000002</v>
      </c>
      <c r="M514" s="144">
        <f t="shared" si="145"/>
        <v>15524.989999999991</v>
      </c>
      <c r="N514" s="93" t="e">
        <f>+#REF!-L514</f>
        <v>#REF!</v>
      </c>
      <c r="O514" s="261"/>
      <c r="P514" s="160"/>
      <c r="Q514" s="310">
        <v>155097.01999999999</v>
      </c>
      <c r="R514" s="310">
        <v>154628.12</v>
      </c>
      <c r="S514" s="144"/>
      <c r="T514" s="93">
        <f t="shared" si="146"/>
        <v>-154628.12</v>
      </c>
      <c r="U514" s="160"/>
      <c r="V514" s="310">
        <v>638863.37</v>
      </c>
      <c r="W514" s="310">
        <v>597010.93000000005</v>
      </c>
      <c r="X514" s="144"/>
      <c r="Y514" s="93"/>
      <c r="Z514" s="134"/>
    </row>
    <row r="515" spans="1:26" s="70" customFormat="1" hidden="1" outlineLevel="1" x14ac:dyDescent="0.25">
      <c r="A515" s="65" t="s">
        <v>1439</v>
      </c>
      <c r="B515" s="66" t="s">
        <v>1900</v>
      </c>
      <c r="C515" s="67" t="s">
        <v>2351</v>
      </c>
      <c r="D515" s="68"/>
      <c r="E515" s="69"/>
      <c r="F515" s="310">
        <v>3788.39</v>
      </c>
      <c r="G515" s="310">
        <v>4189.4400000000005</v>
      </c>
      <c r="H515" s="144"/>
      <c r="I515" s="93">
        <f t="shared" si="144"/>
        <v>-4189.4400000000005</v>
      </c>
      <c r="J515" s="160"/>
      <c r="K515" s="310">
        <v>26914.73</v>
      </c>
      <c r="L515" s="310">
        <v>27601.29</v>
      </c>
      <c r="M515" s="144">
        <f t="shared" si="145"/>
        <v>-686.56000000000131</v>
      </c>
      <c r="N515" s="93" t="e">
        <f>+#REF!-L515</f>
        <v>#REF!</v>
      </c>
      <c r="O515" s="261"/>
      <c r="P515" s="160"/>
      <c r="Q515" s="310">
        <v>13071.460000000001</v>
      </c>
      <c r="R515" s="310">
        <v>13393.48</v>
      </c>
      <c r="S515" s="144"/>
      <c r="T515" s="93">
        <f t="shared" si="146"/>
        <v>-13393.48</v>
      </c>
      <c r="U515" s="160"/>
      <c r="V515" s="310">
        <v>54021.78</v>
      </c>
      <c r="W515" s="310">
        <v>57493.19</v>
      </c>
      <c r="X515" s="144"/>
      <c r="Y515" s="93"/>
      <c r="Z515" s="134"/>
    </row>
    <row r="516" spans="1:26" s="70" customFormat="1" hidden="1" outlineLevel="1" x14ac:dyDescent="0.25">
      <c r="A516" s="65" t="s">
        <v>1440</v>
      </c>
      <c r="B516" s="66" t="s">
        <v>1901</v>
      </c>
      <c r="C516" s="67" t="s">
        <v>2352</v>
      </c>
      <c r="D516" s="68"/>
      <c r="E516" s="69"/>
      <c r="F516" s="310">
        <v>267.2</v>
      </c>
      <c r="G516" s="310">
        <v>497.3</v>
      </c>
      <c r="H516" s="144"/>
      <c r="I516" s="93">
        <f t="shared" si="144"/>
        <v>-497.3</v>
      </c>
      <c r="J516" s="160"/>
      <c r="K516" s="310">
        <v>1761.83</v>
      </c>
      <c r="L516" s="310">
        <v>1270.72</v>
      </c>
      <c r="M516" s="144">
        <f t="shared" si="145"/>
        <v>491.1099999999999</v>
      </c>
      <c r="N516" s="93" t="e">
        <f>+#REF!-L516</f>
        <v>#REF!</v>
      </c>
      <c r="O516" s="261"/>
      <c r="P516" s="160"/>
      <c r="Q516" s="310">
        <v>780.79</v>
      </c>
      <c r="R516" s="310">
        <v>1127.3500000000001</v>
      </c>
      <c r="S516" s="144"/>
      <c r="T516" s="93">
        <f t="shared" si="146"/>
        <v>-1127.3500000000001</v>
      </c>
      <c r="U516" s="160"/>
      <c r="V516" s="310">
        <v>3875.32</v>
      </c>
      <c r="W516" s="310">
        <v>2734.1000000000004</v>
      </c>
      <c r="X516" s="144"/>
      <c r="Y516" s="93"/>
      <c r="Z516" s="134"/>
    </row>
    <row r="517" spans="1:26" s="70" customFormat="1" hidden="1" outlineLevel="1" x14ac:dyDescent="0.25">
      <c r="A517" s="65" t="s">
        <v>1441</v>
      </c>
      <c r="B517" s="66" t="s">
        <v>1902</v>
      </c>
      <c r="C517" s="67" t="s">
        <v>2353</v>
      </c>
      <c r="D517" s="68"/>
      <c r="E517" s="69"/>
      <c r="F517" s="310">
        <v>54183.23</v>
      </c>
      <c r="G517" s="310">
        <v>44396.08</v>
      </c>
      <c r="H517" s="144"/>
      <c r="I517" s="93">
        <f t="shared" si="144"/>
        <v>-44396.08</v>
      </c>
      <c r="J517" s="160"/>
      <c r="K517" s="310">
        <v>239604.11000000002</v>
      </c>
      <c r="L517" s="310">
        <v>349475.8</v>
      </c>
      <c r="M517" s="144">
        <f t="shared" si="145"/>
        <v>-109871.68999999997</v>
      </c>
      <c r="N517" s="93" t="e">
        <f>+#REF!-L517</f>
        <v>#REF!</v>
      </c>
      <c r="O517" s="261"/>
      <c r="P517" s="160"/>
      <c r="Q517" s="310">
        <v>162768.31</v>
      </c>
      <c r="R517" s="310">
        <v>174227.03</v>
      </c>
      <c r="S517" s="144"/>
      <c r="T517" s="93">
        <f t="shared" si="146"/>
        <v>-174227.03</v>
      </c>
      <c r="U517" s="160"/>
      <c r="V517" s="310">
        <v>536010.27</v>
      </c>
      <c r="W517" s="310">
        <v>662765.46</v>
      </c>
      <c r="X517" s="144"/>
      <c r="Y517" s="93"/>
      <c r="Z517" s="134"/>
    </row>
    <row r="518" spans="1:26" s="70" customFormat="1" hidden="1" outlineLevel="1" x14ac:dyDescent="0.25">
      <c r="A518" s="65" t="s">
        <v>1442</v>
      </c>
      <c r="B518" s="66" t="s">
        <v>1903</v>
      </c>
      <c r="C518" s="67" t="s">
        <v>2354</v>
      </c>
      <c r="D518" s="68"/>
      <c r="E518" s="69"/>
      <c r="F518" s="310">
        <v>21838.600000000002</v>
      </c>
      <c r="G518" s="310">
        <v>35466.5</v>
      </c>
      <c r="H518" s="144"/>
      <c r="I518" s="93">
        <f t="shared" si="144"/>
        <v>-35466.5</v>
      </c>
      <c r="J518" s="160"/>
      <c r="K518" s="310">
        <v>146294.72</v>
      </c>
      <c r="L518" s="310">
        <v>176788.56</v>
      </c>
      <c r="M518" s="144">
        <f t="shared" si="145"/>
        <v>-30493.839999999997</v>
      </c>
      <c r="N518" s="93" t="e">
        <f>+#REF!-L518</f>
        <v>#REF!</v>
      </c>
      <c r="O518" s="261"/>
      <c r="P518" s="160"/>
      <c r="Q518" s="310">
        <v>74745.39</v>
      </c>
      <c r="R518" s="310">
        <v>105273.53</v>
      </c>
      <c r="S518" s="144"/>
      <c r="T518" s="93">
        <f t="shared" si="146"/>
        <v>-105273.53</v>
      </c>
      <c r="U518" s="160"/>
      <c r="V518" s="310">
        <v>290588.54000000004</v>
      </c>
      <c r="W518" s="310">
        <v>370368.04000000004</v>
      </c>
      <c r="X518" s="144"/>
      <c r="Y518" s="93"/>
      <c r="Z518" s="134"/>
    </row>
    <row r="519" spans="1:26" s="70" customFormat="1" hidden="1" outlineLevel="1" x14ac:dyDescent="0.25">
      <c r="A519" s="65" t="s">
        <v>1443</v>
      </c>
      <c r="B519" s="66" t="s">
        <v>1904</v>
      </c>
      <c r="C519" s="67" t="s">
        <v>2355</v>
      </c>
      <c r="D519" s="68"/>
      <c r="E519" s="69"/>
      <c r="F519" s="310">
        <v>41.51</v>
      </c>
      <c r="G519" s="310">
        <v>2167.3000000000002</v>
      </c>
      <c r="H519" s="144"/>
      <c r="I519" s="93">
        <f t="shared" si="144"/>
        <v>-2167.3000000000002</v>
      </c>
      <c r="J519" s="160"/>
      <c r="K519" s="310">
        <v>-271.82</v>
      </c>
      <c r="L519" s="310">
        <v>17615.09</v>
      </c>
      <c r="M519" s="144">
        <f t="shared" si="145"/>
        <v>-17886.91</v>
      </c>
      <c r="N519" s="93" t="e">
        <f>+#REF!-L519</f>
        <v>#REF!</v>
      </c>
      <c r="O519" s="261"/>
      <c r="P519" s="160"/>
      <c r="Q519" s="310">
        <v>42.78</v>
      </c>
      <c r="R519" s="310">
        <v>8892.89</v>
      </c>
      <c r="S519" s="144"/>
      <c r="T519" s="93">
        <f t="shared" si="146"/>
        <v>-8892.89</v>
      </c>
      <c r="U519" s="160"/>
      <c r="V519" s="310">
        <v>17992.73</v>
      </c>
      <c r="W519" s="310">
        <v>37513.17</v>
      </c>
      <c r="X519" s="144"/>
      <c r="Y519" s="93"/>
      <c r="Z519" s="134"/>
    </row>
    <row r="520" spans="1:26" s="70" customFormat="1" hidden="1" outlineLevel="1" x14ac:dyDescent="0.25">
      <c r="A520" s="65" t="s">
        <v>1444</v>
      </c>
      <c r="B520" s="66" t="s">
        <v>1905</v>
      </c>
      <c r="C520" s="67" t="s">
        <v>2356</v>
      </c>
      <c r="D520" s="68"/>
      <c r="E520" s="69"/>
      <c r="F520" s="310">
        <v>0</v>
      </c>
      <c r="G520" s="310">
        <v>0</v>
      </c>
      <c r="H520" s="144"/>
      <c r="I520" s="93">
        <f t="shared" si="144"/>
        <v>0</v>
      </c>
      <c r="J520" s="160"/>
      <c r="K520" s="310">
        <v>0</v>
      </c>
      <c r="L520" s="310">
        <v>0</v>
      </c>
      <c r="M520" s="144">
        <f t="shared" si="145"/>
        <v>0</v>
      </c>
      <c r="N520" s="93" t="e">
        <f>+#REF!-L520</f>
        <v>#REF!</v>
      </c>
      <c r="O520" s="261"/>
      <c r="P520" s="160"/>
      <c r="Q520" s="310">
        <v>0</v>
      </c>
      <c r="R520" s="310">
        <v>0</v>
      </c>
      <c r="S520" s="144"/>
      <c r="T520" s="93">
        <f t="shared" si="146"/>
        <v>0</v>
      </c>
      <c r="U520" s="160"/>
      <c r="V520" s="310">
        <v>0</v>
      </c>
      <c r="W520" s="310">
        <v>-11079.97</v>
      </c>
      <c r="X520" s="144"/>
      <c r="Y520" s="93"/>
      <c r="Z520" s="134"/>
    </row>
    <row r="521" spans="1:26" s="70" customFormat="1" hidden="1" outlineLevel="1" x14ac:dyDescent="0.25">
      <c r="A521" s="65" t="s">
        <v>1445</v>
      </c>
      <c r="B521" s="66" t="s">
        <v>1906</v>
      </c>
      <c r="C521" s="67" t="s">
        <v>2357</v>
      </c>
      <c r="D521" s="68"/>
      <c r="E521" s="69"/>
      <c r="F521" s="310">
        <v>145.91</v>
      </c>
      <c r="G521" s="310">
        <v>-66205.17</v>
      </c>
      <c r="H521" s="144"/>
      <c r="I521" s="93">
        <f t="shared" si="144"/>
        <v>66205.17</v>
      </c>
      <c r="J521" s="160"/>
      <c r="K521" s="310">
        <v>-4282.16</v>
      </c>
      <c r="L521" s="310">
        <v>7569.55</v>
      </c>
      <c r="M521" s="144">
        <f t="shared" si="145"/>
        <v>-11851.71</v>
      </c>
      <c r="N521" s="93" t="e">
        <f>+#REF!-L521</f>
        <v>#REF!</v>
      </c>
      <c r="O521" s="261"/>
      <c r="P521" s="160"/>
      <c r="Q521" s="310">
        <v>1391.28</v>
      </c>
      <c r="R521" s="310">
        <v>5429.85</v>
      </c>
      <c r="S521" s="144"/>
      <c r="T521" s="93">
        <f t="shared" si="146"/>
        <v>-5429.85</v>
      </c>
      <c r="U521" s="160"/>
      <c r="V521" s="310">
        <v>8411.5400000000009</v>
      </c>
      <c r="W521" s="310">
        <v>-187661.97</v>
      </c>
      <c r="X521" s="144"/>
      <c r="Y521" s="93"/>
      <c r="Z521" s="134"/>
    </row>
    <row r="522" spans="1:26" s="70" customFormat="1" hidden="1" outlineLevel="1" x14ac:dyDescent="0.25">
      <c r="A522" s="65" t="s">
        <v>1446</v>
      </c>
      <c r="B522" s="66" t="s">
        <v>1907</v>
      </c>
      <c r="C522" s="67" t="s">
        <v>2358</v>
      </c>
      <c r="D522" s="68"/>
      <c r="E522" s="69"/>
      <c r="F522" s="310">
        <v>1847.94</v>
      </c>
      <c r="G522" s="310">
        <v>1530.52</v>
      </c>
      <c r="H522" s="144"/>
      <c r="I522" s="93">
        <f t="shared" si="144"/>
        <v>-1530.52</v>
      </c>
      <c r="J522" s="160"/>
      <c r="K522" s="310">
        <v>15009.970000000001</v>
      </c>
      <c r="L522" s="310">
        <v>11017.16</v>
      </c>
      <c r="M522" s="144">
        <f t="shared" si="145"/>
        <v>3992.8100000000013</v>
      </c>
      <c r="N522" s="93" t="e">
        <f>+#REF!-L522</f>
        <v>#REF!</v>
      </c>
      <c r="O522" s="261"/>
      <c r="P522" s="160"/>
      <c r="Q522" s="310">
        <v>5695.81</v>
      </c>
      <c r="R522" s="310">
        <v>3892.83</v>
      </c>
      <c r="S522" s="144"/>
      <c r="T522" s="93">
        <f t="shared" si="146"/>
        <v>-3892.83</v>
      </c>
      <c r="U522" s="160"/>
      <c r="V522" s="310">
        <v>23908.660000000003</v>
      </c>
      <c r="W522" s="310">
        <v>35933.56</v>
      </c>
      <c r="X522" s="144"/>
      <c r="Y522" s="93"/>
      <c r="Z522" s="134"/>
    </row>
    <row r="523" spans="1:26" collapsed="1" x14ac:dyDescent="0.25">
      <c r="A523" s="40" t="s">
        <v>707</v>
      </c>
      <c r="B523" s="40">
        <v>1</v>
      </c>
      <c r="C523" s="89" t="s">
        <v>809</v>
      </c>
      <c r="D523" s="85" t="s">
        <v>276</v>
      </c>
      <c r="E523" s="50"/>
      <c r="F523" s="286">
        <v>418749.12</v>
      </c>
      <c r="G523" s="286">
        <v>451290.09000000008</v>
      </c>
      <c r="H523" s="286"/>
      <c r="I523" s="50">
        <f t="shared" si="144"/>
        <v>-451290.09000000008</v>
      </c>
      <c r="J523" s="264"/>
      <c r="K523" s="286">
        <v>2529499.1500000004</v>
      </c>
      <c r="L523" s="286">
        <v>2798566.5700000003</v>
      </c>
      <c r="M523" s="286">
        <f t="shared" si="145"/>
        <v>-269067.41999999993</v>
      </c>
      <c r="N523" s="50" t="e">
        <f>+#REF!-L523</f>
        <v>#REF!</v>
      </c>
      <c r="O523" s="185"/>
      <c r="P523" s="257"/>
      <c r="Q523" s="286">
        <v>1299086.4500000002</v>
      </c>
      <c r="R523" s="286">
        <v>1465002.4400000002</v>
      </c>
      <c r="S523" s="286"/>
      <c r="T523" s="50">
        <f t="shared" si="146"/>
        <v>-1465002.4400000002</v>
      </c>
      <c r="U523" s="264"/>
      <c r="V523" s="286">
        <v>4977745.1100000003</v>
      </c>
      <c r="W523" s="286">
        <v>5116045.3399999989</v>
      </c>
      <c r="X523" s="286"/>
      <c r="Y523"/>
      <c r="Z523"/>
    </row>
    <row r="524" spans="1:26" s="70" customFormat="1" hidden="1" outlineLevel="1" x14ac:dyDescent="0.25">
      <c r="A524" s="65" t="s">
        <v>1447</v>
      </c>
      <c r="B524" s="66" t="s">
        <v>1908</v>
      </c>
      <c r="C524" s="67" t="s">
        <v>2359</v>
      </c>
      <c r="D524" s="68"/>
      <c r="E524" s="69"/>
      <c r="F524" s="310">
        <v>1178.02</v>
      </c>
      <c r="G524" s="310">
        <v>4998.09</v>
      </c>
      <c r="H524" s="144"/>
      <c r="I524" s="93">
        <f t="shared" si="144"/>
        <v>-4998.09</v>
      </c>
      <c r="J524" s="160"/>
      <c r="K524" s="310">
        <v>9006.06</v>
      </c>
      <c r="L524" s="310">
        <v>30426.850000000002</v>
      </c>
      <c r="M524" s="144">
        <f t="shared" si="145"/>
        <v>-21420.79</v>
      </c>
      <c r="N524" s="93" t="e">
        <f>+#REF!-L524</f>
        <v>#REF!</v>
      </c>
      <c r="O524" s="261"/>
      <c r="P524" s="160"/>
      <c r="Q524" s="310">
        <v>4132.5600000000004</v>
      </c>
      <c r="R524" s="310">
        <v>14976.06</v>
      </c>
      <c r="S524" s="144"/>
      <c r="T524" s="93">
        <f t="shared" si="146"/>
        <v>-14976.06</v>
      </c>
      <c r="U524" s="160"/>
      <c r="V524" s="310">
        <v>29732.550000000003</v>
      </c>
      <c r="W524" s="310">
        <v>43419</v>
      </c>
      <c r="X524" s="144"/>
      <c r="Y524" s="93"/>
      <c r="Z524" s="134"/>
    </row>
    <row r="525" spans="1:26" s="70" customFormat="1" hidden="1" outlineLevel="1" x14ac:dyDescent="0.25">
      <c r="A525" s="65" t="s">
        <v>1448</v>
      </c>
      <c r="B525" s="66" t="s">
        <v>1909</v>
      </c>
      <c r="C525" s="67" t="s">
        <v>2360</v>
      </c>
      <c r="D525" s="68"/>
      <c r="E525" s="69"/>
      <c r="F525" s="310">
        <v>4.45</v>
      </c>
      <c r="G525" s="310">
        <v>0</v>
      </c>
      <c r="H525" s="144"/>
      <c r="I525" s="93">
        <f t="shared" si="144"/>
        <v>0</v>
      </c>
      <c r="J525" s="160"/>
      <c r="K525" s="310">
        <v>4.45</v>
      </c>
      <c r="L525" s="310">
        <v>0</v>
      </c>
      <c r="M525" s="144">
        <f t="shared" si="145"/>
        <v>4.45</v>
      </c>
      <c r="N525" s="93" t="e">
        <f>+#REF!-L525</f>
        <v>#REF!</v>
      </c>
      <c r="O525" s="261"/>
      <c r="P525" s="160"/>
      <c r="Q525" s="310">
        <v>4.45</v>
      </c>
      <c r="R525" s="310">
        <v>0</v>
      </c>
      <c r="S525" s="144"/>
      <c r="T525" s="93">
        <f t="shared" si="146"/>
        <v>0</v>
      </c>
      <c r="U525" s="160"/>
      <c r="V525" s="310">
        <v>4.45</v>
      </c>
      <c r="W525" s="310">
        <v>17.05</v>
      </c>
      <c r="X525" s="144"/>
      <c r="Y525" s="93"/>
      <c r="Z525" s="134"/>
    </row>
    <row r="526" spans="1:26" s="70" customFormat="1" hidden="1" outlineLevel="1" x14ac:dyDescent="0.25">
      <c r="A526" s="65" t="s">
        <v>1449</v>
      </c>
      <c r="B526" s="66" t="s">
        <v>1910</v>
      </c>
      <c r="C526" s="67" t="s">
        <v>2361</v>
      </c>
      <c r="D526" s="68"/>
      <c r="E526" s="69"/>
      <c r="F526" s="310">
        <v>101733.90000000001</v>
      </c>
      <c r="G526" s="310">
        <v>111173.27</v>
      </c>
      <c r="H526" s="144"/>
      <c r="I526" s="93">
        <f t="shared" si="144"/>
        <v>-111173.27</v>
      </c>
      <c r="J526" s="160"/>
      <c r="K526" s="310">
        <v>601349.05000000005</v>
      </c>
      <c r="L526" s="310">
        <v>662835.47</v>
      </c>
      <c r="M526" s="144">
        <f t="shared" si="145"/>
        <v>-61486.419999999925</v>
      </c>
      <c r="N526" s="93" t="e">
        <f>+#REF!-L526</f>
        <v>#REF!</v>
      </c>
      <c r="O526" s="261"/>
      <c r="P526" s="160"/>
      <c r="Q526" s="310">
        <v>308495.28000000003</v>
      </c>
      <c r="R526" s="310">
        <v>341279.55</v>
      </c>
      <c r="S526" s="144"/>
      <c r="T526" s="93">
        <f t="shared" si="146"/>
        <v>-341279.55</v>
      </c>
      <c r="U526" s="160"/>
      <c r="V526" s="310">
        <v>1188077.8</v>
      </c>
      <c r="W526" s="310">
        <v>1245236.1000000001</v>
      </c>
      <c r="X526" s="144"/>
      <c r="Y526" s="93"/>
      <c r="Z526" s="134"/>
    </row>
    <row r="527" spans="1:26" s="70" customFormat="1" hidden="1" outlineLevel="1" x14ac:dyDescent="0.25">
      <c r="A527" s="65" t="s">
        <v>1450</v>
      </c>
      <c r="B527" s="66" t="s">
        <v>1911</v>
      </c>
      <c r="C527" s="67" t="s">
        <v>2362</v>
      </c>
      <c r="D527" s="68"/>
      <c r="E527" s="69"/>
      <c r="F527" s="310">
        <v>-6.29</v>
      </c>
      <c r="G527" s="310">
        <v>0</v>
      </c>
      <c r="H527" s="144"/>
      <c r="I527" s="93">
        <f t="shared" si="144"/>
        <v>0</v>
      </c>
      <c r="J527" s="160"/>
      <c r="K527" s="310">
        <v>15.21</v>
      </c>
      <c r="L527" s="310">
        <v>0</v>
      </c>
      <c r="M527" s="144">
        <f t="shared" si="145"/>
        <v>15.21</v>
      </c>
      <c r="N527" s="93" t="e">
        <f>+#REF!-L527</f>
        <v>#REF!</v>
      </c>
      <c r="O527" s="261"/>
      <c r="P527" s="160"/>
      <c r="Q527" s="310">
        <v>-25.55</v>
      </c>
      <c r="R527" s="310">
        <v>0</v>
      </c>
      <c r="S527" s="144"/>
      <c r="T527" s="93">
        <f t="shared" si="146"/>
        <v>0</v>
      </c>
      <c r="U527" s="160"/>
      <c r="V527" s="310">
        <v>15.21</v>
      </c>
      <c r="W527" s="310">
        <v>0</v>
      </c>
      <c r="X527" s="144"/>
      <c r="Y527" s="93"/>
      <c r="Z527" s="134"/>
    </row>
    <row r="528" spans="1:26" s="70" customFormat="1" hidden="1" outlineLevel="1" x14ac:dyDescent="0.25">
      <c r="A528" s="65" t="s">
        <v>1451</v>
      </c>
      <c r="B528" s="66" t="s">
        <v>1912</v>
      </c>
      <c r="C528" s="67" t="s">
        <v>2363</v>
      </c>
      <c r="D528" s="68"/>
      <c r="E528" s="69"/>
      <c r="F528" s="310">
        <v>108213.74</v>
      </c>
      <c r="G528" s="310">
        <v>28530.100000000002</v>
      </c>
      <c r="H528" s="144"/>
      <c r="I528" s="93">
        <f t="shared" si="144"/>
        <v>-28530.100000000002</v>
      </c>
      <c r="J528" s="160"/>
      <c r="K528" s="310">
        <v>477731.46</v>
      </c>
      <c r="L528" s="310">
        <v>314495.11</v>
      </c>
      <c r="M528" s="144">
        <f t="shared" si="145"/>
        <v>163236.35000000003</v>
      </c>
      <c r="N528" s="93" t="e">
        <f>+#REF!-L528</f>
        <v>#REF!</v>
      </c>
      <c r="O528" s="261"/>
      <c r="P528" s="160"/>
      <c r="Q528" s="310">
        <v>325095.71000000002</v>
      </c>
      <c r="R528" s="310">
        <v>64343.94</v>
      </c>
      <c r="S528" s="144"/>
      <c r="T528" s="93">
        <f t="shared" si="146"/>
        <v>-64343.94</v>
      </c>
      <c r="U528" s="160"/>
      <c r="V528" s="310">
        <v>601078.76</v>
      </c>
      <c r="W528" s="310">
        <v>511100.77</v>
      </c>
      <c r="X528" s="144"/>
      <c r="Y528" s="93"/>
      <c r="Z528" s="134"/>
    </row>
    <row r="529" spans="1:26" s="70" customFormat="1" hidden="1" outlineLevel="1" x14ac:dyDescent="0.25">
      <c r="A529" s="65" t="s">
        <v>1452</v>
      </c>
      <c r="B529" s="66" t="s">
        <v>1913</v>
      </c>
      <c r="C529" s="67" t="s">
        <v>2364</v>
      </c>
      <c r="D529" s="68"/>
      <c r="E529" s="69"/>
      <c r="F529" s="310">
        <v>1870.33</v>
      </c>
      <c r="G529" s="310">
        <v>595.29</v>
      </c>
      <c r="H529" s="144"/>
      <c r="I529" s="93">
        <f t="shared" si="144"/>
        <v>-595.29</v>
      </c>
      <c r="J529" s="160"/>
      <c r="K529" s="310">
        <v>14026.14</v>
      </c>
      <c r="L529" s="310">
        <v>3114.9300000000003</v>
      </c>
      <c r="M529" s="144">
        <f t="shared" si="145"/>
        <v>10911.21</v>
      </c>
      <c r="N529" s="93" t="e">
        <f>+#REF!-L529</f>
        <v>#REF!</v>
      </c>
      <c r="O529" s="261"/>
      <c r="P529" s="160"/>
      <c r="Q529" s="310">
        <v>3705.66</v>
      </c>
      <c r="R529" s="310">
        <v>952.04</v>
      </c>
      <c r="S529" s="144"/>
      <c r="T529" s="93">
        <f t="shared" si="146"/>
        <v>-952.04</v>
      </c>
      <c r="U529" s="160"/>
      <c r="V529" s="310">
        <v>25194.639999999999</v>
      </c>
      <c r="W529" s="310">
        <v>6719.9600000000009</v>
      </c>
      <c r="X529" s="144"/>
      <c r="Y529" s="93"/>
      <c r="Z529" s="134"/>
    </row>
    <row r="530" spans="1:26" s="70" customFormat="1" hidden="1" outlineLevel="1" x14ac:dyDescent="0.25">
      <c r="A530" s="65" t="s">
        <v>1453</v>
      </c>
      <c r="B530" s="66" t="s">
        <v>1914</v>
      </c>
      <c r="C530" s="67" t="s">
        <v>2365</v>
      </c>
      <c r="D530" s="68"/>
      <c r="E530" s="69"/>
      <c r="F530" s="310">
        <v>0</v>
      </c>
      <c r="G530" s="310">
        <v>0</v>
      </c>
      <c r="H530" s="144"/>
      <c r="I530" s="93">
        <f t="shared" si="144"/>
        <v>0</v>
      </c>
      <c r="J530" s="160"/>
      <c r="K530" s="310">
        <v>-98.31</v>
      </c>
      <c r="L530" s="310">
        <v>0</v>
      </c>
      <c r="M530" s="144">
        <f t="shared" si="145"/>
        <v>-98.31</v>
      </c>
      <c r="N530" s="93" t="e">
        <f>+#REF!-L530</f>
        <v>#REF!</v>
      </c>
      <c r="O530" s="261"/>
      <c r="P530" s="160"/>
      <c r="Q530" s="310">
        <v>-1.49</v>
      </c>
      <c r="R530" s="310">
        <v>0</v>
      </c>
      <c r="S530" s="144"/>
      <c r="T530" s="93">
        <f t="shared" si="146"/>
        <v>0</v>
      </c>
      <c r="U530" s="160"/>
      <c r="V530" s="310">
        <v>0</v>
      </c>
      <c r="W530" s="310">
        <v>0</v>
      </c>
      <c r="X530" s="144"/>
      <c r="Y530" s="93"/>
      <c r="Z530" s="134"/>
    </row>
    <row r="531" spans="1:26" collapsed="1" x14ac:dyDescent="0.25">
      <c r="A531" s="40" t="s">
        <v>712</v>
      </c>
      <c r="B531" s="40">
        <v>2</v>
      </c>
      <c r="C531" s="89" t="s">
        <v>810</v>
      </c>
      <c r="D531" s="85" t="s">
        <v>276</v>
      </c>
      <c r="E531" s="50"/>
      <c r="F531" s="286">
        <v>212994.15</v>
      </c>
      <c r="G531" s="286">
        <v>145296.75</v>
      </c>
      <c r="H531" s="286"/>
      <c r="I531" s="50">
        <f t="shared" si="144"/>
        <v>-145296.75</v>
      </c>
      <c r="J531" s="264"/>
      <c r="K531" s="286">
        <v>1102034.0599999998</v>
      </c>
      <c r="L531" s="286">
        <v>1010872.36</v>
      </c>
      <c r="M531" s="286">
        <f t="shared" si="145"/>
        <v>91161.699999999837</v>
      </c>
      <c r="N531" s="50" t="e">
        <f>+#REF!-L531</f>
        <v>#REF!</v>
      </c>
      <c r="O531" s="185"/>
      <c r="P531" s="257"/>
      <c r="Q531" s="286">
        <v>641406.62000000011</v>
      </c>
      <c r="R531" s="286">
        <v>421551.58999999997</v>
      </c>
      <c r="S531" s="286"/>
      <c r="T531" s="50">
        <f t="shared" si="146"/>
        <v>-421551.58999999997</v>
      </c>
      <c r="U531" s="264"/>
      <c r="V531" s="286">
        <v>1844103.41</v>
      </c>
      <c r="W531" s="286">
        <v>1806492.8799999997</v>
      </c>
      <c r="X531" s="286"/>
      <c r="Y531"/>
      <c r="Z531"/>
    </row>
    <row r="532" spans="1:26" s="70" customFormat="1" hidden="1" outlineLevel="1" x14ac:dyDescent="0.25">
      <c r="A532" s="65" t="s">
        <v>1454</v>
      </c>
      <c r="B532" s="66" t="s">
        <v>1915</v>
      </c>
      <c r="C532" s="67" t="s">
        <v>2366</v>
      </c>
      <c r="D532" s="68"/>
      <c r="E532" s="69"/>
      <c r="F532" s="310">
        <v>762.91</v>
      </c>
      <c r="G532" s="310">
        <v>803.95</v>
      </c>
      <c r="H532" s="144"/>
      <c r="I532" s="93">
        <f t="shared" si="144"/>
        <v>-803.95</v>
      </c>
      <c r="J532" s="160"/>
      <c r="K532" s="310">
        <v>3688.86</v>
      </c>
      <c r="L532" s="310">
        <v>5455.08</v>
      </c>
      <c r="M532" s="144">
        <f t="shared" si="145"/>
        <v>-1766.2199999999998</v>
      </c>
      <c r="N532" s="93" t="e">
        <f>+#REF!-L532</f>
        <v>#REF!</v>
      </c>
      <c r="O532" s="261"/>
      <c r="P532" s="160"/>
      <c r="Q532" s="310">
        <v>2572.17</v>
      </c>
      <c r="R532" s="310">
        <v>3416.55</v>
      </c>
      <c r="S532" s="144"/>
      <c r="T532" s="93">
        <f t="shared" si="146"/>
        <v>-3416.55</v>
      </c>
      <c r="U532" s="160"/>
      <c r="V532" s="310">
        <v>9200.81</v>
      </c>
      <c r="W532" s="310">
        <v>11346.46</v>
      </c>
      <c r="X532" s="144"/>
      <c r="Y532" s="93"/>
      <c r="Z532" s="134"/>
    </row>
    <row r="533" spans="1:26" s="70" customFormat="1" hidden="1" outlineLevel="1" x14ac:dyDescent="0.25">
      <c r="A533" s="65" t="s">
        <v>1455</v>
      </c>
      <c r="B533" s="66" t="s">
        <v>1916</v>
      </c>
      <c r="C533" s="67" t="s">
        <v>2367</v>
      </c>
      <c r="D533" s="68"/>
      <c r="E533" s="69"/>
      <c r="F533" s="310">
        <v>51.75</v>
      </c>
      <c r="G533" s="310">
        <v>4.6500000000000004</v>
      </c>
      <c r="H533" s="144"/>
      <c r="I533" s="93">
        <f t="shared" si="144"/>
        <v>-4.6500000000000004</v>
      </c>
      <c r="J533" s="160"/>
      <c r="K533" s="310">
        <v>90.99</v>
      </c>
      <c r="L533" s="310">
        <v>20.47</v>
      </c>
      <c r="M533" s="144">
        <f t="shared" si="145"/>
        <v>70.52</v>
      </c>
      <c r="N533" s="93" t="e">
        <f>+#REF!-L533</f>
        <v>#REF!</v>
      </c>
      <c r="O533" s="261"/>
      <c r="P533" s="160"/>
      <c r="Q533" s="310">
        <v>87.97</v>
      </c>
      <c r="R533" s="310">
        <v>16.8</v>
      </c>
      <c r="S533" s="144"/>
      <c r="T533" s="93">
        <f t="shared" si="146"/>
        <v>-16.8</v>
      </c>
      <c r="U533" s="160"/>
      <c r="V533" s="310">
        <v>134.47</v>
      </c>
      <c r="W533" s="310">
        <v>92.46</v>
      </c>
      <c r="X533" s="144"/>
      <c r="Y533" s="93"/>
      <c r="Z533" s="134"/>
    </row>
    <row r="534" spans="1:26" s="70" customFormat="1" hidden="1" outlineLevel="1" x14ac:dyDescent="0.25">
      <c r="A534" s="65" t="s">
        <v>1456</v>
      </c>
      <c r="B534" s="66" t="s">
        <v>1917</v>
      </c>
      <c r="C534" s="67" t="s">
        <v>2368</v>
      </c>
      <c r="D534" s="68"/>
      <c r="E534" s="69"/>
      <c r="F534" s="310">
        <v>0</v>
      </c>
      <c r="G534" s="310">
        <v>0</v>
      </c>
      <c r="H534" s="144"/>
      <c r="I534" s="93">
        <f t="shared" si="144"/>
        <v>0</v>
      </c>
      <c r="J534" s="160"/>
      <c r="K534" s="310">
        <v>0</v>
      </c>
      <c r="L534" s="310">
        <v>79.86</v>
      </c>
      <c r="M534" s="144">
        <f t="shared" si="145"/>
        <v>-79.86</v>
      </c>
      <c r="N534" s="93" t="e">
        <f>+#REF!-L534</f>
        <v>#REF!</v>
      </c>
      <c r="O534" s="261"/>
      <c r="P534" s="160"/>
      <c r="Q534" s="310">
        <v>0</v>
      </c>
      <c r="R534" s="310">
        <v>0</v>
      </c>
      <c r="S534" s="144"/>
      <c r="T534" s="93">
        <f t="shared" si="146"/>
        <v>0</v>
      </c>
      <c r="U534" s="160"/>
      <c r="V534" s="310">
        <v>0</v>
      </c>
      <c r="W534" s="310">
        <v>79.86</v>
      </c>
      <c r="X534" s="144"/>
      <c r="Y534" s="93"/>
      <c r="Z534" s="134"/>
    </row>
    <row r="535" spans="1:26" collapsed="1" x14ac:dyDescent="0.25">
      <c r="A535" s="40" t="s">
        <v>717</v>
      </c>
      <c r="B535" s="40">
        <v>3</v>
      </c>
      <c r="C535" s="89" t="s">
        <v>811</v>
      </c>
      <c r="D535" s="85" t="s">
        <v>276</v>
      </c>
      <c r="E535" s="50"/>
      <c r="F535" s="286">
        <v>814.66</v>
      </c>
      <c r="G535" s="286">
        <v>808.6</v>
      </c>
      <c r="H535" s="286"/>
      <c r="I535" s="50">
        <f t="shared" si="144"/>
        <v>-808.6</v>
      </c>
      <c r="J535" s="264"/>
      <c r="K535" s="286">
        <v>3779.85</v>
      </c>
      <c r="L535" s="286">
        <v>5555.41</v>
      </c>
      <c r="M535" s="286">
        <f t="shared" si="145"/>
        <v>-1775.56</v>
      </c>
      <c r="N535" s="50" t="e">
        <f>+#REF!-L535</f>
        <v>#REF!</v>
      </c>
      <c r="O535" s="185"/>
      <c r="P535" s="257"/>
      <c r="Q535" s="286">
        <v>2660.14</v>
      </c>
      <c r="R535" s="286">
        <v>3433.3500000000004</v>
      </c>
      <c r="S535" s="286"/>
      <c r="T535" s="50">
        <f t="shared" si="146"/>
        <v>-3433.3500000000004</v>
      </c>
      <c r="U535" s="264"/>
      <c r="V535" s="286">
        <v>9335.2799999999988</v>
      </c>
      <c r="W535" s="286">
        <v>11518.78</v>
      </c>
      <c r="X535" s="286"/>
      <c r="Y535"/>
      <c r="Z535"/>
    </row>
    <row r="536" spans="1:26" x14ac:dyDescent="0.25">
      <c r="A536" s="40"/>
      <c r="B536" s="40">
        <v>4</v>
      </c>
      <c r="C536" s="80" t="s">
        <v>296</v>
      </c>
      <c r="D536" s="184"/>
      <c r="E536" s="242"/>
      <c r="F536" s="308"/>
      <c r="G536" s="308"/>
      <c r="H536" s="308"/>
      <c r="I536" s="242"/>
      <c r="J536" s="269"/>
      <c r="K536" s="308"/>
      <c r="L536" s="308"/>
      <c r="M536" s="308"/>
      <c r="N536" s="242"/>
      <c r="O536" s="267"/>
      <c r="P536" s="268"/>
      <c r="Q536" s="308"/>
      <c r="R536" s="308"/>
      <c r="S536" s="308"/>
      <c r="T536" s="242"/>
      <c r="U536" s="269"/>
      <c r="V536" s="308"/>
      <c r="W536" s="308"/>
      <c r="X536" s="308"/>
      <c r="Y536" s="241"/>
      <c r="Z536" s="241"/>
    </row>
    <row r="537" spans="1:26" x14ac:dyDescent="0.25">
      <c r="A537" s="40"/>
      <c r="B537" s="40">
        <v>5</v>
      </c>
      <c r="C537" s="80" t="s">
        <v>812</v>
      </c>
      <c r="D537" s="184"/>
      <c r="E537" s="242"/>
      <c r="F537" s="308"/>
      <c r="G537" s="308"/>
      <c r="H537" s="308"/>
      <c r="I537" s="242"/>
      <c r="J537" s="269"/>
      <c r="K537" s="308"/>
      <c r="L537" s="308"/>
      <c r="M537" s="308"/>
      <c r="N537" s="242"/>
      <c r="O537" s="267"/>
      <c r="P537" s="268"/>
      <c r="Q537" s="308"/>
      <c r="R537" s="308"/>
      <c r="S537" s="308"/>
      <c r="T537" s="242"/>
      <c r="U537" s="269"/>
      <c r="V537" s="308"/>
      <c r="W537" s="308"/>
      <c r="X537" s="308"/>
      <c r="Y537" s="241"/>
      <c r="Z537" s="241"/>
    </row>
    <row r="538" spans="1:26" s="70" customFormat="1" hidden="1" outlineLevel="1" x14ac:dyDescent="0.25">
      <c r="A538" s="65" t="s">
        <v>1457</v>
      </c>
      <c r="B538" s="66" t="s">
        <v>1918</v>
      </c>
      <c r="C538" s="67" t="s">
        <v>2369</v>
      </c>
      <c r="D538" s="68"/>
      <c r="E538" s="69"/>
      <c r="F538" s="310">
        <v>892871.27</v>
      </c>
      <c r="G538" s="310">
        <v>1677038.6</v>
      </c>
      <c r="H538" s="144"/>
      <c r="I538" s="93">
        <f t="shared" ref="I538:I569" si="147">+U538-G538</f>
        <v>-1677038.6</v>
      </c>
      <c r="J538" s="160"/>
      <c r="K538" s="310">
        <v>5662758.4699999997</v>
      </c>
      <c r="L538" s="310">
        <v>6606857.3200000003</v>
      </c>
      <c r="M538" s="144">
        <f t="shared" ref="M538:M569" si="148">+K538-L538</f>
        <v>-944098.85000000056</v>
      </c>
      <c r="N538" s="93" t="e">
        <f>+#REF!-L538</f>
        <v>#REF!</v>
      </c>
      <c r="O538" s="261"/>
      <c r="P538" s="160"/>
      <c r="Q538" s="310">
        <v>2706670.59</v>
      </c>
      <c r="R538" s="310">
        <v>3660716.35</v>
      </c>
      <c r="S538" s="144"/>
      <c r="T538" s="93">
        <f t="shared" ref="T538:T569" si="149">+P538-R538</f>
        <v>-3660716.35</v>
      </c>
      <c r="U538" s="160"/>
      <c r="V538" s="310">
        <v>11301171.050000001</v>
      </c>
      <c r="W538" s="310">
        <v>12255605.27</v>
      </c>
      <c r="X538" s="144"/>
      <c r="Y538" s="93"/>
      <c r="Z538" s="134"/>
    </row>
    <row r="539" spans="1:26" s="70" customFormat="1" hidden="1" outlineLevel="1" x14ac:dyDescent="0.25">
      <c r="A539" s="65" t="s">
        <v>1458</v>
      </c>
      <c r="B539" s="66" t="s">
        <v>1919</v>
      </c>
      <c r="C539" s="67" t="s">
        <v>2370</v>
      </c>
      <c r="D539" s="68"/>
      <c r="E539" s="69"/>
      <c r="F539" s="310">
        <v>0</v>
      </c>
      <c r="G539" s="310">
        <v>0</v>
      </c>
      <c r="H539" s="144"/>
      <c r="I539" s="93">
        <f t="shared" si="147"/>
        <v>0</v>
      </c>
      <c r="J539" s="160"/>
      <c r="K539" s="310">
        <v>0</v>
      </c>
      <c r="L539" s="310">
        <v>0</v>
      </c>
      <c r="M539" s="144">
        <f t="shared" si="148"/>
        <v>0</v>
      </c>
      <c r="N539" s="93" t="e">
        <f>+#REF!-L539</f>
        <v>#REF!</v>
      </c>
      <c r="O539" s="261"/>
      <c r="P539" s="160"/>
      <c r="Q539" s="310">
        <v>0</v>
      </c>
      <c r="R539" s="310">
        <v>0</v>
      </c>
      <c r="S539" s="144"/>
      <c r="T539" s="93">
        <f t="shared" si="149"/>
        <v>0</v>
      </c>
      <c r="U539" s="160"/>
      <c r="V539" s="310">
        <v>0</v>
      </c>
      <c r="W539" s="310">
        <v>0</v>
      </c>
      <c r="X539" s="144"/>
      <c r="Y539" s="93"/>
      <c r="Z539" s="134"/>
    </row>
    <row r="540" spans="1:26" collapsed="1" x14ac:dyDescent="0.25">
      <c r="A540" s="40" t="s">
        <v>718</v>
      </c>
      <c r="B540" s="40">
        <v>6</v>
      </c>
      <c r="C540" s="89" t="s">
        <v>294</v>
      </c>
      <c r="D540" s="85"/>
      <c r="E540" s="50"/>
      <c r="F540" s="286">
        <v>892871.27</v>
      </c>
      <c r="G540" s="286">
        <v>1677038.6</v>
      </c>
      <c r="H540" s="286"/>
      <c r="I540" s="50">
        <f t="shared" si="147"/>
        <v>-1677038.6</v>
      </c>
      <c r="J540" s="264"/>
      <c r="K540" s="286">
        <v>5662758.4699999997</v>
      </c>
      <c r="L540" s="286">
        <v>6606857.3200000003</v>
      </c>
      <c r="M540" s="286">
        <f t="shared" si="148"/>
        <v>-944098.85000000056</v>
      </c>
      <c r="N540" s="50" t="e">
        <f>+#REF!-L540</f>
        <v>#REF!</v>
      </c>
      <c r="O540" s="185"/>
      <c r="P540" s="257"/>
      <c r="Q540" s="286">
        <v>2706670.59</v>
      </c>
      <c r="R540" s="286">
        <v>3660716.35</v>
      </c>
      <c r="S540" s="286"/>
      <c r="T540" s="50">
        <f t="shared" si="149"/>
        <v>-3660716.35</v>
      </c>
      <c r="U540" s="264"/>
      <c r="V540" s="286">
        <v>11301171.050000001</v>
      </c>
      <c r="W540" s="286">
        <v>12255605.27</v>
      </c>
      <c r="X540" s="286"/>
      <c r="Y540"/>
      <c r="Z540"/>
    </row>
    <row r="541" spans="1:26" s="70" customFormat="1" hidden="1" outlineLevel="1" x14ac:dyDescent="0.25">
      <c r="A541" s="65" t="s">
        <v>1459</v>
      </c>
      <c r="B541" s="66" t="s">
        <v>1920</v>
      </c>
      <c r="C541" s="67" t="s">
        <v>2371</v>
      </c>
      <c r="D541" s="68"/>
      <c r="E541" s="69"/>
      <c r="F541" s="310">
        <v>44892.14</v>
      </c>
      <c r="G541" s="310">
        <v>84757.22</v>
      </c>
      <c r="H541" s="144"/>
      <c r="I541" s="93">
        <f t="shared" si="147"/>
        <v>-84757.22</v>
      </c>
      <c r="J541" s="160"/>
      <c r="K541" s="310">
        <v>717533.58</v>
      </c>
      <c r="L541" s="310">
        <v>424819.02</v>
      </c>
      <c r="M541" s="144">
        <f t="shared" si="148"/>
        <v>292714.55999999994</v>
      </c>
      <c r="N541" s="93" t="e">
        <f>+#REF!-L541</f>
        <v>#REF!</v>
      </c>
      <c r="O541" s="261"/>
      <c r="P541" s="160"/>
      <c r="Q541" s="310">
        <v>400205.9</v>
      </c>
      <c r="R541" s="310">
        <v>178989.15</v>
      </c>
      <c r="S541" s="144"/>
      <c r="T541" s="93">
        <f t="shared" si="149"/>
        <v>-178989.15</v>
      </c>
      <c r="U541" s="160"/>
      <c r="V541" s="310">
        <v>806256.69</v>
      </c>
      <c r="W541" s="310">
        <v>639222.38</v>
      </c>
      <c r="X541" s="144"/>
      <c r="Y541" s="93"/>
      <c r="Z541" s="134"/>
    </row>
    <row r="542" spans="1:26" s="70" customFormat="1" hidden="1" outlineLevel="1" x14ac:dyDescent="0.25">
      <c r="A542" s="65" t="s">
        <v>1460</v>
      </c>
      <c r="B542" s="66" t="s">
        <v>1921</v>
      </c>
      <c r="C542" s="67" t="s">
        <v>2372</v>
      </c>
      <c r="D542" s="68"/>
      <c r="E542" s="69"/>
      <c r="F542" s="310">
        <v>0</v>
      </c>
      <c r="G542" s="310">
        <v>47.92</v>
      </c>
      <c r="H542" s="144"/>
      <c r="I542" s="93">
        <f t="shared" si="147"/>
        <v>-47.92</v>
      </c>
      <c r="J542" s="160"/>
      <c r="K542" s="310">
        <v>64.13</v>
      </c>
      <c r="L542" s="310">
        <v>140.80000000000001</v>
      </c>
      <c r="M542" s="144">
        <f t="shared" si="148"/>
        <v>-76.670000000000016</v>
      </c>
      <c r="N542" s="93" t="e">
        <f>+#REF!-L542</f>
        <v>#REF!</v>
      </c>
      <c r="O542" s="261"/>
      <c r="P542" s="160"/>
      <c r="Q542" s="310">
        <v>0.28000000000000003</v>
      </c>
      <c r="R542" s="310">
        <v>92.53</v>
      </c>
      <c r="S542" s="144"/>
      <c r="T542" s="93">
        <f t="shared" si="149"/>
        <v>-92.53</v>
      </c>
      <c r="U542" s="160"/>
      <c r="V542" s="310">
        <v>117.24</v>
      </c>
      <c r="W542" s="310">
        <v>316</v>
      </c>
      <c r="X542" s="144"/>
      <c r="Y542" s="93"/>
      <c r="Z542" s="134"/>
    </row>
    <row r="543" spans="1:26" s="70" customFormat="1" hidden="1" outlineLevel="1" x14ac:dyDescent="0.25">
      <c r="A543" s="65" t="s">
        <v>1461</v>
      </c>
      <c r="B543" s="66" t="s">
        <v>1922</v>
      </c>
      <c r="C543" s="67" t="s">
        <v>2373</v>
      </c>
      <c r="D543" s="68"/>
      <c r="E543" s="69"/>
      <c r="F543" s="310">
        <v>0</v>
      </c>
      <c r="G543" s="310">
        <v>0</v>
      </c>
      <c r="H543" s="144"/>
      <c r="I543" s="93">
        <f t="shared" si="147"/>
        <v>0</v>
      </c>
      <c r="J543" s="160"/>
      <c r="K543" s="310">
        <v>0</v>
      </c>
      <c r="L543" s="310">
        <v>0</v>
      </c>
      <c r="M543" s="144">
        <f t="shared" si="148"/>
        <v>0</v>
      </c>
      <c r="N543" s="93" t="e">
        <f>+#REF!-L543</f>
        <v>#REF!</v>
      </c>
      <c r="O543" s="261"/>
      <c r="P543" s="160"/>
      <c r="Q543" s="310">
        <v>0</v>
      </c>
      <c r="R543" s="310">
        <v>0</v>
      </c>
      <c r="S543" s="144"/>
      <c r="T543" s="93">
        <f t="shared" si="149"/>
        <v>0</v>
      </c>
      <c r="U543" s="160"/>
      <c r="V543" s="310">
        <v>0</v>
      </c>
      <c r="W543" s="310">
        <v>105.95</v>
      </c>
      <c r="X543" s="144"/>
      <c r="Y543" s="93"/>
      <c r="Z543" s="134"/>
    </row>
    <row r="544" spans="1:26" s="70" customFormat="1" hidden="1" outlineLevel="1" x14ac:dyDescent="0.25">
      <c r="A544" s="65" t="s">
        <v>1462</v>
      </c>
      <c r="B544" s="66" t="s">
        <v>1923</v>
      </c>
      <c r="C544" s="67" t="s">
        <v>2374</v>
      </c>
      <c r="D544" s="68"/>
      <c r="E544" s="69"/>
      <c r="F544" s="310">
        <v>0</v>
      </c>
      <c r="G544" s="310">
        <v>0</v>
      </c>
      <c r="H544" s="144"/>
      <c r="I544" s="93">
        <f t="shared" si="147"/>
        <v>0</v>
      </c>
      <c r="J544" s="160"/>
      <c r="K544" s="310">
        <v>0</v>
      </c>
      <c r="L544" s="310">
        <v>0</v>
      </c>
      <c r="M544" s="144">
        <f t="shared" si="148"/>
        <v>0</v>
      </c>
      <c r="N544" s="93" t="e">
        <f>+#REF!-L544</f>
        <v>#REF!</v>
      </c>
      <c r="O544" s="261"/>
      <c r="P544" s="160"/>
      <c r="Q544" s="310">
        <v>0</v>
      </c>
      <c r="R544" s="310">
        <v>0</v>
      </c>
      <c r="S544" s="144"/>
      <c r="T544" s="93">
        <f t="shared" si="149"/>
        <v>0</v>
      </c>
      <c r="U544" s="160"/>
      <c r="V544" s="310">
        <v>13.620000000000001</v>
      </c>
      <c r="W544" s="310">
        <v>5.9</v>
      </c>
      <c r="X544" s="144"/>
      <c r="Y544" s="93"/>
      <c r="Z544" s="134"/>
    </row>
    <row r="545" spans="1:26" s="70" customFormat="1" hidden="1" outlineLevel="1" x14ac:dyDescent="0.25">
      <c r="A545" s="65" t="s">
        <v>1463</v>
      </c>
      <c r="B545" s="66" t="s">
        <v>1924</v>
      </c>
      <c r="C545" s="67" t="s">
        <v>2375</v>
      </c>
      <c r="D545" s="68"/>
      <c r="E545" s="69"/>
      <c r="F545" s="310">
        <v>0</v>
      </c>
      <c r="G545" s="310">
        <v>0</v>
      </c>
      <c r="H545" s="144"/>
      <c r="I545" s="93">
        <f t="shared" si="147"/>
        <v>0</v>
      </c>
      <c r="J545" s="160"/>
      <c r="K545" s="310">
        <v>24.36</v>
      </c>
      <c r="L545" s="310">
        <v>0</v>
      </c>
      <c r="M545" s="144">
        <f t="shared" si="148"/>
        <v>24.36</v>
      </c>
      <c r="N545" s="93" t="e">
        <f>+#REF!-L545</f>
        <v>#REF!</v>
      </c>
      <c r="O545" s="261"/>
      <c r="P545" s="160"/>
      <c r="Q545" s="310">
        <v>24.36</v>
      </c>
      <c r="R545" s="310">
        <v>0</v>
      </c>
      <c r="S545" s="144"/>
      <c r="T545" s="93">
        <f t="shared" si="149"/>
        <v>0</v>
      </c>
      <c r="U545" s="160"/>
      <c r="V545" s="310">
        <v>45.870000000000005</v>
      </c>
      <c r="W545" s="310">
        <v>10.9</v>
      </c>
      <c r="X545" s="144"/>
      <c r="Y545" s="93"/>
      <c r="Z545" s="134"/>
    </row>
    <row r="546" spans="1:26" s="70" customFormat="1" hidden="1" outlineLevel="1" x14ac:dyDescent="0.25">
      <c r="A546" s="65" t="s">
        <v>1464</v>
      </c>
      <c r="B546" s="66" t="s">
        <v>1925</v>
      </c>
      <c r="C546" s="67" t="s">
        <v>2376</v>
      </c>
      <c r="D546" s="68"/>
      <c r="E546" s="69"/>
      <c r="F546" s="310">
        <v>150.84</v>
      </c>
      <c r="G546" s="310">
        <v>6.8500000000000005</v>
      </c>
      <c r="H546" s="144"/>
      <c r="I546" s="93">
        <f t="shared" si="147"/>
        <v>-6.8500000000000005</v>
      </c>
      <c r="J546" s="160"/>
      <c r="K546" s="310">
        <v>414.97</v>
      </c>
      <c r="L546" s="310">
        <v>36.74</v>
      </c>
      <c r="M546" s="144">
        <f t="shared" si="148"/>
        <v>378.23</v>
      </c>
      <c r="N546" s="93" t="e">
        <f>+#REF!-L546</f>
        <v>#REF!</v>
      </c>
      <c r="O546" s="261"/>
      <c r="P546" s="160"/>
      <c r="Q546" s="310">
        <v>380.93</v>
      </c>
      <c r="R546" s="310">
        <v>22.34</v>
      </c>
      <c r="S546" s="144"/>
      <c r="T546" s="93">
        <f t="shared" si="149"/>
        <v>-22.34</v>
      </c>
      <c r="U546" s="160"/>
      <c r="V546" s="310">
        <v>630.59</v>
      </c>
      <c r="W546" s="310">
        <v>109.05000000000001</v>
      </c>
      <c r="X546" s="144"/>
      <c r="Y546" s="93"/>
      <c r="Z546" s="134"/>
    </row>
    <row r="547" spans="1:26" s="70" customFormat="1" hidden="1" outlineLevel="1" x14ac:dyDescent="0.25">
      <c r="A547" s="65" t="s">
        <v>1465</v>
      </c>
      <c r="B547" s="66" t="s">
        <v>1926</v>
      </c>
      <c r="C547" s="67" t="s">
        <v>2377</v>
      </c>
      <c r="D547" s="68"/>
      <c r="E547" s="69"/>
      <c r="F547" s="310">
        <v>17.650000000000002</v>
      </c>
      <c r="G547" s="310">
        <v>5.89</v>
      </c>
      <c r="H547" s="144"/>
      <c r="I547" s="93">
        <f t="shared" si="147"/>
        <v>-5.89</v>
      </c>
      <c r="J547" s="160"/>
      <c r="K547" s="310">
        <v>100.53</v>
      </c>
      <c r="L547" s="310">
        <v>71.350000000000009</v>
      </c>
      <c r="M547" s="144">
        <f t="shared" si="148"/>
        <v>29.179999999999993</v>
      </c>
      <c r="N547" s="93" t="e">
        <f>+#REF!-L547</f>
        <v>#REF!</v>
      </c>
      <c r="O547" s="261"/>
      <c r="P547" s="160"/>
      <c r="Q547" s="310">
        <v>63.160000000000004</v>
      </c>
      <c r="R547" s="310">
        <v>29.59</v>
      </c>
      <c r="S547" s="144"/>
      <c r="T547" s="93">
        <f t="shared" si="149"/>
        <v>-29.59</v>
      </c>
      <c r="U547" s="160"/>
      <c r="V547" s="310">
        <v>152.13999999999999</v>
      </c>
      <c r="W547" s="310">
        <v>1256.4099999999999</v>
      </c>
      <c r="X547" s="144"/>
      <c r="Y547" s="93"/>
      <c r="Z547" s="134"/>
    </row>
    <row r="548" spans="1:26" s="70" customFormat="1" hidden="1" outlineLevel="1" x14ac:dyDescent="0.25">
      <c r="A548" s="65" t="s">
        <v>1466</v>
      </c>
      <c r="B548" s="66" t="s">
        <v>1927</v>
      </c>
      <c r="C548" s="67" t="s">
        <v>2378</v>
      </c>
      <c r="D548" s="68"/>
      <c r="E548" s="69"/>
      <c r="F548" s="310">
        <v>62.35</v>
      </c>
      <c r="G548" s="310">
        <v>22.29</v>
      </c>
      <c r="H548" s="144"/>
      <c r="I548" s="93">
        <f t="shared" si="147"/>
        <v>-22.29</v>
      </c>
      <c r="J548" s="160"/>
      <c r="K548" s="310">
        <v>229.22</v>
      </c>
      <c r="L548" s="310">
        <v>468.04</v>
      </c>
      <c r="M548" s="144">
        <f t="shared" si="148"/>
        <v>-238.82000000000002</v>
      </c>
      <c r="N548" s="93" t="e">
        <f>+#REF!-L548</f>
        <v>#REF!</v>
      </c>
      <c r="O548" s="261"/>
      <c r="P548" s="160"/>
      <c r="Q548" s="310">
        <v>151.01</v>
      </c>
      <c r="R548" s="310">
        <v>84.22</v>
      </c>
      <c r="S548" s="144"/>
      <c r="T548" s="93">
        <f t="shared" si="149"/>
        <v>-84.22</v>
      </c>
      <c r="U548" s="160"/>
      <c r="V548" s="310">
        <v>423.53999999999996</v>
      </c>
      <c r="W548" s="310">
        <v>564.02</v>
      </c>
      <c r="X548" s="144"/>
      <c r="Y548" s="93"/>
      <c r="Z548" s="134"/>
    </row>
    <row r="549" spans="1:26" s="70" customFormat="1" hidden="1" outlineLevel="1" x14ac:dyDescent="0.25">
      <c r="A549" s="65" t="s">
        <v>1467</v>
      </c>
      <c r="B549" s="66" t="s">
        <v>1928</v>
      </c>
      <c r="C549" s="67" t="s">
        <v>2379</v>
      </c>
      <c r="D549" s="68"/>
      <c r="E549" s="69"/>
      <c r="F549" s="310">
        <v>25.89</v>
      </c>
      <c r="G549" s="310">
        <v>1.62</v>
      </c>
      <c r="H549" s="144"/>
      <c r="I549" s="93">
        <f t="shared" si="147"/>
        <v>-1.62</v>
      </c>
      <c r="J549" s="160"/>
      <c r="K549" s="310">
        <v>98.53</v>
      </c>
      <c r="L549" s="310">
        <v>9.7799999999999994</v>
      </c>
      <c r="M549" s="144">
        <f t="shared" si="148"/>
        <v>88.75</v>
      </c>
      <c r="N549" s="93" t="e">
        <f>+#REF!-L549</f>
        <v>#REF!</v>
      </c>
      <c r="O549" s="261"/>
      <c r="P549" s="160"/>
      <c r="Q549" s="310">
        <v>91.43</v>
      </c>
      <c r="R549" s="310">
        <v>3.65</v>
      </c>
      <c r="S549" s="144"/>
      <c r="T549" s="93">
        <f t="shared" si="149"/>
        <v>-3.65</v>
      </c>
      <c r="U549" s="160"/>
      <c r="V549" s="310">
        <v>129.97999999999999</v>
      </c>
      <c r="W549" s="310">
        <v>26.380000000000003</v>
      </c>
      <c r="X549" s="144"/>
      <c r="Y549" s="93"/>
      <c r="Z549" s="134"/>
    </row>
    <row r="550" spans="1:26" s="70" customFormat="1" hidden="1" outlineLevel="1" x14ac:dyDescent="0.25">
      <c r="A550" s="65" t="s">
        <v>1468</v>
      </c>
      <c r="B550" s="66" t="s">
        <v>1929</v>
      </c>
      <c r="C550" s="67" t="s">
        <v>2380</v>
      </c>
      <c r="D550" s="68"/>
      <c r="E550" s="69"/>
      <c r="F550" s="310">
        <v>14.700000000000001</v>
      </c>
      <c r="G550" s="310">
        <v>5.54</v>
      </c>
      <c r="H550" s="144"/>
      <c r="I550" s="93">
        <f t="shared" si="147"/>
        <v>-5.54</v>
      </c>
      <c r="J550" s="160"/>
      <c r="K550" s="310">
        <v>56.51</v>
      </c>
      <c r="L550" s="310">
        <v>35.29</v>
      </c>
      <c r="M550" s="144">
        <f t="shared" si="148"/>
        <v>21.22</v>
      </c>
      <c r="N550" s="93" t="e">
        <f>+#REF!-L550</f>
        <v>#REF!</v>
      </c>
      <c r="O550" s="261"/>
      <c r="P550" s="160"/>
      <c r="Q550" s="310">
        <v>38.78</v>
      </c>
      <c r="R550" s="310">
        <v>25.3</v>
      </c>
      <c r="S550" s="144"/>
      <c r="T550" s="93">
        <f t="shared" si="149"/>
        <v>-25.3</v>
      </c>
      <c r="U550" s="160"/>
      <c r="V550" s="310">
        <v>84.49</v>
      </c>
      <c r="W550" s="310">
        <v>79.75</v>
      </c>
      <c r="X550" s="144"/>
      <c r="Y550" s="93"/>
      <c r="Z550" s="134"/>
    </row>
    <row r="551" spans="1:26" s="70" customFormat="1" hidden="1" outlineLevel="1" x14ac:dyDescent="0.25">
      <c r="A551" s="65" t="s">
        <v>1469</v>
      </c>
      <c r="B551" s="66" t="s">
        <v>1930</v>
      </c>
      <c r="C551" s="67" t="s">
        <v>2381</v>
      </c>
      <c r="D551" s="68"/>
      <c r="E551" s="69"/>
      <c r="F551" s="310">
        <v>8.61</v>
      </c>
      <c r="G551" s="310">
        <v>3.18</v>
      </c>
      <c r="H551" s="144"/>
      <c r="I551" s="93">
        <f t="shared" si="147"/>
        <v>-3.18</v>
      </c>
      <c r="J551" s="160"/>
      <c r="K551" s="310">
        <v>25.66</v>
      </c>
      <c r="L551" s="310">
        <v>15.780000000000001</v>
      </c>
      <c r="M551" s="144">
        <f t="shared" si="148"/>
        <v>9.879999999999999</v>
      </c>
      <c r="N551" s="93" t="e">
        <f>+#REF!-L551</f>
        <v>#REF!</v>
      </c>
      <c r="O551" s="261"/>
      <c r="P551" s="160"/>
      <c r="Q551" s="310">
        <v>16.080000000000002</v>
      </c>
      <c r="R551" s="310">
        <v>15.780000000000001</v>
      </c>
      <c r="S551" s="144"/>
      <c r="T551" s="93">
        <f t="shared" si="149"/>
        <v>-15.780000000000001</v>
      </c>
      <c r="U551" s="160"/>
      <c r="V551" s="310">
        <v>86.75</v>
      </c>
      <c r="W551" s="310">
        <v>16.68</v>
      </c>
      <c r="X551" s="144"/>
      <c r="Y551" s="93"/>
      <c r="Z551" s="134"/>
    </row>
    <row r="552" spans="1:26" s="70" customFormat="1" hidden="1" outlineLevel="1" x14ac:dyDescent="0.25">
      <c r="A552" s="65" t="s">
        <v>1470</v>
      </c>
      <c r="B552" s="66" t="s">
        <v>1931</v>
      </c>
      <c r="C552" s="67" t="s">
        <v>2382</v>
      </c>
      <c r="D552" s="68"/>
      <c r="E552" s="69"/>
      <c r="F552" s="310">
        <v>26.02</v>
      </c>
      <c r="G552" s="310">
        <v>0</v>
      </c>
      <c r="H552" s="144"/>
      <c r="I552" s="93">
        <f t="shared" si="147"/>
        <v>0</v>
      </c>
      <c r="J552" s="160"/>
      <c r="K552" s="310">
        <v>53.43</v>
      </c>
      <c r="L552" s="310">
        <v>2.67</v>
      </c>
      <c r="M552" s="144">
        <f t="shared" si="148"/>
        <v>50.76</v>
      </c>
      <c r="N552" s="93" t="e">
        <f>+#REF!-L552</f>
        <v>#REF!</v>
      </c>
      <c r="O552" s="261"/>
      <c r="P552" s="160"/>
      <c r="Q552" s="310">
        <v>45.67</v>
      </c>
      <c r="R552" s="310">
        <v>0.49</v>
      </c>
      <c r="S552" s="144"/>
      <c r="T552" s="93">
        <f t="shared" si="149"/>
        <v>-0.49</v>
      </c>
      <c r="U552" s="160"/>
      <c r="V552" s="310">
        <v>77.2</v>
      </c>
      <c r="W552" s="310">
        <v>9.0399999999999991</v>
      </c>
      <c r="X552" s="144"/>
      <c r="Y552" s="93"/>
      <c r="Z552" s="134"/>
    </row>
    <row r="553" spans="1:26" s="70" customFormat="1" hidden="1" outlineLevel="1" x14ac:dyDescent="0.25">
      <c r="A553" s="65" t="s">
        <v>1471</v>
      </c>
      <c r="B553" s="66" t="s">
        <v>1932</v>
      </c>
      <c r="C553" s="67" t="s">
        <v>2383</v>
      </c>
      <c r="D553" s="68"/>
      <c r="E553" s="69"/>
      <c r="F553" s="310">
        <v>99.04</v>
      </c>
      <c r="G553" s="310">
        <v>27.97</v>
      </c>
      <c r="H553" s="144"/>
      <c r="I553" s="93">
        <f t="shared" si="147"/>
        <v>-27.97</v>
      </c>
      <c r="J553" s="160"/>
      <c r="K553" s="310">
        <v>499.81</v>
      </c>
      <c r="L553" s="310">
        <v>469.08</v>
      </c>
      <c r="M553" s="144">
        <f t="shared" si="148"/>
        <v>30.730000000000018</v>
      </c>
      <c r="N553" s="93" t="e">
        <f>+#REF!-L553</f>
        <v>#REF!</v>
      </c>
      <c r="O553" s="261"/>
      <c r="P553" s="160"/>
      <c r="Q553" s="310">
        <v>350.84000000000003</v>
      </c>
      <c r="R553" s="310">
        <v>332.49</v>
      </c>
      <c r="S553" s="144"/>
      <c r="T553" s="93">
        <f t="shared" si="149"/>
        <v>-332.49</v>
      </c>
      <c r="U553" s="160"/>
      <c r="V553" s="310">
        <v>894.47</v>
      </c>
      <c r="W553" s="310">
        <v>684.04</v>
      </c>
      <c r="X553" s="144"/>
      <c r="Y553" s="93"/>
      <c r="Z553" s="134"/>
    </row>
    <row r="554" spans="1:26" s="70" customFormat="1" hidden="1" outlineLevel="1" x14ac:dyDescent="0.25">
      <c r="A554" s="65" t="s">
        <v>1472</v>
      </c>
      <c r="B554" s="66" t="s">
        <v>1933</v>
      </c>
      <c r="C554" s="67" t="s">
        <v>2384</v>
      </c>
      <c r="D554" s="68"/>
      <c r="E554" s="69"/>
      <c r="F554" s="310">
        <v>0.31</v>
      </c>
      <c r="G554" s="310">
        <v>33.380000000000003</v>
      </c>
      <c r="H554" s="144"/>
      <c r="I554" s="93">
        <f t="shared" si="147"/>
        <v>-33.380000000000003</v>
      </c>
      <c r="J554" s="160"/>
      <c r="K554" s="310">
        <v>60.49</v>
      </c>
      <c r="L554" s="310">
        <v>42.97</v>
      </c>
      <c r="M554" s="144">
        <f t="shared" si="148"/>
        <v>17.520000000000003</v>
      </c>
      <c r="N554" s="93" t="e">
        <f>+#REF!-L554</f>
        <v>#REF!</v>
      </c>
      <c r="O554" s="261"/>
      <c r="P554" s="160"/>
      <c r="Q554" s="310">
        <v>59.88</v>
      </c>
      <c r="R554" s="310">
        <v>34.81</v>
      </c>
      <c r="S554" s="144"/>
      <c r="T554" s="93">
        <f t="shared" si="149"/>
        <v>-34.81</v>
      </c>
      <c r="U554" s="160"/>
      <c r="V554" s="310">
        <v>182.24</v>
      </c>
      <c r="W554" s="310">
        <v>101.44</v>
      </c>
      <c r="X554" s="144"/>
      <c r="Y554" s="93"/>
      <c r="Z554" s="134"/>
    </row>
    <row r="555" spans="1:26" s="70" customFormat="1" hidden="1" outlineLevel="1" x14ac:dyDescent="0.25">
      <c r="A555" s="65" t="s">
        <v>1473</v>
      </c>
      <c r="B555" s="66" t="s">
        <v>1934</v>
      </c>
      <c r="C555" s="67" t="s">
        <v>2385</v>
      </c>
      <c r="D555" s="68"/>
      <c r="E555" s="69"/>
      <c r="F555" s="310">
        <v>16.12</v>
      </c>
      <c r="G555" s="310">
        <v>0</v>
      </c>
      <c r="H555" s="144"/>
      <c r="I555" s="93">
        <f t="shared" si="147"/>
        <v>0</v>
      </c>
      <c r="J555" s="160"/>
      <c r="K555" s="310">
        <v>16.12</v>
      </c>
      <c r="L555" s="310">
        <v>7.13</v>
      </c>
      <c r="M555" s="144">
        <f t="shared" si="148"/>
        <v>8.990000000000002</v>
      </c>
      <c r="N555" s="93" t="e">
        <f>+#REF!-L555</f>
        <v>#REF!</v>
      </c>
      <c r="O555" s="261"/>
      <c r="P555" s="160"/>
      <c r="Q555" s="310">
        <v>16.12</v>
      </c>
      <c r="R555" s="310">
        <v>0</v>
      </c>
      <c r="S555" s="144"/>
      <c r="T555" s="93">
        <f t="shared" si="149"/>
        <v>0</v>
      </c>
      <c r="U555" s="160"/>
      <c r="V555" s="310">
        <v>16.12</v>
      </c>
      <c r="W555" s="310">
        <v>7.13</v>
      </c>
      <c r="X555" s="144"/>
      <c r="Y555" s="93"/>
      <c r="Z555" s="134"/>
    </row>
    <row r="556" spans="1:26" s="70" customFormat="1" hidden="1" outlineLevel="1" x14ac:dyDescent="0.25">
      <c r="A556" s="65" t="s">
        <v>1474</v>
      </c>
      <c r="B556" s="66" t="s">
        <v>1935</v>
      </c>
      <c r="C556" s="67" t="s">
        <v>2386</v>
      </c>
      <c r="D556" s="68"/>
      <c r="E556" s="69"/>
      <c r="F556" s="310">
        <v>1.95</v>
      </c>
      <c r="G556" s="310">
        <v>0</v>
      </c>
      <c r="H556" s="144"/>
      <c r="I556" s="93">
        <f t="shared" si="147"/>
        <v>0</v>
      </c>
      <c r="J556" s="160"/>
      <c r="K556" s="310">
        <v>7.32</v>
      </c>
      <c r="L556" s="310">
        <v>2.75</v>
      </c>
      <c r="M556" s="144">
        <f t="shared" si="148"/>
        <v>4.57</v>
      </c>
      <c r="N556" s="93" t="e">
        <f>+#REF!-L556</f>
        <v>#REF!</v>
      </c>
      <c r="O556" s="261"/>
      <c r="P556" s="160"/>
      <c r="Q556" s="310">
        <v>4.8500000000000005</v>
      </c>
      <c r="R556" s="310">
        <v>2.75</v>
      </c>
      <c r="S556" s="144"/>
      <c r="T556" s="93">
        <f t="shared" si="149"/>
        <v>-2.75</v>
      </c>
      <c r="U556" s="160"/>
      <c r="V556" s="310">
        <v>19.29</v>
      </c>
      <c r="W556" s="310">
        <v>3.69</v>
      </c>
      <c r="X556" s="144"/>
      <c r="Y556" s="93"/>
      <c r="Z556" s="134"/>
    </row>
    <row r="557" spans="1:26" s="70" customFormat="1" hidden="1" outlineLevel="1" x14ac:dyDescent="0.25">
      <c r="A557" s="65" t="s">
        <v>1475</v>
      </c>
      <c r="B557" s="66" t="s">
        <v>1936</v>
      </c>
      <c r="C557" s="67" t="s">
        <v>2387</v>
      </c>
      <c r="D557" s="68"/>
      <c r="E557" s="69"/>
      <c r="F557" s="310">
        <v>12.94</v>
      </c>
      <c r="G557" s="310">
        <v>0</v>
      </c>
      <c r="H557" s="144"/>
      <c r="I557" s="93">
        <f t="shared" si="147"/>
        <v>0</v>
      </c>
      <c r="J557" s="160"/>
      <c r="K557" s="310">
        <v>46.730000000000004</v>
      </c>
      <c r="L557" s="310">
        <v>4.6900000000000004</v>
      </c>
      <c r="M557" s="144">
        <f t="shared" si="148"/>
        <v>42.040000000000006</v>
      </c>
      <c r="N557" s="93" t="e">
        <f>+#REF!-L557</f>
        <v>#REF!</v>
      </c>
      <c r="O557" s="261"/>
      <c r="P557" s="160"/>
      <c r="Q557" s="310">
        <v>7.12</v>
      </c>
      <c r="R557" s="310">
        <v>4.6900000000000004</v>
      </c>
      <c r="S557" s="144"/>
      <c r="T557" s="93">
        <f t="shared" si="149"/>
        <v>-4.6900000000000004</v>
      </c>
      <c r="U557" s="160"/>
      <c r="V557" s="310">
        <v>50.570000000000007</v>
      </c>
      <c r="W557" s="310">
        <v>16.52</v>
      </c>
      <c r="X557" s="144"/>
      <c r="Y557" s="93"/>
      <c r="Z557" s="134"/>
    </row>
    <row r="558" spans="1:26" s="70" customFormat="1" hidden="1" outlineLevel="1" x14ac:dyDescent="0.25">
      <c r="A558" s="65" t="s">
        <v>1476</v>
      </c>
      <c r="B558" s="66" t="s">
        <v>1937</v>
      </c>
      <c r="C558" s="67" t="s">
        <v>2388</v>
      </c>
      <c r="D558" s="68"/>
      <c r="E558" s="69"/>
      <c r="F558" s="310">
        <v>857.56000000000006</v>
      </c>
      <c r="G558" s="310">
        <v>0</v>
      </c>
      <c r="H558" s="144"/>
      <c r="I558" s="93">
        <f t="shared" si="147"/>
        <v>0</v>
      </c>
      <c r="J558" s="160"/>
      <c r="K558" s="310">
        <v>2466.9500000000003</v>
      </c>
      <c r="L558" s="310">
        <v>51.800000000000004</v>
      </c>
      <c r="M558" s="144">
        <f t="shared" si="148"/>
        <v>2415.15</v>
      </c>
      <c r="N558" s="93" t="e">
        <f>+#REF!-L558</f>
        <v>#REF!</v>
      </c>
      <c r="O558" s="261"/>
      <c r="P558" s="160"/>
      <c r="Q558" s="310">
        <v>2452.9</v>
      </c>
      <c r="R558" s="310">
        <v>35.300000000000004</v>
      </c>
      <c r="S558" s="144"/>
      <c r="T558" s="93">
        <f t="shared" si="149"/>
        <v>-35.300000000000004</v>
      </c>
      <c r="U558" s="160"/>
      <c r="V558" s="310">
        <v>2521.0400000000004</v>
      </c>
      <c r="W558" s="310">
        <v>56.540000000000006</v>
      </c>
      <c r="X558" s="144"/>
      <c r="Y558" s="93"/>
      <c r="Z558" s="134"/>
    </row>
    <row r="559" spans="1:26" s="70" customFormat="1" hidden="1" outlineLevel="1" x14ac:dyDescent="0.25">
      <c r="A559" s="65" t="s">
        <v>1477</v>
      </c>
      <c r="B559" s="66" t="s">
        <v>1938</v>
      </c>
      <c r="C559" s="67" t="s">
        <v>2389</v>
      </c>
      <c r="D559" s="68"/>
      <c r="E559" s="69"/>
      <c r="F559" s="310">
        <v>0</v>
      </c>
      <c r="G559" s="310">
        <v>12.75</v>
      </c>
      <c r="H559" s="144"/>
      <c r="I559" s="93">
        <f t="shared" si="147"/>
        <v>-12.75</v>
      </c>
      <c r="J559" s="160"/>
      <c r="K559" s="310">
        <v>317.09000000000003</v>
      </c>
      <c r="L559" s="310">
        <v>23.22</v>
      </c>
      <c r="M559" s="144">
        <f t="shared" si="148"/>
        <v>293.87</v>
      </c>
      <c r="N559" s="93" t="e">
        <f>+#REF!-L559</f>
        <v>#REF!</v>
      </c>
      <c r="O559" s="261"/>
      <c r="P559" s="160"/>
      <c r="Q559" s="310">
        <v>0</v>
      </c>
      <c r="R559" s="310">
        <v>23.22</v>
      </c>
      <c r="S559" s="144"/>
      <c r="T559" s="93">
        <f t="shared" si="149"/>
        <v>-23.22</v>
      </c>
      <c r="U559" s="160"/>
      <c r="V559" s="310">
        <v>556.91000000000008</v>
      </c>
      <c r="W559" s="310">
        <v>23.22</v>
      </c>
      <c r="X559" s="144"/>
      <c r="Y559" s="93"/>
      <c r="Z559" s="134"/>
    </row>
    <row r="560" spans="1:26" s="70" customFormat="1" hidden="1" outlineLevel="1" x14ac:dyDescent="0.25">
      <c r="A560" s="65" t="s">
        <v>1478</v>
      </c>
      <c r="B560" s="66" t="s">
        <v>1939</v>
      </c>
      <c r="C560" s="67" t="s">
        <v>2390</v>
      </c>
      <c r="D560" s="68"/>
      <c r="E560" s="69"/>
      <c r="F560" s="310">
        <v>47.54</v>
      </c>
      <c r="G560" s="310">
        <v>3.1</v>
      </c>
      <c r="H560" s="144"/>
      <c r="I560" s="93">
        <f t="shared" si="147"/>
        <v>-3.1</v>
      </c>
      <c r="J560" s="160"/>
      <c r="K560" s="310">
        <v>138.72999999999999</v>
      </c>
      <c r="L560" s="310">
        <v>3.1</v>
      </c>
      <c r="M560" s="144">
        <f t="shared" si="148"/>
        <v>135.63</v>
      </c>
      <c r="N560" s="93" t="e">
        <f>+#REF!-L560</f>
        <v>#REF!</v>
      </c>
      <c r="O560" s="261"/>
      <c r="P560" s="160"/>
      <c r="Q560" s="310">
        <v>57.26</v>
      </c>
      <c r="R560" s="310">
        <v>3.1</v>
      </c>
      <c r="S560" s="144"/>
      <c r="T560" s="93">
        <f t="shared" si="149"/>
        <v>-3.1</v>
      </c>
      <c r="U560" s="160"/>
      <c r="V560" s="310">
        <v>219.99</v>
      </c>
      <c r="W560" s="310">
        <v>31.150000000000002</v>
      </c>
      <c r="X560" s="144"/>
      <c r="Y560" s="93"/>
      <c r="Z560" s="134"/>
    </row>
    <row r="561" spans="1:26" s="70" customFormat="1" hidden="1" outlineLevel="1" x14ac:dyDescent="0.25">
      <c r="A561" s="65" t="s">
        <v>1479</v>
      </c>
      <c r="B561" s="66" t="s">
        <v>1940</v>
      </c>
      <c r="C561" s="67" t="s">
        <v>2391</v>
      </c>
      <c r="D561" s="68"/>
      <c r="E561" s="69"/>
      <c r="F561" s="310">
        <v>12.120000000000001</v>
      </c>
      <c r="G561" s="310">
        <v>0</v>
      </c>
      <c r="H561" s="144"/>
      <c r="I561" s="93">
        <f t="shared" si="147"/>
        <v>0</v>
      </c>
      <c r="J561" s="160"/>
      <c r="K561" s="310">
        <v>21.71</v>
      </c>
      <c r="L561" s="310">
        <v>0</v>
      </c>
      <c r="M561" s="144">
        <f t="shared" si="148"/>
        <v>21.71</v>
      </c>
      <c r="N561" s="93" t="e">
        <f>+#REF!-L561</f>
        <v>#REF!</v>
      </c>
      <c r="O561" s="261"/>
      <c r="P561" s="160"/>
      <c r="Q561" s="310">
        <v>12.120000000000001</v>
      </c>
      <c r="R561" s="310">
        <v>0</v>
      </c>
      <c r="S561" s="144"/>
      <c r="T561" s="93">
        <f t="shared" si="149"/>
        <v>0</v>
      </c>
      <c r="U561" s="160"/>
      <c r="V561" s="310">
        <v>41.44</v>
      </c>
      <c r="W561" s="310">
        <v>7.38</v>
      </c>
      <c r="X561" s="144"/>
      <c r="Y561" s="93"/>
      <c r="Z561" s="134"/>
    </row>
    <row r="562" spans="1:26" collapsed="1" x14ac:dyDescent="0.25">
      <c r="A562" s="40" t="s">
        <v>719</v>
      </c>
      <c r="B562" s="40">
        <v>7</v>
      </c>
      <c r="C562" s="89" t="s">
        <v>293</v>
      </c>
      <c r="D562" s="85"/>
      <c r="E562" s="50"/>
      <c r="F562" s="286">
        <v>46245.779999999992</v>
      </c>
      <c r="G562" s="286">
        <v>84927.709999999992</v>
      </c>
      <c r="H562" s="286"/>
      <c r="I562" s="50">
        <f t="shared" si="147"/>
        <v>-84927.709999999992</v>
      </c>
      <c r="J562" s="264"/>
      <c r="K562" s="286">
        <v>722175.86999999988</v>
      </c>
      <c r="L562" s="286">
        <v>426204.2099999999</v>
      </c>
      <c r="M562" s="286">
        <f t="shared" si="148"/>
        <v>295971.65999999997</v>
      </c>
      <c r="N562" s="50" t="e">
        <f>+#REF!-L562</f>
        <v>#REF!</v>
      </c>
      <c r="O562" s="185"/>
      <c r="P562" s="257"/>
      <c r="Q562" s="286">
        <v>403978.69000000006</v>
      </c>
      <c r="R562" s="286">
        <v>179699.40999999995</v>
      </c>
      <c r="S562" s="286"/>
      <c r="T562" s="50">
        <f t="shared" si="149"/>
        <v>-179699.40999999995</v>
      </c>
      <c r="U562" s="264"/>
      <c r="V562" s="286">
        <v>812520.17999999982</v>
      </c>
      <c r="W562" s="286">
        <v>642653.57000000007</v>
      </c>
      <c r="X562" s="286"/>
      <c r="Y562"/>
      <c r="Z562"/>
    </row>
    <row r="563" spans="1:26" s="70" customFormat="1" hidden="1" outlineLevel="1" x14ac:dyDescent="0.25">
      <c r="A563" s="65" t="s">
        <v>1480</v>
      </c>
      <c r="B563" s="66" t="s">
        <v>1941</v>
      </c>
      <c r="C563" s="67" t="s">
        <v>2392</v>
      </c>
      <c r="D563" s="68"/>
      <c r="E563" s="69"/>
      <c r="F563" s="310">
        <v>18784.71</v>
      </c>
      <c r="G563" s="310">
        <v>6143.67</v>
      </c>
      <c r="H563" s="144"/>
      <c r="I563" s="93">
        <f t="shared" si="147"/>
        <v>-6143.67</v>
      </c>
      <c r="J563" s="160"/>
      <c r="K563" s="310">
        <v>77620.150000000009</v>
      </c>
      <c r="L563" s="310">
        <v>93074.26</v>
      </c>
      <c r="M563" s="144">
        <f t="shared" si="148"/>
        <v>-15454.109999999986</v>
      </c>
      <c r="N563" s="93" t="e">
        <f>+#REF!-L563</f>
        <v>#REF!</v>
      </c>
      <c r="O563" s="261"/>
      <c r="P563" s="160"/>
      <c r="Q563" s="310">
        <v>32846.49</v>
      </c>
      <c r="R563" s="310">
        <v>71659.48</v>
      </c>
      <c r="S563" s="144"/>
      <c r="T563" s="93">
        <f t="shared" si="149"/>
        <v>-71659.48</v>
      </c>
      <c r="U563" s="160"/>
      <c r="V563" s="310">
        <v>682856.95000000007</v>
      </c>
      <c r="W563" s="310">
        <v>224455.77000000002</v>
      </c>
      <c r="X563" s="144"/>
      <c r="Y563" s="93"/>
      <c r="Z563" s="134"/>
    </row>
    <row r="564" spans="1:26" s="70" customFormat="1" hidden="1" outlineLevel="1" x14ac:dyDescent="0.25">
      <c r="A564" s="65" t="s">
        <v>1481</v>
      </c>
      <c r="B564" s="66" t="s">
        <v>1942</v>
      </c>
      <c r="C564" s="67" t="s">
        <v>2393</v>
      </c>
      <c r="D564" s="68"/>
      <c r="E564" s="69"/>
      <c r="F564" s="310">
        <v>41570</v>
      </c>
      <c r="G564" s="310">
        <v>33279</v>
      </c>
      <c r="H564" s="144"/>
      <c r="I564" s="93">
        <f t="shared" si="147"/>
        <v>-33279</v>
      </c>
      <c r="J564" s="160"/>
      <c r="K564" s="310">
        <v>235656</v>
      </c>
      <c r="L564" s="310">
        <v>250919</v>
      </c>
      <c r="M564" s="144">
        <f t="shared" si="148"/>
        <v>-15263</v>
      </c>
      <c r="N564" s="93" t="e">
        <f>+#REF!-L564</f>
        <v>#REF!</v>
      </c>
      <c r="O564" s="261"/>
      <c r="P564" s="160"/>
      <c r="Q564" s="310">
        <v>125541</v>
      </c>
      <c r="R564" s="310">
        <v>131619</v>
      </c>
      <c r="S564" s="144"/>
      <c r="T564" s="93">
        <f t="shared" si="149"/>
        <v>-131619</v>
      </c>
      <c r="U564" s="160"/>
      <c r="V564" s="310">
        <v>441834</v>
      </c>
      <c r="W564" s="310">
        <v>448603</v>
      </c>
      <c r="X564" s="144"/>
      <c r="Y564" s="93"/>
      <c r="Z564" s="134"/>
    </row>
    <row r="565" spans="1:26" s="70" customFormat="1" hidden="1" outlineLevel="1" x14ac:dyDescent="0.25">
      <c r="A565" s="65" t="s">
        <v>1482</v>
      </c>
      <c r="B565" s="66" t="s">
        <v>1943</v>
      </c>
      <c r="C565" s="67" t="s">
        <v>2394</v>
      </c>
      <c r="D565" s="68"/>
      <c r="E565" s="69"/>
      <c r="F565" s="310">
        <v>0</v>
      </c>
      <c r="G565" s="310">
        <v>0</v>
      </c>
      <c r="H565" s="144"/>
      <c r="I565" s="93">
        <f t="shared" si="147"/>
        <v>0</v>
      </c>
      <c r="J565" s="160"/>
      <c r="K565" s="310">
        <v>-0.05</v>
      </c>
      <c r="L565" s="310">
        <v>0</v>
      </c>
      <c r="M565" s="144">
        <f t="shared" si="148"/>
        <v>-0.05</v>
      </c>
      <c r="N565" s="93" t="e">
        <f>+#REF!-L565</f>
        <v>#REF!</v>
      </c>
      <c r="O565" s="261"/>
      <c r="P565" s="160"/>
      <c r="Q565" s="310">
        <v>-0.03</v>
      </c>
      <c r="R565" s="310">
        <v>0</v>
      </c>
      <c r="S565" s="144"/>
      <c r="T565" s="93">
        <f t="shared" si="149"/>
        <v>0</v>
      </c>
      <c r="U565" s="160"/>
      <c r="V565" s="310">
        <v>-6.0000000000000005E-2</v>
      </c>
      <c r="W565" s="310">
        <v>0</v>
      </c>
      <c r="X565" s="144"/>
      <c r="Y565" s="93"/>
      <c r="Z565" s="134"/>
    </row>
    <row r="566" spans="1:26" s="70" customFormat="1" hidden="1" outlineLevel="1" x14ac:dyDescent="0.25">
      <c r="A566" s="65" t="s">
        <v>1483</v>
      </c>
      <c r="B566" s="66" t="s">
        <v>1944</v>
      </c>
      <c r="C566" s="67" t="s">
        <v>2395</v>
      </c>
      <c r="D566" s="68"/>
      <c r="E566" s="69"/>
      <c r="F566" s="310">
        <v>1472.91</v>
      </c>
      <c r="G566" s="310">
        <v>35.6</v>
      </c>
      <c r="H566" s="144"/>
      <c r="I566" s="93">
        <f t="shared" si="147"/>
        <v>-35.6</v>
      </c>
      <c r="J566" s="160"/>
      <c r="K566" s="310">
        <v>1702.51</v>
      </c>
      <c r="L566" s="310">
        <v>-92.070000000000007</v>
      </c>
      <c r="M566" s="144">
        <f t="shared" si="148"/>
        <v>1794.58</v>
      </c>
      <c r="N566" s="93" t="e">
        <f>+#REF!-L566</f>
        <v>#REF!</v>
      </c>
      <c r="O566" s="261"/>
      <c r="P566" s="160"/>
      <c r="Q566" s="310">
        <v>1524.73</v>
      </c>
      <c r="R566" s="310">
        <v>35.6</v>
      </c>
      <c r="S566" s="144"/>
      <c r="T566" s="93">
        <f t="shared" si="149"/>
        <v>-35.6</v>
      </c>
      <c r="U566" s="160"/>
      <c r="V566" s="310">
        <v>2235.44</v>
      </c>
      <c r="W566" s="310">
        <v>5332.7800000000007</v>
      </c>
      <c r="X566" s="144"/>
      <c r="Y566" s="93"/>
      <c r="Z566" s="134"/>
    </row>
    <row r="567" spans="1:26" s="70" customFormat="1" hidden="1" outlineLevel="1" x14ac:dyDescent="0.25">
      <c r="A567" s="65" t="s">
        <v>1484</v>
      </c>
      <c r="B567" s="66" t="s">
        <v>1945</v>
      </c>
      <c r="C567" s="67" t="s">
        <v>2396</v>
      </c>
      <c r="D567" s="68"/>
      <c r="E567" s="69"/>
      <c r="F567" s="310">
        <v>50013.46</v>
      </c>
      <c r="G567" s="310">
        <v>47129.520000000004</v>
      </c>
      <c r="H567" s="144"/>
      <c r="I567" s="93">
        <f t="shared" si="147"/>
        <v>-47129.520000000004</v>
      </c>
      <c r="J567" s="160"/>
      <c r="K567" s="310">
        <v>297861.88</v>
      </c>
      <c r="L567" s="310">
        <v>347462.14</v>
      </c>
      <c r="M567" s="144">
        <f t="shared" si="148"/>
        <v>-49600.260000000009</v>
      </c>
      <c r="N567" s="93" t="e">
        <f>+#REF!-L567</f>
        <v>#REF!</v>
      </c>
      <c r="O567" s="261"/>
      <c r="P567" s="160"/>
      <c r="Q567" s="310">
        <v>141291.56</v>
      </c>
      <c r="R567" s="310">
        <v>158799.61000000002</v>
      </c>
      <c r="S567" s="144"/>
      <c r="T567" s="93">
        <f t="shared" si="149"/>
        <v>-158799.61000000002</v>
      </c>
      <c r="U567" s="160"/>
      <c r="V567" s="310">
        <v>619425.56000000006</v>
      </c>
      <c r="W567" s="310">
        <v>910343.09000000008</v>
      </c>
      <c r="X567" s="144"/>
      <c r="Y567" s="93"/>
      <c r="Z567" s="134"/>
    </row>
    <row r="568" spans="1:26" collapsed="1" x14ac:dyDescent="0.25">
      <c r="A568" s="40" t="s">
        <v>720</v>
      </c>
      <c r="B568" s="40">
        <v>8</v>
      </c>
      <c r="C568" s="89" t="s">
        <v>292</v>
      </c>
      <c r="D568" s="85"/>
      <c r="E568" s="50"/>
      <c r="F568" s="286">
        <v>111841.08</v>
      </c>
      <c r="G568" s="286">
        <v>86587.790000000008</v>
      </c>
      <c r="H568" s="286"/>
      <c r="I568" s="50">
        <f t="shared" si="147"/>
        <v>-86587.790000000008</v>
      </c>
      <c r="J568" s="264"/>
      <c r="K568" s="286">
        <v>612840.49</v>
      </c>
      <c r="L568" s="286">
        <v>691363.33000000007</v>
      </c>
      <c r="M568" s="286">
        <f t="shared" si="148"/>
        <v>-78522.840000000084</v>
      </c>
      <c r="N568" s="50" t="e">
        <f>+#REF!-L568</f>
        <v>#REF!</v>
      </c>
      <c r="O568" s="185"/>
      <c r="P568" s="257"/>
      <c r="Q568" s="286">
        <v>301203.75</v>
      </c>
      <c r="R568" s="286">
        <v>362113.69</v>
      </c>
      <c r="S568" s="286"/>
      <c r="T568" s="50">
        <f t="shared" si="149"/>
        <v>-362113.69</v>
      </c>
      <c r="U568" s="264"/>
      <c r="V568" s="286">
        <v>1746351.8900000001</v>
      </c>
      <c r="W568" s="286">
        <v>1588734.6400000001</v>
      </c>
      <c r="X568" s="286"/>
      <c r="Y568"/>
      <c r="Z568"/>
    </row>
    <row r="569" spans="1:26" s="70" customFormat="1" hidden="1" outlineLevel="1" x14ac:dyDescent="0.25">
      <c r="A569" s="65" t="s">
        <v>1485</v>
      </c>
      <c r="B569" s="66" t="s">
        <v>1946</v>
      </c>
      <c r="C569" s="67" t="s">
        <v>2397</v>
      </c>
      <c r="D569" s="68"/>
      <c r="E569" s="69"/>
      <c r="F569" s="310">
        <v>189570.95</v>
      </c>
      <c r="G569" s="310">
        <v>174993.58000000002</v>
      </c>
      <c r="H569" s="144"/>
      <c r="I569" s="93">
        <f t="shared" si="147"/>
        <v>-174993.58000000002</v>
      </c>
      <c r="J569" s="160"/>
      <c r="K569" s="310">
        <v>1094200.77</v>
      </c>
      <c r="L569" s="310">
        <v>1553044.1600000001</v>
      </c>
      <c r="M569" s="144">
        <f t="shared" si="148"/>
        <v>-458843.39000000013</v>
      </c>
      <c r="N569" s="93" t="e">
        <f>+#REF!-L569</f>
        <v>#REF!</v>
      </c>
      <c r="O569" s="261"/>
      <c r="P569" s="160"/>
      <c r="Q569" s="310">
        <v>494468.65</v>
      </c>
      <c r="R569" s="310">
        <v>742790.34</v>
      </c>
      <c r="S569" s="144"/>
      <c r="T569" s="93">
        <f t="shared" si="149"/>
        <v>-742790.34</v>
      </c>
      <c r="U569" s="160"/>
      <c r="V569" s="310">
        <v>4735006.08</v>
      </c>
      <c r="W569" s="310">
        <v>3024577.8059999999</v>
      </c>
      <c r="X569" s="144"/>
      <c r="Y569" s="93"/>
      <c r="Z569" s="134"/>
    </row>
    <row r="570" spans="1:26" s="70" customFormat="1" hidden="1" outlineLevel="1" x14ac:dyDescent="0.25">
      <c r="A570" s="65" t="s">
        <v>1486</v>
      </c>
      <c r="B570" s="66" t="s">
        <v>1947</v>
      </c>
      <c r="C570" s="67" t="s">
        <v>2398</v>
      </c>
      <c r="D570" s="68"/>
      <c r="E570" s="69"/>
      <c r="F570" s="310">
        <v>-354812.05</v>
      </c>
      <c r="G570" s="310">
        <v>-472.74</v>
      </c>
      <c r="H570" s="144"/>
      <c r="I570" s="93">
        <f t="shared" ref="I570:I601" si="150">+U570-G570</f>
        <v>472.74</v>
      </c>
      <c r="J570" s="160"/>
      <c r="K570" s="310">
        <v>-516807.16000000003</v>
      </c>
      <c r="L570" s="310">
        <v>149185.07</v>
      </c>
      <c r="M570" s="144">
        <f t="shared" ref="M570:M601" si="151">+K570-L570</f>
        <v>-665992.23</v>
      </c>
      <c r="N570" s="93" t="e">
        <f>+#REF!-L570</f>
        <v>#REF!</v>
      </c>
      <c r="O570" s="261"/>
      <c r="P570" s="160"/>
      <c r="Q570" s="310">
        <v>-222692.96</v>
      </c>
      <c r="R570" s="310">
        <v>254352.93</v>
      </c>
      <c r="S570" s="144"/>
      <c r="T570" s="93">
        <f t="shared" ref="T570:T601" si="152">+P570-R570</f>
        <v>-254352.93</v>
      </c>
      <c r="U570" s="160"/>
      <c r="V570" s="310">
        <v>-214050.19</v>
      </c>
      <c r="W570" s="310">
        <v>-751928.01</v>
      </c>
      <c r="X570" s="144"/>
      <c r="Y570" s="93"/>
      <c r="Z570" s="134"/>
    </row>
    <row r="571" spans="1:26" s="70" customFormat="1" hidden="1" outlineLevel="1" x14ac:dyDescent="0.25">
      <c r="A571" s="65" t="s">
        <v>1487</v>
      </c>
      <c r="B571" s="66" t="s">
        <v>1948</v>
      </c>
      <c r="C571" s="67" t="s">
        <v>2399</v>
      </c>
      <c r="D571" s="68"/>
      <c r="E571" s="69"/>
      <c r="F571" s="310">
        <v>0</v>
      </c>
      <c r="G571" s="310">
        <v>0</v>
      </c>
      <c r="H571" s="144"/>
      <c r="I571" s="93">
        <f t="shared" si="150"/>
        <v>0</v>
      </c>
      <c r="J571" s="160"/>
      <c r="K571" s="310">
        <v>0</v>
      </c>
      <c r="L571" s="310">
        <v>0</v>
      </c>
      <c r="M571" s="144">
        <f t="shared" si="151"/>
        <v>0</v>
      </c>
      <c r="N571" s="93" t="e">
        <f>+#REF!-L571</f>
        <v>#REF!</v>
      </c>
      <c r="O571" s="261"/>
      <c r="P571" s="160"/>
      <c r="Q571" s="310">
        <v>0</v>
      </c>
      <c r="R571" s="310">
        <v>0</v>
      </c>
      <c r="S571" s="144"/>
      <c r="T571" s="93">
        <f t="shared" si="152"/>
        <v>0</v>
      </c>
      <c r="U571" s="160"/>
      <c r="V571" s="310">
        <v>0.03</v>
      </c>
      <c r="W571" s="310">
        <v>0</v>
      </c>
      <c r="X571" s="144"/>
      <c r="Y571" s="93"/>
      <c r="Z571" s="134"/>
    </row>
    <row r="572" spans="1:26" s="70" customFormat="1" hidden="1" outlineLevel="1" x14ac:dyDescent="0.25">
      <c r="A572" s="65" t="s">
        <v>1488</v>
      </c>
      <c r="B572" s="66" t="s">
        <v>1949</v>
      </c>
      <c r="C572" s="67" t="s">
        <v>2400</v>
      </c>
      <c r="D572" s="68"/>
      <c r="E572" s="69"/>
      <c r="F572" s="310">
        <v>0</v>
      </c>
      <c r="G572" s="310">
        <v>0</v>
      </c>
      <c r="H572" s="144"/>
      <c r="I572" s="93">
        <f t="shared" si="150"/>
        <v>0</v>
      </c>
      <c r="J572" s="160"/>
      <c r="K572" s="310">
        <v>0</v>
      </c>
      <c r="L572" s="310">
        <v>0</v>
      </c>
      <c r="M572" s="144">
        <f t="shared" si="151"/>
        <v>0</v>
      </c>
      <c r="N572" s="93" t="e">
        <f>+#REF!-L572</f>
        <v>#REF!</v>
      </c>
      <c r="O572" s="261"/>
      <c r="P572" s="160"/>
      <c r="Q572" s="310">
        <v>0</v>
      </c>
      <c r="R572" s="310">
        <v>0</v>
      </c>
      <c r="S572" s="144"/>
      <c r="T572" s="93">
        <f t="shared" si="152"/>
        <v>0</v>
      </c>
      <c r="U572" s="160"/>
      <c r="V572" s="310">
        <v>0.65</v>
      </c>
      <c r="W572" s="310">
        <v>0.19</v>
      </c>
      <c r="X572" s="144"/>
      <c r="Y572" s="93"/>
      <c r="Z572" s="134"/>
    </row>
    <row r="573" spans="1:26" s="70" customFormat="1" hidden="1" outlineLevel="1" x14ac:dyDescent="0.25">
      <c r="A573" s="65" t="s">
        <v>1489</v>
      </c>
      <c r="B573" s="66" t="s">
        <v>1950</v>
      </c>
      <c r="C573" s="67" t="s">
        <v>2401</v>
      </c>
      <c r="D573" s="68"/>
      <c r="E573" s="69"/>
      <c r="F573" s="310">
        <v>28.07</v>
      </c>
      <c r="G573" s="310">
        <v>0</v>
      </c>
      <c r="H573" s="144"/>
      <c r="I573" s="93">
        <f t="shared" si="150"/>
        <v>0</v>
      </c>
      <c r="J573" s="160"/>
      <c r="K573" s="310">
        <v>168.63</v>
      </c>
      <c r="L573" s="310">
        <v>0</v>
      </c>
      <c r="M573" s="144">
        <f t="shared" si="151"/>
        <v>168.63</v>
      </c>
      <c r="N573" s="93" t="e">
        <f>+#REF!-L573</f>
        <v>#REF!</v>
      </c>
      <c r="O573" s="261"/>
      <c r="P573" s="160"/>
      <c r="Q573" s="310">
        <v>84.47</v>
      </c>
      <c r="R573" s="310">
        <v>0</v>
      </c>
      <c r="S573" s="144"/>
      <c r="T573" s="93">
        <f t="shared" si="152"/>
        <v>0</v>
      </c>
      <c r="U573" s="160"/>
      <c r="V573" s="310">
        <v>337.15</v>
      </c>
      <c r="W573" s="310">
        <v>0</v>
      </c>
      <c r="X573" s="144"/>
      <c r="Y573" s="93"/>
      <c r="Z573" s="134"/>
    </row>
    <row r="574" spans="1:26" s="70" customFormat="1" hidden="1" outlineLevel="1" x14ac:dyDescent="0.25">
      <c r="A574" s="65" t="s">
        <v>1490</v>
      </c>
      <c r="B574" s="66" t="s">
        <v>1951</v>
      </c>
      <c r="C574" s="67" t="s">
        <v>2402</v>
      </c>
      <c r="D574" s="68"/>
      <c r="E574" s="69"/>
      <c r="F574" s="310">
        <v>1107.58</v>
      </c>
      <c r="G574" s="310">
        <v>3609.17</v>
      </c>
      <c r="H574" s="144"/>
      <c r="I574" s="93">
        <f t="shared" si="150"/>
        <v>-3609.17</v>
      </c>
      <c r="J574" s="160"/>
      <c r="K574" s="310">
        <v>6879.45</v>
      </c>
      <c r="L574" s="310">
        <v>13986.62</v>
      </c>
      <c r="M574" s="144">
        <f t="shared" si="151"/>
        <v>-7107.170000000001</v>
      </c>
      <c r="N574" s="93" t="e">
        <f>+#REF!-L574</f>
        <v>#REF!</v>
      </c>
      <c r="O574" s="261"/>
      <c r="P574" s="160"/>
      <c r="Q574" s="310">
        <v>5043.82</v>
      </c>
      <c r="R574" s="310">
        <v>7437.4400000000005</v>
      </c>
      <c r="S574" s="144"/>
      <c r="T574" s="93">
        <f t="shared" si="152"/>
        <v>-7437.4400000000005</v>
      </c>
      <c r="U574" s="160"/>
      <c r="V574" s="310">
        <v>9666.23</v>
      </c>
      <c r="W574" s="310">
        <v>15197.810000000001</v>
      </c>
      <c r="X574" s="144"/>
      <c r="Y574" s="93"/>
      <c r="Z574" s="134"/>
    </row>
    <row r="575" spans="1:26" s="70" customFormat="1" hidden="1" outlineLevel="1" x14ac:dyDescent="0.25">
      <c r="A575" s="65" t="s">
        <v>1491</v>
      </c>
      <c r="B575" s="66" t="s">
        <v>1952</v>
      </c>
      <c r="C575" s="67" t="s">
        <v>2403</v>
      </c>
      <c r="D575" s="68"/>
      <c r="E575" s="69"/>
      <c r="F575" s="310">
        <v>0</v>
      </c>
      <c r="G575" s="310">
        <v>0</v>
      </c>
      <c r="H575" s="144"/>
      <c r="I575" s="93">
        <f t="shared" si="150"/>
        <v>0</v>
      </c>
      <c r="J575" s="160"/>
      <c r="K575" s="310">
        <v>0</v>
      </c>
      <c r="L575" s="310">
        <v>116.38</v>
      </c>
      <c r="M575" s="144">
        <f t="shared" si="151"/>
        <v>-116.38</v>
      </c>
      <c r="N575" s="93" t="e">
        <f>+#REF!-L575</f>
        <v>#REF!</v>
      </c>
      <c r="O575" s="261"/>
      <c r="P575" s="160"/>
      <c r="Q575" s="310">
        <v>0</v>
      </c>
      <c r="R575" s="310">
        <v>116.38</v>
      </c>
      <c r="S575" s="144"/>
      <c r="T575" s="93">
        <f t="shared" si="152"/>
        <v>-116.38</v>
      </c>
      <c r="U575" s="160"/>
      <c r="V575" s="310">
        <v>0</v>
      </c>
      <c r="W575" s="310">
        <v>116.38</v>
      </c>
      <c r="X575" s="144"/>
      <c r="Y575" s="93"/>
      <c r="Z575" s="134"/>
    </row>
    <row r="576" spans="1:26" s="70" customFormat="1" hidden="1" outlineLevel="1" x14ac:dyDescent="0.25">
      <c r="A576" s="65" t="s">
        <v>1492</v>
      </c>
      <c r="B576" s="66" t="s">
        <v>1953</v>
      </c>
      <c r="C576" s="67" t="s">
        <v>2404</v>
      </c>
      <c r="D576" s="68"/>
      <c r="E576" s="69"/>
      <c r="F576" s="310">
        <v>0</v>
      </c>
      <c r="G576" s="310">
        <v>0</v>
      </c>
      <c r="H576" s="144"/>
      <c r="I576" s="93">
        <f t="shared" si="150"/>
        <v>0</v>
      </c>
      <c r="J576" s="160"/>
      <c r="K576" s="310">
        <v>3464.17</v>
      </c>
      <c r="L576" s="310">
        <v>0</v>
      </c>
      <c r="M576" s="144">
        <f t="shared" si="151"/>
        <v>3464.17</v>
      </c>
      <c r="N576" s="93" t="e">
        <f>+#REF!-L576</f>
        <v>#REF!</v>
      </c>
      <c r="O576" s="261"/>
      <c r="P576" s="160"/>
      <c r="Q576" s="310">
        <v>0</v>
      </c>
      <c r="R576" s="310">
        <v>0</v>
      </c>
      <c r="S576" s="144"/>
      <c r="T576" s="93">
        <f t="shared" si="152"/>
        <v>0</v>
      </c>
      <c r="U576" s="160"/>
      <c r="V576" s="310">
        <v>1069746.8299999998</v>
      </c>
      <c r="W576" s="310">
        <v>0</v>
      </c>
      <c r="X576" s="144"/>
      <c r="Y576" s="93"/>
      <c r="Z576" s="134"/>
    </row>
    <row r="577" spans="1:26" collapsed="1" x14ac:dyDescent="0.25">
      <c r="A577" s="40" t="s">
        <v>721</v>
      </c>
      <c r="B577" s="40">
        <v>9</v>
      </c>
      <c r="C577" s="89" t="s">
        <v>291</v>
      </c>
      <c r="D577" s="85"/>
      <c r="E577" s="50"/>
      <c r="F577" s="286">
        <v>-164105.44999999998</v>
      </c>
      <c r="G577" s="286">
        <v>178130.01000000004</v>
      </c>
      <c r="H577" s="286"/>
      <c r="I577" s="50">
        <f t="shared" si="150"/>
        <v>-178130.01000000004</v>
      </c>
      <c r="J577" s="264"/>
      <c r="K577" s="286">
        <v>587905.86</v>
      </c>
      <c r="L577" s="286">
        <v>1716332.2300000002</v>
      </c>
      <c r="M577" s="286">
        <f t="shared" si="151"/>
        <v>-1128426.3700000001</v>
      </c>
      <c r="N577" s="50" t="e">
        <f>+#REF!-L577</f>
        <v>#REF!</v>
      </c>
      <c r="O577" s="185"/>
      <c r="P577" s="257"/>
      <c r="Q577" s="286">
        <v>276903.98000000004</v>
      </c>
      <c r="R577" s="286">
        <v>1004697.09</v>
      </c>
      <c r="S577" s="286"/>
      <c r="T577" s="50">
        <f t="shared" si="152"/>
        <v>-1004697.09</v>
      </c>
      <c r="U577" s="264"/>
      <c r="V577" s="286">
        <v>5600706.7799999993</v>
      </c>
      <c r="W577" s="286">
        <v>2287964.1759999995</v>
      </c>
      <c r="X577" s="286"/>
      <c r="Y577"/>
      <c r="Z577"/>
    </row>
    <row r="578" spans="1:26" s="70" customFormat="1" hidden="1" outlineLevel="1" x14ac:dyDescent="0.25">
      <c r="A578" s="65" t="s">
        <v>1493</v>
      </c>
      <c r="B578" s="66" t="s">
        <v>1954</v>
      </c>
      <c r="C578" s="67" t="s">
        <v>2405</v>
      </c>
      <c r="D578" s="68"/>
      <c r="E578" s="69"/>
      <c r="F578" s="310">
        <v>159215.89000000001</v>
      </c>
      <c r="G578" s="310">
        <v>161824.85</v>
      </c>
      <c r="H578" s="144"/>
      <c r="I578" s="93">
        <f t="shared" si="150"/>
        <v>-161824.85</v>
      </c>
      <c r="J578" s="160"/>
      <c r="K578" s="310">
        <v>608332.21</v>
      </c>
      <c r="L578" s="310">
        <v>591340.45000000007</v>
      </c>
      <c r="M578" s="144">
        <f t="shared" si="151"/>
        <v>16991.759999999893</v>
      </c>
      <c r="N578" s="93" t="e">
        <f>+#REF!-L578</f>
        <v>#REF!</v>
      </c>
      <c r="O578" s="261"/>
      <c r="P578" s="160"/>
      <c r="Q578" s="310">
        <v>344104.27</v>
      </c>
      <c r="R578" s="310">
        <v>340875.88</v>
      </c>
      <c r="S578" s="144"/>
      <c r="T578" s="93">
        <f t="shared" si="152"/>
        <v>-340875.88</v>
      </c>
      <c r="U578" s="160"/>
      <c r="V578" s="310">
        <v>1109463.73</v>
      </c>
      <c r="W578" s="310">
        <v>1177714.3900000001</v>
      </c>
      <c r="X578" s="144"/>
      <c r="Y578" s="93"/>
      <c r="Z578" s="134"/>
    </row>
    <row r="579" spans="1:26" collapsed="1" x14ac:dyDescent="0.25">
      <c r="A579" s="40" t="s">
        <v>722</v>
      </c>
      <c r="B579" s="40">
        <v>10</v>
      </c>
      <c r="C579" s="89" t="s">
        <v>290</v>
      </c>
      <c r="D579" s="85"/>
      <c r="E579" s="50"/>
      <c r="F579" s="286">
        <v>159215.89000000001</v>
      </c>
      <c r="G579" s="286">
        <v>161824.85</v>
      </c>
      <c r="H579" s="286"/>
      <c r="I579" s="50">
        <f t="shared" si="150"/>
        <v>-161824.85</v>
      </c>
      <c r="J579" s="264"/>
      <c r="K579" s="286">
        <v>608332.21</v>
      </c>
      <c r="L579" s="286">
        <v>591340.45000000007</v>
      </c>
      <c r="M579" s="286">
        <f t="shared" si="151"/>
        <v>16991.759999999893</v>
      </c>
      <c r="N579" s="50" t="e">
        <f>+#REF!-L579</f>
        <v>#REF!</v>
      </c>
      <c r="O579" s="185"/>
      <c r="P579" s="257"/>
      <c r="Q579" s="286">
        <v>344104.27</v>
      </c>
      <c r="R579" s="286">
        <v>340875.88</v>
      </c>
      <c r="S579" s="286"/>
      <c r="T579" s="50">
        <f t="shared" si="152"/>
        <v>-340875.88</v>
      </c>
      <c r="U579" s="264"/>
      <c r="V579" s="286">
        <v>1109463.73</v>
      </c>
      <c r="W579" s="286">
        <v>1177714.3900000001</v>
      </c>
      <c r="X579" s="286"/>
      <c r="Y579"/>
      <c r="Z579"/>
    </row>
    <row r="580" spans="1:26" s="70" customFormat="1" hidden="1" outlineLevel="1" x14ac:dyDescent="0.25">
      <c r="A580" s="65" t="s">
        <v>1494</v>
      </c>
      <c r="B580" s="66" t="s">
        <v>1955</v>
      </c>
      <c r="C580" s="67" t="s">
        <v>2406</v>
      </c>
      <c r="D580" s="68"/>
      <c r="E580" s="69"/>
      <c r="F580" s="310">
        <v>168868.34</v>
      </c>
      <c r="G580" s="310">
        <v>143318.51999999999</v>
      </c>
      <c r="H580" s="144"/>
      <c r="I580" s="93">
        <f t="shared" si="150"/>
        <v>-143318.51999999999</v>
      </c>
      <c r="J580" s="160"/>
      <c r="K580" s="310">
        <v>984579.46</v>
      </c>
      <c r="L580" s="310">
        <v>883273.29</v>
      </c>
      <c r="M580" s="144">
        <f t="shared" si="151"/>
        <v>101306.16999999993</v>
      </c>
      <c r="N580" s="93" t="e">
        <f>+#REF!-L580</f>
        <v>#REF!</v>
      </c>
      <c r="O580" s="261"/>
      <c r="P580" s="160"/>
      <c r="Q580" s="310">
        <v>510265.7</v>
      </c>
      <c r="R580" s="310">
        <v>435305.54000000004</v>
      </c>
      <c r="S580" s="144"/>
      <c r="T580" s="93">
        <f t="shared" si="152"/>
        <v>-435305.54000000004</v>
      </c>
      <c r="U580" s="160"/>
      <c r="V580" s="310">
        <v>1946198.8599999999</v>
      </c>
      <c r="W580" s="310">
        <v>-939798.06</v>
      </c>
      <c r="X580" s="144"/>
      <c r="Y580" s="93"/>
      <c r="Z580" s="134"/>
    </row>
    <row r="581" spans="1:26" s="70" customFormat="1" hidden="1" outlineLevel="1" x14ac:dyDescent="0.25">
      <c r="A581" s="65" t="s">
        <v>1495</v>
      </c>
      <c r="B581" s="66" t="s">
        <v>1956</v>
      </c>
      <c r="C581" s="67" t="s">
        <v>2407</v>
      </c>
      <c r="D581" s="68"/>
      <c r="E581" s="69"/>
      <c r="F581" s="310">
        <v>0</v>
      </c>
      <c r="G581" s="310">
        <v>0</v>
      </c>
      <c r="H581" s="144"/>
      <c r="I581" s="93">
        <f t="shared" si="150"/>
        <v>0</v>
      </c>
      <c r="J581" s="160"/>
      <c r="K581" s="310">
        <v>0</v>
      </c>
      <c r="L581" s="310">
        <v>0</v>
      </c>
      <c r="M581" s="144">
        <f t="shared" si="151"/>
        <v>0</v>
      </c>
      <c r="N581" s="93" t="e">
        <f>+#REF!-L581</f>
        <v>#REF!</v>
      </c>
      <c r="O581" s="261"/>
      <c r="P581" s="160"/>
      <c r="Q581" s="310">
        <v>0</v>
      </c>
      <c r="R581" s="310">
        <v>0</v>
      </c>
      <c r="S581" s="144"/>
      <c r="T581" s="93">
        <f t="shared" si="152"/>
        <v>0</v>
      </c>
      <c r="U581" s="160"/>
      <c r="V581" s="310">
        <v>0</v>
      </c>
      <c r="W581" s="310">
        <v>905.15</v>
      </c>
      <c r="X581" s="144"/>
      <c r="Y581" s="93"/>
      <c r="Z581" s="134"/>
    </row>
    <row r="582" spans="1:26" s="70" customFormat="1" hidden="1" outlineLevel="1" x14ac:dyDescent="0.25">
      <c r="A582" s="65" t="s">
        <v>1496</v>
      </c>
      <c r="B582" s="66" t="s">
        <v>1957</v>
      </c>
      <c r="C582" s="67" t="s">
        <v>2408</v>
      </c>
      <c r="D582" s="68"/>
      <c r="E582" s="69"/>
      <c r="F582" s="310">
        <v>0</v>
      </c>
      <c r="G582" s="310">
        <v>-15.58</v>
      </c>
      <c r="H582" s="144"/>
      <c r="I582" s="93">
        <f t="shared" si="150"/>
        <v>15.58</v>
      </c>
      <c r="J582" s="160"/>
      <c r="K582" s="310">
        <v>-94.77</v>
      </c>
      <c r="L582" s="310">
        <v>42.410000000000004</v>
      </c>
      <c r="M582" s="144">
        <f t="shared" si="151"/>
        <v>-137.18</v>
      </c>
      <c r="N582" s="93" t="e">
        <f>+#REF!-L582</f>
        <v>#REF!</v>
      </c>
      <c r="O582" s="261"/>
      <c r="P582" s="160"/>
      <c r="Q582" s="310">
        <v>0</v>
      </c>
      <c r="R582" s="310">
        <v>-93.89</v>
      </c>
      <c r="S582" s="144"/>
      <c r="T582" s="93">
        <f t="shared" si="152"/>
        <v>93.89</v>
      </c>
      <c r="U582" s="160"/>
      <c r="V582" s="310">
        <v>-94.36999999999999</v>
      </c>
      <c r="W582" s="310">
        <v>55.02</v>
      </c>
      <c r="X582" s="144"/>
      <c r="Y582" s="93"/>
      <c r="Z582" s="134"/>
    </row>
    <row r="583" spans="1:26" s="70" customFormat="1" hidden="1" outlineLevel="1" x14ac:dyDescent="0.25">
      <c r="A583" s="65" t="s">
        <v>1497</v>
      </c>
      <c r="B583" s="66" t="s">
        <v>1958</v>
      </c>
      <c r="C583" s="67" t="s">
        <v>2409</v>
      </c>
      <c r="D583" s="68"/>
      <c r="E583" s="69"/>
      <c r="F583" s="310">
        <v>-48309.41</v>
      </c>
      <c r="G583" s="310">
        <v>-158743.99</v>
      </c>
      <c r="H583" s="144"/>
      <c r="I583" s="93">
        <f t="shared" si="150"/>
        <v>158743.99</v>
      </c>
      <c r="J583" s="160"/>
      <c r="K583" s="310">
        <v>-128733.23</v>
      </c>
      <c r="L583" s="310">
        <v>213252.07</v>
      </c>
      <c r="M583" s="144">
        <f t="shared" si="151"/>
        <v>-341985.3</v>
      </c>
      <c r="N583" s="93" t="e">
        <f>+#REF!-L583</f>
        <v>#REF!</v>
      </c>
      <c r="O583" s="261"/>
      <c r="P583" s="160"/>
      <c r="Q583" s="310">
        <v>-64975.42</v>
      </c>
      <c r="R583" s="310">
        <v>-10569.74</v>
      </c>
      <c r="S583" s="144"/>
      <c r="T583" s="93">
        <f t="shared" si="152"/>
        <v>10569.74</v>
      </c>
      <c r="U583" s="160"/>
      <c r="V583" s="310">
        <v>253486.71000000002</v>
      </c>
      <c r="W583" s="310">
        <v>680341.76600000006</v>
      </c>
      <c r="X583" s="144"/>
      <c r="Y583" s="93"/>
      <c r="Z583" s="134"/>
    </row>
    <row r="584" spans="1:26" s="70" customFormat="1" hidden="1" outlineLevel="1" x14ac:dyDescent="0.25">
      <c r="A584" s="65" t="s">
        <v>1498</v>
      </c>
      <c r="B584" s="66" t="s">
        <v>1959</v>
      </c>
      <c r="C584" s="67" t="s">
        <v>2410</v>
      </c>
      <c r="D584" s="68"/>
      <c r="E584" s="69"/>
      <c r="F584" s="310">
        <v>820.32</v>
      </c>
      <c r="G584" s="310">
        <v>1663.67</v>
      </c>
      <c r="H584" s="144"/>
      <c r="I584" s="93">
        <f t="shared" si="150"/>
        <v>-1663.67</v>
      </c>
      <c r="J584" s="160"/>
      <c r="K584" s="310">
        <v>2628.4900000000002</v>
      </c>
      <c r="L584" s="310">
        <v>8111.59</v>
      </c>
      <c r="M584" s="144">
        <f t="shared" si="151"/>
        <v>-5483.1</v>
      </c>
      <c r="N584" s="93" t="e">
        <f>+#REF!-L584</f>
        <v>#REF!</v>
      </c>
      <c r="O584" s="261"/>
      <c r="P584" s="160"/>
      <c r="Q584" s="310">
        <v>1642.76</v>
      </c>
      <c r="R584" s="310">
        <v>4672.5600000000004</v>
      </c>
      <c r="S584" s="144"/>
      <c r="T584" s="93">
        <f t="shared" si="152"/>
        <v>-4672.5600000000004</v>
      </c>
      <c r="U584" s="160"/>
      <c r="V584" s="310">
        <v>21488.13</v>
      </c>
      <c r="W584" s="310">
        <v>10424.700000000001</v>
      </c>
      <c r="X584" s="144"/>
      <c r="Y584" s="93"/>
      <c r="Z584" s="134"/>
    </row>
    <row r="585" spans="1:26" s="70" customFormat="1" hidden="1" outlineLevel="1" x14ac:dyDescent="0.25">
      <c r="A585" s="65" t="s">
        <v>1499</v>
      </c>
      <c r="B585" s="66" t="s">
        <v>1960</v>
      </c>
      <c r="C585" s="67" t="s">
        <v>2411</v>
      </c>
      <c r="D585" s="68"/>
      <c r="E585" s="69"/>
      <c r="F585" s="310">
        <v>-5414.91</v>
      </c>
      <c r="G585" s="310">
        <v>-10356.120000000001</v>
      </c>
      <c r="H585" s="144"/>
      <c r="I585" s="93">
        <f t="shared" si="150"/>
        <v>10356.120000000001</v>
      </c>
      <c r="J585" s="160"/>
      <c r="K585" s="310">
        <v>-76425.7</v>
      </c>
      <c r="L585" s="310">
        <v>-91338.680000000008</v>
      </c>
      <c r="M585" s="144">
        <f t="shared" si="151"/>
        <v>14912.98000000001</v>
      </c>
      <c r="N585" s="93" t="e">
        <f>+#REF!-L585</f>
        <v>#REF!</v>
      </c>
      <c r="O585" s="261"/>
      <c r="P585" s="160"/>
      <c r="Q585" s="310">
        <v>-14723.51</v>
      </c>
      <c r="R585" s="310">
        <v>-36944.020000000004</v>
      </c>
      <c r="S585" s="144"/>
      <c r="T585" s="93">
        <f t="shared" si="152"/>
        <v>36944.020000000004</v>
      </c>
      <c r="U585" s="160"/>
      <c r="V585" s="310">
        <v>-187696.61</v>
      </c>
      <c r="W585" s="310">
        <v>-183984.23</v>
      </c>
      <c r="X585" s="144"/>
      <c r="Y585" s="93"/>
      <c r="Z585" s="134"/>
    </row>
    <row r="586" spans="1:26" collapsed="1" x14ac:dyDescent="0.25">
      <c r="A586" s="40" t="s">
        <v>723</v>
      </c>
      <c r="B586" s="40">
        <v>11</v>
      </c>
      <c r="C586" s="89" t="s">
        <v>289</v>
      </c>
      <c r="D586" s="85"/>
      <c r="E586" s="50"/>
      <c r="F586" s="286">
        <v>115964.34</v>
      </c>
      <c r="G586" s="286">
        <v>-24133.499999999989</v>
      </c>
      <c r="H586" s="286"/>
      <c r="I586" s="50">
        <f t="shared" si="150"/>
        <v>24133.499999999989</v>
      </c>
      <c r="J586" s="264"/>
      <c r="K586" s="286">
        <v>781954.25</v>
      </c>
      <c r="L586" s="286">
        <v>1013340.68</v>
      </c>
      <c r="M586" s="286">
        <f t="shared" si="151"/>
        <v>-231386.43000000005</v>
      </c>
      <c r="N586" s="50" t="e">
        <f>+#REF!-L586</f>
        <v>#REF!</v>
      </c>
      <c r="O586" s="185"/>
      <c r="P586" s="257"/>
      <c r="Q586" s="286">
        <v>432209.53</v>
      </c>
      <c r="R586" s="286">
        <v>392370.45</v>
      </c>
      <c r="S586" s="286"/>
      <c r="T586" s="50">
        <f t="shared" si="152"/>
        <v>-392370.45</v>
      </c>
      <c r="U586" s="264"/>
      <c r="V586" s="286">
        <v>2033382.72</v>
      </c>
      <c r="W586" s="286">
        <v>-432055.65399999992</v>
      </c>
      <c r="X586" s="286"/>
      <c r="Y586"/>
      <c r="Z586"/>
    </row>
    <row r="587" spans="1:26" s="70" customFormat="1" hidden="1" outlineLevel="1" x14ac:dyDescent="0.25">
      <c r="A587" s="65" t="s">
        <v>1500</v>
      </c>
      <c r="B587" s="66" t="s">
        <v>1961</v>
      </c>
      <c r="C587" s="67" t="s">
        <v>2412</v>
      </c>
      <c r="D587" s="68"/>
      <c r="E587" s="69"/>
      <c r="F587" s="310">
        <v>184.94</v>
      </c>
      <c r="G587" s="310">
        <v>176.03</v>
      </c>
      <c r="H587" s="144"/>
      <c r="I587" s="93">
        <f t="shared" si="150"/>
        <v>-176.03</v>
      </c>
      <c r="J587" s="160"/>
      <c r="K587" s="310">
        <v>1152.79</v>
      </c>
      <c r="L587" s="310">
        <v>1271.74</v>
      </c>
      <c r="M587" s="144">
        <f t="shared" si="151"/>
        <v>-118.95000000000005</v>
      </c>
      <c r="N587" s="93" t="e">
        <f>+#REF!-L587</f>
        <v>#REF!</v>
      </c>
      <c r="O587" s="261"/>
      <c r="P587" s="160"/>
      <c r="Q587" s="310">
        <v>561.81000000000006</v>
      </c>
      <c r="R587" s="310">
        <v>595.66</v>
      </c>
      <c r="S587" s="144"/>
      <c r="T587" s="93">
        <f t="shared" si="152"/>
        <v>-595.66</v>
      </c>
      <c r="U587" s="160"/>
      <c r="V587" s="310">
        <v>2394.04</v>
      </c>
      <c r="W587" s="310">
        <v>2734.4</v>
      </c>
      <c r="X587" s="144"/>
      <c r="Y587" s="93"/>
      <c r="Z587" s="134"/>
    </row>
    <row r="588" spans="1:26" s="70" customFormat="1" hidden="1" outlineLevel="1" x14ac:dyDescent="0.25">
      <c r="A588" s="65" t="s">
        <v>1501</v>
      </c>
      <c r="B588" s="66" t="s">
        <v>1962</v>
      </c>
      <c r="C588" s="67" t="s">
        <v>2413</v>
      </c>
      <c r="D588" s="68"/>
      <c r="E588" s="69"/>
      <c r="F588" s="310">
        <v>0</v>
      </c>
      <c r="G588" s="310">
        <v>5.8100000000000005</v>
      </c>
      <c r="H588" s="144"/>
      <c r="I588" s="93">
        <f t="shared" si="150"/>
        <v>-5.8100000000000005</v>
      </c>
      <c r="J588" s="160"/>
      <c r="K588" s="310">
        <v>0</v>
      </c>
      <c r="L588" s="310">
        <v>5.8100000000000005</v>
      </c>
      <c r="M588" s="144">
        <f t="shared" si="151"/>
        <v>-5.8100000000000005</v>
      </c>
      <c r="N588" s="93" t="e">
        <f>+#REF!-L588</f>
        <v>#REF!</v>
      </c>
      <c r="O588" s="261"/>
      <c r="P588" s="160"/>
      <c r="Q588" s="310">
        <v>0</v>
      </c>
      <c r="R588" s="310">
        <v>5.8100000000000005</v>
      </c>
      <c r="S588" s="144"/>
      <c r="T588" s="93">
        <f t="shared" si="152"/>
        <v>-5.8100000000000005</v>
      </c>
      <c r="U588" s="160"/>
      <c r="V588" s="310">
        <v>80.52</v>
      </c>
      <c r="W588" s="310">
        <v>38.630000000000003</v>
      </c>
      <c r="X588" s="144"/>
      <c r="Y588" s="93"/>
      <c r="Z588" s="134"/>
    </row>
    <row r="589" spans="1:26" s="70" customFormat="1" hidden="1" outlineLevel="1" x14ac:dyDescent="0.25">
      <c r="A589" s="65" t="s">
        <v>1502</v>
      </c>
      <c r="B589" s="66" t="s">
        <v>1963</v>
      </c>
      <c r="C589" s="67" t="s">
        <v>2414</v>
      </c>
      <c r="D589" s="68"/>
      <c r="E589" s="69"/>
      <c r="F589" s="310">
        <v>2600.54</v>
      </c>
      <c r="G589" s="310">
        <v>-846.83</v>
      </c>
      <c r="H589" s="144"/>
      <c r="I589" s="93">
        <f t="shared" si="150"/>
        <v>846.83</v>
      </c>
      <c r="J589" s="160"/>
      <c r="K589" s="310">
        <v>11621.17</v>
      </c>
      <c r="L589" s="310">
        <v>14508.44</v>
      </c>
      <c r="M589" s="144">
        <f t="shared" si="151"/>
        <v>-2887.2700000000004</v>
      </c>
      <c r="N589" s="93" t="e">
        <f>+#REF!-L589</f>
        <v>#REF!</v>
      </c>
      <c r="O589" s="261"/>
      <c r="P589" s="160"/>
      <c r="Q589" s="310">
        <v>4719.33</v>
      </c>
      <c r="R589" s="310">
        <v>3143.76</v>
      </c>
      <c r="S589" s="144"/>
      <c r="T589" s="93">
        <f t="shared" si="152"/>
        <v>-3143.76</v>
      </c>
      <c r="U589" s="160"/>
      <c r="V589" s="310">
        <v>27440.29</v>
      </c>
      <c r="W589" s="310">
        <v>14663.58</v>
      </c>
      <c r="X589" s="144"/>
      <c r="Y589" s="93"/>
      <c r="Z589" s="134"/>
    </row>
    <row r="590" spans="1:26" s="70" customFormat="1" hidden="1" outlineLevel="1" x14ac:dyDescent="0.25">
      <c r="A590" s="65" t="s">
        <v>1503</v>
      </c>
      <c r="B590" s="66" t="s">
        <v>1964</v>
      </c>
      <c r="C590" s="67" t="s">
        <v>2415</v>
      </c>
      <c r="D590" s="68"/>
      <c r="E590" s="69"/>
      <c r="F590" s="310">
        <v>172820.68</v>
      </c>
      <c r="G590" s="310">
        <v>178243.99</v>
      </c>
      <c r="H590" s="144"/>
      <c r="I590" s="93">
        <f t="shared" si="150"/>
        <v>-178243.99</v>
      </c>
      <c r="J590" s="160"/>
      <c r="K590" s="310">
        <v>1036924.07</v>
      </c>
      <c r="L590" s="310">
        <v>1069463.98</v>
      </c>
      <c r="M590" s="144">
        <f t="shared" si="151"/>
        <v>-32539.910000000033</v>
      </c>
      <c r="N590" s="93" t="e">
        <f>+#REF!-L590</f>
        <v>#REF!</v>
      </c>
      <c r="O590" s="261"/>
      <c r="P590" s="160"/>
      <c r="Q590" s="310">
        <v>518462.04000000004</v>
      </c>
      <c r="R590" s="310">
        <v>534731.97</v>
      </c>
      <c r="S590" s="144"/>
      <c r="T590" s="93">
        <f t="shared" si="152"/>
        <v>-534731.97</v>
      </c>
      <c r="U590" s="160"/>
      <c r="V590" s="310">
        <v>2070988.5299999998</v>
      </c>
      <c r="W590" s="310">
        <v>2039456.26</v>
      </c>
      <c r="X590" s="144"/>
      <c r="Y590" s="93"/>
      <c r="Z590" s="134"/>
    </row>
    <row r="591" spans="1:26" s="70" customFormat="1" hidden="1" outlineLevel="1" x14ac:dyDescent="0.25">
      <c r="A591" s="65" t="s">
        <v>1504</v>
      </c>
      <c r="B591" s="66" t="s">
        <v>1965</v>
      </c>
      <c r="C591" s="67" t="s">
        <v>2416</v>
      </c>
      <c r="D591" s="68"/>
      <c r="E591" s="69"/>
      <c r="F591" s="310">
        <v>12047.83</v>
      </c>
      <c r="G591" s="310">
        <v>11103.210000000001</v>
      </c>
      <c r="H591" s="144"/>
      <c r="I591" s="93">
        <f t="shared" si="150"/>
        <v>-11103.210000000001</v>
      </c>
      <c r="J591" s="160"/>
      <c r="K591" s="310">
        <v>70356.5</v>
      </c>
      <c r="L591" s="310">
        <v>71022.100000000006</v>
      </c>
      <c r="M591" s="144">
        <f t="shared" si="151"/>
        <v>-665.60000000000582</v>
      </c>
      <c r="N591" s="93" t="e">
        <f>+#REF!-L591</f>
        <v>#REF!</v>
      </c>
      <c r="O591" s="261"/>
      <c r="P591" s="160"/>
      <c r="Q591" s="310">
        <v>36447.01</v>
      </c>
      <c r="R591" s="310">
        <v>35441.31</v>
      </c>
      <c r="S591" s="144"/>
      <c r="T591" s="93">
        <f t="shared" si="152"/>
        <v>-35441.31</v>
      </c>
      <c r="U591" s="160"/>
      <c r="V591" s="310">
        <v>130094.95000000001</v>
      </c>
      <c r="W591" s="310">
        <v>143508.76</v>
      </c>
      <c r="X591" s="144"/>
      <c r="Y591" s="93"/>
      <c r="Z591" s="134"/>
    </row>
    <row r="592" spans="1:26" s="70" customFormat="1" hidden="1" outlineLevel="1" x14ac:dyDescent="0.25">
      <c r="A592" s="65" t="s">
        <v>1505</v>
      </c>
      <c r="B592" s="66" t="s">
        <v>1966</v>
      </c>
      <c r="C592" s="67" t="s">
        <v>2417</v>
      </c>
      <c r="D592" s="68"/>
      <c r="E592" s="69"/>
      <c r="F592" s="310">
        <v>466822.13</v>
      </c>
      <c r="G592" s="310">
        <v>408197.75</v>
      </c>
      <c r="H592" s="144"/>
      <c r="I592" s="93">
        <f t="shared" si="150"/>
        <v>-408197.75</v>
      </c>
      <c r="J592" s="160"/>
      <c r="K592" s="310">
        <v>2774072.54</v>
      </c>
      <c r="L592" s="310">
        <v>2504574.4</v>
      </c>
      <c r="M592" s="144">
        <f t="shared" si="151"/>
        <v>269498.14000000013</v>
      </c>
      <c r="N592" s="93" t="e">
        <f>+#REF!-L592</f>
        <v>#REF!</v>
      </c>
      <c r="O592" s="261"/>
      <c r="P592" s="160"/>
      <c r="Q592" s="310">
        <v>1381981.99</v>
      </c>
      <c r="R592" s="310">
        <v>1231827.4099999999</v>
      </c>
      <c r="S592" s="144"/>
      <c r="T592" s="93">
        <f t="shared" si="152"/>
        <v>-1231827.4099999999</v>
      </c>
      <c r="U592" s="160"/>
      <c r="V592" s="310">
        <v>5514951.9000000004</v>
      </c>
      <c r="W592" s="310">
        <v>4938102.8900000006</v>
      </c>
      <c r="X592" s="144"/>
      <c r="Y592" s="93"/>
      <c r="Z592" s="134"/>
    </row>
    <row r="593" spans="1:26" s="70" customFormat="1" hidden="1" outlineLevel="1" x14ac:dyDescent="0.25">
      <c r="A593" s="65" t="s">
        <v>1506</v>
      </c>
      <c r="B593" s="66" t="s">
        <v>1967</v>
      </c>
      <c r="C593" s="67" t="s">
        <v>2418</v>
      </c>
      <c r="D593" s="68"/>
      <c r="E593" s="69"/>
      <c r="F593" s="310">
        <v>0</v>
      </c>
      <c r="G593" s="310">
        <v>0</v>
      </c>
      <c r="H593" s="144"/>
      <c r="I593" s="93">
        <f t="shared" si="150"/>
        <v>0</v>
      </c>
      <c r="J593" s="160"/>
      <c r="K593" s="310">
        <v>0</v>
      </c>
      <c r="L593" s="310">
        <v>0</v>
      </c>
      <c r="M593" s="144">
        <f t="shared" si="151"/>
        <v>0</v>
      </c>
      <c r="N593" s="93" t="e">
        <f>+#REF!-L593</f>
        <v>#REF!</v>
      </c>
      <c r="O593" s="261"/>
      <c r="P593" s="160"/>
      <c r="Q593" s="310">
        <v>0</v>
      </c>
      <c r="R593" s="310">
        <v>0</v>
      </c>
      <c r="S593" s="144"/>
      <c r="T593" s="93">
        <f t="shared" si="152"/>
        <v>0</v>
      </c>
      <c r="U593" s="160"/>
      <c r="V593" s="310">
        <v>0</v>
      </c>
      <c r="W593" s="310">
        <v>1.58</v>
      </c>
      <c r="X593" s="144"/>
      <c r="Y593" s="93"/>
      <c r="Z593" s="134"/>
    </row>
    <row r="594" spans="1:26" s="70" customFormat="1" hidden="1" outlineLevel="1" x14ac:dyDescent="0.25">
      <c r="A594" s="65" t="s">
        <v>1507</v>
      </c>
      <c r="B594" s="66" t="s">
        <v>1968</v>
      </c>
      <c r="C594" s="67" t="s">
        <v>2419</v>
      </c>
      <c r="D594" s="68"/>
      <c r="E594" s="69"/>
      <c r="F594" s="310">
        <v>36248.050000000003</v>
      </c>
      <c r="G594" s="310">
        <v>43136.24</v>
      </c>
      <c r="H594" s="144"/>
      <c r="I594" s="93">
        <f t="shared" si="150"/>
        <v>-43136.24</v>
      </c>
      <c r="J594" s="160"/>
      <c r="K594" s="310">
        <v>217952.41</v>
      </c>
      <c r="L594" s="310">
        <v>261923.76</v>
      </c>
      <c r="M594" s="144">
        <f t="shared" si="151"/>
        <v>-43971.350000000006</v>
      </c>
      <c r="N594" s="93" t="e">
        <f>+#REF!-L594</f>
        <v>#REF!</v>
      </c>
      <c r="O594" s="261"/>
      <c r="P594" s="160"/>
      <c r="Q594" s="310">
        <v>108970.75</v>
      </c>
      <c r="R594" s="310">
        <v>121879.04000000001</v>
      </c>
      <c r="S594" s="144"/>
      <c r="T594" s="93">
        <f t="shared" si="152"/>
        <v>-121879.04000000001</v>
      </c>
      <c r="U594" s="160"/>
      <c r="V594" s="310">
        <v>362223.44</v>
      </c>
      <c r="W594" s="310">
        <v>461362.91000000003</v>
      </c>
      <c r="X594" s="144"/>
      <c r="Y594" s="93"/>
      <c r="Z594" s="134"/>
    </row>
    <row r="595" spans="1:26" s="70" customFormat="1" hidden="1" outlineLevel="1" x14ac:dyDescent="0.25">
      <c r="A595" s="65" t="s">
        <v>1508</v>
      </c>
      <c r="B595" s="66" t="s">
        <v>1969</v>
      </c>
      <c r="C595" s="67" t="s">
        <v>2420</v>
      </c>
      <c r="D595" s="68"/>
      <c r="E595" s="69"/>
      <c r="F595" s="310">
        <v>15492.24</v>
      </c>
      <c r="G595" s="310">
        <v>14417.08</v>
      </c>
      <c r="H595" s="144"/>
      <c r="I595" s="93">
        <f t="shared" si="150"/>
        <v>-14417.08</v>
      </c>
      <c r="J595" s="160"/>
      <c r="K595" s="310">
        <v>89232.62</v>
      </c>
      <c r="L595" s="310">
        <v>88273.72</v>
      </c>
      <c r="M595" s="144">
        <f t="shared" si="151"/>
        <v>958.89999999999418</v>
      </c>
      <c r="N595" s="93" t="e">
        <f>+#REF!-L595</f>
        <v>#REF!</v>
      </c>
      <c r="O595" s="261"/>
      <c r="P595" s="160"/>
      <c r="Q595" s="310">
        <v>45736.25</v>
      </c>
      <c r="R595" s="310">
        <v>43704.639999999999</v>
      </c>
      <c r="S595" s="144"/>
      <c r="T595" s="93">
        <f t="shared" si="152"/>
        <v>-43704.639999999999</v>
      </c>
      <c r="U595" s="160"/>
      <c r="V595" s="310">
        <v>169385.5</v>
      </c>
      <c r="W595" s="310">
        <v>181701.64</v>
      </c>
      <c r="X595" s="144"/>
      <c r="Y595" s="93"/>
      <c r="Z595" s="134"/>
    </row>
    <row r="596" spans="1:26" s="70" customFormat="1" hidden="1" outlineLevel="1" x14ac:dyDescent="0.25">
      <c r="A596" s="65" t="s">
        <v>1509</v>
      </c>
      <c r="B596" s="66" t="s">
        <v>1970</v>
      </c>
      <c r="C596" s="67" t="s">
        <v>2421</v>
      </c>
      <c r="D596" s="68"/>
      <c r="E596" s="69"/>
      <c r="F596" s="310">
        <v>915.25</v>
      </c>
      <c r="G596" s="310">
        <v>488.40000000000003</v>
      </c>
      <c r="H596" s="144"/>
      <c r="I596" s="93">
        <f t="shared" si="150"/>
        <v>-488.40000000000003</v>
      </c>
      <c r="J596" s="160"/>
      <c r="K596" s="310">
        <v>1311.49</v>
      </c>
      <c r="L596" s="310">
        <v>6624.57</v>
      </c>
      <c r="M596" s="144">
        <f t="shared" si="151"/>
        <v>-5313.08</v>
      </c>
      <c r="N596" s="93" t="e">
        <f>+#REF!-L596</f>
        <v>#REF!</v>
      </c>
      <c r="O596" s="261"/>
      <c r="P596" s="160"/>
      <c r="Q596" s="310">
        <v>1028.72</v>
      </c>
      <c r="R596" s="310">
        <v>3357.78</v>
      </c>
      <c r="S596" s="144"/>
      <c r="T596" s="93">
        <f t="shared" si="152"/>
        <v>-3357.78</v>
      </c>
      <c r="U596" s="160"/>
      <c r="V596" s="310">
        <v>-3257</v>
      </c>
      <c r="W596" s="310">
        <v>7260.65</v>
      </c>
      <c r="X596" s="144"/>
      <c r="Y596" s="93"/>
      <c r="Z596" s="134"/>
    </row>
    <row r="597" spans="1:26" s="70" customFormat="1" hidden="1" outlineLevel="1" x14ac:dyDescent="0.25">
      <c r="A597" s="65" t="s">
        <v>1510</v>
      </c>
      <c r="B597" s="66" t="s">
        <v>1971</v>
      </c>
      <c r="C597" s="67" t="s">
        <v>2422</v>
      </c>
      <c r="D597" s="68"/>
      <c r="E597" s="69"/>
      <c r="F597" s="310">
        <v>360.26</v>
      </c>
      <c r="G597" s="310">
        <v>448.3</v>
      </c>
      <c r="H597" s="144"/>
      <c r="I597" s="93">
        <f t="shared" si="150"/>
        <v>-448.3</v>
      </c>
      <c r="J597" s="160"/>
      <c r="K597" s="310">
        <v>4089.92</v>
      </c>
      <c r="L597" s="310">
        <v>7244.77</v>
      </c>
      <c r="M597" s="144">
        <f t="shared" si="151"/>
        <v>-3154.8500000000004</v>
      </c>
      <c r="N597" s="93" t="e">
        <f>+#REF!-L597</f>
        <v>#REF!</v>
      </c>
      <c r="O597" s="261"/>
      <c r="P597" s="160"/>
      <c r="Q597" s="310">
        <v>2591.59</v>
      </c>
      <c r="R597" s="310">
        <v>2114.4900000000002</v>
      </c>
      <c r="S597" s="144"/>
      <c r="T597" s="93">
        <f t="shared" si="152"/>
        <v>-2114.4900000000002</v>
      </c>
      <c r="U597" s="160"/>
      <c r="V597" s="310">
        <v>14277.29</v>
      </c>
      <c r="W597" s="310">
        <v>10465.83</v>
      </c>
      <c r="X597" s="144"/>
      <c r="Y597" s="93"/>
      <c r="Z597" s="134"/>
    </row>
    <row r="598" spans="1:26" s="70" customFormat="1" hidden="1" outlineLevel="1" x14ac:dyDescent="0.25">
      <c r="A598" s="65" t="s">
        <v>1511</v>
      </c>
      <c r="B598" s="66" t="s">
        <v>1972</v>
      </c>
      <c r="C598" s="67" t="s">
        <v>2423</v>
      </c>
      <c r="D598" s="68"/>
      <c r="E598" s="69"/>
      <c r="F598" s="310">
        <v>6296.87</v>
      </c>
      <c r="G598" s="310">
        <v>7700.55</v>
      </c>
      <c r="H598" s="144"/>
      <c r="I598" s="93">
        <f t="shared" si="150"/>
        <v>-7700.55</v>
      </c>
      <c r="J598" s="160"/>
      <c r="K598" s="310">
        <v>37781.230000000003</v>
      </c>
      <c r="L598" s="310">
        <v>46203.29</v>
      </c>
      <c r="M598" s="144">
        <f t="shared" si="151"/>
        <v>-8422.0599999999977</v>
      </c>
      <c r="N598" s="93" t="e">
        <f>+#REF!-L598</f>
        <v>#REF!</v>
      </c>
      <c r="O598" s="261"/>
      <c r="P598" s="160"/>
      <c r="Q598" s="310">
        <v>18890.61</v>
      </c>
      <c r="R598" s="310">
        <v>23101.65</v>
      </c>
      <c r="S598" s="144"/>
      <c r="T598" s="93">
        <f t="shared" si="152"/>
        <v>-23101.65</v>
      </c>
      <c r="U598" s="160"/>
      <c r="V598" s="310">
        <v>83984.53</v>
      </c>
      <c r="W598" s="310">
        <v>96929.27</v>
      </c>
      <c r="X598" s="144"/>
      <c r="Y598" s="93"/>
      <c r="Z598" s="134"/>
    </row>
    <row r="599" spans="1:26" s="70" customFormat="1" hidden="1" outlineLevel="1" x14ac:dyDescent="0.25">
      <c r="A599" s="65" t="s">
        <v>1512</v>
      </c>
      <c r="B599" s="66" t="s">
        <v>1973</v>
      </c>
      <c r="C599" s="67" t="s">
        <v>2424</v>
      </c>
      <c r="D599" s="68"/>
      <c r="E599" s="69"/>
      <c r="F599" s="310">
        <v>159884.42000000001</v>
      </c>
      <c r="G599" s="310">
        <v>150765.81</v>
      </c>
      <c r="H599" s="144"/>
      <c r="I599" s="93">
        <f t="shared" si="150"/>
        <v>-150765.81</v>
      </c>
      <c r="J599" s="160"/>
      <c r="K599" s="310">
        <v>999398.09</v>
      </c>
      <c r="L599" s="310">
        <v>924234.73</v>
      </c>
      <c r="M599" s="144">
        <f t="shared" si="151"/>
        <v>75163.359999999986</v>
      </c>
      <c r="N599" s="93" t="e">
        <f>+#REF!-L599</f>
        <v>#REF!</v>
      </c>
      <c r="O599" s="261"/>
      <c r="P599" s="160"/>
      <c r="Q599" s="310">
        <v>541712.32000000007</v>
      </c>
      <c r="R599" s="310">
        <v>521892.27</v>
      </c>
      <c r="S599" s="144"/>
      <c r="T599" s="93">
        <f t="shared" si="152"/>
        <v>-521892.27</v>
      </c>
      <c r="U599" s="160"/>
      <c r="V599" s="310">
        <v>1932974.45</v>
      </c>
      <c r="W599" s="310">
        <v>1807999.9300000002</v>
      </c>
      <c r="X599" s="144"/>
      <c r="Y599" s="93"/>
      <c r="Z599" s="134"/>
    </row>
    <row r="600" spans="1:26" s="70" customFormat="1" hidden="1" outlineLevel="1" x14ac:dyDescent="0.25">
      <c r="A600" s="65" t="s">
        <v>1513</v>
      </c>
      <c r="B600" s="66" t="s">
        <v>1974</v>
      </c>
      <c r="C600" s="67" t="s">
        <v>2425</v>
      </c>
      <c r="D600" s="68"/>
      <c r="E600" s="69"/>
      <c r="F600" s="310">
        <v>-994.35</v>
      </c>
      <c r="G600" s="310">
        <v>1241.02</v>
      </c>
      <c r="H600" s="144"/>
      <c r="I600" s="93">
        <f t="shared" si="150"/>
        <v>-1241.02</v>
      </c>
      <c r="J600" s="160"/>
      <c r="K600" s="310">
        <v>8530.64</v>
      </c>
      <c r="L600" s="310">
        <v>4285.01</v>
      </c>
      <c r="M600" s="144">
        <f t="shared" si="151"/>
        <v>4245.6299999999992</v>
      </c>
      <c r="N600" s="93" t="e">
        <f>+#REF!-L600</f>
        <v>#REF!</v>
      </c>
      <c r="O600" s="261"/>
      <c r="P600" s="160"/>
      <c r="Q600" s="310">
        <v>-994.35</v>
      </c>
      <c r="R600" s="310">
        <v>1241.02</v>
      </c>
      <c r="S600" s="144"/>
      <c r="T600" s="93">
        <f t="shared" si="152"/>
        <v>-1241.02</v>
      </c>
      <c r="U600" s="160"/>
      <c r="V600" s="310">
        <v>7941.66</v>
      </c>
      <c r="W600" s="310">
        <v>-33944.559999999998</v>
      </c>
      <c r="X600" s="144"/>
      <c r="Y600" s="93"/>
      <c r="Z600" s="134"/>
    </row>
    <row r="601" spans="1:26" s="70" customFormat="1" hidden="1" outlineLevel="1" x14ac:dyDescent="0.25">
      <c r="A601" s="65" t="s">
        <v>1514</v>
      </c>
      <c r="B601" s="66" t="s">
        <v>1975</v>
      </c>
      <c r="C601" s="67" t="s">
        <v>2426</v>
      </c>
      <c r="D601" s="68"/>
      <c r="E601" s="69"/>
      <c r="F601" s="310">
        <v>543.12</v>
      </c>
      <c r="G601" s="310">
        <v>2071</v>
      </c>
      <c r="H601" s="144"/>
      <c r="I601" s="93">
        <f t="shared" si="150"/>
        <v>-2071</v>
      </c>
      <c r="J601" s="160"/>
      <c r="K601" s="310">
        <v>3258.73</v>
      </c>
      <c r="L601" s="310">
        <v>12426.01</v>
      </c>
      <c r="M601" s="144">
        <f t="shared" si="151"/>
        <v>-9167.2800000000007</v>
      </c>
      <c r="N601" s="93" t="e">
        <f>+#REF!-L601</f>
        <v>#REF!</v>
      </c>
      <c r="O601" s="261"/>
      <c r="P601" s="160"/>
      <c r="Q601" s="310">
        <v>1629.3600000000001</v>
      </c>
      <c r="R601" s="310">
        <v>6213</v>
      </c>
      <c r="S601" s="144"/>
      <c r="T601" s="93">
        <f t="shared" si="152"/>
        <v>-6213</v>
      </c>
      <c r="U601" s="160"/>
      <c r="V601" s="310">
        <v>15684.73</v>
      </c>
      <c r="W601" s="310">
        <v>13397.23</v>
      </c>
      <c r="X601" s="144"/>
      <c r="Y601" s="93"/>
      <c r="Z601" s="134"/>
    </row>
    <row r="602" spans="1:26" s="70" customFormat="1" hidden="1" outlineLevel="1" x14ac:dyDescent="0.25">
      <c r="A602" s="65" t="s">
        <v>1515</v>
      </c>
      <c r="B602" s="66" t="s">
        <v>1976</v>
      </c>
      <c r="C602" s="67" t="s">
        <v>2427</v>
      </c>
      <c r="D602" s="68"/>
      <c r="E602" s="69"/>
      <c r="F602" s="310">
        <v>504.54</v>
      </c>
      <c r="G602" s="310">
        <v>322.83</v>
      </c>
      <c r="H602" s="144"/>
      <c r="I602" s="93">
        <f t="shared" ref="I602:I633" si="153">+U602-G602</f>
        <v>-322.83</v>
      </c>
      <c r="J602" s="160"/>
      <c r="K602" s="310">
        <v>3027.2400000000002</v>
      </c>
      <c r="L602" s="310">
        <v>1929.5</v>
      </c>
      <c r="M602" s="144">
        <f t="shared" ref="M602:M633" si="154">+K602-L602</f>
        <v>1097.7400000000002</v>
      </c>
      <c r="N602" s="93" t="e">
        <f>+#REF!-L602</f>
        <v>#REF!</v>
      </c>
      <c r="O602" s="261"/>
      <c r="P602" s="160"/>
      <c r="Q602" s="310">
        <v>1513.6200000000001</v>
      </c>
      <c r="R602" s="310">
        <v>968.49</v>
      </c>
      <c r="S602" s="144"/>
      <c r="T602" s="93">
        <f t="shared" ref="T602:T633" si="155">+P602-R602</f>
        <v>-968.49</v>
      </c>
      <c r="U602" s="160"/>
      <c r="V602" s="310">
        <v>4964.22</v>
      </c>
      <c r="W602" s="310">
        <v>2389.7600000000002</v>
      </c>
      <c r="X602" s="144"/>
      <c r="Y602" s="93"/>
      <c r="Z602" s="134"/>
    </row>
    <row r="603" spans="1:26" s="70" customFormat="1" hidden="1" outlineLevel="1" x14ac:dyDescent="0.25">
      <c r="A603" s="65" t="s">
        <v>1516</v>
      </c>
      <c r="B603" s="66" t="s">
        <v>1977</v>
      </c>
      <c r="C603" s="67" t="s">
        <v>2428</v>
      </c>
      <c r="D603" s="68"/>
      <c r="E603" s="69"/>
      <c r="F603" s="310">
        <v>-239901.05000000002</v>
      </c>
      <c r="G603" s="310">
        <v>-125958.92</v>
      </c>
      <c r="H603" s="144"/>
      <c r="I603" s="93">
        <f t="shared" si="153"/>
        <v>125958.92</v>
      </c>
      <c r="J603" s="160"/>
      <c r="K603" s="310">
        <v>-1439406.3</v>
      </c>
      <c r="L603" s="310">
        <v>-1349418.51</v>
      </c>
      <c r="M603" s="144">
        <f t="shared" si="154"/>
        <v>-89987.790000000037</v>
      </c>
      <c r="N603" s="93" t="e">
        <f>+#REF!-L603</f>
        <v>#REF!</v>
      </c>
      <c r="O603" s="261"/>
      <c r="P603" s="160"/>
      <c r="Q603" s="310">
        <v>-719703.15</v>
      </c>
      <c r="R603" s="310">
        <v>-615342.76</v>
      </c>
      <c r="S603" s="144"/>
      <c r="T603" s="93">
        <f t="shared" si="155"/>
        <v>615342.76</v>
      </c>
      <c r="U603" s="160"/>
      <c r="V603" s="310">
        <v>-2907557.8200000003</v>
      </c>
      <c r="W603" s="310">
        <v>-3238103.79</v>
      </c>
      <c r="X603" s="144"/>
      <c r="Y603" s="93"/>
      <c r="Z603" s="134"/>
    </row>
    <row r="604" spans="1:26" s="70" customFormat="1" hidden="1" outlineLevel="1" x14ac:dyDescent="0.25">
      <c r="A604" s="65" t="s">
        <v>1517</v>
      </c>
      <c r="B604" s="66" t="s">
        <v>1978</v>
      </c>
      <c r="C604" s="67" t="s">
        <v>2429</v>
      </c>
      <c r="D604" s="68"/>
      <c r="E604" s="69"/>
      <c r="F604" s="310">
        <v>-85486</v>
      </c>
      <c r="G604" s="310">
        <v>-70898.37</v>
      </c>
      <c r="H604" s="144"/>
      <c r="I604" s="93">
        <f t="shared" si="153"/>
        <v>70898.37</v>
      </c>
      <c r="J604" s="160"/>
      <c r="K604" s="310">
        <v>-509396.33</v>
      </c>
      <c r="L604" s="310">
        <v>-499642.7</v>
      </c>
      <c r="M604" s="144">
        <f t="shared" si="154"/>
        <v>-9753.6300000000047</v>
      </c>
      <c r="N604" s="93" t="e">
        <f>+#REF!-L604</f>
        <v>#REF!</v>
      </c>
      <c r="O604" s="261"/>
      <c r="P604" s="160"/>
      <c r="Q604" s="310">
        <v>-295360.05</v>
      </c>
      <c r="R604" s="310">
        <v>-276205.94</v>
      </c>
      <c r="S604" s="144"/>
      <c r="T604" s="93">
        <f t="shared" si="155"/>
        <v>276205.94</v>
      </c>
      <c r="U604" s="160"/>
      <c r="V604" s="310">
        <v>-989432.6100000001</v>
      </c>
      <c r="W604" s="310">
        <v>-986621.92</v>
      </c>
      <c r="X604" s="144"/>
      <c r="Y604" s="93"/>
      <c r="Z604" s="134"/>
    </row>
    <row r="605" spans="1:26" s="70" customFormat="1" hidden="1" outlineLevel="1" x14ac:dyDescent="0.25">
      <c r="A605" s="65" t="s">
        <v>1518</v>
      </c>
      <c r="B605" s="66" t="s">
        <v>1979</v>
      </c>
      <c r="C605" s="67" t="s">
        <v>2430</v>
      </c>
      <c r="D605" s="68"/>
      <c r="E605" s="69"/>
      <c r="F605" s="310">
        <v>-255014.14</v>
      </c>
      <c r="G605" s="310">
        <v>-190837.44</v>
      </c>
      <c r="H605" s="144"/>
      <c r="I605" s="93">
        <f t="shared" si="153"/>
        <v>190837.44</v>
      </c>
      <c r="J605" s="160"/>
      <c r="K605" s="310">
        <v>-1455866.07</v>
      </c>
      <c r="L605" s="310">
        <v>-1368605.81</v>
      </c>
      <c r="M605" s="144">
        <f t="shared" si="154"/>
        <v>-87260.260000000009</v>
      </c>
      <c r="N605" s="93" t="e">
        <f>+#REF!-L605</f>
        <v>#REF!</v>
      </c>
      <c r="O605" s="261"/>
      <c r="P605" s="160"/>
      <c r="Q605" s="310">
        <v>-888225.92</v>
      </c>
      <c r="R605" s="310">
        <v>-740346.28</v>
      </c>
      <c r="S605" s="144"/>
      <c r="T605" s="93">
        <f t="shared" si="155"/>
        <v>740346.28</v>
      </c>
      <c r="U605" s="160"/>
      <c r="V605" s="310">
        <v>-2726166.79</v>
      </c>
      <c r="W605" s="310">
        <v>-2694805.79</v>
      </c>
      <c r="X605" s="144"/>
      <c r="Y605" s="93"/>
      <c r="Z605" s="134"/>
    </row>
    <row r="606" spans="1:26" s="70" customFormat="1" hidden="1" outlineLevel="1" x14ac:dyDescent="0.25">
      <c r="A606" s="65" t="s">
        <v>1519</v>
      </c>
      <c r="B606" s="66" t="s">
        <v>1980</v>
      </c>
      <c r="C606" s="67" t="s">
        <v>2431</v>
      </c>
      <c r="D606" s="68"/>
      <c r="E606" s="69"/>
      <c r="F606" s="310">
        <v>-62152.880000000005</v>
      </c>
      <c r="G606" s="310">
        <v>-47433.87</v>
      </c>
      <c r="H606" s="144"/>
      <c r="I606" s="93">
        <f t="shared" si="153"/>
        <v>47433.87</v>
      </c>
      <c r="J606" s="160"/>
      <c r="K606" s="310">
        <v>-398143.93</v>
      </c>
      <c r="L606" s="310">
        <v>-397941.01</v>
      </c>
      <c r="M606" s="144">
        <f t="shared" si="154"/>
        <v>-202.9199999999837</v>
      </c>
      <c r="N606" s="93" t="e">
        <f>+#REF!-L606</f>
        <v>#REF!</v>
      </c>
      <c r="O606" s="261"/>
      <c r="P606" s="160"/>
      <c r="Q606" s="310">
        <v>-219274.11000000002</v>
      </c>
      <c r="R606" s="310">
        <v>-216134.38</v>
      </c>
      <c r="S606" s="144"/>
      <c r="T606" s="93">
        <f t="shared" si="155"/>
        <v>216134.38</v>
      </c>
      <c r="U606" s="160"/>
      <c r="V606" s="310">
        <v>-820757.36</v>
      </c>
      <c r="W606" s="310">
        <v>-799486.91</v>
      </c>
      <c r="X606" s="144"/>
      <c r="Y606" s="93"/>
      <c r="Z606" s="134"/>
    </row>
    <row r="607" spans="1:26" s="70" customFormat="1" hidden="1" outlineLevel="1" x14ac:dyDescent="0.25">
      <c r="A607" s="65" t="s">
        <v>1520</v>
      </c>
      <c r="B607" s="66" t="s">
        <v>1981</v>
      </c>
      <c r="C607" s="67" t="s">
        <v>2432</v>
      </c>
      <c r="D607" s="68"/>
      <c r="E607" s="69"/>
      <c r="F607" s="310">
        <v>-2722.62</v>
      </c>
      <c r="G607" s="310">
        <v>-8855.15</v>
      </c>
      <c r="H607" s="144"/>
      <c r="I607" s="93">
        <f t="shared" si="153"/>
        <v>8855.15</v>
      </c>
      <c r="J607" s="160"/>
      <c r="K607" s="310">
        <v>-19844.900000000001</v>
      </c>
      <c r="L607" s="310">
        <v>-44198.340000000004</v>
      </c>
      <c r="M607" s="144">
        <f t="shared" si="154"/>
        <v>24353.440000000002</v>
      </c>
      <c r="N607" s="93" t="e">
        <f>+#REF!-L607</f>
        <v>#REF!</v>
      </c>
      <c r="O607" s="261"/>
      <c r="P607" s="160"/>
      <c r="Q607" s="310">
        <v>-9636.0300000000007</v>
      </c>
      <c r="R607" s="310">
        <v>-33505.919999999998</v>
      </c>
      <c r="S607" s="144"/>
      <c r="T607" s="93">
        <f t="shared" si="155"/>
        <v>33505.919999999998</v>
      </c>
      <c r="U607" s="160"/>
      <c r="V607" s="310">
        <v>-82210.850000000006</v>
      </c>
      <c r="W607" s="310">
        <v>-112092.1</v>
      </c>
      <c r="X607" s="144"/>
      <c r="Y607" s="93"/>
      <c r="Z607" s="134"/>
    </row>
    <row r="608" spans="1:26" s="70" customFormat="1" hidden="1" outlineLevel="1" x14ac:dyDescent="0.25">
      <c r="A608" s="65" t="s">
        <v>1521</v>
      </c>
      <c r="B608" s="66" t="s">
        <v>1982</v>
      </c>
      <c r="C608" s="67" t="s">
        <v>2433</v>
      </c>
      <c r="D608" s="68"/>
      <c r="E608" s="69"/>
      <c r="F608" s="310">
        <v>-40810.43</v>
      </c>
      <c r="G608" s="310">
        <v>-42889.82</v>
      </c>
      <c r="H608" s="144"/>
      <c r="I608" s="93">
        <f t="shared" si="153"/>
        <v>42889.82</v>
      </c>
      <c r="J608" s="160"/>
      <c r="K608" s="310">
        <v>-258274.14</v>
      </c>
      <c r="L608" s="310">
        <v>-251618.78</v>
      </c>
      <c r="M608" s="144">
        <f t="shared" si="154"/>
        <v>-6655.3600000000151</v>
      </c>
      <c r="N608" s="93" t="e">
        <f>+#REF!-L608</f>
        <v>#REF!</v>
      </c>
      <c r="O608" s="261"/>
      <c r="P608" s="160"/>
      <c r="Q608" s="310">
        <v>-154311.89000000001</v>
      </c>
      <c r="R608" s="310">
        <v>-143438.88</v>
      </c>
      <c r="S608" s="144"/>
      <c r="T608" s="93">
        <f t="shared" si="155"/>
        <v>143438.88</v>
      </c>
      <c r="U608" s="160"/>
      <c r="V608" s="310">
        <v>-469988.72000000003</v>
      </c>
      <c r="W608" s="310">
        <v>-506031.58</v>
      </c>
      <c r="X608" s="144"/>
      <c r="Y608" s="93"/>
      <c r="Z608" s="134"/>
    </row>
    <row r="609" spans="1:26" s="70" customFormat="1" hidden="1" outlineLevel="1" x14ac:dyDescent="0.25">
      <c r="A609" s="65" t="s">
        <v>1522</v>
      </c>
      <c r="B609" s="66" t="s">
        <v>1983</v>
      </c>
      <c r="C609" s="67" t="s">
        <v>2434</v>
      </c>
      <c r="D609" s="68"/>
      <c r="E609" s="69"/>
      <c r="F609" s="310">
        <v>-68189.850000000006</v>
      </c>
      <c r="G609" s="310">
        <v>-9730.84</v>
      </c>
      <c r="H609" s="144"/>
      <c r="I609" s="93">
        <f t="shared" si="153"/>
        <v>9730.84</v>
      </c>
      <c r="J609" s="160"/>
      <c r="K609" s="310">
        <v>-8452.5499999999993</v>
      </c>
      <c r="L609" s="310">
        <v>-27534.28</v>
      </c>
      <c r="M609" s="144">
        <f t="shared" si="154"/>
        <v>19081.73</v>
      </c>
      <c r="N609" s="93" t="e">
        <f>+#REF!-L609</f>
        <v>#REF!</v>
      </c>
      <c r="O609" s="261"/>
      <c r="P609" s="160"/>
      <c r="Q609" s="310">
        <v>42857.440000000002</v>
      </c>
      <c r="R609" s="310">
        <v>130190.61</v>
      </c>
      <c r="S609" s="144"/>
      <c r="T609" s="93">
        <f t="shared" si="155"/>
        <v>-130190.61</v>
      </c>
      <c r="U609" s="160"/>
      <c r="V609" s="310">
        <v>-48205.490000000005</v>
      </c>
      <c r="W609" s="310">
        <v>10999.340000000004</v>
      </c>
      <c r="X609" s="144"/>
      <c r="Y609" s="93"/>
      <c r="Z609" s="134"/>
    </row>
    <row r="610" spans="1:26" s="70" customFormat="1" hidden="1" outlineLevel="1" x14ac:dyDescent="0.25">
      <c r="A610" s="65" t="s">
        <v>1523</v>
      </c>
      <c r="B610" s="66" t="s">
        <v>1984</v>
      </c>
      <c r="C610" s="67" t="s">
        <v>2435</v>
      </c>
      <c r="D610" s="68"/>
      <c r="E610" s="69"/>
      <c r="F610" s="310">
        <v>0</v>
      </c>
      <c r="G610" s="310">
        <v>18051.68</v>
      </c>
      <c r="H610" s="144"/>
      <c r="I610" s="93">
        <f t="shared" si="153"/>
        <v>-18051.68</v>
      </c>
      <c r="J610" s="160"/>
      <c r="K610" s="310">
        <v>0</v>
      </c>
      <c r="L610" s="310">
        <v>108310.08</v>
      </c>
      <c r="M610" s="144">
        <f t="shared" si="154"/>
        <v>-108310.08</v>
      </c>
      <c r="N610" s="93" t="e">
        <f>+#REF!-L610</f>
        <v>#REF!</v>
      </c>
      <c r="O610" s="261"/>
      <c r="P610" s="160"/>
      <c r="Q610" s="310">
        <v>0</v>
      </c>
      <c r="R610" s="310">
        <v>54155.040000000001</v>
      </c>
      <c r="S610" s="144"/>
      <c r="T610" s="93">
        <f t="shared" si="155"/>
        <v>-54155.040000000001</v>
      </c>
      <c r="U610" s="160"/>
      <c r="V610" s="310">
        <v>108308.67</v>
      </c>
      <c r="W610" s="310">
        <v>216620.16</v>
      </c>
      <c r="X610" s="144"/>
      <c r="Y610" s="93"/>
      <c r="Z610" s="134"/>
    </row>
    <row r="611" spans="1:26" s="70" customFormat="1" hidden="1" outlineLevel="1" x14ac:dyDescent="0.25">
      <c r="A611" s="65" t="s">
        <v>1524</v>
      </c>
      <c r="B611" s="66" t="s">
        <v>1985</v>
      </c>
      <c r="C611" s="67" t="s">
        <v>2436</v>
      </c>
      <c r="D611" s="68"/>
      <c r="E611" s="69"/>
      <c r="F611" s="310">
        <v>-209403.13</v>
      </c>
      <c r="G611" s="310">
        <v>-341967.38</v>
      </c>
      <c r="H611" s="144"/>
      <c r="I611" s="93">
        <f t="shared" si="153"/>
        <v>341967.38</v>
      </c>
      <c r="J611" s="160"/>
      <c r="K611" s="310">
        <v>-1256418.77</v>
      </c>
      <c r="L611" s="310">
        <v>-2051804.27</v>
      </c>
      <c r="M611" s="144">
        <f t="shared" si="154"/>
        <v>795385.5</v>
      </c>
      <c r="N611" s="93" t="e">
        <f>+#REF!-L611</f>
        <v>#REF!</v>
      </c>
      <c r="O611" s="261"/>
      <c r="P611" s="160"/>
      <c r="Q611" s="310">
        <v>-628209.39</v>
      </c>
      <c r="R611" s="310">
        <v>-1025902.14</v>
      </c>
      <c r="S611" s="144"/>
      <c r="T611" s="93">
        <f t="shared" si="155"/>
        <v>1025902.14</v>
      </c>
      <c r="U611" s="160"/>
      <c r="V611" s="310">
        <v>-3177886.79</v>
      </c>
      <c r="W611" s="310">
        <v>-3951447.5300000003</v>
      </c>
      <c r="X611" s="144"/>
      <c r="Y611" s="93"/>
      <c r="Z611" s="134"/>
    </row>
    <row r="612" spans="1:26" s="70" customFormat="1" hidden="1" outlineLevel="1" x14ac:dyDescent="0.25">
      <c r="A612" s="65" t="s">
        <v>1525</v>
      </c>
      <c r="B612" s="66" t="s">
        <v>1986</v>
      </c>
      <c r="C612" s="67" t="s">
        <v>2404</v>
      </c>
      <c r="D612" s="68"/>
      <c r="E612" s="69"/>
      <c r="F612" s="310">
        <v>0</v>
      </c>
      <c r="G612" s="310">
        <v>0</v>
      </c>
      <c r="H612" s="144"/>
      <c r="I612" s="93">
        <f t="shared" si="153"/>
        <v>0</v>
      </c>
      <c r="J612" s="160"/>
      <c r="K612" s="310">
        <v>476</v>
      </c>
      <c r="L612" s="310">
        <v>0</v>
      </c>
      <c r="M612" s="144">
        <f t="shared" si="154"/>
        <v>476</v>
      </c>
      <c r="N612" s="93" t="e">
        <f>+#REF!-L612</f>
        <v>#REF!</v>
      </c>
      <c r="O612" s="261"/>
      <c r="P612" s="160"/>
      <c r="Q612" s="310">
        <v>0</v>
      </c>
      <c r="R612" s="310">
        <v>0</v>
      </c>
      <c r="S612" s="144"/>
      <c r="T612" s="93">
        <f t="shared" si="155"/>
        <v>0</v>
      </c>
      <c r="U612" s="160"/>
      <c r="V612" s="310">
        <v>1689276</v>
      </c>
      <c r="W612" s="310">
        <v>0</v>
      </c>
      <c r="X612" s="144"/>
      <c r="Y612" s="93"/>
      <c r="Z612" s="134"/>
    </row>
    <row r="613" spans="1:26" collapsed="1" x14ac:dyDescent="0.25">
      <c r="A613" s="40" t="s">
        <v>724</v>
      </c>
      <c r="B613" s="40">
        <v>12</v>
      </c>
      <c r="C613" s="89" t="s">
        <v>288</v>
      </c>
      <c r="D613" s="85"/>
      <c r="E613" s="50"/>
      <c r="F613" s="286">
        <v>-89953.579999999929</v>
      </c>
      <c r="G613" s="286">
        <v>-3048.9200000000419</v>
      </c>
      <c r="H613" s="286"/>
      <c r="I613" s="50">
        <f t="shared" si="153"/>
        <v>3048.9200000000419</v>
      </c>
      <c r="J613" s="264"/>
      <c r="K613" s="286">
        <v>-86617.54999999865</v>
      </c>
      <c r="L613" s="286">
        <v>-868461.79000000097</v>
      </c>
      <c r="M613" s="286">
        <f t="shared" si="154"/>
        <v>781844.24000000232</v>
      </c>
      <c r="N613" s="50" t="e">
        <f>+#REF!-L613</f>
        <v>#REF!</v>
      </c>
      <c r="O613" s="185"/>
      <c r="P613" s="257"/>
      <c r="Q613" s="286">
        <v>-208612.05000000022</v>
      </c>
      <c r="R613" s="286">
        <v>-336312.34999999974</v>
      </c>
      <c r="S613" s="286"/>
      <c r="T613" s="50">
        <f t="shared" si="155"/>
        <v>336312.34999999974</v>
      </c>
      <c r="U613" s="264"/>
      <c r="V613" s="286">
        <v>909507.29000000097</v>
      </c>
      <c r="W613" s="286">
        <v>-2374901.3600000008</v>
      </c>
      <c r="X613" s="286"/>
      <c r="Y613"/>
      <c r="Z613"/>
    </row>
    <row r="614" spans="1:26" s="70" customFormat="1" hidden="1" outlineLevel="1" x14ac:dyDescent="0.25">
      <c r="A614" s="65" t="s">
        <v>1526</v>
      </c>
      <c r="B614" s="66" t="s">
        <v>1987</v>
      </c>
      <c r="C614" s="67" t="s">
        <v>2437</v>
      </c>
      <c r="D614" s="68"/>
      <c r="E614" s="69"/>
      <c r="F614" s="310">
        <v>13447.98</v>
      </c>
      <c r="G614" s="310">
        <v>13301.300000000001</v>
      </c>
      <c r="H614" s="144"/>
      <c r="I614" s="93">
        <f t="shared" si="153"/>
        <v>-13301.300000000001</v>
      </c>
      <c r="J614" s="160"/>
      <c r="K614" s="310">
        <v>80292.73</v>
      </c>
      <c r="L614" s="310">
        <v>79904.930000000008</v>
      </c>
      <c r="M614" s="144">
        <f t="shared" si="154"/>
        <v>387.79999999998836</v>
      </c>
      <c r="N614" s="93" t="e">
        <f>+#REF!-L614</f>
        <v>#REF!</v>
      </c>
      <c r="O614" s="261"/>
      <c r="P614" s="160"/>
      <c r="Q614" s="310">
        <v>40195.01</v>
      </c>
      <c r="R614" s="310">
        <v>39964.44</v>
      </c>
      <c r="S614" s="144"/>
      <c r="T614" s="93">
        <f t="shared" si="155"/>
        <v>-39964.44</v>
      </c>
      <c r="U614" s="160"/>
      <c r="V614" s="310">
        <v>162717.21</v>
      </c>
      <c r="W614" s="310">
        <v>150184.43</v>
      </c>
      <c r="X614" s="144"/>
      <c r="Y614" s="93"/>
      <c r="Z614" s="134"/>
    </row>
    <row r="615" spans="1:26" collapsed="1" x14ac:dyDescent="0.25">
      <c r="A615" s="40" t="s">
        <v>725</v>
      </c>
      <c r="B615" s="40">
        <v>13</v>
      </c>
      <c r="C615" s="89" t="s">
        <v>287</v>
      </c>
      <c r="D615" s="85"/>
      <c r="E615" s="50"/>
      <c r="F615" s="286">
        <v>13447.98</v>
      </c>
      <c r="G615" s="286">
        <v>13301.300000000001</v>
      </c>
      <c r="H615" s="286"/>
      <c r="I615" s="50">
        <f t="shared" si="153"/>
        <v>-13301.300000000001</v>
      </c>
      <c r="J615" s="264"/>
      <c r="K615" s="286">
        <v>80292.73</v>
      </c>
      <c r="L615" s="286">
        <v>79904.930000000008</v>
      </c>
      <c r="M615" s="286">
        <f t="shared" si="154"/>
        <v>387.79999999998836</v>
      </c>
      <c r="N615" s="50" t="e">
        <f>+#REF!-L615</f>
        <v>#REF!</v>
      </c>
      <c r="O615" s="185"/>
      <c r="P615" s="257"/>
      <c r="Q615" s="286">
        <v>40195.01</v>
      </c>
      <c r="R615" s="286">
        <v>39964.44</v>
      </c>
      <c r="S615" s="286"/>
      <c r="T615" s="50">
        <f t="shared" si="155"/>
        <v>-39964.44</v>
      </c>
      <c r="U615" s="264"/>
      <c r="V615" s="286">
        <v>162717.21</v>
      </c>
      <c r="W615" s="286">
        <v>150184.43</v>
      </c>
      <c r="X615" s="286"/>
      <c r="Y615"/>
      <c r="Z615"/>
    </row>
    <row r="616" spans="1:26" s="70" customFormat="1" hidden="1" outlineLevel="1" x14ac:dyDescent="0.25">
      <c r="A616" s="65" t="s">
        <v>1527</v>
      </c>
      <c r="B616" s="66" t="s">
        <v>1988</v>
      </c>
      <c r="C616" s="67" t="s">
        <v>2438</v>
      </c>
      <c r="D616" s="68"/>
      <c r="E616" s="69"/>
      <c r="F616" s="310">
        <v>-15.950000000000001</v>
      </c>
      <c r="G616" s="310">
        <v>2561.63</v>
      </c>
      <c r="H616" s="144"/>
      <c r="I616" s="93">
        <f t="shared" si="153"/>
        <v>-2561.63</v>
      </c>
      <c r="J616" s="160"/>
      <c r="K616" s="310">
        <v>8981.630000000001</v>
      </c>
      <c r="L616" s="310">
        <v>2690.79</v>
      </c>
      <c r="M616" s="144">
        <f t="shared" si="154"/>
        <v>6290.8400000000011</v>
      </c>
      <c r="N616" s="93" t="e">
        <f>+#REF!-L616</f>
        <v>#REF!</v>
      </c>
      <c r="O616" s="261"/>
      <c r="P616" s="160"/>
      <c r="Q616" s="310">
        <v>769.39</v>
      </c>
      <c r="R616" s="310">
        <v>2589.7800000000002</v>
      </c>
      <c r="S616" s="144"/>
      <c r="T616" s="93">
        <f t="shared" si="155"/>
        <v>-2589.7800000000002</v>
      </c>
      <c r="U616" s="160"/>
      <c r="V616" s="310">
        <v>19975.410000000003</v>
      </c>
      <c r="W616" s="310">
        <v>9069.17</v>
      </c>
      <c r="X616" s="144"/>
      <c r="Y616" s="93"/>
      <c r="Z616" s="134"/>
    </row>
    <row r="617" spans="1:26" s="70" customFormat="1" hidden="1" outlineLevel="1" x14ac:dyDescent="0.25">
      <c r="A617" s="65" t="s">
        <v>1528</v>
      </c>
      <c r="B617" s="66" t="s">
        <v>1989</v>
      </c>
      <c r="C617" s="67" t="s">
        <v>2439</v>
      </c>
      <c r="D617" s="68"/>
      <c r="E617" s="69"/>
      <c r="F617" s="310">
        <v>0</v>
      </c>
      <c r="G617" s="310">
        <v>-0.36</v>
      </c>
      <c r="H617" s="144"/>
      <c r="I617" s="93">
        <f t="shared" si="153"/>
        <v>0.36</v>
      </c>
      <c r="J617" s="160"/>
      <c r="K617" s="310">
        <v>0</v>
      </c>
      <c r="L617" s="310">
        <v>3.42</v>
      </c>
      <c r="M617" s="144">
        <f t="shared" si="154"/>
        <v>-3.42</v>
      </c>
      <c r="N617" s="93" t="e">
        <f>+#REF!-L617</f>
        <v>#REF!</v>
      </c>
      <c r="O617" s="261"/>
      <c r="P617" s="160"/>
      <c r="Q617" s="310">
        <v>0</v>
      </c>
      <c r="R617" s="310">
        <v>-3</v>
      </c>
      <c r="S617" s="144"/>
      <c r="T617" s="93">
        <f t="shared" si="155"/>
        <v>3</v>
      </c>
      <c r="U617" s="160"/>
      <c r="V617" s="310">
        <v>4343.1000000000004</v>
      </c>
      <c r="W617" s="310">
        <v>-15.090000000000002</v>
      </c>
      <c r="X617" s="144"/>
      <c r="Y617" s="93"/>
      <c r="Z617" s="134"/>
    </row>
    <row r="618" spans="1:26" s="70" customFormat="1" hidden="1" outlineLevel="1" x14ac:dyDescent="0.25">
      <c r="A618" s="65" t="s">
        <v>1529</v>
      </c>
      <c r="B618" s="66" t="s">
        <v>1990</v>
      </c>
      <c r="C618" s="67" t="s">
        <v>2440</v>
      </c>
      <c r="D618" s="68"/>
      <c r="E618" s="69"/>
      <c r="F618" s="310">
        <v>-20979.95</v>
      </c>
      <c r="G618" s="310">
        <v>489137.69</v>
      </c>
      <c r="H618" s="144"/>
      <c r="I618" s="93">
        <f t="shared" si="153"/>
        <v>-489137.69</v>
      </c>
      <c r="J618" s="160"/>
      <c r="K618" s="310">
        <v>649615.13</v>
      </c>
      <c r="L618" s="310">
        <v>1904972.05</v>
      </c>
      <c r="M618" s="144">
        <f t="shared" si="154"/>
        <v>-1255356.92</v>
      </c>
      <c r="N618" s="93" t="e">
        <f>+#REF!-L618</f>
        <v>#REF!</v>
      </c>
      <c r="O618" s="261"/>
      <c r="P618" s="160"/>
      <c r="Q618" s="310">
        <v>403966.18</v>
      </c>
      <c r="R618" s="310">
        <v>968699.24</v>
      </c>
      <c r="S618" s="144"/>
      <c r="T618" s="93">
        <f t="shared" si="155"/>
        <v>-968699.24</v>
      </c>
      <c r="U618" s="160"/>
      <c r="V618" s="310">
        <v>1746655.63</v>
      </c>
      <c r="W618" s="310">
        <v>3405425.6500000004</v>
      </c>
      <c r="X618" s="144"/>
      <c r="Y618" s="93"/>
      <c r="Z618" s="134"/>
    </row>
    <row r="619" spans="1:26" s="70" customFormat="1" hidden="1" outlineLevel="1" x14ac:dyDescent="0.25">
      <c r="A619" s="65" t="s">
        <v>1530</v>
      </c>
      <c r="B619" s="66" t="s">
        <v>1991</v>
      </c>
      <c r="C619" s="67" t="s">
        <v>2441</v>
      </c>
      <c r="D619" s="68"/>
      <c r="E619" s="69"/>
      <c r="F619" s="310">
        <v>26625.48</v>
      </c>
      <c r="G619" s="310">
        <v>-70.460000000000008</v>
      </c>
      <c r="H619" s="144"/>
      <c r="I619" s="93">
        <f t="shared" si="153"/>
        <v>70.460000000000008</v>
      </c>
      <c r="J619" s="160"/>
      <c r="K619" s="310">
        <v>63618.87</v>
      </c>
      <c r="L619" s="310">
        <v>8639.9500000000007</v>
      </c>
      <c r="M619" s="144">
        <f t="shared" si="154"/>
        <v>54978.92</v>
      </c>
      <c r="N619" s="93" t="e">
        <f>+#REF!-L619</f>
        <v>#REF!</v>
      </c>
      <c r="O619" s="261"/>
      <c r="P619" s="160"/>
      <c r="Q619" s="310">
        <v>59944.32</v>
      </c>
      <c r="R619" s="310">
        <v>3270.04</v>
      </c>
      <c r="S619" s="144"/>
      <c r="T619" s="93">
        <f t="shared" si="155"/>
        <v>-3270.04</v>
      </c>
      <c r="U619" s="160"/>
      <c r="V619" s="310">
        <v>76561.11</v>
      </c>
      <c r="W619" s="310">
        <v>12992.800000000001</v>
      </c>
      <c r="X619" s="144"/>
      <c r="Y619" s="93"/>
      <c r="Z619" s="134"/>
    </row>
    <row r="620" spans="1:26" s="70" customFormat="1" hidden="1" outlineLevel="1" x14ac:dyDescent="0.25">
      <c r="A620" s="65" t="s">
        <v>1531</v>
      </c>
      <c r="B620" s="66" t="s">
        <v>1992</v>
      </c>
      <c r="C620" s="67" t="s">
        <v>2442</v>
      </c>
      <c r="D620" s="68"/>
      <c r="E620" s="69"/>
      <c r="F620" s="310">
        <v>79433</v>
      </c>
      <c r="G620" s="310">
        <v>79052.86</v>
      </c>
      <c r="H620" s="144"/>
      <c r="I620" s="93">
        <f t="shared" si="153"/>
        <v>-79052.86</v>
      </c>
      <c r="J620" s="160"/>
      <c r="K620" s="310">
        <v>476598</v>
      </c>
      <c r="L620" s="310">
        <v>474602.86</v>
      </c>
      <c r="M620" s="144">
        <f t="shared" si="154"/>
        <v>1995.140000000014</v>
      </c>
      <c r="N620" s="93" t="e">
        <f>+#REF!-L620</f>
        <v>#REF!</v>
      </c>
      <c r="O620" s="261"/>
      <c r="P620" s="160"/>
      <c r="Q620" s="310">
        <v>238299</v>
      </c>
      <c r="R620" s="310">
        <v>237272.86000000002</v>
      </c>
      <c r="S620" s="144"/>
      <c r="T620" s="93">
        <f t="shared" si="155"/>
        <v>-237272.86000000002</v>
      </c>
      <c r="U620" s="160"/>
      <c r="V620" s="310">
        <v>953190.60000000009</v>
      </c>
      <c r="W620" s="310">
        <v>949023.67999999993</v>
      </c>
      <c r="X620" s="144"/>
      <c r="Y620" s="93"/>
      <c r="Z620" s="134"/>
    </row>
    <row r="621" spans="1:26" collapsed="1" x14ac:dyDescent="0.25">
      <c r="A621" s="40" t="s">
        <v>726</v>
      </c>
      <c r="B621" s="40">
        <v>14</v>
      </c>
      <c r="C621" s="89" t="s">
        <v>286</v>
      </c>
      <c r="D621" s="85"/>
      <c r="E621" s="50"/>
      <c r="F621" s="286">
        <v>85062.58</v>
      </c>
      <c r="G621" s="286">
        <v>570681.36</v>
      </c>
      <c r="H621" s="286"/>
      <c r="I621" s="50">
        <f t="shared" si="153"/>
        <v>-570681.36</v>
      </c>
      <c r="J621" s="264"/>
      <c r="K621" s="286">
        <v>1198813.6299999999</v>
      </c>
      <c r="L621" s="286">
        <v>2390909.0699999998</v>
      </c>
      <c r="M621" s="286">
        <f t="shared" si="154"/>
        <v>-1192095.44</v>
      </c>
      <c r="N621" s="50" t="e">
        <f>+#REF!-L621</f>
        <v>#REF!</v>
      </c>
      <c r="O621" s="185"/>
      <c r="P621" s="257"/>
      <c r="Q621" s="286">
        <v>702978.89</v>
      </c>
      <c r="R621" s="286">
        <v>1211828.9200000002</v>
      </c>
      <c r="S621" s="286"/>
      <c r="T621" s="50">
        <f t="shared" si="155"/>
        <v>-1211828.9200000002</v>
      </c>
      <c r="U621" s="264"/>
      <c r="V621" s="286">
        <v>2800725.85</v>
      </c>
      <c r="W621" s="286">
        <v>4376496.2100000009</v>
      </c>
      <c r="X621" s="286"/>
      <c r="Y621"/>
      <c r="Z621"/>
    </row>
    <row r="622" spans="1:26" x14ac:dyDescent="0.25">
      <c r="A622" s="40" t="s">
        <v>727</v>
      </c>
      <c r="B622" s="40">
        <v>15</v>
      </c>
      <c r="C622" s="89" t="s">
        <v>285</v>
      </c>
      <c r="D622" s="85"/>
      <c r="E622" s="50"/>
      <c r="F622" s="286">
        <v>0</v>
      </c>
      <c r="G622" s="286">
        <v>0</v>
      </c>
      <c r="H622" s="286"/>
      <c r="I622" s="50">
        <f t="shared" si="153"/>
        <v>0</v>
      </c>
      <c r="J622" s="264"/>
      <c r="K622" s="286">
        <v>0</v>
      </c>
      <c r="L622" s="286">
        <v>0</v>
      </c>
      <c r="M622" s="286">
        <f t="shared" si="154"/>
        <v>0</v>
      </c>
      <c r="N622" s="50" t="e">
        <f>+#REF!-L622</f>
        <v>#REF!</v>
      </c>
      <c r="O622" s="185"/>
      <c r="P622" s="257"/>
      <c r="Q622" s="286">
        <v>0</v>
      </c>
      <c r="R622" s="286">
        <v>0</v>
      </c>
      <c r="S622" s="286"/>
      <c r="T622" s="50">
        <f t="shared" si="155"/>
        <v>0</v>
      </c>
      <c r="U622" s="264"/>
      <c r="V622" s="286">
        <v>0</v>
      </c>
      <c r="W622" s="286">
        <v>0</v>
      </c>
      <c r="X622" s="286"/>
      <c r="Y622"/>
      <c r="Z622"/>
    </row>
    <row r="623" spans="1:26" s="70" customFormat="1" hidden="1" outlineLevel="1" x14ac:dyDescent="0.25">
      <c r="A623" s="65" t="s">
        <v>1532</v>
      </c>
      <c r="B623" s="66" t="s">
        <v>1993</v>
      </c>
      <c r="C623" s="67" t="s">
        <v>2443</v>
      </c>
      <c r="D623" s="68"/>
      <c r="E623" s="69"/>
      <c r="F623" s="310">
        <v>-3800</v>
      </c>
      <c r="G623" s="310">
        <v>-686.09</v>
      </c>
      <c r="H623" s="144"/>
      <c r="I623" s="93">
        <f t="shared" si="153"/>
        <v>686.09</v>
      </c>
      <c r="J623" s="160"/>
      <c r="K623" s="310">
        <v>8025.02</v>
      </c>
      <c r="L623" s="310">
        <v>9063.9</v>
      </c>
      <c r="M623" s="144">
        <f t="shared" si="154"/>
        <v>-1038.8799999999992</v>
      </c>
      <c r="N623" s="93" t="e">
        <f>+#REF!-L623</f>
        <v>#REF!</v>
      </c>
      <c r="O623" s="261"/>
      <c r="P623" s="160"/>
      <c r="Q623" s="310">
        <v>3025.02</v>
      </c>
      <c r="R623" s="310">
        <v>2463.9</v>
      </c>
      <c r="S623" s="144"/>
      <c r="T623" s="93">
        <f t="shared" si="155"/>
        <v>-2463.9</v>
      </c>
      <c r="U623" s="160"/>
      <c r="V623" s="310">
        <v>30475.02</v>
      </c>
      <c r="W623" s="310">
        <v>89652.989999999991</v>
      </c>
      <c r="X623" s="144"/>
      <c r="Y623" s="93"/>
      <c r="Z623" s="134"/>
    </row>
    <row r="624" spans="1:26" s="70" customFormat="1" hidden="1" outlineLevel="1" x14ac:dyDescent="0.25">
      <c r="A624" s="65" t="s">
        <v>1533</v>
      </c>
      <c r="B624" s="66" t="s">
        <v>1994</v>
      </c>
      <c r="C624" s="67" t="s">
        <v>2444</v>
      </c>
      <c r="D624" s="68"/>
      <c r="E624" s="69"/>
      <c r="F624" s="310">
        <v>4250.01</v>
      </c>
      <c r="G624" s="310">
        <v>15950.01</v>
      </c>
      <c r="H624" s="144"/>
      <c r="I624" s="93">
        <f t="shared" si="153"/>
        <v>-15950.01</v>
      </c>
      <c r="J624" s="160"/>
      <c r="K624" s="310">
        <v>8811.5</v>
      </c>
      <c r="L624" s="310">
        <v>20000</v>
      </c>
      <c r="M624" s="144">
        <f t="shared" si="154"/>
        <v>-11188.5</v>
      </c>
      <c r="N624" s="93" t="e">
        <f>+#REF!-L624</f>
        <v>#REF!</v>
      </c>
      <c r="O624" s="261"/>
      <c r="P624" s="160"/>
      <c r="Q624" s="310">
        <v>7900</v>
      </c>
      <c r="R624" s="310">
        <v>18000.010000000002</v>
      </c>
      <c r="S624" s="144"/>
      <c r="T624" s="93">
        <f t="shared" si="155"/>
        <v>-18000.010000000002</v>
      </c>
      <c r="U624" s="160"/>
      <c r="V624" s="310">
        <v>14476.810000000001</v>
      </c>
      <c r="W624" s="310">
        <v>28001.25</v>
      </c>
      <c r="X624" s="144"/>
      <c r="Y624" s="93"/>
      <c r="Z624" s="134"/>
    </row>
    <row r="625" spans="1:26" s="70" customFormat="1" hidden="1" outlineLevel="1" x14ac:dyDescent="0.25">
      <c r="A625" s="65" t="s">
        <v>1534</v>
      </c>
      <c r="B625" s="66" t="s">
        <v>1995</v>
      </c>
      <c r="C625" s="67" t="s">
        <v>2445</v>
      </c>
      <c r="D625" s="68"/>
      <c r="E625" s="69"/>
      <c r="F625" s="310">
        <v>133.06</v>
      </c>
      <c r="G625" s="310">
        <v>117.07000000000001</v>
      </c>
      <c r="H625" s="144"/>
      <c r="I625" s="93">
        <f t="shared" si="153"/>
        <v>-117.07000000000001</v>
      </c>
      <c r="J625" s="160"/>
      <c r="K625" s="310">
        <v>1080.3</v>
      </c>
      <c r="L625" s="310">
        <v>18415.34</v>
      </c>
      <c r="M625" s="144">
        <f t="shared" si="154"/>
        <v>-17335.04</v>
      </c>
      <c r="N625" s="93" t="e">
        <f>+#REF!-L625</f>
        <v>#REF!</v>
      </c>
      <c r="O625" s="261"/>
      <c r="P625" s="160"/>
      <c r="Q625" s="310">
        <v>243.76</v>
      </c>
      <c r="R625" s="310">
        <v>270.59000000000003</v>
      </c>
      <c r="S625" s="144"/>
      <c r="T625" s="93">
        <f t="shared" si="155"/>
        <v>-270.59000000000003</v>
      </c>
      <c r="U625" s="160"/>
      <c r="V625" s="310">
        <v>22162.560000000001</v>
      </c>
      <c r="W625" s="310">
        <v>22353.35</v>
      </c>
      <c r="X625" s="144"/>
      <c r="Y625" s="93"/>
      <c r="Z625" s="134"/>
    </row>
    <row r="626" spans="1:26" s="70" customFormat="1" hidden="1" outlineLevel="1" x14ac:dyDescent="0.25">
      <c r="A626" s="65" t="s">
        <v>1535</v>
      </c>
      <c r="B626" s="66" t="s">
        <v>1996</v>
      </c>
      <c r="C626" s="67" t="s">
        <v>2446</v>
      </c>
      <c r="D626" s="68"/>
      <c r="E626" s="69"/>
      <c r="F626" s="310">
        <v>0</v>
      </c>
      <c r="G626" s="310">
        <v>0</v>
      </c>
      <c r="H626" s="144"/>
      <c r="I626" s="93">
        <f t="shared" si="153"/>
        <v>0</v>
      </c>
      <c r="J626" s="160"/>
      <c r="K626" s="310">
        <v>-1682.5900000000001</v>
      </c>
      <c r="L626" s="310">
        <v>0</v>
      </c>
      <c r="M626" s="144">
        <f t="shared" si="154"/>
        <v>-1682.5900000000001</v>
      </c>
      <c r="N626" s="93" t="e">
        <f>+#REF!-L626</f>
        <v>#REF!</v>
      </c>
      <c r="O626" s="261"/>
      <c r="P626" s="160"/>
      <c r="Q626" s="310">
        <v>-2819.71</v>
      </c>
      <c r="R626" s="310">
        <v>0</v>
      </c>
      <c r="S626" s="144"/>
      <c r="T626" s="93">
        <f t="shared" si="155"/>
        <v>0</v>
      </c>
      <c r="U626" s="160"/>
      <c r="V626" s="310">
        <v>-1682.5900000000001</v>
      </c>
      <c r="W626" s="310">
        <v>0</v>
      </c>
      <c r="X626" s="144"/>
      <c r="Y626" s="93"/>
      <c r="Z626" s="134"/>
    </row>
    <row r="627" spans="1:26" s="70" customFormat="1" hidden="1" outlineLevel="1" x14ac:dyDescent="0.25">
      <c r="A627" s="65" t="s">
        <v>1536</v>
      </c>
      <c r="B627" s="66" t="s">
        <v>1997</v>
      </c>
      <c r="C627" s="67" t="s">
        <v>2447</v>
      </c>
      <c r="D627" s="68"/>
      <c r="E627" s="69"/>
      <c r="F627" s="310">
        <v>0</v>
      </c>
      <c r="G627" s="310">
        <v>0</v>
      </c>
      <c r="H627" s="144"/>
      <c r="I627" s="93">
        <f t="shared" si="153"/>
        <v>0</v>
      </c>
      <c r="J627" s="160"/>
      <c r="K627" s="310">
        <v>625</v>
      </c>
      <c r="L627" s="310">
        <v>0</v>
      </c>
      <c r="M627" s="144">
        <f t="shared" si="154"/>
        <v>625</v>
      </c>
      <c r="N627" s="93" t="e">
        <f>+#REF!-L627</f>
        <v>#REF!</v>
      </c>
      <c r="O627" s="261"/>
      <c r="P627" s="160"/>
      <c r="Q627" s="310">
        <v>-125</v>
      </c>
      <c r="R627" s="310">
        <v>0</v>
      </c>
      <c r="S627" s="144"/>
      <c r="T627" s="93">
        <f t="shared" si="155"/>
        <v>0</v>
      </c>
      <c r="U627" s="160"/>
      <c r="V627" s="310">
        <v>625</v>
      </c>
      <c r="W627" s="310">
        <v>0</v>
      </c>
      <c r="X627" s="144"/>
      <c r="Y627" s="93"/>
      <c r="Z627" s="134"/>
    </row>
    <row r="628" spans="1:26" s="70" customFormat="1" hidden="1" outlineLevel="1" x14ac:dyDescent="0.25">
      <c r="A628" s="65" t="s">
        <v>1537</v>
      </c>
      <c r="B628" s="66" t="s">
        <v>1998</v>
      </c>
      <c r="C628" s="67" t="s">
        <v>2448</v>
      </c>
      <c r="D628" s="68"/>
      <c r="E628" s="69"/>
      <c r="F628" s="310">
        <v>0</v>
      </c>
      <c r="G628" s="310">
        <v>0</v>
      </c>
      <c r="H628" s="144"/>
      <c r="I628" s="93">
        <f t="shared" si="153"/>
        <v>0</v>
      </c>
      <c r="J628" s="160"/>
      <c r="K628" s="310">
        <v>0</v>
      </c>
      <c r="L628" s="310">
        <v>0</v>
      </c>
      <c r="M628" s="144">
        <f t="shared" si="154"/>
        <v>0</v>
      </c>
      <c r="N628" s="93" t="e">
        <f>+#REF!-L628</f>
        <v>#REF!</v>
      </c>
      <c r="O628" s="261"/>
      <c r="P628" s="160"/>
      <c r="Q628" s="310">
        <v>0</v>
      </c>
      <c r="R628" s="310">
        <v>0</v>
      </c>
      <c r="S628" s="144"/>
      <c r="T628" s="93">
        <f t="shared" si="155"/>
        <v>0</v>
      </c>
      <c r="U628" s="160"/>
      <c r="V628" s="310">
        <v>0</v>
      </c>
      <c r="W628" s="310">
        <v>13.48</v>
      </c>
      <c r="X628" s="144"/>
      <c r="Y628" s="93"/>
      <c r="Z628" s="134"/>
    </row>
    <row r="629" spans="1:26" s="70" customFormat="1" hidden="1" outlineLevel="1" x14ac:dyDescent="0.25">
      <c r="A629" s="65" t="s">
        <v>1538</v>
      </c>
      <c r="B629" s="66" t="s">
        <v>1999</v>
      </c>
      <c r="C629" s="67" t="s">
        <v>2449</v>
      </c>
      <c r="D629" s="68"/>
      <c r="E629" s="69"/>
      <c r="F629" s="310">
        <v>1774.04</v>
      </c>
      <c r="G629" s="310">
        <v>6254.02</v>
      </c>
      <c r="H629" s="144"/>
      <c r="I629" s="93">
        <f t="shared" si="153"/>
        <v>-6254.02</v>
      </c>
      <c r="J629" s="160"/>
      <c r="K629" s="310">
        <v>10916.210000000001</v>
      </c>
      <c r="L629" s="310">
        <v>12539.43</v>
      </c>
      <c r="M629" s="144">
        <f t="shared" si="154"/>
        <v>-1623.2199999999993</v>
      </c>
      <c r="N629" s="93" t="e">
        <f>+#REF!-L629</f>
        <v>#REF!</v>
      </c>
      <c r="O629" s="261"/>
      <c r="P629" s="160"/>
      <c r="Q629" s="310">
        <v>6585.76</v>
      </c>
      <c r="R629" s="310">
        <v>12539.43</v>
      </c>
      <c r="S629" s="144"/>
      <c r="T629" s="93">
        <f t="shared" si="155"/>
        <v>-12539.43</v>
      </c>
      <c r="U629" s="160"/>
      <c r="V629" s="310">
        <v>15242.710000000001</v>
      </c>
      <c r="W629" s="310">
        <v>23065</v>
      </c>
      <c r="X629" s="144"/>
      <c r="Y629" s="93"/>
      <c r="Z629" s="134"/>
    </row>
    <row r="630" spans="1:26" s="70" customFormat="1" hidden="1" outlineLevel="1" x14ac:dyDescent="0.25">
      <c r="A630" s="65" t="s">
        <v>1539</v>
      </c>
      <c r="B630" s="66" t="s">
        <v>2000</v>
      </c>
      <c r="C630" s="67" t="s">
        <v>2450</v>
      </c>
      <c r="D630" s="68"/>
      <c r="E630" s="69"/>
      <c r="F630" s="310">
        <v>1194.32</v>
      </c>
      <c r="G630" s="310">
        <v>289.06</v>
      </c>
      <c r="H630" s="144"/>
      <c r="I630" s="93">
        <f t="shared" si="153"/>
        <v>-289.06</v>
      </c>
      <c r="J630" s="160"/>
      <c r="K630" s="310">
        <v>4477.08</v>
      </c>
      <c r="L630" s="310">
        <v>5131.57</v>
      </c>
      <c r="M630" s="144">
        <f t="shared" si="154"/>
        <v>-654.48999999999978</v>
      </c>
      <c r="N630" s="93" t="e">
        <f>+#REF!-L630</f>
        <v>#REF!</v>
      </c>
      <c r="O630" s="261"/>
      <c r="P630" s="160"/>
      <c r="Q630" s="310">
        <v>3586.84</v>
      </c>
      <c r="R630" s="310">
        <v>1951.42</v>
      </c>
      <c r="S630" s="144"/>
      <c r="T630" s="93">
        <f t="shared" si="155"/>
        <v>-1951.42</v>
      </c>
      <c r="U630" s="160"/>
      <c r="V630" s="310">
        <v>5663.3099999999995</v>
      </c>
      <c r="W630" s="310">
        <v>9373.2000000000007</v>
      </c>
      <c r="X630" s="144"/>
      <c r="Y630" s="93"/>
      <c r="Z630" s="134"/>
    </row>
    <row r="631" spans="1:26" collapsed="1" x14ac:dyDescent="0.25">
      <c r="A631" s="40" t="s">
        <v>728</v>
      </c>
      <c r="B631" s="40">
        <v>16</v>
      </c>
      <c r="C631" s="89" t="s">
        <v>284</v>
      </c>
      <c r="D631" s="85"/>
      <c r="E631" s="50"/>
      <c r="F631" s="286">
        <v>3551.4300000000003</v>
      </c>
      <c r="G631" s="286">
        <v>21924.070000000003</v>
      </c>
      <c r="H631" s="286"/>
      <c r="I631" s="50">
        <f t="shared" si="153"/>
        <v>-21924.070000000003</v>
      </c>
      <c r="J631" s="264"/>
      <c r="K631" s="286">
        <v>32252.520000000004</v>
      </c>
      <c r="L631" s="286">
        <v>65150.240000000005</v>
      </c>
      <c r="M631" s="286">
        <f t="shared" si="154"/>
        <v>-32897.72</v>
      </c>
      <c r="N631" s="50" t="e">
        <f>+#REF!-L631</f>
        <v>#REF!</v>
      </c>
      <c r="O631" s="185"/>
      <c r="P631" s="257"/>
      <c r="Q631" s="286">
        <v>18396.669999999998</v>
      </c>
      <c r="R631" s="286">
        <v>35225.350000000006</v>
      </c>
      <c r="S631" s="286"/>
      <c r="T631" s="50">
        <f t="shared" si="155"/>
        <v>-35225.350000000006</v>
      </c>
      <c r="U631" s="264"/>
      <c r="V631" s="286">
        <v>86962.820000000022</v>
      </c>
      <c r="W631" s="286">
        <v>172459.27</v>
      </c>
      <c r="X631" s="286"/>
      <c r="Y631"/>
      <c r="Z631"/>
    </row>
    <row r="632" spans="1:26" s="70" customFormat="1" hidden="1" outlineLevel="1" x14ac:dyDescent="0.25">
      <c r="A632" s="65" t="s">
        <v>1540</v>
      </c>
      <c r="B632" s="66" t="s">
        <v>2001</v>
      </c>
      <c r="C632" s="67" t="s">
        <v>2451</v>
      </c>
      <c r="D632" s="68"/>
      <c r="E632" s="69"/>
      <c r="F632" s="310">
        <v>35047.910000000003</v>
      </c>
      <c r="G632" s="310">
        <v>30845.91</v>
      </c>
      <c r="H632" s="144"/>
      <c r="I632" s="93">
        <f t="shared" si="153"/>
        <v>-30845.91</v>
      </c>
      <c r="J632" s="160"/>
      <c r="K632" s="310">
        <v>137678.39999999999</v>
      </c>
      <c r="L632" s="310">
        <v>182502.58000000002</v>
      </c>
      <c r="M632" s="144">
        <f t="shared" si="154"/>
        <v>-44824.180000000022</v>
      </c>
      <c r="N632" s="93" t="e">
        <f>+#REF!-L632</f>
        <v>#REF!</v>
      </c>
      <c r="O632" s="261"/>
      <c r="P632" s="160"/>
      <c r="Q632" s="310">
        <v>87645.89</v>
      </c>
      <c r="R632" s="310">
        <v>-12324.210000000001</v>
      </c>
      <c r="S632" s="144"/>
      <c r="T632" s="93">
        <f t="shared" si="155"/>
        <v>12324.210000000001</v>
      </c>
      <c r="U632" s="160"/>
      <c r="V632" s="310">
        <v>248571.72999999998</v>
      </c>
      <c r="W632" s="310">
        <v>224821.23</v>
      </c>
      <c r="X632" s="144"/>
      <c r="Y632" s="93"/>
      <c r="Z632" s="134"/>
    </row>
    <row r="633" spans="1:26" s="70" customFormat="1" hidden="1" outlineLevel="1" x14ac:dyDescent="0.25">
      <c r="A633" s="65" t="s">
        <v>1541</v>
      </c>
      <c r="B633" s="66" t="s">
        <v>2002</v>
      </c>
      <c r="C633" s="67" t="s">
        <v>2452</v>
      </c>
      <c r="D633" s="68"/>
      <c r="E633" s="69"/>
      <c r="F633" s="310">
        <v>2027.2710000000002</v>
      </c>
      <c r="G633" s="310">
        <v>2109.86</v>
      </c>
      <c r="H633" s="144"/>
      <c r="I633" s="93">
        <f t="shared" si="153"/>
        <v>-2109.86</v>
      </c>
      <c r="J633" s="160"/>
      <c r="K633" s="310">
        <v>31507.898000000001</v>
      </c>
      <c r="L633" s="310">
        <v>43787.019</v>
      </c>
      <c r="M633" s="144">
        <f t="shared" si="154"/>
        <v>-12279.120999999999</v>
      </c>
      <c r="N633" s="93" t="e">
        <f>+#REF!-L633</f>
        <v>#REF!</v>
      </c>
      <c r="O633" s="261"/>
      <c r="P633" s="160"/>
      <c r="Q633" s="310">
        <v>6945.6840000000002</v>
      </c>
      <c r="R633" s="310">
        <v>10733.64</v>
      </c>
      <c r="S633" s="144"/>
      <c r="T633" s="93">
        <f t="shared" si="155"/>
        <v>-10733.64</v>
      </c>
      <c r="U633" s="160"/>
      <c r="V633" s="310">
        <v>76176.687999999995</v>
      </c>
      <c r="W633" s="310">
        <v>60317.078999999998</v>
      </c>
      <c r="X633" s="144"/>
      <c r="Y633" s="93"/>
      <c r="Z633" s="134"/>
    </row>
    <row r="634" spans="1:26" s="70" customFormat="1" hidden="1" outlineLevel="1" x14ac:dyDescent="0.25">
      <c r="A634" s="65" t="s">
        <v>1542</v>
      </c>
      <c r="B634" s="66" t="s">
        <v>2003</v>
      </c>
      <c r="C634" s="67" t="s">
        <v>2453</v>
      </c>
      <c r="D634" s="68"/>
      <c r="E634" s="69"/>
      <c r="F634" s="310">
        <v>0</v>
      </c>
      <c r="G634" s="310">
        <v>0</v>
      </c>
      <c r="H634" s="144"/>
      <c r="I634" s="93">
        <f t="shared" ref="I634:I665" si="156">+U634-G634</f>
        <v>0</v>
      </c>
      <c r="J634" s="160"/>
      <c r="K634" s="310">
        <v>17.89</v>
      </c>
      <c r="L634" s="310">
        <v>556.69000000000005</v>
      </c>
      <c r="M634" s="144">
        <f t="shared" ref="M634:M665" si="157">+K634-L634</f>
        <v>-538.80000000000007</v>
      </c>
      <c r="N634" s="93" t="e">
        <f>+#REF!-L634</f>
        <v>#REF!</v>
      </c>
      <c r="O634" s="261"/>
      <c r="P634" s="160"/>
      <c r="Q634" s="310">
        <v>-6.48</v>
      </c>
      <c r="R634" s="310">
        <v>-8.2799999999999994</v>
      </c>
      <c r="S634" s="144"/>
      <c r="T634" s="93">
        <f t="shared" ref="T634:T665" si="158">+P634-R634</f>
        <v>8.2799999999999994</v>
      </c>
      <c r="U634" s="160"/>
      <c r="V634" s="310">
        <v>86.81</v>
      </c>
      <c r="W634" s="310">
        <v>2134.0700000000002</v>
      </c>
      <c r="X634" s="144"/>
      <c r="Y634" s="93"/>
      <c r="Z634" s="134"/>
    </row>
    <row r="635" spans="1:26" s="70" customFormat="1" hidden="1" outlineLevel="1" x14ac:dyDescent="0.25">
      <c r="A635" s="65" t="s">
        <v>1543</v>
      </c>
      <c r="B635" s="66" t="s">
        <v>2004</v>
      </c>
      <c r="C635" s="67" t="s">
        <v>2454</v>
      </c>
      <c r="D635" s="68"/>
      <c r="E635" s="69"/>
      <c r="F635" s="310">
        <v>0</v>
      </c>
      <c r="G635" s="310">
        <v>-130.33000000000001</v>
      </c>
      <c r="H635" s="144"/>
      <c r="I635" s="93">
        <f t="shared" si="156"/>
        <v>130.33000000000001</v>
      </c>
      <c r="J635" s="160"/>
      <c r="K635" s="310">
        <v>13299.130000000001</v>
      </c>
      <c r="L635" s="310">
        <v>116069.81</v>
      </c>
      <c r="M635" s="144">
        <f t="shared" si="157"/>
        <v>-102770.68</v>
      </c>
      <c r="N635" s="93" t="e">
        <f>+#REF!-L635</f>
        <v>#REF!</v>
      </c>
      <c r="O635" s="261"/>
      <c r="P635" s="160"/>
      <c r="Q635" s="310">
        <v>-4.2</v>
      </c>
      <c r="R635" s="310">
        <v>5251.45</v>
      </c>
      <c r="S635" s="144"/>
      <c r="T635" s="93">
        <f t="shared" si="158"/>
        <v>-5251.45</v>
      </c>
      <c r="U635" s="160"/>
      <c r="V635" s="310">
        <v>17754.64</v>
      </c>
      <c r="W635" s="310">
        <v>128515.64</v>
      </c>
      <c r="X635" s="144"/>
      <c r="Y635" s="93"/>
      <c r="Z635" s="134"/>
    </row>
    <row r="636" spans="1:26" s="70" customFormat="1" hidden="1" outlineLevel="1" x14ac:dyDescent="0.25">
      <c r="A636" s="65" t="s">
        <v>1544</v>
      </c>
      <c r="B636" s="66" t="s">
        <v>2005</v>
      </c>
      <c r="C636" s="67" t="s">
        <v>2455</v>
      </c>
      <c r="D636" s="68"/>
      <c r="E636" s="69"/>
      <c r="F636" s="310">
        <v>27010.89</v>
      </c>
      <c r="G636" s="310">
        <v>26913.55</v>
      </c>
      <c r="H636" s="144"/>
      <c r="I636" s="93">
        <f t="shared" si="156"/>
        <v>-26913.55</v>
      </c>
      <c r="J636" s="160"/>
      <c r="K636" s="310">
        <v>110085.86</v>
      </c>
      <c r="L636" s="310">
        <v>113684.24</v>
      </c>
      <c r="M636" s="144">
        <f t="shared" si="157"/>
        <v>-3598.3800000000047</v>
      </c>
      <c r="N636" s="93" t="e">
        <f>+#REF!-L636</f>
        <v>#REF!</v>
      </c>
      <c r="O636" s="261"/>
      <c r="P636" s="160"/>
      <c r="Q636" s="310">
        <v>54171.42</v>
      </c>
      <c r="R636" s="310">
        <v>52552.66</v>
      </c>
      <c r="S636" s="144"/>
      <c r="T636" s="93">
        <f t="shared" si="158"/>
        <v>-52552.66</v>
      </c>
      <c r="U636" s="160"/>
      <c r="V636" s="310">
        <v>253992.01</v>
      </c>
      <c r="W636" s="310">
        <v>273131.61</v>
      </c>
      <c r="X636" s="144"/>
      <c r="Y636" s="93"/>
      <c r="Z636" s="134"/>
    </row>
    <row r="637" spans="1:26" collapsed="1" x14ac:dyDescent="0.25">
      <c r="A637" s="40" t="s">
        <v>729</v>
      </c>
      <c r="B637" s="40">
        <v>17</v>
      </c>
      <c r="C637" s="89" t="s">
        <v>283</v>
      </c>
      <c r="D637" s="85"/>
      <c r="E637" s="50"/>
      <c r="F637" s="286">
        <v>64086.071000000004</v>
      </c>
      <c r="G637" s="286">
        <v>59738.989999999991</v>
      </c>
      <c r="H637" s="286"/>
      <c r="I637" s="50">
        <f t="shared" si="156"/>
        <v>-59738.989999999991</v>
      </c>
      <c r="J637" s="264"/>
      <c r="K637" s="286">
        <v>292589.17800000001</v>
      </c>
      <c r="L637" s="286">
        <v>456600.33900000004</v>
      </c>
      <c r="M637" s="286">
        <f t="shared" si="157"/>
        <v>-164011.16100000002</v>
      </c>
      <c r="N637" s="50" t="e">
        <f>+#REF!-L637</f>
        <v>#REF!</v>
      </c>
      <c r="O637" s="185"/>
      <c r="P637" s="257"/>
      <c r="Q637" s="286">
        <v>148752.31400000001</v>
      </c>
      <c r="R637" s="286">
        <v>56205.26</v>
      </c>
      <c r="S637" s="286"/>
      <c r="T637" s="50">
        <f t="shared" si="158"/>
        <v>-56205.26</v>
      </c>
      <c r="U637" s="264"/>
      <c r="V637" s="286">
        <v>596581.87800000003</v>
      </c>
      <c r="W637" s="286">
        <v>688919.62899999996</v>
      </c>
      <c r="X637" s="286"/>
      <c r="Y637"/>
      <c r="Z637"/>
    </row>
    <row r="638" spans="1:26" s="70" customFormat="1" hidden="1" outlineLevel="1" x14ac:dyDescent="0.25">
      <c r="A638" s="65" t="s">
        <v>1545</v>
      </c>
      <c r="B638" s="66" t="s">
        <v>2006</v>
      </c>
      <c r="C638" s="67" t="s">
        <v>2456</v>
      </c>
      <c r="D638" s="68"/>
      <c r="E638" s="69"/>
      <c r="F638" s="310">
        <v>800</v>
      </c>
      <c r="G638" s="310">
        <v>800</v>
      </c>
      <c r="H638" s="144"/>
      <c r="I638" s="93">
        <f t="shared" si="156"/>
        <v>-800</v>
      </c>
      <c r="J638" s="160"/>
      <c r="K638" s="310">
        <v>5600</v>
      </c>
      <c r="L638" s="310">
        <v>4800</v>
      </c>
      <c r="M638" s="144">
        <f t="shared" si="157"/>
        <v>800</v>
      </c>
      <c r="N638" s="93" t="e">
        <f>+#REF!-L638</f>
        <v>#REF!</v>
      </c>
      <c r="O638" s="261"/>
      <c r="P638" s="160"/>
      <c r="Q638" s="310">
        <v>3200</v>
      </c>
      <c r="R638" s="310">
        <v>1600</v>
      </c>
      <c r="S638" s="144"/>
      <c r="T638" s="93">
        <f t="shared" si="158"/>
        <v>-1600</v>
      </c>
      <c r="U638" s="160"/>
      <c r="V638" s="310">
        <v>18233.71</v>
      </c>
      <c r="W638" s="310">
        <v>16680.11</v>
      </c>
      <c r="X638" s="144"/>
      <c r="Y638" s="93"/>
      <c r="Z638" s="134"/>
    </row>
    <row r="639" spans="1:26" s="70" customFormat="1" hidden="1" outlineLevel="1" x14ac:dyDescent="0.25">
      <c r="A639" s="65" t="s">
        <v>1546</v>
      </c>
      <c r="B639" s="66" t="s">
        <v>2007</v>
      </c>
      <c r="C639" s="67" t="s">
        <v>2457</v>
      </c>
      <c r="D639" s="68"/>
      <c r="E639" s="69"/>
      <c r="F639" s="310">
        <v>4092.1600000000003</v>
      </c>
      <c r="G639" s="310">
        <v>4568.76</v>
      </c>
      <c r="H639" s="144"/>
      <c r="I639" s="93">
        <f t="shared" si="156"/>
        <v>-4568.76</v>
      </c>
      <c r="J639" s="160"/>
      <c r="K639" s="310">
        <v>24866.95</v>
      </c>
      <c r="L639" s="310">
        <v>26632.73</v>
      </c>
      <c r="M639" s="144">
        <f t="shared" si="157"/>
        <v>-1765.7799999999988</v>
      </c>
      <c r="N639" s="93" t="e">
        <f>+#REF!-L639</f>
        <v>#REF!</v>
      </c>
      <c r="O639" s="261"/>
      <c r="P639" s="160"/>
      <c r="Q639" s="310">
        <v>12280.84</v>
      </c>
      <c r="R639" s="310">
        <v>12945.93</v>
      </c>
      <c r="S639" s="144"/>
      <c r="T639" s="93">
        <f t="shared" si="158"/>
        <v>-12945.93</v>
      </c>
      <c r="U639" s="160"/>
      <c r="V639" s="310">
        <v>50799.53</v>
      </c>
      <c r="W639" s="310">
        <v>45915.21</v>
      </c>
      <c r="X639" s="144"/>
      <c r="Y639" s="93"/>
      <c r="Z639" s="134"/>
    </row>
    <row r="640" spans="1:26" collapsed="1" x14ac:dyDescent="0.25">
      <c r="A640" s="40" t="s">
        <v>730</v>
      </c>
      <c r="B640" s="40">
        <v>18</v>
      </c>
      <c r="C640" s="89" t="s">
        <v>282</v>
      </c>
      <c r="D640" s="85"/>
      <c r="E640" s="50"/>
      <c r="F640" s="286">
        <v>4892.16</v>
      </c>
      <c r="G640" s="286">
        <v>5368.76</v>
      </c>
      <c r="H640" s="286"/>
      <c r="I640" s="50">
        <f t="shared" si="156"/>
        <v>-5368.76</v>
      </c>
      <c r="J640" s="264"/>
      <c r="K640" s="286">
        <v>30466.95</v>
      </c>
      <c r="L640" s="286">
        <v>31432.73</v>
      </c>
      <c r="M640" s="286">
        <f t="shared" si="157"/>
        <v>-965.77999999999884</v>
      </c>
      <c r="N640" s="50" t="e">
        <f>+#REF!-L640</f>
        <v>#REF!</v>
      </c>
      <c r="O640" s="185"/>
      <c r="P640" s="257"/>
      <c r="Q640" s="286">
        <v>15480.84</v>
      </c>
      <c r="R640" s="286">
        <v>14545.93</v>
      </c>
      <c r="S640" s="286"/>
      <c r="T640" s="50">
        <f t="shared" si="158"/>
        <v>-14545.93</v>
      </c>
      <c r="U640" s="264"/>
      <c r="V640" s="286">
        <v>69033.240000000005</v>
      </c>
      <c r="W640" s="286">
        <v>62595.319999999992</v>
      </c>
      <c r="X640" s="286"/>
      <c r="Y640"/>
      <c r="Z640"/>
    </row>
    <row r="641" spans="1:26" s="70" customFormat="1" hidden="1" outlineLevel="1" x14ac:dyDescent="0.25">
      <c r="A641" s="65" t="s">
        <v>1457</v>
      </c>
      <c r="B641" s="66" t="s">
        <v>1918</v>
      </c>
      <c r="C641" s="67" t="s">
        <v>2369</v>
      </c>
      <c r="D641" s="68"/>
      <c r="E641" s="69"/>
      <c r="F641" s="310">
        <v>892871.27</v>
      </c>
      <c r="G641" s="310">
        <v>1677038.6</v>
      </c>
      <c r="H641" s="144"/>
      <c r="I641" s="93">
        <f t="shared" si="156"/>
        <v>-1677038.6</v>
      </c>
      <c r="J641" s="160"/>
      <c r="K641" s="310">
        <v>5662758.4699999997</v>
      </c>
      <c r="L641" s="310">
        <v>6606857.3200000003</v>
      </c>
      <c r="M641" s="144">
        <f t="shared" si="157"/>
        <v>-944098.85000000056</v>
      </c>
      <c r="N641" s="93" t="e">
        <f>+#REF!-L641</f>
        <v>#REF!</v>
      </c>
      <c r="O641" s="261"/>
      <c r="P641" s="160"/>
      <c r="Q641" s="310">
        <v>2706670.59</v>
      </c>
      <c r="R641" s="310">
        <v>3660716.35</v>
      </c>
      <c r="S641" s="144"/>
      <c r="T641" s="93">
        <f t="shared" si="158"/>
        <v>-3660716.35</v>
      </c>
      <c r="U641" s="160"/>
      <c r="V641" s="310">
        <v>11301171.050000001</v>
      </c>
      <c r="W641" s="310">
        <v>12255605.27</v>
      </c>
      <c r="X641" s="144"/>
      <c r="Y641" s="93"/>
      <c r="Z641" s="134"/>
    </row>
    <row r="642" spans="1:26" s="70" customFormat="1" hidden="1" outlineLevel="1" x14ac:dyDescent="0.25">
      <c r="A642" s="65" t="s">
        <v>1458</v>
      </c>
      <c r="B642" s="66" t="s">
        <v>1919</v>
      </c>
      <c r="C642" s="67" t="s">
        <v>2370</v>
      </c>
      <c r="D642" s="68"/>
      <c r="E642" s="69"/>
      <c r="F642" s="310">
        <v>0</v>
      </c>
      <c r="G642" s="310">
        <v>0</v>
      </c>
      <c r="H642" s="144"/>
      <c r="I642" s="93">
        <f t="shared" si="156"/>
        <v>0</v>
      </c>
      <c r="J642" s="160"/>
      <c r="K642" s="310">
        <v>0</v>
      </c>
      <c r="L642" s="310">
        <v>0</v>
      </c>
      <c r="M642" s="144">
        <f t="shared" si="157"/>
        <v>0</v>
      </c>
      <c r="N642" s="93" t="e">
        <f>+#REF!-L642</f>
        <v>#REF!</v>
      </c>
      <c r="O642" s="261"/>
      <c r="P642" s="160"/>
      <c r="Q642" s="310">
        <v>0</v>
      </c>
      <c r="R642" s="310">
        <v>0</v>
      </c>
      <c r="S642" s="144"/>
      <c r="T642" s="93">
        <f t="shared" si="158"/>
        <v>0</v>
      </c>
      <c r="U642" s="160"/>
      <c r="V642" s="310">
        <v>0</v>
      </c>
      <c r="W642" s="310">
        <v>0</v>
      </c>
      <c r="X642" s="144"/>
      <c r="Y642" s="93"/>
      <c r="Z642" s="134"/>
    </row>
    <row r="643" spans="1:26" s="70" customFormat="1" hidden="1" outlineLevel="1" x14ac:dyDescent="0.25">
      <c r="A643" s="65" t="s">
        <v>1459</v>
      </c>
      <c r="B643" s="66" t="s">
        <v>1920</v>
      </c>
      <c r="C643" s="67" t="s">
        <v>2371</v>
      </c>
      <c r="D643" s="68"/>
      <c r="E643" s="69"/>
      <c r="F643" s="310">
        <v>44892.14</v>
      </c>
      <c r="G643" s="310">
        <v>84757.22</v>
      </c>
      <c r="H643" s="144"/>
      <c r="I643" s="93">
        <f t="shared" si="156"/>
        <v>-84757.22</v>
      </c>
      <c r="J643" s="160"/>
      <c r="K643" s="310">
        <v>717533.58</v>
      </c>
      <c r="L643" s="310">
        <v>424819.02</v>
      </c>
      <c r="M643" s="144">
        <f t="shared" si="157"/>
        <v>292714.55999999994</v>
      </c>
      <c r="N643" s="93" t="e">
        <f>+#REF!-L643</f>
        <v>#REF!</v>
      </c>
      <c r="O643" s="261"/>
      <c r="P643" s="160"/>
      <c r="Q643" s="310">
        <v>400205.9</v>
      </c>
      <c r="R643" s="310">
        <v>178989.15</v>
      </c>
      <c r="S643" s="144"/>
      <c r="T643" s="93">
        <f t="shared" si="158"/>
        <v>-178989.15</v>
      </c>
      <c r="U643" s="160"/>
      <c r="V643" s="310">
        <v>806256.69</v>
      </c>
      <c r="W643" s="310">
        <v>639222.38</v>
      </c>
      <c r="X643" s="144"/>
      <c r="Y643" s="93"/>
      <c r="Z643" s="134"/>
    </row>
    <row r="644" spans="1:26" s="70" customFormat="1" hidden="1" outlineLevel="1" x14ac:dyDescent="0.25">
      <c r="A644" s="65" t="s">
        <v>1460</v>
      </c>
      <c r="B644" s="66" t="s">
        <v>1921</v>
      </c>
      <c r="C644" s="67" t="s">
        <v>2372</v>
      </c>
      <c r="D644" s="68"/>
      <c r="E644" s="69"/>
      <c r="F644" s="310">
        <v>0</v>
      </c>
      <c r="G644" s="310">
        <v>47.92</v>
      </c>
      <c r="H644" s="144"/>
      <c r="I644" s="93">
        <f t="shared" si="156"/>
        <v>-47.92</v>
      </c>
      <c r="J644" s="160"/>
      <c r="K644" s="310">
        <v>64.13</v>
      </c>
      <c r="L644" s="310">
        <v>140.80000000000001</v>
      </c>
      <c r="M644" s="144">
        <f t="shared" si="157"/>
        <v>-76.670000000000016</v>
      </c>
      <c r="N644" s="93" t="e">
        <f>+#REF!-L644</f>
        <v>#REF!</v>
      </c>
      <c r="O644" s="261"/>
      <c r="P644" s="160"/>
      <c r="Q644" s="310">
        <v>0.28000000000000003</v>
      </c>
      <c r="R644" s="310">
        <v>92.53</v>
      </c>
      <c r="S644" s="144"/>
      <c r="T644" s="93">
        <f t="shared" si="158"/>
        <v>-92.53</v>
      </c>
      <c r="U644" s="160"/>
      <c r="V644" s="310">
        <v>117.24</v>
      </c>
      <c r="W644" s="310">
        <v>316</v>
      </c>
      <c r="X644" s="144"/>
      <c r="Y644" s="93"/>
      <c r="Z644" s="134"/>
    </row>
    <row r="645" spans="1:26" s="70" customFormat="1" hidden="1" outlineLevel="1" x14ac:dyDescent="0.25">
      <c r="A645" s="65" t="s">
        <v>1461</v>
      </c>
      <c r="B645" s="66" t="s">
        <v>1922</v>
      </c>
      <c r="C645" s="67" t="s">
        <v>2373</v>
      </c>
      <c r="D645" s="68"/>
      <c r="E645" s="69"/>
      <c r="F645" s="310">
        <v>0</v>
      </c>
      <c r="G645" s="310">
        <v>0</v>
      </c>
      <c r="H645" s="144"/>
      <c r="I645" s="93">
        <f t="shared" si="156"/>
        <v>0</v>
      </c>
      <c r="J645" s="160"/>
      <c r="K645" s="310">
        <v>0</v>
      </c>
      <c r="L645" s="310">
        <v>0</v>
      </c>
      <c r="M645" s="144">
        <f t="shared" si="157"/>
        <v>0</v>
      </c>
      <c r="N645" s="93" t="e">
        <f>+#REF!-L645</f>
        <v>#REF!</v>
      </c>
      <c r="O645" s="261"/>
      <c r="P645" s="160"/>
      <c r="Q645" s="310">
        <v>0</v>
      </c>
      <c r="R645" s="310">
        <v>0</v>
      </c>
      <c r="S645" s="144"/>
      <c r="T645" s="93">
        <f t="shared" si="158"/>
        <v>0</v>
      </c>
      <c r="U645" s="160"/>
      <c r="V645" s="310">
        <v>0</v>
      </c>
      <c r="W645" s="310">
        <v>105.95</v>
      </c>
      <c r="X645" s="144"/>
      <c r="Y645" s="93"/>
      <c r="Z645" s="134"/>
    </row>
    <row r="646" spans="1:26" s="70" customFormat="1" hidden="1" outlineLevel="1" x14ac:dyDescent="0.25">
      <c r="A646" s="65" t="s">
        <v>1462</v>
      </c>
      <c r="B646" s="66" t="s">
        <v>1923</v>
      </c>
      <c r="C646" s="67" t="s">
        <v>2374</v>
      </c>
      <c r="D646" s="68"/>
      <c r="E646" s="69"/>
      <c r="F646" s="310">
        <v>0</v>
      </c>
      <c r="G646" s="310">
        <v>0</v>
      </c>
      <c r="H646" s="144"/>
      <c r="I646" s="93">
        <f t="shared" si="156"/>
        <v>0</v>
      </c>
      <c r="J646" s="160"/>
      <c r="K646" s="310">
        <v>0</v>
      </c>
      <c r="L646" s="310">
        <v>0</v>
      </c>
      <c r="M646" s="144">
        <f t="shared" si="157"/>
        <v>0</v>
      </c>
      <c r="N646" s="93" t="e">
        <f>+#REF!-L646</f>
        <v>#REF!</v>
      </c>
      <c r="O646" s="261"/>
      <c r="P646" s="160"/>
      <c r="Q646" s="310">
        <v>0</v>
      </c>
      <c r="R646" s="310">
        <v>0</v>
      </c>
      <c r="S646" s="144"/>
      <c r="T646" s="93">
        <f t="shared" si="158"/>
        <v>0</v>
      </c>
      <c r="U646" s="160"/>
      <c r="V646" s="310">
        <v>13.620000000000001</v>
      </c>
      <c r="W646" s="310">
        <v>5.9</v>
      </c>
      <c r="X646" s="144"/>
      <c r="Y646" s="93"/>
      <c r="Z646" s="134"/>
    </row>
    <row r="647" spans="1:26" s="70" customFormat="1" hidden="1" outlineLevel="1" x14ac:dyDescent="0.25">
      <c r="A647" s="65" t="s">
        <v>1463</v>
      </c>
      <c r="B647" s="66" t="s">
        <v>1924</v>
      </c>
      <c r="C647" s="67" t="s">
        <v>2375</v>
      </c>
      <c r="D647" s="68"/>
      <c r="E647" s="69"/>
      <c r="F647" s="310">
        <v>0</v>
      </c>
      <c r="G647" s="310">
        <v>0</v>
      </c>
      <c r="H647" s="144"/>
      <c r="I647" s="93">
        <f t="shared" si="156"/>
        <v>0</v>
      </c>
      <c r="J647" s="160"/>
      <c r="K647" s="310">
        <v>24.36</v>
      </c>
      <c r="L647" s="310">
        <v>0</v>
      </c>
      <c r="M647" s="144">
        <f t="shared" si="157"/>
        <v>24.36</v>
      </c>
      <c r="N647" s="93" t="e">
        <f>+#REF!-L647</f>
        <v>#REF!</v>
      </c>
      <c r="O647" s="261"/>
      <c r="P647" s="160"/>
      <c r="Q647" s="310">
        <v>24.36</v>
      </c>
      <c r="R647" s="310">
        <v>0</v>
      </c>
      <c r="S647" s="144"/>
      <c r="T647" s="93">
        <f t="shared" si="158"/>
        <v>0</v>
      </c>
      <c r="U647" s="160"/>
      <c r="V647" s="310">
        <v>45.870000000000005</v>
      </c>
      <c r="W647" s="310">
        <v>10.9</v>
      </c>
      <c r="X647" s="144"/>
      <c r="Y647" s="93"/>
      <c r="Z647" s="134"/>
    </row>
    <row r="648" spans="1:26" s="70" customFormat="1" hidden="1" outlineLevel="1" x14ac:dyDescent="0.25">
      <c r="A648" s="65" t="s">
        <v>1464</v>
      </c>
      <c r="B648" s="66" t="s">
        <v>1925</v>
      </c>
      <c r="C648" s="67" t="s">
        <v>2376</v>
      </c>
      <c r="D648" s="68"/>
      <c r="E648" s="69"/>
      <c r="F648" s="310">
        <v>150.84</v>
      </c>
      <c r="G648" s="310">
        <v>6.8500000000000005</v>
      </c>
      <c r="H648" s="144"/>
      <c r="I648" s="93">
        <f t="shared" si="156"/>
        <v>-6.8500000000000005</v>
      </c>
      <c r="J648" s="160"/>
      <c r="K648" s="310">
        <v>414.97</v>
      </c>
      <c r="L648" s="310">
        <v>36.74</v>
      </c>
      <c r="M648" s="144">
        <f t="shared" si="157"/>
        <v>378.23</v>
      </c>
      <c r="N648" s="93" t="e">
        <f>+#REF!-L648</f>
        <v>#REF!</v>
      </c>
      <c r="O648" s="261"/>
      <c r="P648" s="160"/>
      <c r="Q648" s="310">
        <v>380.93</v>
      </c>
      <c r="R648" s="310">
        <v>22.34</v>
      </c>
      <c r="S648" s="144"/>
      <c r="T648" s="93">
        <f t="shared" si="158"/>
        <v>-22.34</v>
      </c>
      <c r="U648" s="160"/>
      <c r="V648" s="310">
        <v>630.59</v>
      </c>
      <c r="W648" s="310">
        <v>109.05000000000001</v>
      </c>
      <c r="X648" s="144"/>
      <c r="Y648" s="93"/>
      <c r="Z648" s="134"/>
    </row>
    <row r="649" spans="1:26" s="70" customFormat="1" hidden="1" outlineLevel="1" x14ac:dyDescent="0.25">
      <c r="A649" s="65" t="s">
        <v>1465</v>
      </c>
      <c r="B649" s="66" t="s">
        <v>1926</v>
      </c>
      <c r="C649" s="67" t="s">
        <v>2377</v>
      </c>
      <c r="D649" s="68"/>
      <c r="E649" s="69"/>
      <c r="F649" s="310">
        <v>17.650000000000002</v>
      </c>
      <c r="G649" s="310">
        <v>5.89</v>
      </c>
      <c r="H649" s="144"/>
      <c r="I649" s="93">
        <f t="shared" si="156"/>
        <v>-5.89</v>
      </c>
      <c r="J649" s="160"/>
      <c r="K649" s="310">
        <v>100.53</v>
      </c>
      <c r="L649" s="310">
        <v>71.350000000000009</v>
      </c>
      <c r="M649" s="144">
        <f t="shared" si="157"/>
        <v>29.179999999999993</v>
      </c>
      <c r="N649" s="93" t="e">
        <f>+#REF!-L649</f>
        <v>#REF!</v>
      </c>
      <c r="O649" s="261"/>
      <c r="P649" s="160"/>
      <c r="Q649" s="310">
        <v>63.160000000000004</v>
      </c>
      <c r="R649" s="310">
        <v>29.59</v>
      </c>
      <c r="S649" s="144"/>
      <c r="T649" s="93">
        <f t="shared" si="158"/>
        <v>-29.59</v>
      </c>
      <c r="U649" s="160"/>
      <c r="V649" s="310">
        <v>152.13999999999999</v>
      </c>
      <c r="W649" s="310">
        <v>1256.4099999999999</v>
      </c>
      <c r="X649" s="144"/>
      <c r="Y649" s="93"/>
      <c r="Z649" s="134"/>
    </row>
    <row r="650" spans="1:26" s="70" customFormat="1" hidden="1" outlineLevel="1" x14ac:dyDescent="0.25">
      <c r="A650" s="65" t="s">
        <v>1466</v>
      </c>
      <c r="B650" s="66" t="s">
        <v>1927</v>
      </c>
      <c r="C650" s="67" t="s">
        <v>2378</v>
      </c>
      <c r="D650" s="68"/>
      <c r="E650" s="69"/>
      <c r="F650" s="310">
        <v>62.35</v>
      </c>
      <c r="G650" s="310">
        <v>22.29</v>
      </c>
      <c r="H650" s="144"/>
      <c r="I650" s="93">
        <f t="shared" si="156"/>
        <v>-22.29</v>
      </c>
      <c r="J650" s="160"/>
      <c r="K650" s="310">
        <v>229.22</v>
      </c>
      <c r="L650" s="310">
        <v>468.04</v>
      </c>
      <c r="M650" s="144">
        <f t="shared" si="157"/>
        <v>-238.82000000000002</v>
      </c>
      <c r="N650" s="93" t="e">
        <f>+#REF!-L650</f>
        <v>#REF!</v>
      </c>
      <c r="O650" s="261"/>
      <c r="P650" s="160"/>
      <c r="Q650" s="310">
        <v>151.01</v>
      </c>
      <c r="R650" s="310">
        <v>84.22</v>
      </c>
      <c r="S650" s="144"/>
      <c r="T650" s="93">
        <f t="shared" si="158"/>
        <v>-84.22</v>
      </c>
      <c r="U650" s="160"/>
      <c r="V650" s="310">
        <v>423.53999999999996</v>
      </c>
      <c r="W650" s="310">
        <v>564.02</v>
      </c>
      <c r="X650" s="144"/>
      <c r="Y650" s="93"/>
      <c r="Z650" s="134"/>
    </row>
    <row r="651" spans="1:26" s="70" customFormat="1" hidden="1" outlineLevel="1" x14ac:dyDescent="0.25">
      <c r="A651" s="65" t="s">
        <v>1467</v>
      </c>
      <c r="B651" s="66" t="s">
        <v>1928</v>
      </c>
      <c r="C651" s="67" t="s">
        <v>2379</v>
      </c>
      <c r="D651" s="68"/>
      <c r="E651" s="69"/>
      <c r="F651" s="310">
        <v>25.89</v>
      </c>
      <c r="G651" s="310">
        <v>1.62</v>
      </c>
      <c r="H651" s="144"/>
      <c r="I651" s="93">
        <f t="shared" si="156"/>
        <v>-1.62</v>
      </c>
      <c r="J651" s="160"/>
      <c r="K651" s="310">
        <v>98.53</v>
      </c>
      <c r="L651" s="310">
        <v>9.7799999999999994</v>
      </c>
      <c r="M651" s="144">
        <f t="shared" si="157"/>
        <v>88.75</v>
      </c>
      <c r="N651" s="93" t="e">
        <f>+#REF!-L651</f>
        <v>#REF!</v>
      </c>
      <c r="O651" s="261"/>
      <c r="P651" s="160"/>
      <c r="Q651" s="310">
        <v>91.43</v>
      </c>
      <c r="R651" s="310">
        <v>3.65</v>
      </c>
      <c r="S651" s="144"/>
      <c r="T651" s="93">
        <f t="shared" si="158"/>
        <v>-3.65</v>
      </c>
      <c r="U651" s="160"/>
      <c r="V651" s="310">
        <v>129.97999999999999</v>
      </c>
      <c r="W651" s="310">
        <v>26.380000000000003</v>
      </c>
      <c r="X651" s="144"/>
      <c r="Y651" s="93"/>
      <c r="Z651" s="134"/>
    </row>
    <row r="652" spans="1:26" s="70" customFormat="1" hidden="1" outlineLevel="1" x14ac:dyDescent="0.25">
      <c r="A652" s="65" t="s">
        <v>1468</v>
      </c>
      <c r="B652" s="66" t="s">
        <v>1929</v>
      </c>
      <c r="C652" s="67" t="s">
        <v>2380</v>
      </c>
      <c r="D652" s="68"/>
      <c r="E652" s="69"/>
      <c r="F652" s="310">
        <v>14.700000000000001</v>
      </c>
      <c r="G652" s="310">
        <v>5.54</v>
      </c>
      <c r="H652" s="144"/>
      <c r="I652" s="93">
        <f t="shared" si="156"/>
        <v>-5.54</v>
      </c>
      <c r="J652" s="160"/>
      <c r="K652" s="310">
        <v>56.51</v>
      </c>
      <c r="L652" s="310">
        <v>35.29</v>
      </c>
      <c r="M652" s="144">
        <f t="shared" si="157"/>
        <v>21.22</v>
      </c>
      <c r="N652" s="93" t="e">
        <f>+#REF!-L652</f>
        <v>#REF!</v>
      </c>
      <c r="O652" s="261"/>
      <c r="P652" s="160"/>
      <c r="Q652" s="310">
        <v>38.78</v>
      </c>
      <c r="R652" s="310">
        <v>25.3</v>
      </c>
      <c r="S652" s="144"/>
      <c r="T652" s="93">
        <f t="shared" si="158"/>
        <v>-25.3</v>
      </c>
      <c r="U652" s="160"/>
      <c r="V652" s="310">
        <v>84.49</v>
      </c>
      <c r="W652" s="310">
        <v>79.75</v>
      </c>
      <c r="X652" s="144"/>
      <c r="Y652" s="93"/>
      <c r="Z652" s="134"/>
    </row>
    <row r="653" spans="1:26" s="70" customFormat="1" hidden="1" outlineLevel="1" x14ac:dyDescent="0.25">
      <c r="A653" s="65" t="s">
        <v>1469</v>
      </c>
      <c r="B653" s="66" t="s">
        <v>1930</v>
      </c>
      <c r="C653" s="67" t="s">
        <v>2381</v>
      </c>
      <c r="D653" s="68"/>
      <c r="E653" s="69"/>
      <c r="F653" s="310">
        <v>8.61</v>
      </c>
      <c r="G653" s="310">
        <v>3.18</v>
      </c>
      <c r="H653" s="144"/>
      <c r="I653" s="93">
        <f t="shared" si="156"/>
        <v>-3.18</v>
      </c>
      <c r="J653" s="160"/>
      <c r="K653" s="310">
        <v>25.66</v>
      </c>
      <c r="L653" s="310">
        <v>15.780000000000001</v>
      </c>
      <c r="M653" s="144">
        <f t="shared" si="157"/>
        <v>9.879999999999999</v>
      </c>
      <c r="N653" s="93" t="e">
        <f>+#REF!-L653</f>
        <v>#REF!</v>
      </c>
      <c r="O653" s="261"/>
      <c r="P653" s="160"/>
      <c r="Q653" s="310">
        <v>16.080000000000002</v>
      </c>
      <c r="R653" s="310">
        <v>15.780000000000001</v>
      </c>
      <c r="S653" s="144"/>
      <c r="T653" s="93">
        <f t="shared" si="158"/>
        <v>-15.780000000000001</v>
      </c>
      <c r="U653" s="160"/>
      <c r="V653" s="310">
        <v>86.75</v>
      </c>
      <c r="W653" s="310">
        <v>16.68</v>
      </c>
      <c r="X653" s="144"/>
      <c r="Y653" s="93"/>
      <c r="Z653" s="134"/>
    </row>
    <row r="654" spans="1:26" s="70" customFormat="1" hidden="1" outlineLevel="1" x14ac:dyDescent="0.25">
      <c r="A654" s="65" t="s">
        <v>1470</v>
      </c>
      <c r="B654" s="66" t="s">
        <v>1931</v>
      </c>
      <c r="C654" s="67" t="s">
        <v>2382</v>
      </c>
      <c r="D654" s="68"/>
      <c r="E654" s="69"/>
      <c r="F654" s="310">
        <v>26.02</v>
      </c>
      <c r="G654" s="310">
        <v>0</v>
      </c>
      <c r="H654" s="144"/>
      <c r="I654" s="93">
        <f t="shared" si="156"/>
        <v>0</v>
      </c>
      <c r="J654" s="160"/>
      <c r="K654" s="310">
        <v>53.43</v>
      </c>
      <c r="L654" s="310">
        <v>2.67</v>
      </c>
      <c r="M654" s="144">
        <f t="shared" si="157"/>
        <v>50.76</v>
      </c>
      <c r="N654" s="93" t="e">
        <f>+#REF!-L654</f>
        <v>#REF!</v>
      </c>
      <c r="O654" s="261"/>
      <c r="P654" s="160"/>
      <c r="Q654" s="310">
        <v>45.67</v>
      </c>
      <c r="R654" s="310">
        <v>0.49</v>
      </c>
      <c r="S654" s="144"/>
      <c r="T654" s="93">
        <f t="shared" si="158"/>
        <v>-0.49</v>
      </c>
      <c r="U654" s="160"/>
      <c r="V654" s="310">
        <v>77.2</v>
      </c>
      <c r="W654" s="310">
        <v>9.0399999999999991</v>
      </c>
      <c r="X654" s="144"/>
      <c r="Y654" s="93"/>
      <c r="Z654" s="134"/>
    </row>
    <row r="655" spans="1:26" s="70" customFormat="1" hidden="1" outlineLevel="1" x14ac:dyDescent="0.25">
      <c r="A655" s="65" t="s">
        <v>1471</v>
      </c>
      <c r="B655" s="66" t="s">
        <v>1932</v>
      </c>
      <c r="C655" s="67" t="s">
        <v>2383</v>
      </c>
      <c r="D655" s="68"/>
      <c r="E655" s="69"/>
      <c r="F655" s="310">
        <v>99.04</v>
      </c>
      <c r="G655" s="310">
        <v>27.97</v>
      </c>
      <c r="H655" s="144"/>
      <c r="I655" s="93">
        <f t="shared" si="156"/>
        <v>-27.97</v>
      </c>
      <c r="J655" s="160"/>
      <c r="K655" s="310">
        <v>499.81</v>
      </c>
      <c r="L655" s="310">
        <v>469.08</v>
      </c>
      <c r="M655" s="144">
        <f t="shared" si="157"/>
        <v>30.730000000000018</v>
      </c>
      <c r="N655" s="93" t="e">
        <f>+#REF!-L655</f>
        <v>#REF!</v>
      </c>
      <c r="O655" s="261"/>
      <c r="P655" s="160"/>
      <c r="Q655" s="310">
        <v>350.84000000000003</v>
      </c>
      <c r="R655" s="310">
        <v>332.49</v>
      </c>
      <c r="S655" s="144"/>
      <c r="T655" s="93">
        <f t="shared" si="158"/>
        <v>-332.49</v>
      </c>
      <c r="U655" s="160"/>
      <c r="V655" s="310">
        <v>894.47</v>
      </c>
      <c r="W655" s="310">
        <v>684.04</v>
      </c>
      <c r="X655" s="144"/>
      <c r="Y655" s="93"/>
      <c r="Z655" s="134"/>
    </row>
    <row r="656" spans="1:26" s="70" customFormat="1" hidden="1" outlineLevel="1" x14ac:dyDescent="0.25">
      <c r="A656" s="65" t="s">
        <v>1472</v>
      </c>
      <c r="B656" s="66" t="s">
        <v>1933</v>
      </c>
      <c r="C656" s="67" t="s">
        <v>2384</v>
      </c>
      <c r="D656" s="68"/>
      <c r="E656" s="69"/>
      <c r="F656" s="310">
        <v>0.31</v>
      </c>
      <c r="G656" s="310">
        <v>33.380000000000003</v>
      </c>
      <c r="H656" s="144"/>
      <c r="I656" s="93">
        <f t="shared" si="156"/>
        <v>-33.380000000000003</v>
      </c>
      <c r="J656" s="160"/>
      <c r="K656" s="310">
        <v>60.49</v>
      </c>
      <c r="L656" s="310">
        <v>42.97</v>
      </c>
      <c r="M656" s="144">
        <f t="shared" si="157"/>
        <v>17.520000000000003</v>
      </c>
      <c r="N656" s="93" t="e">
        <f>+#REF!-L656</f>
        <v>#REF!</v>
      </c>
      <c r="O656" s="261"/>
      <c r="P656" s="160"/>
      <c r="Q656" s="310">
        <v>59.88</v>
      </c>
      <c r="R656" s="310">
        <v>34.81</v>
      </c>
      <c r="S656" s="144"/>
      <c r="T656" s="93">
        <f t="shared" si="158"/>
        <v>-34.81</v>
      </c>
      <c r="U656" s="160"/>
      <c r="V656" s="310">
        <v>182.24</v>
      </c>
      <c r="W656" s="310">
        <v>101.44</v>
      </c>
      <c r="X656" s="144"/>
      <c r="Y656" s="93"/>
      <c r="Z656" s="134"/>
    </row>
    <row r="657" spans="1:26" s="70" customFormat="1" hidden="1" outlineLevel="1" x14ac:dyDescent="0.25">
      <c r="A657" s="65" t="s">
        <v>1473</v>
      </c>
      <c r="B657" s="66" t="s">
        <v>1934</v>
      </c>
      <c r="C657" s="67" t="s">
        <v>2385</v>
      </c>
      <c r="D657" s="68"/>
      <c r="E657" s="69"/>
      <c r="F657" s="310">
        <v>16.12</v>
      </c>
      <c r="G657" s="310">
        <v>0</v>
      </c>
      <c r="H657" s="144"/>
      <c r="I657" s="93">
        <f t="shared" si="156"/>
        <v>0</v>
      </c>
      <c r="J657" s="160"/>
      <c r="K657" s="310">
        <v>16.12</v>
      </c>
      <c r="L657" s="310">
        <v>7.13</v>
      </c>
      <c r="M657" s="144">
        <f t="shared" si="157"/>
        <v>8.990000000000002</v>
      </c>
      <c r="N657" s="93" t="e">
        <f>+#REF!-L657</f>
        <v>#REF!</v>
      </c>
      <c r="O657" s="261"/>
      <c r="P657" s="160"/>
      <c r="Q657" s="310">
        <v>16.12</v>
      </c>
      <c r="R657" s="310">
        <v>0</v>
      </c>
      <c r="S657" s="144"/>
      <c r="T657" s="93">
        <f t="shared" si="158"/>
        <v>0</v>
      </c>
      <c r="U657" s="160"/>
      <c r="V657" s="310">
        <v>16.12</v>
      </c>
      <c r="W657" s="310">
        <v>7.13</v>
      </c>
      <c r="X657" s="144"/>
      <c r="Y657" s="93"/>
      <c r="Z657" s="134"/>
    </row>
    <row r="658" spans="1:26" s="70" customFormat="1" hidden="1" outlineLevel="1" x14ac:dyDescent="0.25">
      <c r="A658" s="65" t="s">
        <v>1474</v>
      </c>
      <c r="B658" s="66" t="s">
        <v>1935</v>
      </c>
      <c r="C658" s="67" t="s">
        <v>2386</v>
      </c>
      <c r="D658" s="68"/>
      <c r="E658" s="69"/>
      <c r="F658" s="310">
        <v>1.95</v>
      </c>
      <c r="G658" s="310">
        <v>0</v>
      </c>
      <c r="H658" s="144"/>
      <c r="I658" s="93">
        <f t="shared" si="156"/>
        <v>0</v>
      </c>
      <c r="J658" s="160"/>
      <c r="K658" s="310">
        <v>7.32</v>
      </c>
      <c r="L658" s="310">
        <v>2.75</v>
      </c>
      <c r="M658" s="144">
        <f t="shared" si="157"/>
        <v>4.57</v>
      </c>
      <c r="N658" s="93" t="e">
        <f>+#REF!-L658</f>
        <v>#REF!</v>
      </c>
      <c r="O658" s="261"/>
      <c r="P658" s="160"/>
      <c r="Q658" s="310">
        <v>4.8500000000000005</v>
      </c>
      <c r="R658" s="310">
        <v>2.75</v>
      </c>
      <c r="S658" s="144"/>
      <c r="T658" s="93">
        <f t="shared" si="158"/>
        <v>-2.75</v>
      </c>
      <c r="U658" s="160"/>
      <c r="V658" s="310">
        <v>19.29</v>
      </c>
      <c r="W658" s="310">
        <v>3.69</v>
      </c>
      <c r="X658" s="144"/>
      <c r="Y658" s="93"/>
      <c r="Z658" s="134"/>
    </row>
    <row r="659" spans="1:26" s="70" customFormat="1" hidden="1" outlineLevel="1" x14ac:dyDescent="0.25">
      <c r="A659" s="65" t="s">
        <v>1475</v>
      </c>
      <c r="B659" s="66" t="s">
        <v>1936</v>
      </c>
      <c r="C659" s="67" t="s">
        <v>2387</v>
      </c>
      <c r="D659" s="68"/>
      <c r="E659" s="69"/>
      <c r="F659" s="310">
        <v>12.94</v>
      </c>
      <c r="G659" s="310">
        <v>0</v>
      </c>
      <c r="H659" s="144"/>
      <c r="I659" s="93">
        <f t="shared" si="156"/>
        <v>0</v>
      </c>
      <c r="J659" s="160"/>
      <c r="K659" s="310">
        <v>46.730000000000004</v>
      </c>
      <c r="L659" s="310">
        <v>4.6900000000000004</v>
      </c>
      <c r="M659" s="144">
        <f t="shared" si="157"/>
        <v>42.040000000000006</v>
      </c>
      <c r="N659" s="93" t="e">
        <f>+#REF!-L659</f>
        <v>#REF!</v>
      </c>
      <c r="O659" s="261"/>
      <c r="P659" s="160"/>
      <c r="Q659" s="310">
        <v>7.12</v>
      </c>
      <c r="R659" s="310">
        <v>4.6900000000000004</v>
      </c>
      <c r="S659" s="144"/>
      <c r="T659" s="93">
        <f t="shared" si="158"/>
        <v>-4.6900000000000004</v>
      </c>
      <c r="U659" s="160"/>
      <c r="V659" s="310">
        <v>50.570000000000007</v>
      </c>
      <c r="W659" s="310">
        <v>16.52</v>
      </c>
      <c r="X659" s="144"/>
      <c r="Y659" s="93"/>
      <c r="Z659" s="134"/>
    </row>
    <row r="660" spans="1:26" s="70" customFormat="1" hidden="1" outlineLevel="1" x14ac:dyDescent="0.25">
      <c r="A660" s="65" t="s">
        <v>1476</v>
      </c>
      <c r="B660" s="66" t="s">
        <v>1937</v>
      </c>
      <c r="C660" s="67" t="s">
        <v>2388</v>
      </c>
      <c r="D660" s="68"/>
      <c r="E660" s="69"/>
      <c r="F660" s="310">
        <v>857.56000000000006</v>
      </c>
      <c r="G660" s="310">
        <v>0</v>
      </c>
      <c r="H660" s="144"/>
      <c r="I660" s="93">
        <f t="shared" si="156"/>
        <v>0</v>
      </c>
      <c r="J660" s="160"/>
      <c r="K660" s="310">
        <v>2466.9500000000003</v>
      </c>
      <c r="L660" s="310">
        <v>51.800000000000004</v>
      </c>
      <c r="M660" s="144">
        <f t="shared" si="157"/>
        <v>2415.15</v>
      </c>
      <c r="N660" s="93" t="e">
        <f>+#REF!-L660</f>
        <v>#REF!</v>
      </c>
      <c r="O660" s="261"/>
      <c r="P660" s="160"/>
      <c r="Q660" s="310">
        <v>2452.9</v>
      </c>
      <c r="R660" s="310">
        <v>35.300000000000004</v>
      </c>
      <c r="S660" s="144"/>
      <c r="T660" s="93">
        <f t="shared" si="158"/>
        <v>-35.300000000000004</v>
      </c>
      <c r="U660" s="160"/>
      <c r="V660" s="310">
        <v>2521.0400000000004</v>
      </c>
      <c r="W660" s="310">
        <v>56.540000000000006</v>
      </c>
      <c r="X660" s="144"/>
      <c r="Y660" s="93"/>
      <c r="Z660" s="134"/>
    </row>
    <row r="661" spans="1:26" s="70" customFormat="1" hidden="1" outlineLevel="1" x14ac:dyDescent="0.25">
      <c r="A661" s="65" t="s">
        <v>1477</v>
      </c>
      <c r="B661" s="66" t="s">
        <v>1938</v>
      </c>
      <c r="C661" s="67" t="s">
        <v>2389</v>
      </c>
      <c r="D661" s="68"/>
      <c r="E661" s="69"/>
      <c r="F661" s="310">
        <v>0</v>
      </c>
      <c r="G661" s="310">
        <v>12.75</v>
      </c>
      <c r="H661" s="144"/>
      <c r="I661" s="93">
        <f t="shared" si="156"/>
        <v>-12.75</v>
      </c>
      <c r="J661" s="160"/>
      <c r="K661" s="310">
        <v>317.09000000000003</v>
      </c>
      <c r="L661" s="310">
        <v>23.22</v>
      </c>
      <c r="M661" s="144">
        <f t="shared" si="157"/>
        <v>293.87</v>
      </c>
      <c r="N661" s="93" t="e">
        <f>+#REF!-L661</f>
        <v>#REF!</v>
      </c>
      <c r="O661" s="261"/>
      <c r="P661" s="160"/>
      <c r="Q661" s="310">
        <v>0</v>
      </c>
      <c r="R661" s="310">
        <v>23.22</v>
      </c>
      <c r="S661" s="144"/>
      <c r="T661" s="93">
        <f t="shared" si="158"/>
        <v>-23.22</v>
      </c>
      <c r="U661" s="160"/>
      <c r="V661" s="310">
        <v>556.91000000000008</v>
      </c>
      <c r="W661" s="310">
        <v>23.22</v>
      </c>
      <c r="X661" s="144"/>
      <c r="Y661" s="93"/>
      <c r="Z661" s="134"/>
    </row>
    <row r="662" spans="1:26" s="70" customFormat="1" hidden="1" outlineLevel="1" x14ac:dyDescent="0.25">
      <c r="A662" s="65" t="s">
        <v>1478</v>
      </c>
      <c r="B662" s="66" t="s">
        <v>1939</v>
      </c>
      <c r="C662" s="67" t="s">
        <v>2390</v>
      </c>
      <c r="D662" s="68"/>
      <c r="E662" s="69"/>
      <c r="F662" s="310">
        <v>47.54</v>
      </c>
      <c r="G662" s="310">
        <v>3.1</v>
      </c>
      <c r="H662" s="144"/>
      <c r="I662" s="93">
        <f t="shared" si="156"/>
        <v>-3.1</v>
      </c>
      <c r="J662" s="160"/>
      <c r="K662" s="310">
        <v>138.72999999999999</v>
      </c>
      <c r="L662" s="310">
        <v>3.1</v>
      </c>
      <c r="M662" s="144">
        <f t="shared" si="157"/>
        <v>135.63</v>
      </c>
      <c r="N662" s="93" t="e">
        <f>+#REF!-L662</f>
        <v>#REF!</v>
      </c>
      <c r="O662" s="261"/>
      <c r="P662" s="160"/>
      <c r="Q662" s="310">
        <v>57.26</v>
      </c>
      <c r="R662" s="310">
        <v>3.1</v>
      </c>
      <c r="S662" s="144"/>
      <c r="T662" s="93">
        <f t="shared" si="158"/>
        <v>-3.1</v>
      </c>
      <c r="U662" s="160"/>
      <c r="V662" s="310">
        <v>219.99</v>
      </c>
      <c r="W662" s="310">
        <v>31.150000000000002</v>
      </c>
      <c r="X662" s="144"/>
      <c r="Y662" s="93"/>
      <c r="Z662" s="134"/>
    </row>
    <row r="663" spans="1:26" s="70" customFormat="1" hidden="1" outlineLevel="1" x14ac:dyDescent="0.25">
      <c r="A663" s="65" t="s">
        <v>1479</v>
      </c>
      <c r="B663" s="66" t="s">
        <v>1940</v>
      </c>
      <c r="C663" s="67" t="s">
        <v>2391</v>
      </c>
      <c r="D663" s="68"/>
      <c r="E663" s="69"/>
      <c r="F663" s="310">
        <v>12.120000000000001</v>
      </c>
      <c r="G663" s="310">
        <v>0</v>
      </c>
      <c r="H663" s="144"/>
      <c r="I663" s="93">
        <f t="shared" si="156"/>
        <v>0</v>
      </c>
      <c r="J663" s="160"/>
      <c r="K663" s="310">
        <v>21.71</v>
      </c>
      <c r="L663" s="310">
        <v>0</v>
      </c>
      <c r="M663" s="144">
        <f t="shared" si="157"/>
        <v>21.71</v>
      </c>
      <c r="N663" s="93" t="e">
        <f>+#REF!-L663</f>
        <v>#REF!</v>
      </c>
      <c r="O663" s="261"/>
      <c r="P663" s="160"/>
      <c r="Q663" s="310">
        <v>12.120000000000001</v>
      </c>
      <c r="R663" s="310">
        <v>0</v>
      </c>
      <c r="S663" s="144"/>
      <c r="T663" s="93">
        <f t="shared" si="158"/>
        <v>0</v>
      </c>
      <c r="U663" s="160"/>
      <c r="V663" s="310">
        <v>41.44</v>
      </c>
      <c r="W663" s="310">
        <v>7.38</v>
      </c>
      <c r="X663" s="144"/>
      <c r="Y663" s="93"/>
      <c r="Z663" s="134"/>
    </row>
    <row r="664" spans="1:26" s="70" customFormat="1" hidden="1" outlineLevel="1" x14ac:dyDescent="0.25">
      <c r="A664" s="65" t="s">
        <v>1480</v>
      </c>
      <c r="B664" s="66" t="s">
        <v>1941</v>
      </c>
      <c r="C664" s="67" t="s">
        <v>2392</v>
      </c>
      <c r="D664" s="68"/>
      <c r="E664" s="69"/>
      <c r="F664" s="310">
        <v>-18784.71</v>
      </c>
      <c r="G664" s="310">
        <v>-6143.67</v>
      </c>
      <c r="H664" s="144"/>
      <c r="I664" s="93">
        <f t="shared" si="156"/>
        <v>6143.67</v>
      </c>
      <c r="J664" s="160"/>
      <c r="K664" s="310">
        <v>-77620.150000000009</v>
      </c>
      <c r="L664" s="310">
        <v>-93074.26</v>
      </c>
      <c r="M664" s="144">
        <f t="shared" si="157"/>
        <v>15454.109999999986</v>
      </c>
      <c r="N664" s="93" t="e">
        <f>+#REF!-L664</f>
        <v>#REF!</v>
      </c>
      <c r="O664" s="261"/>
      <c r="P664" s="160"/>
      <c r="Q664" s="310">
        <v>-32846.49</v>
      </c>
      <c r="R664" s="310">
        <v>-71659.48</v>
      </c>
      <c r="S664" s="144"/>
      <c r="T664" s="93">
        <f t="shared" si="158"/>
        <v>71659.48</v>
      </c>
      <c r="U664" s="160"/>
      <c r="V664" s="310">
        <v>-682856.95000000007</v>
      </c>
      <c r="W664" s="310">
        <v>-224455.77000000002</v>
      </c>
      <c r="X664" s="144"/>
      <c r="Y664" s="93"/>
      <c r="Z664" s="134"/>
    </row>
    <row r="665" spans="1:26" s="70" customFormat="1" hidden="1" outlineLevel="1" x14ac:dyDescent="0.25">
      <c r="A665" s="65" t="s">
        <v>1481</v>
      </c>
      <c r="B665" s="66" t="s">
        <v>1942</v>
      </c>
      <c r="C665" s="67" t="s">
        <v>2393</v>
      </c>
      <c r="D665" s="68"/>
      <c r="E665" s="69"/>
      <c r="F665" s="310">
        <v>-41570</v>
      </c>
      <c r="G665" s="310">
        <v>-33279</v>
      </c>
      <c r="H665" s="144"/>
      <c r="I665" s="93">
        <f t="shared" si="156"/>
        <v>33279</v>
      </c>
      <c r="J665" s="160"/>
      <c r="K665" s="310">
        <v>-235656</v>
      </c>
      <c r="L665" s="310">
        <v>-250919</v>
      </c>
      <c r="M665" s="144">
        <f t="shared" si="157"/>
        <v>15263</v>
      </c>
      <c r="N665" s="93" t="e">
        <f>+#REF!-L665</f>
        <v>#REF!</v>
      </c>
      <c r="O665" s="261"/>
      <c r="P665" s="160"/>
      <c r="Q665" s="310">
        <v>-125541</v>
      </c>
      <c r="R665" s="310">
        <v>-131619</v>
      </c>
      <c r="S665" s="144"/>
      <c r="T665" s="93">
        <f t="shared" si="158"/>
        <v>131619</v>
      </c>
      <c r="U665" s="160"/>
      <c r="V665" s="310">
        <v>-441834</v>
      </c>
      <c r="W665" s="310">
        <v>-448603</v>
      </c>
      <c r="X665" s="144"/>
      <c r="Y665" s="93"/>
      <c r="Z665" s="134"/>
    </row>
    <row r="666" spans="1:26" s="70" customFormat="1" hidden="1" outlineLevel="1" x14ac:dyDescent="0.25">
      <c r="A666" s="65" t="s">
        <v>1482</v>
      </c>
      <c r="B666" s="66" t="s">
        <v>1943</v>
      </c>
      <c r="C666" s="67" t="s">
        <v>2394</v>
      </c>
      <c r="D666" s="68"/>
      <c r="E666" s="69"/>
      <c r="F666" s="310">
        <v>0</v>
      </c>
      <c r="G666" s="310">
        <v>0</v>
      </c>
      <c r="H666" s="144"/>
      <c r="I666" s="93">
        <f t="shared" ref="I666:I697" si="159">+U666-G666</f>
        <v>0</v>
      </c>
      <c r="J666" s="160"/>
      <c r="K666" s="310">
        <v>0.05</v>
      </c>
      <c r="L666" s="310">
        <v>0</v>
      </c>
      <c r="M666" s="144">
        <f t="shared" ref="M666:M697" si="160">+K666-L666</f>
        <v>0.05</v>
      </c>
      <c r="N666" s="93" t="e">
        <f>+#REF!-L666</f>
        <v>#REF!</v>
      </c>
      <c r="O666" s="261"/>
      <c r="P666" s="160"/>
      <c r="Q666" s="310">
        <v>0.03</v>
      </c>
      <c r="R666" s="310">
        <v>0</v>
      </c>
      <c r="S666" s="144"/>
      <c r="T666" s="93">
        <f t="shared" ref="T666:T697" si="161">+P666-R666</f>
        <v>0</v>
      </c>
      <c r="U666" s="160"/>
      <c r="V666" s="310">
        <v>6.0000000000000005E-2</v>
      </c>
      <c r="W666" s="310">
        <v>0</v>
      </c>
      <c r="X666" s="144"/>
      <c r="Y666" s="93"/>
      <c r="Z666" s="134"/>
    </row>
    <row r="667" spans="1:26" s="70" customFormat="1" hidden="1" outlineLevel="1" x14ac:dyDescent="0.25">
      <c r="A667" s="65" t="s">
        <v>1483</v>
      </c>
      <c r="B667" s="66" t="s">
        <v>1944</v>
      </c>
      <c r="C667" s="67" t="s">
        <v>2395</v>
      </c>
      <c r="D667" s="68"/>
      <c r="E667" s="69"/>
      <c r="F667" s="310">
        <v>-1472.91</v>
      </c>
      <c r="G667" s="310">
        <v>-35.6</v>
      </c>
      <c r="H667" s="144"/>
      <c r="I667" s="93">
        <f t="shared" si="159"/>
        <v>35.6</v>
      </c>
      <c r="J667" s="160"/>
      <c r="K667" s="310">
        <v>-1702.51</v>
      </c>
      <c r="L667" s="310">
        <v>92.070000000000007</v>
      </c>
      <c r="M667" s="144">
        <f t="shared" si="160"/>
        <v>-1794.58</v>
      </c>
      <c r="N667" s="93" t="e">
        <f>+#REF!-L667</f>
        <v>#REF!</v>
      </c>
      <c r="O667" s="261"/>
      <c r="P667" s="160"/>
      <c r="Q667" s="310">
        <v>-1524.73</v>
      </c>
      <c r="R667" s="310">
        <v>-35.6</v>
      </c>
      <c r="S667" s="144"/>
      <c r="T667" s="93">
        <f t="shared" si="161"/>
        <v>35.6</v>
      </c>
      <c r="U667" s="160"/>
      <c r="V667" s="310">
        <v>-2235.44</v>
      </c>
      <c r="W667" s="310">
        <v>-5332.7800000000007</v>
      </c>
      <c r="X667" s="144"/>
      <c r="Y667" s="93"/>
      <c r="Z667" s="134"/>
    </row>
    <row r="668" spans="1:26" s="70" customFormat="1" hidden="1" outlineLevel="1" x14ac:dyDescent="0.25">
      <c r="A668" s="65" t="s">
        <v>1484</v>
      </c>
      <c r="B668" s="66" t="s">
        <v>1945</v>
      </c>
      <c r="C668" s="67" t="s">
        <v>2396</v>
      </c>
      <c r="D668" s="68"/>
      <c r="E668" s="69"/>
      <c r="F668" s="310">
        <v>-50013.46</v>
      </c>
      <c r="G668" s="310">
        <v>-47129.520000000004</v>
      </c>
      <c r="H668" s="144"/>
      <c r="I668" s="93">
        <f t="shared" si="159"/>
        <v>47129.520000000004</v>
      </c>
      <c r="J668" s="160"/>
      <c r="K668" s="310">
        <v>-297861.88</v>
      </c>
      <c r="L668" s="310">
        <v>-347462.14</v>
      </c>
      <c r="M668" s="144">
        <f t="shared" si="160"/>
        <v>49600.260000000009</v>
      </c>
      <c r="N668" s="93" t="e">
        <f>+#REF!-L668</f>
        <v>#REF!</v>
      </c>
      <c r="O668" s="261"/>
      <c r="P668" s="160"/>
      <c r="Q668" s="310">
        <v>-141291.56</v>
      </c>
      <c r="R668" s="310">
        <v>-158799.61000000002</v>
      </c>
      <c r="S668" s="144"/>
      <c r="T668" s="93">
        <f t="shared" si="161"/>
        <v>158799.61000000002</v>
      </c>
      <c r="U668" s="160"/>
      <c r="V668" s="310">
        <v>-619425.56000000006</v>
      </c>
      <c r="W668" s="310">
        <v>-910343.09000000008</v>
      </c>
      <c r="X668" s="144"/>
      <c r="Y668" s="93"/>
      <c r="Z668" s="134"/>
    </row>
    <row r="669" spans="1:26" s="70" customFormat="1" hidden="1" outlineLevel="1" x14ac:dyDescent="0.25">
      <c r="A669" s="65" t="s">
        <v>1485</v>
      </c>
      <c r="B669" s="66" t="s">
        <v>1946</v>
      </c>
      <c r="C669" s="67" t="s">
        <v>2397</v>
      </c>
      <c r="D669" s="68"/>
      <c r="E669" s="69"/>
      <c r="F669" s="310">
        <v>189570.95</v>
      </c>
      <c r="G669" s="310">
        <v>174993.58000000002</v>
      </c>
      <c r="H669" s="144"/>
      <c r="I669" s="93">
        <f t="shared" si="159"/>
        <v>-174993.58000000002</v>
      </c>
      <c r="J669" s="160"/>
      <c r="K669" s="310">
        <v>1094200.77</v>
      </c>
      <c r="L669" s="310">
        <v>1553044.1600000001</v>
      </c>
      <c r="M669" s="144">
        <f t="shared" si="160"/>
        <v>-458843.39000000013</v>
      </c>
      <c r="N669" s="93" t="e">
        <f>+#REF!-L669</f>
        <v>#REF!</v>
      </c>
      <c r="O669" s="261"/>
      <c r="P669" s="160"/>
      <c r="Q669" s="310">
        <v>494468.65</v>
      </c>
      <c r="R669" s="310">
        <v>742790.34</v>
      </c>
      <c r="S669" s="144"/>
      <c r="T669" s="93">
        <f t="shared" si="161"/>
        <v>-742790.34</v>
      </c>
      <c r="U669" s="160"/>
      <c r="V669" s="310">
        <v>4735006.08</v>
      </c>
      <c r="W669" s="310">
        <v>3024577.8059999999</v>
      </c>
      <c r="X669" s="144"/>
      <c r="Y669" s="93"/>
      <c r="Z669" s="134"/>
    </row>
    <row r="670" spans="1:26" s="70" customFormat="1" hidden="1" outlineLevel="1" x14ac:dyDescent="0.25">
      <c r="A670" s="65" t="s">
        <v>1486</v>
      </c>
      <c r="B670" s="66" t="s">
        <v>1947</v>
      </c>
      <c r="C670" s="67" t="s">
        <v>2398</v>
      </c>
      <c r="D670" s="68"/>
      <c r="E670" s="69"/>
      <c r="F670" s="310">
        <v>-354812.05</v>
      </c>
      <c r="G670" s="310">
        <v>-472.74</v>
      </c>
      <c r="H670" s="144"/>
      <c r="I670" s="93">
        <f t="shared" si="159"/>
        <v>472.74</v>
      </c>
      <c r="J670" s="160"/>
      <c r="K670" s="310">
        <v>-516807.16000000003</v>
      </c>
      <c r="L670" s="310">
        <v>149185.07</v>
      </c>
      <c r="M670" s="144">
        <f t="shared" si="160"/>
        <v>-665992.23</v>
      </c>
      <c r="N670" s="93" t="e">
        <f>+#REF!-L670</f>
        <v>#REF!</v>
      </c>
      <c r="O670" s="261"/>
      <c r="P670" s="160"/>
      <c r="Q670" s="310">
        <v>-222692.96</v>
      </c>
      <c r="R670" s="310">
        <v>254352.93</v>
      </c>
      <c r="S670" s="144"/>
      <c r="T670" s="93">
        <f t="shared" si="161"/>
        <v>-254352.93</v>
      </c>
      <c r="U670" s="160"/>
      <c r="V670" s="310">
        <v>-214050.19</v>
      </c>
      <c r="W670" s="310">
        <v>-751928.01</v>
      </c>
      <c r="X670" s="144"/>
      <c r="Y670" s="93"/>
      <c r="Z670" s="134"/>
    </row>
    <row r="671" spans="1:26" s="70" customFormat="1" hidden="1" outlineLevel="1" x14ac:dyDescent="0.25">
      <c r="A671" s="65" t="s">
        <v>1487</v>
      </c>
      <c r="B671" s="66" t="s">
        <v>1948</v>
      </c>
      <c r="C671" s="67" t="s">
        <v>2399</v>
      </c>
      <c r="D671" s="68"/>
      <c r="E671" s="69"/>
      <c r="F671" s="310">
        <v>0</v>
      </c>
      <c r="G671" s="310">
        <v>0</v>
      </c>
      <c r="H671" s="144"/>
      <c r="I671" s="93">
        <f t="shared" si="159"/>
        <v>0</v>
      </c>
      <c r="J671" s="160"/>
      <c r="K671" s="310">
        <v>0</v>
      </c>
      <c r="L671" s="310">
        <v>0</v>
      </c>
      <c r="M671" s="144">
        <f t="shared" si="160"/>
        <v>0</v>
      </c>
      <c r="N671" s="93" t="e">
        <f>+#REF!-L671</f>
        <v>#REF!</v>
      </c>
      <c r="O671" s="261"/>
      <c r="P671" s="160"/>
      <c r="Q671" s="310">
        <v>0</v>
      </c>
      <c r="R671" s="310">
        <v>0</v>
      </c>
      <c r="S671" s="144"/>
      <c r="T671" s="93">
        <f t="shared" si="161"/>
        <v>0</v>
      </c>
      <c r="U671" s="160"/>
      <c r="V671" s="310">
        <v>0.03</v>
      </c>
      <c r="W671" s="310">
        <v>0</v>
      </c>
      <c r="X671" s="144"/>
      <c r="Y671" s="93"/>
      <c r="Z671" s="134"/>
    </row>
    <row r="672" spans="1:26" s="70" customFormat="1" hidden="1" outlineLevel="1" x14ac:dyDescent="0.25">
      <c r="A672" s="65" t="s">
        <v>1488</v>
      </c>
      <c r="B672" s="66" t="s">
        <v>1949</v>
      </c>
      <c r="C672" s="67" t="s">
        <v>2400</v>
      </c>
      <c r="D672" s="68"/>
      <c r="E672" s="69"/>
      <c r="F672" s="310">
        <v>0</v>
      </c>
      <c r="G672" s="310">
        <v>0</v>
      </c>
      <c r="H672" s="144"/>
      <c r="I672" s="93">
        <f t="shared" si="159"/>
        <v>0</v>
      </c>
      <c r="J672" s="160"/>
      <c r="K672" s="310">
        <v>0</v>
      </c>
      <c r="L672" s="310">
        <v>0</v>
      </c>
      <c r="M672" s="144">
        <f t="shared" si="160"/>
        <v>0</v>
      </c>
      <c r="N672" s="93" t="e">
        <f>+#REF!-L672</f>
        <v>#REF!</v>
      </c>
      <c r="O672" s="261"/>
      <c r="P672" s="160"/>
      <c r="Q672" s="310">
        <v>0</v>
      </c>
      <c r="R672" s="310">
        <v>0</v>
      </c>
      <c r="S672" s="144"/>
      <c r="T672" s="93">
        <f t="shared" si="161"/>
        <v>0</v>
      </c>
      <c r="U672" s="160"/>
      <c r="V672" s="310">
        <v>0.65</v>
      </c>
      <c r="W672" s="310">
        <v>0.19</v>
      </c>
      <c r="X672" s="144"/>
      <c r="Y672" s="93"/>
      <c r="Z672" s="134"/>
    </row>
    <row r="673" spans="1:26" s="70" customFormat="1" hidden="1" outlineLevel="1" x14ac:dyDescent="0.25">
      <c r="A673" s="65" t="s">
        <v>1489</v>
      </c>
      <c r="B673" s="66" t="s">
        <v>1950</v>
      </c>
      <c r="C673" s="67" t="s">
        <v>2401</v>
      </c>
      <c r="D673" s="68"/>
      <c r="E673" s="69"/>
      <c r="F673" s="310">
        <v>28.07</v>
      </c>
      <c r="G673" s="310">
        <v>0</v>
      </c>
      <c r="H673" s="144"/>
      <c r="I673" s="93">
        <f t="shared" si="159"/>
        <v>0</v>
      </c>
      <c r="J673" s="160"/>
      <c r="K673" s="310">
        <v>168.63</v>
      </c>
      <c r="L673" s="310">
        <v>0</v>
      </c>
      <c r="M673" s="144">
        <f t="shared" si="160"/>
        <v>168.63</v>
      </c>
      <c r="N673" s="93" t="e">
        <f>+#REF!-L673</f>
        <v>#REF!</v>
      </c>
      <c r="O673" s="261"/>
      <c r="P673" s="160"/>
      <c r="Q673" s="310">
        <v>84.47</v>
      </c>
      <c r="R673" s="310">
        <v>0</v>
      </c>
      <c r="S673" s="144"/>
      <c r="T673" s="93">
        <f t="shared" si="161"/>
        <v>0</v>
      </c>
      <c r="U673" s="160"/>
      <c r="V673" s="310">
        <v>337.15</v>
      </c>
      <c r="W673" s="310">
        <v>0</v>
      </c>
      <c r="X673" s="144"/>
      <c r="Y673" s="93"/>
      <c r="Z673" s="134"/>
    </row>
    <row r="674" spans="1:26" s="70" customFormat="1" hidden="1" outlineLevel="1" x14ac:dyDescent="0.25">
      <c r="A674" s="65" t="s">
        <v>1490</v>
      </c>
      <c r="B674" s="66" t="s">
        <v>1951</v>
      </c>
      <c r="C674" s="67" t="s">
        <v>2402</v>
      </c>
      <c r="D674" s="68"/>
      <c r="E674" s="69"/>
      <c r="F674" s="310">
        <v>1107.58</v>
      </c>
      <c r="G674" s="310">
        <v>3609.17</v>
      </c>
      <c r="H674" s="144"/>
      <c r="I674" s="93">
        <f t="shared" si="159"/>
        <v>-3609.17</v>
      </c>
      <c r="J674" s="160"/>
      <c r="K674" s="310">
        <v>6879.45</v>
      </c>
      <c r="L674" s="310">
        <v>13986.62</v>
      </c>
      <c r="M674" s="144">
        <f t="shared" si="160"/>
        <v>-7107.170000000001</v>
      </c>
      <c r="N674" s="93" t="e">
        <f>+#REF!-L674</f>
        <v>#REF!</v>
      </c>
      <c r="O674" s="261"/>
      <c r="P674" s="160"/>
      <c r="Q674" s="310">
        <v>5043.82</v>
      </c>
      <c r="R674" s="310">
        <v>7437.4400000000005</v>
      </c>
      <c r="S674" s="144"/>
      <c r="T674" s="93">
        <f t="shared" si="161"/>
        <v>-7437.4400000000005</v>
      </c>
      <c r="U674" s="160"/>
      <c r="V674" s="310">
        <v>9666.23</v>
      </c>
      <c r="W674" s="310">
        <v>15197.810000000001</v>
      </c>
      <c r="X674" s="144"/>
      <c r="Y674" s="93"/>
      <c r="Z674" s="134"/>
    </row>
    <row r="675" spans="1:26" s="70" customFormat="1" hidden="1" outlineLevel="1" x14ac:dyDescent="0.25">
      <c r="A675" s="65" t="s">
        <v>1491</v>
      </c>
      <c r="B675" s="66" t="s">
        <v>1952</v>
      </c>
      <c r="C675" s="67" t="s">
        <v>2403</v>
      </c>
      <c r="D675" s="68"/>
      <c r="E675" s="69"/>
      <c r="F675" s="310">
        <v>0</v>
      </c>
      <c r="G675" s="310">
        <v>0</v>
      </c>
      <c r="H675" s="144"/>
      <c r="I675" s="93">
        <f t="shared" si="159"/>
        <v>0</v>
      </c>
      <c r="J675" s="160"/>
      <c r="K675" s="310">
        <v>0</v>
      </c>
      <c r="L675" s="310">
        <v>116.38</v>
      </c>
      <c r="M675" s="144">
        <f t="shared" si="160"/>
        <v>-116.38</v>
      </c>
      <c r="N675" s="93" t="e">
        <f>+#REF!-L675</f>
        <v>#REF!</v>
      </c>
      <c r="O675" s="261"/>
      <c r="P675" s="160"/>
      <c r="Q675" s="310">
        <v>0</v>
      </c>
      <c r="R675" s="310">
        <v>116.38</v>
      </c>
      <c r="S675" s="144"/>
      <c r="T675" s="93">
        <f t="shared" si="161"/>
        <v>-116.38</v>
      </c>
      <c r="U675" s="160"/>
      <c r="V675" s="310">
        <v>0</v>
      </c>
      <c r="W675" s="310">
        <v>116.38</v>
      </c>
      <c r="X675" s="144"/>
      <c r="Y675" s="93"/>
      <c r="Z675" s="134"/>
    </row>
    <row r="676" spans="1:26" s="70" customFormat="1" hidden="1" outlineLevel="1" x14ac:dyDescent="0.25">
      <c r="A676" s="65" t="s">
        <v>1492</v>
      </c>
      <c r="B676" s="66" t="s">
        <v>1953</v>
      </c>
      <c r="C676" s="67" t="s">
        <v>2404</v>
      </c>
      <c r="D676" s="68"/>
      <c r="E676" s="69"/>
      <c r="F676" s="310">
        <v>0</v>
      </c>
      <c r="G676" s="310">
        <v>0</v>
      </c>
      <c r="H676" s="144"/>
      <c r="I676" s="93">
        <f t="shared" si="159"/>
        <v>0</v>
      </c>
      <c r="J676" s="160"/>
      <c r="K676" s="310">
        <v>3464.17</v>
      </c>
      <c r="L676" s="310">
        <v>0</v>
      </c>
      <c r="M676" s="144">
        <f t="shared" si="160"/>
        <v>3464.17</v>
      </c>
      <c r="N676" s="93" t="e">
        <f>+#REF!-L676</f>
        <v>#REF!</v>
      </c>
      <c r="O676" s="261"/>
      <c r="P676" s="160"/>
      <c r="Q676" s="310">
        <v>0</v>
      </c>
      <c r="R676" s="310">
        <v>0</v>
      </c>
      <c r="S676" s="144"/>
      <c r="T676" s="93">
        <f t="shared" si="161"/>
        <v>0</v>
      </c>
      <c r="U676" s="160"/>
      <c r="V676" s="310">
        <v>1069746.8299999998</v>
      </c>
      <c r="W676" s="310">
        <v>0</v>
      </c>
      <c r="X676" s="144"/>
      <c r="Y676" s="93"/>
      <c r="Z676" s="134"/>
    </row>
    <row r="677" spans="1:26" s="70" customFormat="1" hidden="1" outlineLevel="1" x14ac:dyDescent="0.25">
      <c r="A677" s="65" t="s">
        <v>1493</v>
      </c>
      <c r="B677" s="66" t="s">
        <v>1954</v>
      </c>
      <c r="C677" s="67" t="s">
        <v>2405</v>
      </c>
      <c r="D677" s="68"/>
      <c r="E677" s="69"/>
      <c r="F677" s="310">
        <v>159215.89000000001</v>
      </c>
      <c r="G677" s="310">
        <v>161824.85</v>
      </c>
      <c r="H677" s="144"/>
      <c r="I677" s="93">
        <f t="shared" si="159"/>
        <v>-161824.85</v>
      </c>
      <c r="J677" s="160"/>
      <c r="K677" s="310">
        <v>608332.21</v>
      </c>
      <c r="L677" s="310">
        <v>591340.45000000007</v>
      </c>
      <c r="M677" s="144">
        <f t="shared" si="160"/>
        <v>16991.759999999893</v>
      </c>
      <c r="N677" s="93" t="e">
        <f>+#REF!-L677</f>
        <v>#REF!</v>
      </c>
      <c r="O677" s="261"/>
      <c r="P677" s="160"/>
      <c r="Q677" s="310">
        <v>344104.27</v>
      </c>
      <c r="R677" s="310">
        <v>340875.88</v>
      </c>
      <c r="S677" s="144"/>
      <c r="T677" s="93">
        <f t="shared" si="161"/>
        <v>-340875.88</v>
      </c>
      <c r="U677" s="160"/>
      <c r="V677" s="310">
        <v>1109463.73</v>
      </c>
      <c r="W677" s="310">
        <v>1177714.3900000001</v>
      </c>
      <c r="X677" s="144"/>
      <c r="Y677" s="93"/>
      <c r="Z677" s="134"/>
    </row>
    <row r="678" spans="1:26" s="70" customFormat="1" hidden="1" outlineLevel="1" x14ac:dyDescent="0.25">
      <c r="A678" s="65" t="s">
        <v>1494</v>
      </c>
      <c r="B678" s="66" t="s">
        <v>1955</v>
      </c>
      <c r="C678" s="67" t="s">
        <v>2406</v>
      </c>
      <c r="D678" s="68"/>
      <c r="E678" s="69"/>
      <c r="F678" s="310">
        <v>168868.34</v>
      </c>
      <c r="G678" s="310">
        <v>143318.51999999999</v>
      </c>
      <c r="H678" s="144"/>
      <c r="I678" s="93">
        <f t="shared" si="159"/>
        <v>-143318.51999999999</v>
      </c>
      <c r="J678" s="160"/>
      <c r="K678" s="310">
        <v>984579.46</v>
      </c>
      <c r="L678" s="310">
        <v>883273.29</v>
      </c>
      <c r="M678" s="144">
        <f t="shared" si="160"/>
        <v>101306.16999999993</v>
      </c>
      <c r="N678" s="93" t="e">
        <f>+#REF!-L678</f>
        <v>#REF!</v>
      </c>
      <c r="O678" s="261"/>
      <c r="P678" s="160"/>
      <c r="Q678" s="310">
        <v>510265.7</v>
      </c>
      <c r="R678" s="310">
        <v>435305.54000000004</v>
      </c>
      <c r="S678" s="144"/>
      <c r="T678" s="93">
        <f t="shared" si="161"/>
        <v>-435305.54000000004</v>
      </c>
      <c r="U678" s="160"/>
      <c r="V678" s="310">
        <v>1946198.8599999999</v>
      </c>
      <c r="W678" s="310">
        <v>-939798.06</v>
      </c>
      <c r="X678" s="144"/>
      <c r="Y678" s="93"/>
      <c r="Z678" s="134"/>
    </row>
    <row r="679" spans="1:26" s="70" customFormat="1" hidden="1" outlineLevel="1" x14ac:dyDescent="0.25">
      <c r="A679" s="65" t="s">
        <v>1495</v>
      </c>
      <c r="B679" s="66" t="s">
        <v>1956</v>
      </c>
      <c r="C679" s="67" t="s">
        <v>2407</v>
      </c>
      <c r="D679" s="68"/>
      <c r="E679" s="69"/>
      <c r="F679" s="310">
        <v>0</v>
      </c>
      <c r="G679" s="310">
        <v>0</v>
      </c>
      <c r="H679" s="144"/>
      <c r="I679" s="93">
        <f t="shared" si="159"/>
        <v>0</v>
      </c>
      <c r="J679" s="160"/>
      <c r="K679" s="310">
        <v>0</v>
      </c>
      <c r="L679" s="310">
        <v>0</v>
      </c>
      <c r="M679" s="144">
        <f t="shared" si="160"/>
        <v>0</v>
      </c>
      <c r="N679" s="93" t="e">
        <f>+#REF!-L679</f>
        <v>#REF!</v>
      </c>
      <c r="O679" s="261"/>
      <c r="P679" s="160"/>
      <c r="Q679" s="310">
        <v>0</v>
      </c>
      <c r="R679" s="310">
        <v>0</v>
      </c>
      <c r="S679" s="144"/>
      <c r="T679" s="93">
        <f t="shared" si="161"/>
        <v>0</v>
      </c>
      <c r="U679" s="160"/>
      <c r="V679" s="310">
        <v>0</v>
      </c>
      <c r="W679" s="310">
        <v>905.15</v>
      </c>
      <c r="X679" s="144"/>
      <c r="Y679" s="93"/>
      <c r="Z679" s="134"/>
    </row>
    <row r="680" spans="1:26" s="70" customFormat="1" hidden="1" outlineLevel="1" x14ac:dyDescent="0.25">
      <c r="A680" s="65" t="s">
        <v>1496</v>
      </c>
      <c r="B680" s="66" t="s">
        <v>1957</v>
      </c>
      <c r="C680" s="67" t="s">
        <v>2408</v>
      </c>
      <c r="D680" s="68"/>
      <c r="E680" s="69"/>
      <c r="F680" s="310">
        <v>0</v>
      </c>
      <c r="G680" s="310">
        <v>-15.58</v>
      </c>
      <c r="H680" s="144"/>
      <c r="I680" s="93">
        <f t="shared" si="159"/>
        <v>15.58</v>
      </c>
      <c r="J680" s="160"/>
      <c r="K680" s="310">
        <v>-94.77</v>
      </c>
      <c r="L680" s="310">
        <v>42.410000000000004</v>
      </c>
      <c r="M680" s="144">
        <f t="shared" si="160"/>
        <v>-137.18</v>
      </c>
      <c r="N680" s="93" t="e">
        <f>+#REF!-L680</f>
        <v>#REF!</v>
      </c>
      <c r="O680" s="261"/>
      <c r="P680" s="160"/>
      <c r="Q680" s="310">
        <v>0</v>
      </c>
      <c r="R680" s="310">
        <v>-93.89</v>
      </c>
      <c r="S680" s="144"/>
      <c r="T680" s="93">
        <f t="shared" si="161"/>
        <v>93.89</v>
      </c>
      <c r="U680" s="160"/>
      <c r="V680" s="310">
        <v>-94.36999999999999</v>
      </c>
      <c r="W680" s="310">
        <v>55.02</v>
      </c>
      <c r="X680" s="144"/>
      <c r="Y680" s="93"/>
      <c r="Z680" s="134"/>
    </row>
    <row r="681" spans="1:26" s="70" customFormat="1" hidden="1" outlineLevel="1" x14ac:dyDescent="0.25">
      <c r="A681" s="65" t="s">
        <v>1497</v>
      </c>
      <c r="B681" s="66" t="s">
        <v>1958</v>
      </c>
      <c r="C681" s="67" t="s">
        <v>2409</v>
      </c>
      <c r="D681" s="68"/>
      <c r="E681" s="69"/>
      <c r="F681" s="310">
        <v>-48309.41</v>
      </c>
      <c r="G681" s="310">
        <v>-158743.99</v>
      </c>
      <c r="H681" s="144"/>
      <c r="I681" s="93">
        <f t="shared" si="159"/>
        <v>158743.99</v>
      </c>
      <c r="J681" s="160"/>
      <c r="K681" s="310">
        <v>-128733.23</v>
      </c>
      <c r="L681" s="310">
        <v>213252.07</v>
      </c>
      <c r="M681" s="144">
        <f t="shared" si="160"/>
        <v>-341985.3</v>
      </c>
      <c r="N681" s="93" t="e">
        <f>+#REF!-L681</f>
        <v>#REF!</v>
      </c>
      <c r="O681" s="261"/>
      <c r="P681" s="160"/>
      <c r="Q681" s="310">
        <v>-64975.42</v>
      </c>
      <c r="R681" s="310">
        <v>-10569.74</v>
      </c>
      <c r="S681" s="144"/>
      <c r="T681" s="93">
        <f t="shared" si="161"/>
        <v>10569.74</v>
      </c>
      <c r="U681" s="160"/>
      <c r="V681" s="310">
        <v>253486.71000000002</v>
      </c>
      <c r="W681" s="310">
        <v>680341.76600000006</v>
      </c>
      <c r="X681" s="144"/>
      <c r="Y681" s="93"/>
      <c r="Z681" s="134"/>
    </row>
    <row r="682" spans="1:26" s="70" customFormat="1" hidden="1" outlineLevel="1" x14ac:dyDescent="0.25">
      <c r="A682" s="65" t="s">
        <v>1498</v>
      </c>
      <c r="B682" s="66" t="s">
        <v>1959</v>
      </c>
      <c r="C682" s="67" t="s">
        <v>2410</v>
      </c>
      <c r="D682" s="68"/>
      <c r="E682" s="69"/>
      <c r="F682" s="310">
        <v>820.32</v>
      </c>
      <c r="G682" s="310">
        <v>1663.67</v>
      </c>
      <c r="H682" s="144"/>
      <c r="I682" s="93">
        <f t="shared" si="159"/>
        <v>-1663.67</v>
      </c>
      <c r="J682" s="160"/>
      <c r="K682" s="310">
        <v>2628.4900000000002</v>
      </c>
      <c r="L682" s="310">
        <v>8111.59</v>
      </c>
      <c r="M682" s="144">
        <f t="shared" si="160"/>
        <v>-5483.1</v>
      </c>
      <c r="N682" s="93" t="e">
        <f>+#REF!-L682</f>
        <v>#REF!</v>
      </c>
      <c r="O682" s="261"/>
      <c r="P682" s="160"/>
      <c r="Q682" s="310">
        <v>1642.76</v>
      </c>
      <c r="R682" s="310">
        <v>4672.5600000000004</v>
      </c>
      <c r="S682" s="144"/>
      <c r="T682" s="93">
        <f t="shared" si="161"/>
        <v>-4672.5600000000004</v>
      </c>
      <c r="U682" s="160"/>
      <c r="V682" s="310">
        <v>21488.13</v>
      </c>
      <c r="W682" s="310">
        <v>10424.700000000001</v>
      </c>
      <c r="X682" s="144"/>
      <c r="Y682" s="93"/>
      <c r="Z682" s="134"/>
    </row>
    <row r="683" spans="1:26" s="70" customFormat="1" hidden="1" outlineLevel="1" x14ac:dyDescent="0.25">
      <c r="A683" s="65" t="s">
        <v>1499</v>
      </c>
      <c r="B683" s="66" t="s">
        <v>1960</v>
      </c>
      <c r="C683" s="67" t="s">
        <v>2411</v>
      </c>
      <c r="D683" s="68"/>
      <c r="E683" s="69"/>
      <c r="F683" s="310">
        <v>-5414.91</v>
      </c>
      <c r="G683" s="310">
        <v>-10356.120000000001</v>
      </c>
      <c r="H683" s="144"/>
      <c r="I683" s="93">
        <f t="shared" si="159"/>
        <v>10356.120000000001</v>
      </c>
      <c r="J683" s="160"/>
      <c r="K683" s="310">
        <v>-76425.7</v>
      </c>
      <c r="L683" s="310">
        <v>-91338.680000000008</v>
      </c>
      <c r="M683" s="144">
        <f t="shared" si="160"/>
        <v>14912.98000000001</v>
      </c>
      <c r="N683" s="93" t="e">
        <f>+#REF!-L683</f>
        <v>#REF!</v>
      </c>
      <c r="O683" s="261"/>
      <c r="P683" s="160"/>
      <c r="Q683" s="310">
        <v>-14723.51</v>
      </c>
      <c r="R683" s="310">
        <v>-36944.020000000004</v>
      </c>
      <c r="S683" s="144"/>
      <c r="T683" s="93">
        <f t="shared" si="161"/>
        <v>36944.020000000004</v>
      </c>
      <c r="U683" s="160"/>
      <c r="V683" s="310">
        <v>-187696.61</v>
      </c>
      <c r="W683" s="310">
        <v>-183984.23</v>
      </c>
      <c r="X683" s="144"/>
      <c r="Y683" s="93"/>
      <c r="Z683" s="134"/>
    </row>
    <row r="684" spans="1:26" s="70" customFormat="1" hidden="1" outlineLevel="1" x14ac:dyDescent="0.25">
      <c r="A684" s="65" t="s">
        <v>1500</v>
      </c>
      <c r="B684" s="66" t="s">
        <v>1961</v>
      </c>
      <c r="C684" s="67" t="s">
        <v>2412</v>
      </c>
      <c r="D684" s="68"/>
      <c r="E684" s="69"/>
      <c r="F684" s="310">
        <v>184.94</v>
      </c>
      <c r="G684" s="310">
        <v>176.03</v>
      </c>
      <c r="H684" s="144"/>
      <c r="I684" s="93">
        <f t="shared" si="159"/>
        <v>-176.03</v>
      </c>
      <c r="J684" s="160"/>
      <c r="K684" s="310">
        <v>1152.79</v>
      </c>
      <c r="L684" s="310">
        <v>1271.74</v>
      </c>
      <c r="M684" s="144">
        <f t="shared" si="160"/>
        <v>-118.95000000000005</v>
      </c>
      <c r="N684" s="93" t="e">
        <f>+#REF!-L684</f>
        <v>#REF!</v>
      </c>
      <c r="O684" s="261"/>
      <c r="P684" s="160"/>
      <c r="Q684" s="310">
        <v>561.81000000000006</v>
      </c>
      <c r="R684" s="310">
        <v>595.66</v>
      </c>
      <c r="S684" s="144"/>
      <c r="T684" s="93">
        <f t="shared" si="161"/>
        <v>-595.66</v>
      </c>
      <c r="U684" s="160"/>
      <c r="V684" s="310">
        <v>2394.04</v>
      </c>
      <c r="W684" s="310">
        <v>2734.4</v>
      </c>
      <c r="X684" s="144"/>
      <c r="Y684" s="93"/>
      <c r="Z684" s="134"/>
    </row>
    <row r="685" spans="1:26" s="70" customFormat="1" hidden="1" outlineLevel="1" x14ac:dyDescent="0.25">
      <c r="A685" s="65" t="s">
        <v>1501</v>
      </c>
      <c r="B685" s="66" t="s">
        <v>1962</v>
      </c>
      <c r="C685" s="67" t="s">
        <v>2413</v>
      </c>
      <c r="D685" s="68"/>
      <c r="E685" s="69"/>
      <c r="F685" s="310">
        <v>0</v>
      </c>
      <c r="G685" s="310">
        <v>5.8100000000000005</v>
      </c>
      <c r="H685" s="144"/>
      <c r="I685" s="93">
        <f t="shared" si="159"/>
        <v>-5.8100000000000005</v>
      </c>
      <c r="J685" s="160"/>
      <c r="K685" s="310">
        <v>0</v>
      </c>
      <c r="L685" s="310">
        <v>5.8100000000000005</v>
      </c>
      <c r="M685" s="144">
        <f t="shared" si="160"/>
        <v>-5.8100000000000005</v>
      </c>
      <c r="N685" s="93" t="e">
        <f>+#REF!-L685</f>
        <v>#REF!</v>
      </c>
      <c r="O685" s="261"/>
      <c r="P685" s="160"/>
      <c r="Q685" s="310">
        <v>0</v>
      </c>
      <c r="R685" s="310">
        <v>5.8100000000000005</v>
      </c>
      <c r="S685" s="144"/>
      <c r="T685" s="93">
        <f t="shared" si="161"/>
        <v>-5.8100000000000005</v>
      </c>
      <c r="U685" s="160"/>
      <c r="V685" s="310">
        <v>80.52</v>
      </c>
      <c r="W685" s="310">
        <v>38.630000000000003</v>
      </c>
      <c r="X685" s="144"/>
      <c r="Y685" s="93"/>
      <c r="Z685" s="134"/>
    </row>
    <row r="686" spans="1:26" s="70" customFormat="1" hidden="1" outlineLevel="1" x14ac:dyDescent="0.25">
      <c r="A686" s="65" t="s">
        <v>1502</v>
      </c>
      <c r="B686" s="66" t="s">
        <v>1963</v>
      </c>
      <c r="C686" s="67" t="s">
        <v>2414</v>
      </c>
      <c r="D686" s="68"/>
      <c r="E686" s="69"/>
      <c r="F686" s="310">
        <v>2600.54</v>
      </c>
      <c r="G686" s="310">
        <v>-846.83</v>
      </c>
      <c r="H686" s="144"/>
      <c r="I686" s="93">
        <f t="shared" si="159"/>
        <v>846.83</v>
      </c>
      <c r="J686" s="160"/>
      <c r="K686" s="310">
        <v>11621.17</v>
      </c>
      <c r="L686" s="310">
        <v>14508.44</v>
      </c>
      <c r="M686" s="144">
        <f t="shared" si="160"/>
        <v>-2887.2700000000004</v>
      </c>
      <c r="N686" s="93" t="e">
        <f>+#REF!-L686</f>
        <v>#REF!</v>
      </c>
      <c r="O686" s="261"/>
      <c r="P686" s="160"/>
      <c r="Q686" s="310">
        <v>4719.33</v>
      </c>
      <c r="R686" s="310">
        <v>3143.76</v>
      </c>
      <c r="S686" s="144"/>
      <c r="T686" s="93">
        <f t="shared" si="161"/>
        <v>-3143.76</v>
      </c>
      <c r="U686" s="160"/>
      <c r="V686" s="310">
        <v>27440.29</v>
      </c>
      <c r="W686" s="310">
        <v>14663.58</v>
      </c>
      <c r="X686" s="144"/>
      <c r="Y686" s="93"/>
      <c r="Z686" s="134"/>
    </row>
    <row r="687" spans="1:26" s="70" customFormat="1" hidden="1" outlineLevel="1" x14ac:dyDescent="0.25">
      <c r="A687" s="65" t="s">
        <v>1503</v>
      </c>
      <c r="B687" s="66" t="s">
        <v>1964</v>
      </c>
      <c r="C687" s="67" t="s">
        <v>2415</v>
      </c>
      <c r="D687" s="68"/>
      <c r="E687" s="69"/>
      <c r="F687" s="310">
        <v>172820.68</v>
      </c>
      <c r="G687" s="310">
        <v>178243.99</v>
      </c>
      <c r="H687" s="144"/>
      <c r="I687" s="93">
        <f t="shared" si="159"/>
        <v>-178243.99</v>
      </c>
      <c r="J687" s="160"/>
      <c r="K687" s="310">
        <v>1036924.07</v>
      </c>
      <c r="L687" s="310">
        <v>1069463.98</v>
      </c>
      <c r="M687" s="144">
        <f t="shared" si="160"/>
        <v>-32539.910000000033</v>
      </c>
      <c r="N687" s="93" t="e">
        <f>+#REF!-L687</f>
        <v>#REF!</v>
      </c>
      <c r="O687" s="261"/>
      <c r="P687" s="160"/>
      <c r="Q687" s="310">
        <v>518462.04000000004</v>
      </c>
      <c r="R687" s="310">
        <v>534731.97</v>
      </c>
      <c r="S687" s="144"/>
      <c r="T687" s="93">
        <f t="shared" si="161"/>
        <v>-534731.97</v>
      </c>
      <c r="U687" s="160"/>
      <c r="V687" s="310">
        <v>2070988.5299999998</v>
      </c>
      <c r="W687" s="310">
        <v>2039456.26</v>
      </c>
      <c r="X687" s="144"/>
      <c r="Y687" s="93"/>
      <c r="Z687" s="134"/>
    </row>
    <row r="688" spans="1:26" s="70" customFormat="1" hidden="1" outlineLevel="1" x14ac:dyDescent="0.25">
      <c r="A688" s="65" t="s">
        <v>1504</v>
      </c>
      <c r="B688" s="66" t="s">
        <v>1965</v>
      </c>
      <c r="C688" s="67" t="s">
        <v>2416</v>
      </c>
      <c r="D688" s="68"/>
      <c r="E688" s="69"/>
      <c r="F688" s="310">
        <v>12047.83</v>
      </c>
      <c r="G688" s="310">
        <v>11103.210000000001</v>
      </c>
      <c r="H688" s="144"/>
      <c r="I688" s="93">
        <f t="shared" si="159"/>
        <v>-11103.210000000001</v>
      </c>
      <c r="J688" s="160"/>
      <c r="K688" s="310">
        <v>70356.5</v>
      </c>
      <c r="L688" s="310">
        <v>71022.100000000006</v>
      </c>
      <c r="M688" s="144">
        <f t="shared" si="160"/>
        <v>-665.60000000000582</v>
      </c>
      <c r="N688" s="93" t="e">
        <f>+#REF!-L688</f>
        <v>#REF!</v>
      </c>
      <c r="O688" s="261"/>
      <c r="P688" s="160"/>
      <c r="Q688" s="310">
        <v>36447.01</v>
      </c>
      <c r="R688" s="310">
        <v>35441.31</v>
      </c>
      <c r="S688" s="144"/>
      <c r="T688" s="93">
        <f t="shared" si="161"/>
        <v>-35441.31</v>
      </c>
      <c r="U688" s="160"/>
      <c r="V688" s="310">
        <v>130094.95000000001</v>
      </c>
      <c r="W688" s="310">
        <v>143508.76</v>
      </c>
      <c r="X688" s="144"/>
      <c r="Y688" s="93"/>
      <c r="Z688" s="134"/>
    </row>
    <row r="689" spans="1:26" s="70" customFormat="1" hidden="1" outlineLevel="1" x14ac:dyDescent="0.25">
      <c r="A689" s="65" t="s">
        <v>1505</v>
      </c>
      <c r="B689" s="66" t="s">
        <v>1966</v>
      </c>
      <c r="C689" s="67" t="s">
        <v>2417</v>
      </c>
      <c r="D689" s="68"/>
      <c r="E689" s="69"/>
      <c r="F689" s="310">
        <v>466822.13</v>
      </c>
      <c r="G689" s="310">
        <v>408197.75</v>
      </c>
      <c r="H689" s="144"/>
      <c r="I689" s="93">
        <f t="shared" si="159"/>
        <v>-408197.75</v>
      </c>
      <c r="J689" s="160"/>
      <c r="K689" s="310">
        <v>2774072.54</v>
      </c>
      <c r="L689" s="310">
        <v>2504574.4</v>
      </c>
      <c r="M689" s="144">
        <f t="shared" si="160"/>
        <v>269498.14000000013</v>
      </c>
      <c r="N689" s="93" t="e">
        <f>+#REF!-L689</f>
        <v>#REF!</v>
      </c>
      <c r="O689" s="261"/>
      <c r="P689" s="160"/>
      <c r="Q689" s="310">
        <v>1381981.99</v>
      </c>
      <c r="R689" s="310">
        <v>1231827.4099999999</v>
      </c>
      <c r="S689" s="144"/>
      <c r="T689" s="93">
        <f t="shared" si="161"/>
        <v>-1231827.4099999999</v>
      </c>
      <c r="U689" s="160"/>
      <c r="V689" s="310">
        <v>5514951.9000000004</v>
      </c>
      <c r="W689" s="310">
        <v>4938102.8900000006</v>
      </c>
      <c r="X689" s="144"/>
      <c r="Y689" s="93"/>
      <c r="Z689" s="134"/>
    </row>
    <row r="690" spans="1:26" s="70" customFormat="1" hidden="1" outlineLevel="1" x14ac:dyDescent="0.25">
      <c r="A690" s="65" t="s">
        <v>1506</v>
      </c>
      <c r="B690" s="66" t="s">
        <v>1967</v>
      </c>
      <c r="C690" s="67" t="s">
        <v>2418</v>
      </c>
      <c r="D690" s="68"/>
      <c r="E690" s="69"/>
      <c r="F690" s="310">
        <v>0</v>
      </c>
      <c r="G690" s="310">
        <v>0</v>
      </c>
      <c r="H690" s="144"/>
      <c r="I690" s="93">
        <f t="shared" si="159"/>
        <v>0</v>
      </c>
      <c r="J690" s="160"/>
      <c r="K690" s="310">
        <v>0</v>
      </c>
      <c r="L690" s="310">
        <v>0</v>
      </c>
      <c r="M690" s="144">
        <f t="shared" si="160"/>
        <v>0</v>
      </c>
      <c r="N690" s="93" t="e">
        <f>+#REF!-L690</f>
        <v>#REF!</v>
      </c>
      <c r="O690" s="261"/>
      <c r="P690" s="160"/>
      <c r="Q690" s="310">
        <v>0</v>
      </c>
      <c r="R690" s="310">
        <v>0</v>
      </c>
      <c r="S690" s="144"/>
      <c r="T690" s="93">
        <f t="shared" si="161"/>
        <v>0</v>
      </c>
      <c r="U690" s="160"/>
      <c r="V690" s="310">
        <v>0</v>
      </c>
      <c r="W690" s="310">
        <v>1.58</v>
      </c>
      <c r="X690" s="144"/>
      <c r="Y690" s="93"/>
      <c r="Z690" s="134"/>
    </row>
    <row r="691" spans="1:26" s="70" customFormat="1" hidden="1" outlineLevel="1" x14ac:dyDescent="0.25">
      <c r="A691" s="65" t="s">
        <v>1507</v>
      </c>
      <c r="B691" s="66" t="s">
        <v>1968</v>
      </c>
      <c r="C691" s="67" t="s">
        <v>2419</v>
      </c>
      <c r="D691" s="68"/>
      <c r="E691" s="69"/>
      <c r="F691" s="310">
        <v>36248.050000000003</v>
      </c>
      <c r="G691" s="310">
        <v>43136.24</v>
      </c>
      <c r="H691" s="144"/>
      <c r="I691" s="93">
        <f t="shared" si="159"/>
        <v>-43136.24</v>
      </c>
      <c r="J691" s="160"/>
      <c r="K691" s="310">
        <v>217952.41</v>
      </c>
      <c r="L691" s="310">
        <v>261923.76</v>
      </c>
      <c r="M691" s="144">
        <f t="shared" si="160"/>
        <v>-43971.350000000006</v>
      </c>
      <c r="N691" s="93" t="e">
        <f>+#REF!-L691</f>
        <v>#REF!</v>
      </c>
      <c r="O691" s="261"/>
      <c r="P691" s="160"/>
      <c r="Q691" s="310">
        <v>108970.75</v>
      </c>
      <c r="R691" s="310">
        <v>121879.04000000001</v>
      </c>
      <c r="S691" s="144"/>
      <c r="T691" s="93">
        <f t="shared" si="161"/>
        <v>-121879.04000000001</v>
      </c>
      <c r="U691" s="160"/>
      <c r="V691" s="310">
        <v>362223.44</v>
      </c>
      <c r="W691" s="310">
        <v>461362.91000000003</v>
      </c>
      <c r="X691" s="144"/>
      <c r="Y691" s="93"/>
      <c r="Z691" s="134"/>
    </row>
    <row r="692" spans="1:26" s="70" customFormat="1" hidden="1" outlineLevel="1" x14ac:dyDescent="0.25">
      <c r="A692" s="65" t="s">
        <v>1508</v>
      </c>
      <c r="B692" s="66" t="s">
        <v>1969</v>
      </c>
      <c r="C692" s="67" t="s">
        <v>2420</v>
      </c>
      <c r="D692" s="68"/>
      <c r="E692" s="69"/>
      <c r="F692" s="310">
        <v>15492.24</v>
      </c>
      <c r="G692" s="310">
        <v>14417.08</v>
      </c>
      <c r="H692" s="144"/>
      <c r="I692" s="93">
        <f t="shared" si="159"/>
        <v>-14417.08</v>
      </c>
      <c r="J692" s="160"/>
      <c r="K692" s="310">
        <v>89232.62</v>
      </c>
      <c r="L692" s="310">
        <v>88273.72</v>
      </c>
      <c r="M692" s="144">
        <f t="shared" si="160"/>
        <v>958.89999999999418</v>
      </c>
      <c r="N692" s="93" t="e">
        <f>+#REF!-L692</f>
        <v>#REF!</v>
      </c>
      <c r="O692" s="261"/>
      <c r="P692" s="160"/>
      <c r="Q692" s="310">
        <v>45736.25</v>
      </c>
      <c r="R692" s="310">
        <v>43704.639999999999</v>
      </c>
      <c r="S692" s="144"/>
      <c r="T692" s="93">
        <f t="shared" si="161"/>
        <v>-43704.639999999999</v>
      </c>
      <c r="U692" s="160"/>
      <c r="V692" s="310">
        <v>169385.5</v>
      </c>
      <c r="W692" s="310">
        <v>181701.64</v>
      </c>
      <c r="X692" s="144"/>
      <c r="Y692" s="93"/>
      <c r="Z692" s="134"/>
    </row>
    <row r="693" spans="1:26" s="70" customFormat="1" hidden="1" outlineLevel="1" x14ac:dyDescent="0.25">
      <c r="A693" s="65" t="s">
        <v>1509</v>
      </c>
      <c r="B693" s="66" t="s">
        <v>1970</v>
      </c>
      <c r="C693" s="67" t="s">
        <v>2421</v>
      </c>
      <c r="D693" s="68"/>
      <c r="E693" s="69"/>
      <c r="F693" s="310">
        <v>915.25</v>
      </c>
      <c r="G693" s="310">
        <v>488.40000000000003</v>
      </c>
      <c r="H693" s="144"/>
      <c r="I693" s="93">
        <f t="shared" si="159"/>
        <v>-488.40000000000003</v>
      </c>
      <c r="J693" s="160"/>
      <c r="K693" s="310">
        <v>1311.49</v>
      </c>
      <c r="L693" s="310">
        <v>6624.57</v>
      </c>
      <c r="M693" s="144">
        <f t="shared" si="160"/>
        <v>-5313.08</v>
      </c>
      <c r="N693" s="93" t="e">
        <f>+#REF!-L693</f>
        <v>#REF!</v>
      </c>
      <c r="O693" s="261"/>
      <c r="P693" s="160"/>
      <c r="Q693" s="310">
        <v>1028.72</v>
      </c>
      <c r="R693" s="310">
        <v>3357.78</v>
      </c>
      <c r="S693" s="144"/>
      <c r="T693" s="93">
        <f t="shared" si="161"/>
        <v>-3357.78</v>
      </c>
      <c r="U693" s="160"/>
      <c r="V693" s="310">
        <v>-3257</v>
      </c>
      <c r="W693" s="310">
        <v>7260.65</v>
      </c>
      <c r="X693" s="144"/>
      <c r="Y693" s="93"/>
      <c r="Z693" s="134"/>
    </row>
    <row r="694" spans="1:26" s="70" customFormat="1" hidden="1" outlineLevel="1" x14ac:dyDescent="0.25">
      <c r="A694" s="65" t="s">
        <v>1510</v>
      </c>
      <c r="B694" s="66" t="s">
        <v>1971</v>
      </c>
      <c r="C694" s="67" t="s">
        <v>2422</v>
      </c>
      <c r="D694" s="68"/>
      <c r="E694" s="69"/>
      <c r="F694" s="310">
        <v>360.26</v>
      </c>
      <c r="G694" s="310">
        <v>448.3</v>
      </c>
      <c r="H694" s="144"/>
      <c r="I694" s="93">
        <f t="shared" si="159"/>
        <v>-448.3</v>
      </c>
      <c r="J694" s="160"/>
      <c r="K694" s="310">
        <v>4089.92</v>
      </c>
      <c r="L694" s="310">
        <v>7244.77</v>
      </c>
      <c r="M694" s="144">
        <f t="shared" si="160"/>
        <v>-3154.8500000000004</v>
      </c>
      <c r="N694" s="93" t="e">
        <f>+#REF!-L694</f>
        <v>#REF!</v>
      </c>
      <c r="O694" s="261"/>
      <c r="P694" s="160"/>
      <c r="Q694" s="310">
        <v>2591.59</v>
      </c>
      <c r="R694" s="310">
        <v>2114.4900000000002</v>
      </c>
      <c r="S694" s="144"/>
      <c r="T694" s="93">
        <f t="shared" si="161"/>
        <v>-2114.4900000000002</v>
      </c>
      <c r="U694" s="160"/>
      <c r="V694" s="310">
        <v>14277.29</v>
      </c>
      <c r="W694" s="310">
        <v>10465.83</v>
      </c>
      <c r="X694" s="144"/>
      <c r="Y694" s="93"/>
      <c r="Z694" s="134"/>
    </row>
    <row r="695" spans="1:26" s="70" customFormat="1" hidden="1" outlineLevel="1" x14ac:dyDescent="0.25">
      <c r="A695" s="65" t="s">
        <v>1511</v>
      </c>
      <c r="B695" s="66" t="s">
        <v>1972</v>
      </c>
      <c r="C695" s="67" t="s">
        <v>2423</v>
      </c>
      <c r="D695" s="68"/>
      <c r="E695" s="69"/>
      <c r="F695" s="310">
        <v>6296.87</v>
      </c>
      <c r="G695" s="310">
        <v>7700.55</v>
      </c>
      <c r="H695" s="144"/>
      <c r="I695" s="93">
        <f t="shared" si="159"/>
        <v>-7700.55</v>
      </c>
      <c r="J695" s="160"/>
      <c r="K695" s="310">
        <v>37781.230000000003</v>
      </c>
      <c r="L695" s="310">
        <v>46203.29</v>
      </c>
      <c r="M695" s="144">
        <f t="shared" si="160"/>
        <v>-8422.0599999999977</v>
      </c>
      <c r="N695" s="93" t="e">
        <f>+#REF!-L695</f>
        <v>#REF!</v>
      </c>
      <c r="O695" s="261"/>
      <c r="P695" s="160"/>
      <c r="Q695" s="310">
        <v>18890.61</v>
      </c>
      <c r="R695" s="310">
        <v>23101.65</v>
      </c>
      <c r="S695" s="144"/>
      <c r="T695" s="93">
        <f t="shared" si="161"/>
        <v>-23101.65</v>
      </c>
      <c r="U695" s="160"/>
      <c r="V695" s="310">
        <v>83984.53</v>
      </c>
      <c r="W695" s="310">
        <v>96929.27</v>
      </c>
      <c r="X695" s="144"/>
      <c r="Y695" s="93"/>
      <c r="Z695" s="134"/>
    </row>
    <row r="696" spans="1:26" s="70" customFormat="1" hidden="1" outlineLevel="1" x14ac:dyDescent="0.25">
      <c r="A696" s="65" t="s">
        <v>1512</v>
      </c>
      <c r="B696" s="66" t="s">
        <v>1973</v>
      </c>
      <c r="C696" s="67" t="s">
        <v>2424</v>
      </c>
      <c r="D696" s="68"/>
      <c r="E696" s="69"/>
      <c r="F696" s="310">
        <v>159884.42000000001</v>
      </c>
      <c r="G696" s="310">
        <v>150765.81</v>
      </c>
      <c r="H696" s="144"/>
      <c r="I696" s="93">
        <f t="shared" si="159"/>
        <v>-150765.81</v>
      </c>
      <c r="J696" s="160"/>
      <c r="K696" s="310">
        <v>999398.09</v>
      </c>
      <c r="L696" s="310">
        <v>924234.73</v>
      </c>
      <c r="M696" s="144">
        <f t="shared" si="160"/>
        <v>75163.359999999986</v>
      </c>
      <c r="N696" s="93" t="e">
        <f>+#REF!-L696</f>
        <v>#REF!</v>
      </c>
      <c r="O696" s="261"/>
      <c r="P696" s="160"/>
      <c r="Q696" s="310">
        <v>541712.32000000007</v>
      </c>
      <c r="R696" s="310">
        <v>521892.27</v>
      </c>
      <c r="S696" s="144"/>
      <c r="T696" s="93">
        <f t="shared" si="161"/>
        <v>-521892.27</v>
      </c>
      <c r="U696" s="160"/>
      <c r="V696" s="310">
        <v>1932974.45</v>
      </c>
      <c r="W696" s="310">
        <v>1807999.9300000002</v>
      </c>
      <c r="X696" s="144"/>
      <c r="Y696" s="93"/>
      <c r="Z696" s="134"/>
    </row>
    <row r="697" spans="1:26" s="70" customFormat="1" hidden="1" outlineLevel="1" x14ac:dyDescent="0.25">
      <c r="A697" s="65" t="s">
        <v>1513</v>
      </c>
      <c r="B697" s="66" t="s">
        <v>1974</v>
      </c>
      <c r="C697" s="67" t="s">
        <v>2425</v>
      </c>
      <c r="D697" s="68"/>
      <c r="E697" s="69"/>
      <c r="F697" s="310">
        <v>-994.35</v>
      </c>
      <c r="G697" s="310">
        <v>1241.02</v>
      </c>
      <c r="H697" s="144"/>
      <c r="I697" s="93">
        <f t="shared" si="159"/>
        <v>-1241.02</v>
      </c>
      <c r="J697" s="160"/>
      <c r="K697" s="310">
        <v>8530.64</v>
      </c>
      <c r="L697" s="310">
        <v>4285.01</v>
      </c>
      <c r="M697" s="144">
        <f t="shared" si="160"/>
        <v>4245.6299999999992</v>
      </c>
      <c r="N697" s="93" t="e">
        <f>+#REF!-L697</f>
        <v>#REF!</v>
      </c>
      <c r="O697" s="261"/>
      <c r="P697" s="160"/>
      <c r="Q697" s="310">
        <v>-994.35</v>
      </c>
      <c r="R697" s="310">
        <v>1241.02</v>
      </c>
      <c r="S697" s="144"/>
      <c r="T697" s="93">
        <f t="shared" si="161"/>
        <v>-1241.02</v>
      </c>
      <c r="U697" s="160"/>
      <c r="V697" s="310">
        <v>7941.66</v>
      </c>
      <c r="W697" s="310">
        <v>-33944.559999999998</v>
      </c>
      <c r="X697" s="144"/>
      <c r="Y697" s="93"/>
      <c r="Z697" s="134"/>
    </row>
    <row r="698" spans="1:26" s="70" customFormat="1" hidden="1" outlineLevel="1" x14ac:dyDescent="0.25">
      <c r="A698" s="65" t="s">
        <v>1514</v>
      </c>
      <c r="B698" s="66" t="s">
        <v>1975</v>
      </c>
      <c r="C698" s="67" t="s">
        <v>2426</v>
      </c>
      <c r="D698" s="68"/>
      <c r="E698" s="69"/>
      <c r="F698" s="310">
        <v>543.12</v>
      </c>
      <c r="G698" s="310">
        <v>2071</v>
      </c>
      <c r="H698" s="144"/>
      <c r="I698" s="93">
        <f t="shared" ref="I698:I731" si="162">+U698-G698</f>
        <v>-2071</v>
      </c>
      <c r="J698" s="160"/>
      <c r="K698" s="310">
        <v>3258.73</v>
      </c>
      <c r="L698" s="310">
        <v>12426.01</v>
      </c>
      <c r="M698" s="144">
        <f t="shared" ref="M698:M729" si="163">+K698-L698</f>
        <v>-9167.2800000000007</v>
      </c>
      <c r="N698" s="93" t="e">
        <f>+#REF!-L698</f>
        <v>#REF!</v>
      </c>
      <c r="O698" s="261"/>
      <c r="P698" s="160"/>
      <c r="Q698" s="310">
        <v>1629.3600000000001</v>
      </c>
      <c r="R698" s="310">
        <v>6213</v>
      </c>
      <c r="S698" s="144"/>
      <c r="T698" s="93">
        <f t="shared" ref="T698:T731" si="164">+P698-R698</f>
        <v>-6213</v>
      </c>
      <c r="U698" s="160"/>
      <c r="V698" s="310">
        <v>15684.73</v>
      </c>
      <c r="W698" s="310">
        <v>13397.23</v>
      </c>
      <c r="X698" s="144"/>
      <c r="Y698" s="93"/>
      <c r="Z698" s="134"/>
    </row>
    <row r="699" spans="1:26" s="70" customFormat="1" hidden="1" outlineLevel="1" x14ac:dyDescent="0.25">
      <c r="A699" s="65" t="s">
        <v>1515</v>
      </c>
      <c r="B699" s="66" t="s">
        <v>1976</v>
      </c>
      <c r="C699" s="67" t="s">
        <v>2427</v>
      </c>
      <c r="D699" s="68"/>
      <c r="E699" s="69"/>
      <c r="F699" s="310">
        <v>504.54</v>
      </c>
      <c r="G699" s="310">
        <v>322.83</v>
      </c>
      <c r="H699" s="144"/>
      <c r="I699" s="93">
        <f t="shared" si="162"/>
        <v>-322.83</v>
      </c>
      <c r="J699" s="160"/>
      <c r="K699" s="310">
        <v>3027.2400000000002</v>
      </c>
      <c r="L699" s="310">
        <v>1929.5</v>
      </c>
      <c r="M699" s="144">
        <f t="shared" si="163"/>
        <v>1097.7400000000002</v>
      </c>
      <c r="N699" s="93" t="e">
        <f>+#REF!-L699</f>
        <v>#REF!</v>
      </c>
      <c r="O699" s="261"/>
      <c r="P699" s="160"/>
      <c r="Q699" s="310">
        <v>1513.6200000000001</v>
      </c>
      <c r="R699" s="310">
        <v>968.49</v>
      </c>
      <c r="S699" s="144"/>
      <c r="T699" s="93">
        <f t="shared" si="164"/>
        <v>-968.49</v>
      </c>
      <c r="U699" s="160"/>
      <c r="V699" s="310">
        <v>4964.22</v>
      </c>
      <c r="W699" s="310">
        <v>2389.7600000000002</v>
      </c>
      <c r="X699" s="144"/>
      <c r="Y699" s="93"/>
      <c r="Z699" s="134"/>
    </row>
    <row r="700" spans="1:26" s="70" customFormat="1" hidden="1" outlineLevel="1" x14ac:dyDescent="0.25">
      <c r="A700" s="65" t="s">
        <v>1516</v>
      </c>
      <c r="B700" s="66" t="s">
        <v>1977</v>
      </c>
      <c r="C700" s="67" t="s">
        <v>2428</v>
      </c>
      <c r="D700" s="68"/>
      <c r="E700" s="69"/>
      <c r="F700" s="310">
        <v>-239901.05000000002</v>
      </c>
      <c r="G700" s="310">
        <v>-125958.92</v>
      </c>
      <c r="H700" s="144"/>
      <c r="I700" s="93">
        <f t="shared" si="162"/>
        <v>125958.92</v>
      </c>
      <c r="J700" s="160"/>
      <c r="K700" s="310">
        <v>-1439406.3</v>
      </c>
      <c r="L700" s="310">
        <v>-1349418.51</v>
      </c>
      <c r="M700" s="144">
        <f t="shared" si="163"/>
        <v>-89987.790000000037</v>
      </c>
      <c r="N700" s="93" t="e">
        <f>+#REF!-L700</f>
        <v>#REF!</v>
      </c>
      <c r="O700" s="261"/>
      <c r="P700" s="160"/>
      <c r="Q700" s="310">
        <v>-719703.15</v>
      </c>
      <c r="R700" s="310">
        <v>-615342.76</v>
      </c>
      <c r="S700" s="144"/>
      <c r="T700" s="93">
        <f t="shared" si="164"/>
        <v>615342.76</v>
      </c>
      <c r="U700" s="160"/>
      <c r="V700" s="310">
        <v>-2907557.8200000003</v>
      </c>
      <c r="W700" s="310">
        <v>-3238103.79</v>
      </c>
      <c r="X700" s="144"/>
      <c r="Y700" s="93"/>
      <c r="Z700" s="134"/>
    </row>
    <row r="701" spans="1:26" s="70" customFormat="1" hidden="1" outlineLevel="1" x14ac:dyDescent="0.25">
      <c r="A701" s="65" t="s">
        <v>1517</v>
      </c>
      <c r="B701" s="66" t="s">
        <v>1978</v>
      </c>
      <c r="C701" s="67" t="s">
        <v>2429</v>
      </c>
      <c r="D701" s="68"/>
      <c r="E701" s="69"/>
      <c r="F701" s="310">
        <v>-85486</v>
      </c>
      <c r="G701" s="310">
        <v>-70898.37</v>
      </c>
      <c r="H701" s="144"/>
      <c r="I701" s="93">
        <f t="shared" si="162"/>
        <v>70898.37</v>
      </c>
      <c r="J701" s="160"/>
      <c r="K701" s="310">
        <v>-509396.33</v>
      </c>
      <c r="L701" s="310">
        <v>-499642.7</v>
      </c>
      <c r="M701" s="144">
        <f t="shared" si="163"/>
        <v>-9753.6300000000047</v>
      </c>
      <c r="N701" s="93" t="e">
        <f>+#REF!-L701</f>
        <v>#REF!</v>
      </c>
      <c r="O701" s="261"/>
      <c r="P701" s="160"/>
      <c r="Q701" s="310">
        <v>-295360.05</v>
      </c>
      <c r="R701" s="310">
        <v>-276205.94</v>
      </c>
      <c r="S701" s="144"/>
      <c r="T701" s="93">
        <f t="shared" si="164"/>
        <v>276205.94</v>
      </c>
      <c r="U701" s="160"/>
      <c r="V701" s="310">
        <v>-989432.6100000001</v>
      </c>
      <c r="W701" s="310">
        <v>-986621.92</v>
      </c>
      <c r="X701" s="144"/>
      <c r="Y701" s="93"/>
      <c r="Z701" s="134"/>
    </row>
    <row r="702" spans="1:26" s="70" customFormat="1" hidden="1" outlineLevel="1" x14ac:dyDescent="0.25">
      <c r="A702" s="65" t="s">
        <v>1518</v>
      </c>
      <c r="B702" s="66" t="s">
        <v>1979</v>
      </c>
      <c r="C702" s="67" t="s">
        <v>2430</v>
      </c>
      <c r="D702" s="68"/>
      <c r="E702" s="69"/>
      <c r="F702" s="310">
        <v>-255014.14</v>
      </c>
      <c r="G702" s="310">
        <v>-190837.44</v>
      </c>
      <c r="H702" s="144"/>
      <c r="I702" s="93">
        <f t="shared" si="162"/>
        <v>190837.44</v>
      </c>
      <c r="J702" s="160"/>
      <c r="K702" s="310">
        <v>-1455866.07</v>
      </c>
      <c r="L702" s="310">
        <v>-1368605.81</v>
      </c>
      <c r="M702" s="144">
        <f t="shared" si="163"/>
        <v>-87260.260000000009</v>
      </c>
      <c r="N702" s="93" t="e">
        <f>+#REF!-L702</f>
        <v>#REF!</v>
      </c>
      <c r="O702" s="261"/>
      <c r="P702" s="160"/>
      <c r="Q702" s="310">
        <v>-888225.92</v>
      </c>
      <c r="R702" s="310">
        <v>-740346.28</v>
      </c>
      <c r="S702" s="144"/>
      <c r="T702" s="93">
        <f t="shared" si="164"/>
        <v>740346.28</v>
      </c>
      <c r="U702" s="160"/>
      <c r="V702" s="310">
        <v>-2726166.79</v>
      </c>
      <c r="W702" s="310">
        <v>-2694805.79</v>
      </c>
      <c r="X702" s="144"/>
      <c r="Y702" s="93"/>
      <c r="Z702" s="134"/>
    </row>
    <row r="703" spans="1:26" s="70" customFormat="1" hidden="1" outlineLevel="1" x14ac:dyDescent="0.25">
      <c r="A703" s="65" t="s">
        <v>1519</v>
      </c>
      <c r="B703" s="66" t="s">
        <v>1980</v>
      </c>
      <c r="C703" s="67" t="s">
        <v>2431</v>
      </c>
      <c r="D703" s="68"/>
      <c r="E703" s="69"/>
      <c r="F703" s="310">
        <v>-62152.880000000005</v>
      </c>
      <c r="G703" s="310">
        <v>-47433.87</v>
      </c>
      <c r="H703" s="144"/>
      <c r="I703" s="93">
        <f t="shared" si="162"/>
        <v>47433.87</v>
      </c>
      <c r="J703" s="160"/>
      <c r="K703" s="310">
        <v>-398143.93</v>
      </c>
      <c r="L703" s="310">
        <v>-397941.01</v>
      </c>
      <c r="M703" s="144">
        <f t="shared" si="163"/>
        <v>-202.9199999999837</v>
      </c>
      <c r="N703" s="93" t="e">
        <f>+#REF!-L703</f>
        <v>#REF!</v>
      </c>
      <c r="O703" s="261"/>
      <c r="P703" s="160"/>
      <c r="Q703" s="310">
        <v>-219274.11000000002</v>
      </c>
      <c r="R703" s="310">
        <v>-216134.38</v>
      </c>
      <c r="S703" s="144"/>
      <c r="T703" s="93">
        <f t="shared" si="164"/>
        <v>216134.38</v>
      </c>
      <c r="U703" s="160"/>
      <c r="V703" s="310">
        <v>-820757.36</v>
      </c>
      <c r="W703" s="310">
        <v>-799486.91</v>
      </c>
      <c r="X703" s="144"/>
      <c r="Y703" s="93"/>
      <c r="Z703" s="134"/>
    </row>
    <row r="704" spans="1:26" s="70" customFormat="1" hidden="1" outlineLevel="1" x14ac:dyDescent="0.25">
      <c r="A704" s="65" t="s">
        <v>1520</v>
      </c>
      <c r="B704" s="66" t="s">
        <v>1981</v>
      </c>
      <c r="C704" s="67" t="s">
        <v>2432</v>
      </c>
      <c r="D704" s="68"/>
      <c r="E704" s="69"/>
      <c r="F704" s="310">
        <v>-2722.62</v>
      </c>
      <c r="G704" s="310">
        <v>-8855.15</v>
      </c>
      <c r="H704" s="144"/>
      <c r="I704" s="93">
        <f t="shared" si="162"/>
        <v>8855.15</v>
      </c>
      <c r="J704" s="160"/>
      <c r="K704" s="310">
        <v>-19844.900000000001</v>
      </c>
      <c r="L704" s="310">
        <v>-44198.340000000004</v>
      </c>
      <c r="M704" s="144">
        <f t="shared" si="163"/>
        <v>24353.440000000002</v>
      </c>
      <c r="N704" s="93" t="e">
        <f>+#REF!-L704</f>
        <v>#REF!</v>
      </c>
      <c r="O704" s="261"/>
      <c r="P704" s="160"/>
      <c r="Q704" s="310">
        <v>-9636.0300000000007</v>
      </c>
      <c r="R704" s="310">
        <v>-33505.919999999998</v>
      </c>
      <c r="S704" s="144"/>
      <c r="T704" s="93">
        <f t="shared" si="164"/>
        <v>33505.919999999998</v>
      </c>
      <c r="U704" s="160"/>
      <c r="V704" s="310">
        <v>-82210.850000000006</v>
      </c>
      <c r="W704" s="310">
        <v>-112092.1</v>
      </c>
      <c r="X704" s="144"/>
      <c r="Y704" s="93"/>
      <c r="Z704" s="134"/>
    </row>
    <row r="705" spans="1:26" s="70" customFormat="1" hidden="1" outlineLevel="1" x14ac:dyDescent="0.25">
      <c r="A705" s="65" t="s">
        <v>1521</v>
      </c>
      <c r="B705" s="66" t="s">
        <v>1982</v>
      </c>
      <c r="C705" s="67" t="s">
        <v>2433</v>
      </c>
      <c r="D705" s="68"/>
      <c r="E705" s="69"/>
      <c r="F705" s="310">
        <v>-40810.43</v>
      </c>
      <c r="G705" s="310">
        <v>-42889.82</v>
      </c>
      <c r="H705" s="144"/>
      <c r="I705" s="93">
        <f t="shared" si="162"/>
        <v>42889.82</v>
      </c>
      <c r="J705" s="160"/>
      <c r="K705" s="310">
        <v>-258274.14</v>
      </c>
      <c r="L705" s="310">
        <v>-251618.78</v>
      </c>
      <c r="M705" s="144">
        <f t="shared" si="163"/>
        <v>-6655.3600000000151</v>
      </c>
      <c r="N705" s="93" t="e">
        <f>+#REF!-L705</f>
        <v>#REF!</v>
      </c>
      <c r="O705" s="261"/>
      <c r="P705" s="160"/>
      <c r="Q705" s="310">
        <v>-154311.89000000001</v>
      </c>
      <c r="R705" s="310">
        <v>-143438.88</v>
      </c>
      <c r="S705" s="144"/>
      <c r="T705" s="93">
        <f t="shared" si="164"/>
        <v>143438.88</v>
      </c>
      <c r="U705" s="160"/>
      <c r="V705" s="310">
        <v>-469988.72000000003</v>
      </c>
      <c r="W705" s="310">
        <v>-506031.58</v>
      </c>
      <c r="X705" s="144"/>
      <c r="Y705" s="93"/>
      <c r="Z705" s="134"/>
    </row>
    <row r="706" spans="1:26" s="70" customFormat="1" hidden="1" outlineLevel="1" x14ac:dyDescent="0.25">
      <c r="A706" s="65" t="s">
        <v>1522</v>
      </c>
      <c r="B706" s="66" t="s">
        <v>1983</v>
      </c>
      <c r="C706" s="67" t="s">
        <v>2434</v>
      </c>
      <c r="D706" s="68"/>
      <c r="E706" s="69"/>
      <c r="F706" s="310">
        <v>-68189.850000000006</v>
      </c>
      <c r="G706" s="310">
        <v>-9730.84</v>
      </c>
      <c r="H706" s="144"/>
      <c r="I706" s="93">
        <f t="shared" si="162"/>
        <v>9730.84</v>
      </c>
      <c r="J706" s="160"/>
      <c r="K706" s="310">
        <v>-8452.5499999999993</v>
      </c>
      <c r="L706" s="310">
        <v>-27534.28</v>
      </c>
      <c r="M706" s="144">
        <f t="shared" si="163"/>
        <v>19081.73</v>
      </c>
      <c r="N706" s="93" t="e">
        <f>+#REF!-L706</f>
        <v>#REF!</v>
      </c>
      <c r="O706" s="261"/>
      <c r="P706" s="160"/>
      <c r="Q706" s="310">
        <v>42857.440000000002</v>
      </c>
      <c r="R706" s="310">
        <v>130190.61</v>
      </c>
      <c r="S706" s="144"/>
      <c r="T706" s="93">
        <f t="shared" si="164"/>
        <v>-130190.61</v>
      </c>
      <c r="U706" s="160"/>
      <c r="V706" s="310">
        <v>-48205.490000000005</v>
      </c>
      <c r="W706" s="310">
        <v>10999.340000000004</v>
      </c>
      <c r="X706" s="144"/>
      <c r="Y706" s="93"/>
      <c r="Z706" s="134"/>
    </row>
    <row r="707" spans="1:26" s="70" customFormat="1" hidden="1" outlineLevel="1" x14ac:dyDescent="0.25">
      <c r="A707" s="65" t="s">
        <v>1523</v>
      </c>
      <c r="B707" s="66" t="s">
        <v>1984</v>
      </c>
      <c r="C707" s="67" t="s">
        <v>2435</v>
      </c>
      <c r="D707" s="68"/>
      <c r="E707" s="69"/>
      <c r="F707" s="310">
        <v>0</v>
      </c>
      <c r="G707" s="310">
        <v>18051.68</v>
      </c>
      <c r="H707" s="144"/>
      <c r="I707" s="93">
        <f t="shared" si="162"/>
        <v>-18051.68</v>
      </c>
      <c r="J707" s="160"/>
      <c r="K707" s="310">
        <v>0</v>
      </c>
      <c r="L707" s="310">
        <v>108310.08</v>
      </c>
      <c r="M707" s="144">
        <f t="shared" si="163"/>
        <v>-108310.08</v>
      </c>
      <c r="N707" s="93" t="e">
        <f>+#REF!-L707</f>
        <v>#REF!</v>
      </c>
      <c r="O707" s="261"/>
      <c r="P707" s="160"/>
      <c r="Q707" s="310">
        <v>0</v>
      </c>
      <c r="R707" s="310">
        <v>54155.040000000001</v>
      </c>
      <c r="S707" s="144"/>
      <c r="T707" s="93">
        <f t="shared" si="164"/>
        <v>-54155.040000000001</v>
      </c>
      <c r="U707" s="160"/>
      <c r="V707" s="310">
        <v>108308.67</v>
      </c>
      <c r="W707" s="310">
        <v>216620.16</v>
      </c>
      <c r="X707" s="144"/>
      <c r="Y707" s="93"/>
      <c r="Z707" s="134"/>
    </row>
    <row r="708" spans="1:26" s="70" customFormat="1" hidden="1" outlineLevel="1" x14ac:dyDescent="0.25">
      <c r="A708" s="65" t="s">
        <v>1524</v>
      </c>
      <c r="B708" s="66" t="s">
        <v>1985</v>
      </c>
      <c r="C708" s="67" t="s">
        <v>2436</v>
      </c>
      <c r="D708" s="68"/>
      <c r="E708" s="69"/>
      <c r="F708" s="310">
        <v>-209403.13</v>
      </c>
      <c r="G708" s="310">
        <v>-341967.38</v>
      </c>
      <c r="H708" s="144"/>
      <c r="I708" s="93">
        <f t="shared" si="162"/>
        <v>341967.38</v>
      </c>
      <c r="J708" s="160"/>
      <c r="K708" s="310">
        <v>-1256418.77</v>
      </c>
      <c r="L708" s="310">
        <v>-2051804.27</v>
      </c>
      <c r="M708" s="144">
        <f t="shared" si="163"/>
        <v>795385.5</v>
      </c>
      <c r="N708" s="93" t="e">
        <f>+#REF!-L708</f>
        <v>#REF!</v>
      </c>
      <c r="O708" s="261"/>
      <c r="P708" s="160"/>
      <c r="Q708" s="310">
        <v>-628209.39</v>
      </c>
      <c r="R708" s="310">
        <v>-1025902.14</v>
      </c>
      <c r="S708" s="144"/>
      <c r="T708" s="93">
        <f t="shared" si="164"/>
        <v>1025902.14</v>
      </c>
      <c r="U708" s="160"/>
      <c r="V708" s="310">
        <v>-3177886.79</v>
      </c>
      <c r="W708" s="310">
        <v>-3951447.5300000003</v>
      </c>
      <c r="X708" s="144"/>
      <c r="Y708" s="93"/>
      <c r="Z708" s="134"/>
    </row>
    <row r="709" spans="1:26" s="70" customFormat="1" hidden="1" outlineLevel="1" x14ac:dyDescent="0.25">
      <c r="A709" s="65" t="s">
        <v>1525</v>
      </c>
      <c r="B709" s="66" t="s">
        <v>1986</v>
      </c>
      <c r="C709" s="67" t="s">
        <v>2404</v>
      </c>
      <c r="D709" s="68"/>
      <c r="E709" s="69"/>
      <c r="F709" s="310">
        <v>0</v>
      </c>
      <c r="G709" s="310">
        <v>0</v>
      </c>
      <c r="H709" s="144"/>
      <c r="I709" s="93">
        <f t="shared" si="162"/>
        <v>0</v>
      </c>
      <c r="J709" s="160"/>
      <c r="K709" s="310">
        <v>476</v>
      </c>
      <c r="L709" s="310">
        <v>0</v>
      </c>
      <c r="M709" s="144">
        <f t="shared" si="163"/>
        <v>476</v>
      </c>
      <c r="N709" s="93" t="e">
        <f>+#REF!-L709</f>
        <v>#REF!</v>
      </c>
      <c r="O709" s="261"/>
      <c r="P709" s="160"/>
      <c r="Q709" s="310">
        <v>0</v>
      </c>
      <c r="R709" s="310">
        <v>0</v>
      </c>
      <c r="S709" s="144"/>
      <c r="T709" s="93">
        <f t="shared" si="164"/>
        <v>0</v>
      </c>
      <c r="U709" s="160"/>
      <c r="V709" s="310">
        <v>1689276</v>
      </c>
      <c r="W709" s="310">
        <v>0</v>
      </c>
      <c r="X709" s="144"/>
      <c r="Y709" s="93"/>
      <c r="Z709" s="134"/>
    </row>
    <row r="710" spans="1:26" s="70" customFormat="1" hidden="1" outlineLevel="1" x14ac:dyDescent="0.25">
      <c r="A710" s="65" t="s">
        <v>1526</v>
      </c>
      <c r="B710" s="66" t="s">
        <v>1987</v>
      </c>
      <c r="C710" s="67" t="s">
        <v>2437</v>
      </c>
      <c r="D710" s="68"/>
      <c r="E710" s="69"/>
      <c r="F710" s="310">
        <v>13447.98</v>
      </c>
      <c r="G710" s="310">
        <v>13301.300000000001</v>
      </c>
      <c r="H710" s="144"/>
      <c r="I710" s="93">
        <f t="shared" si="162"/>
        <v>-13301.300000000001</v>
      </c>
      <c r="J710" s="160"/>
      <c r="K710" s="310">
        <v>80292.73</v>
      </c>
      <c r="L710" s="310">
        <v>79904.930000000008</v>
      </c>
      <c r="M710" s="144">
        <f t="shared" si="163"/>
        <v>387.79999999998836</v>
      </c>
      <c r="N710" s="93" t="e">
        <f>+#REF!-L710</f>
        <v>#REF!</v>
      </c>
      <c r="O710" s="261"/>
      <c r="P710" s="160"/>
      <c r="Q710" s="310">
        <v>40195.01</v>
      </c>
      <c r="R710" s="310">
        <v>39964.44</v>
      </c>
      <c r="S710" s="144"/>
      <c r="T710" s="93">
        <f t="shared" si="164"/>
        <v>-39964.44</v>
      </c>
      <c r="U710" s="160"/>
      <c r="V710" s="310">
        <v>162717.21</v>
      </c>
      <c r="W710" s="310">
        <v>150184.43</v>
      </c>
      <c r="X710" s="144"/>
      <c r="Y710" s="93"/>
      <c r="Z710" s="134"/>
    </row>
    <row r="711" spans="1:26" s="70" customFormat="1" hidden="1" outlineLevel="1" x14ac:dyDescent="0.25">
      <c r="A711" s="65" t="s">
        <v>1527</v>
      </c>
      <c r="B711" s="66" t="s">
        <v>1988</v>
      </c>
      <c r="C711" s="67" t="s">
        <v>2438</v>
      </c>
      <c r="D711" s="68"/>
      <c r="E711" s="69"/>
      <c r="F711" s="310">
        <v>-15.950000000000001</v>
      </c>
      <c r="G711" s="310">
        <v>2561.63</v>
      </c>
      <c r="H711" s="144"/>
      <c r="I711" s="93">
        <f t="shared" si="162"/>
        <v>-2561.63</v>
      </c>
      <c r="J711" s="160"/>
      <c r="K711" s="310">
        <v>8981.630000000001</v>
      </c>
      <c r="L711" s="310">
        <v>2690.79</v>
      </c>
      <c r="M711" s="144">
        <f t="shared" si="163"/>
        <v>6290.8400000000011</v>
      </c>
      <c r="N711" s="93" t="e">
        <f>+#REF!-L711</f>
        <v>#REF!</v>
      </c>
      <c r="O711" s="261"/>
      <c r="P711" s="160"/>
      <c r="Q711" s="310">
        <v>769.39</v>
      </c>
      <c r="R711" s="310">
        <v>2589.7800000000002</v>
      </c>
      <c r="S711" s="144"/>
      <c r="T711" s="93">
        <f t="shared" si="164"/>
        <v>-2589.7800000000002</v>
      </c>
      <c r="U711" s="160"/>
      <c r="V711" s="310">
        <v>19975.410000000003</v>
      </c>
      <c r="W711" s="310">
        <v>9069.17</v>
      </c>
      <c r="X711" s="144"/>
      <c r="Y711" s="93"/>
      <c r="Z711" s="134"/>
    </row>
    <row r="712" spans="1:26" s="70" customFormat="1" hidden="1" outlineLevel="1" x14ac:dyDescent="0.25">
      <c r="A712" s="65" t="s">
        <v>1528</v>
      </c>
      <c r="B712" s="66" t="s">
        <v>1989</v>
      </c>
      <c r="C712" s="67" t="s">
        <v>2439</v>
      </c>
      <c r="D712" s="68"/>
      <c r="E712" s="69"/>
      <c r="F712" s="310">
        <v>0</v>
      </c>
      <c r="G712" s="310">
        <v>-0.36</v>
      </c>
      <c r="H712" s="144"/>
      <c r="I712" s="93">
        <f t="shared" si="162"/>
        <v>0.36</v>
      </c>
      <c r="J712" s="160"/>
      <c r="K712" s="310">
        <v>0</v>
      </c>
      <c r="L712" s="310">
        <v>3.42</v>
      </c>
      <c r="M712" s="144">
        <f t="shared" si="163"/>
        <v>-3.42</v>
      </c>
      <c r="N712" s="93" t="e">
        <f>+#REF!-L712</f>
        <v>#REF!</v>
      </c>
      <c r="O712" s="261"/>
      <c r="P712" s="160"/>
      <c r="Q712" s="310">
        <v>0</v>
      </c>
      <c r="R712" s="310">
        <v>-3</v>
      </c>
      <c r="S712" s="144"/>
      <c r="T712" s="93">
        <f t="shared" si="164"/>
        <v>3</v>
      </c>
      <c r="U712" s="160"/>
      <c r="V712" s="310">
        <v>4343.1000000000004</v>
      </c>
      <c r="W712" s="310">
        <v>-15.090000000000002</v>
      </c>
      <c r="X712" s="144"/>
      <c r="Y712" s="93"/>
      <c r="Z712" s="134"/>
    </row>
    <row r="713" spans="1:26" s="70" customFormat="1" hidden="1" outlineLevel="1" x14ac:dyDescent="0.25">
      <c r="A713" s="65" t="s">
        <v>1529</v>
      </c>
      <c r="B713" s="66" t="s">
        <v>1990</v>
      </c>
      <c r="C713" s="67" t="s">
        <v>2440</v>
      </c>
      <c r="D713" s="68"/>
      <c r="E713" s="69"/>
      <c r="F713" s="310">
        <v>-20979.95</v>
      </c>
      <c r="G713" s="310">
        <v>489137.69</v>
      </c>
      <c r="H713" s="144"/>
      <c r="I713" s="93">
        <f t="shared" si="162"/>
        <v>-489137.69</v>
      </c>
      <c r="J713" s="160"/>
      <c r="K713" s="310">
        <v>649615.13</v>
      </c>
      <c r="L713" s="310">
        <v>1904972.05</v>
      </c>
      <c r="M713" s="144">
        <f t="shared" si="163"/>
        <v>-1255356.92</v>
      </c>
      <c r="N713" s="93" t="e">
        <f>+#REF!-L713</f>
        <v>#REF!</v>
      </c>
      <c r="O713" s="261"/>
      <c r="P713" s="160"/>
      <c r="Q713" s="310">
        <v>403966.18</v>
      </c>
      <c r="R713" s="310">
        <v>968699.24</v>
      </c>
      <c r="S713" s="144"/>
      <c r="T713" s="93">
        <f t="shared" si="164"/>
        <v>-968699.24</v>
      </c>
      <c r="U713" s="160"/>
      <c r="V713" s="310">
        <v>1746655.63</v>
      </c>
      <c r="W713" s="310">
        <v>3405425.6500000004</v>
      </c>
      <c r="X713" s="144"/>
      <c r="Y713" s="93"/>
      <c r="Z713" s="134"/>
    </row>
    <row r="714" spans="1:26" s="70" customFormat="1" hidden="1" outlineLevel="1" x14ac:dyDescent="0.25">
      <c r="A714" s="65" t="s">
        <v>1530</v>
      </c>
      <c r="B714" s="66" t="s">
        <v>1991</v>
      </c>
      <c r="C714" s="67" t="s">
        <v>2441</v>
      </c>
      <c r="D714" s="68"/>
      <c r="E714" s="69"/>
      <c r="F714" s="310">
        <v>26625.48</v>
      </c>
      <c r="G714" s="310">
        <v>-70.460000000000008</v>
      </c>
      <c r="H714" s="144"/>
      <c r="I714" s="93">
        <f t="shared" si="162"/>
        <v>70.460000000000008</v>
      </c>
      <c r="J714" s="160"/>
      <c r="K714" s="310">
        <v>63618.87</v>
      </c>
      <c r="L714" s="310">
        <v>8639.9500000000007</v>
      </c>
      <c r="M714" s="144">
        <f t="shared" si="163"/>
        <v>54978.92</v>
      </c>
      <c r="N714" s="93" t="e">
        <f>+#REF!-L714</f>
        <v>#REF!</v>
      </c>
      <c r="O714" s="261"/>
      <c r="P714" s="160"/>
      <c r="Q714" s="310">
        <v>59944.32</v>
      </c>
      <c r="R714" s="310">
        <v>3270.04</v>
      </c>
      <c r="S714" s="144"/>
      <c r="T714" s="93">
        <f t="shared" si="164"/>
        <v>-3270.04</v>
      </c>
      <c r="U714" s="160"/>
      <c r="V714" s="310">
        <v>76561.11</v>
      </c>
      <c r="W714" s="310">
        <v>12992.800000000001</v>
      </c>
      <c r="X714" s="144"/>
      <c r="Y714" s="93"/>
      <c r="Z714" s="134"/>
    </row>
    <row r="715" spans="1:26" s="70" customFormat="1" hidden="1" outlineLevel="1" x14ac:dyDescent="0.25">
      <c r="A715" s="65" t="s">
        <v>1531</v>
      </c>
      <c r="B715" s="66" t="s">
        <v>1992</v>
      </c>
      <c r="C715" s="67" t="s">
        <v>2442</v>
      </c>
      <c r="D715" s="68"/>
      <c r="E715" s="69"/>
      <c r="F715" s="310">
        <v>79433</v>
      </c>
      <c r="G715" s="310">
        <v>79052.86</v>
      </c>
      <c r="H715" s="144"/>
      <c r="I715" s="93">
        <f t="shared" si="162"/>
        <v>-79052.86</v>
      </c>
      <c r="J715" s="160"/>
      <c r="K715" s="310">
        <v>476598</v>
      </c>
      <c r="L715" s="310">
        <v>474602.86</v>
      </c>
      <c r="M715" s="144">
        <f t="shared" si="163"/>
        <v>1995.140000000014</v>
      </c>
      <c r="N715" s="93" t="e">
        <f>+#REF!-L715</f>
        <v>#REF!</v>
      </c>
      <c r="O715" s="261"/>
      <c r="P715" s="160"/>
      <c r="Q715" s="310">
        <v>238299</v>
      </c>
      <c r="R715" s="310">
        <v>237272.86000000002</v>
      </c>
      <c r="S715" s="144"/>
      <c r="T715" s="93">
        <f t="shared" si="164"/>
        <v>-237272.86000000002</v>
      </c>
      <c r="U715" s="160"/>
      <c r="V715" s="310">
        <v>953190.60000000009</v>
      </c>
      <c r="W715" s="310">
        <v>949023.67999999993</v>
      </c>
      <c r="X715" s="144"/>
      <c r="Y715" s="93"/>
      <c r="Z715" s="134"/>
    </row>
    <row r="716" spans="1:26" s="70" customFormat="1" hidden="1" outlineLevel="1" x14ac:dyDescent="0.25">
      <c r="A716" s="65" t="s">
        <v>1532</v>
      </c>
      <c r="B716" s="66" t="s">
        <v>1993</v>
      </c>
      <c r="C716" s="67" t="s">
        <v>2443</v>
      </c>
      <c r="D716" s="68"/>
      <c r="E716" s="69"/>
      <c r="F716" s="310">
        <v>-3800</v>
      </c>
      <c r="G716" s="310">
        <v>-686.09</v>
      </c>
      <c r="H716" s="144"/>
      <c r="I716" s="93">
        <f t="shared" si="162"/>
        <v>686.09</v>
      </c>
      <c r="J716" s="160"/>
      <c r="K716" s="310">
        <v>8025.02</v>
      </c>
      <c r="L716" s="310">
        <v>9063.9</v>
      </c>
      <c r="M716" s="144">
        <f t="shared" si="163"/>
        <v>-1038.8799999999992</v>
      </c>
      <c r="N716" s="93" t="e">
        <f>+#REF!-L716</f>
        <v>#REF!</v>
      </c>
      <c r="O716" s="261"/>
      <c r="P716" s="160"/>
      <c r="Q716" s="310">
        <v>3025.02</v>
      </c>
      <c r="R716" s="310">
        <v>2463.9</v>
      </c>
      <c r="S716" s="144"/>
      <c r="T716" s="93">
        <f t="shared" si="164"/>
        <v>-2463.9</v>
      </c>
      <c r="U716" s="160"/>
      <c r="V716" s="310">
        <v>30475.02</v>
      </c>
      <c r="W716" s="310">
        <v>89652.989999999991</v>
      </c>
      <c r="X716" s="144"/>
      <c r="Y716" s="93"/>
      <c r="Z716" s="134"/>
    </row>
    <row r="717" spans="1:26" s="70" customFormat="1" hidden="1" outlineLevel="1" x14ac:dyDescent="0.25">
      <c r="A717" s="65" t="s">
        <v>1533</v>
      </c>
      <c r="B717" s="66" t="s">
        <v>1994</v>
      </c>
      <c r="C717" s="67" t="s">
        <v>2444</v>
      </c>
      <c r="D717" s="68"/>
      <c r="E717" s="69"/>
      <c r="F717" s="310">
        <v>4250.01</v>
      </c>
      <c r="G717" s="310">
        <v>15950.01</v>
      </c>
      <c r="H717" s="144"/>
      <c r="I717" s="93">
        <f t="shared" si="162"/>
        <v>-15950.01</v>
      </c>
      <c r="J717" s="160"/>
      <c r="K717" s="310">
        <v>8811.5</v>
      </c>
      <c r="L717" s="310">
        <v>20000</v>
      </c>
      <c r="M717" s="144">
        <f t="shared" si="163"/>
        <v>-11188.5</v>
      </c>
      <c r="N717" s="93" t="e">
        <f>+#REF!-L717</f>
        <v>#REF!</v>
      </c>
      <c r="O717" s="261"/>
      <c r="P717" s="160"/>
      <c r="Q717" s="310">
        <v>7900</v>
      </c>
      <c r="R717" s="310">
        <v>18000.010000000002</v>
      </c>
      <c r="S717" s="144"/>
      <c r="T717" s="93">
        <f t="shared" si="164"/>
        <v>-18000.010000000002</v>
      </c>
      <c r="U717" s="160"/>
      <c r="V717" s="310">
        <v>14476.810000000001</v>
      </c>
      <c r="W717" s="310">
        <v>28001.25</v>
      </c>
      <c r="X717" s="144"/>
      <c r="Y717" s="93"/>
      <c r="Z717" s="134"/>
    </row>
    <row r="718" spans="1:26" s="70" customFormat="1" hidden="1" outlineLevel="1" x14ac:dyDescent="0.25">
      <c r="A718" s="65" t="s">
        <v>1534</v>
      </c>
      <c r="B718" s="66" t="s">
        <v>1995</v>
      </c>
      <c r="C718" s="67" t="s">
        <v>2445</v>
      </c>
      <c r="D718" s="68"/>
      <c r="E718" s="69"/>
      <c r="F718" s="310">
        <v>133.06</v>
      </c>
      <c r="G718" s="310">
        <v>117.07000000000001</v>
      </c>
      <c r="H718" s="144"/>
      <c r="I718" s="93">
        <f t="shared" si="162"/>
        <v>-117.07000000000001</v>
      </c>
      <c r="J718" s="160"/>
      <c r="K718" s="310">
        <v>1080.3</v>
      </c>
      <c r="L718" s="310">
        <v>18415.34</v>
      </c>
      <c r="M718" s="144">
        <f t="shared" si="163"/>
        <v>-17335.04</v>
      </c>
      <c r="N718" s="93" t="e">
        <f>+#REF!-L718</f>
        <v>#REF!</v>
      </c>
      <c r="O718" s="261"/>
      <c r="P718" s="160"/>
      <c r="Q718" s="310">
        <v>243.76</v>
      </c>
      <c r="R718" s="310">
        <v>270.59000000000003</v>
      </c>
      <c r="S718" s="144"/>
      <c r="T718" s="93">
        <f t="shared" si="164"/>
        <v>-270.59000000000003</v>
      </c>
      <c r="U718" s="160"/>
      <c r="V718" s="310">
        <v>22162.560000000001</v>
      </c>
      <c r="W718" s="310">
        <v>22353.35</v>
      </c>
      <c r="X718" s="144"/>
      <c r="Y718" s="93"/>
      <c r="Z718" s="134"/>
    </row>
    <row r="719" spans="1:26" s="70" customFormat="1" hidden="1" outlineLevel="1" x14ac:dyDescent="0.25">
      <c r="A719" s="65" t="s">
        <v>1535</v>
      </c>
      <c r="B719" s="66" t="s">
        <v>1996</v>
      </c>
      <c r="C719" s="67" t="s">
        <v>2446</v>
      </c>
      <c r="D719" s="68"/>
      <c r="E719" s="69"/>
      <c r="F719" s="310">
        <v>0</v>
      </c>
      <c r="G719" s="310">
        <v>0</v>
      </c>
      <c r="H719" s="144"/>
      <c r="I719" s="93">
        <f t="shared" si="162"/>
        <v>0</v>
      </c>
      <c r="J719" s="160"/>
      <c r="K719" s="310">
        <v>-1682.5900000000001</v>
      </c>
      <c r="L719" s="310">
        <v>0</v>
      </c>
      <c r="M719" s="144">
        <f t="shared" si="163"/>
        <v>-1682.5900000000001</v>
      </c>
      <c r="N719" s="93" t="e">
        <f>+#REF!-L719</f>
        <v>#REF!</v>
      </c>
      <c r="O719" s="261"/>
      <c r="P719" s="160"/>
      <c r="Q719" s="310">
        <v>-2819.71</v>
      </c>
      <c r="R719" s="310">
        <v>0</v>
      </c>
      <c r="S719" s="144"/>
      <c r="T719" s="93">
        <f t="shared" si="164"/>
        <v>0</v>
      </c>
      <c r="U719" s="160"/>
      <c r="V719" s="310">
        <v>-1682.5900000000001</v>
      </c>
      <c r="W719" s="310">
        <v>0</v>
      </c>
      <c r="X719" s="144"/>
      <c r="Y719" s="93"/>
      <c r="Z719" s="134"/>
    </row>
    <row r="720" spans="1:26" s="70" customFormat="1" hidden="1" outlineLevel="1" x14ac:dyDescent="0.25">
      <c r="A720" s="65" t="s">
        <v>1536</v>
      </c>
      <c r="B720" s="66" t="s">
        <v>1997</v>
      </c>
      <c r="C720" s="67" t="s">
        <v>2447</v>
      </c>
      <c r="D720" s="68"/>
      <c r="E720" s="69"/>
      <c r="F720" s="310">
        <v>0</v>
      </c>
      <c r="G720" s="310">
        <v>0</v>
      </c>
      <c r="H720" s="144"/>
      <c r="I720" s="93">
        <f t="shared" si="162"/>
        <v>0</v>
      </c>
      <c r="J720" s="160"/>
      <c r="K720" s="310">
        <v>625</v>
      </c>
      <c r="L720" s="310">
        <v>0</v>
      </c>
      <c r="M720" s="144">
        <f t="shared" si="163"/>
        <v>625</v>
      </c>
      <c r="N720" s="93" t="e">
        <f>+#REF!-L720</f>
        <v>#REF!</v>
      </c>
      <c r="O720" s="261"/>
      <c r="P720" s="160"/>
      <c r="Q720" s="310">
        <v>-125</v>
      </c>
      <c r="R720" s="310">
        <v>0</v>
      </c>
      <c r="S720" s="144"/>
      <c r="T720" s="93">
        <f t="shared" si="164"/>
        <v>0</v>
      </c>
      <c r="U720" s="160"/>
      <c r="V720" s="310">
        <v>625</v>
      </c>
      <c r="W720" s="310">
        <v>0</v>
      </c>
      <c r="X720" s="144"/>
      <c r="Y720" s="93"/>
      <c r="Z720" s="134"/>
    </row>
    <row r="721" spans="1:26" s="70" customFormat="1" hidden="1" outlineLevel="1" x14ac:dyDescent="0.25">
      <c r="A721" s="65" t="s">
        <v>1537</v>
      </c>
      <c r="B721" s="66" t="s">
        <v>1998</v>
      </c>
      <c r="C721" s="67" t="s">
        <v>2448</v>
      </c>
      <c r="D721" s="68"/>
      <c r="E721" s="69"/>
      <c r="F721" s="310">
        <v>0</v>
      </c>
      <c r="G721" s="310">
        <v>0</v>
      </c>
      <c r="H721" s="144"/>
      <c r="I721" s="93">
        <f t="shared" si="162"/>
        <v>0</v>
      </c>
      <c r="J721" s="160"/>
      <c r="K721" s="310">
        <v>0</v>
      </c>
      <c r="L721" s="310">
        <v>0</v>
      </c>
      <c r="M721" s="144">
        <f t="shared" si="163"/>
        <v>0</v>
      </c>
      <c r="N721" s="93" t="e">
        <f>+#REF!-L721</f>
        <v>#REF!</v>
      </c>
      <c r="O721" s="261"/>
      <c r="P721" s="160"/>
      <c r="Q721" s="310">
        <v>0</v>
      </c>
      <c r="R721" s="310">
        <v>0</v>
      </c>
      <c r="S721" s="144"/>
      <c r="T721" s="93">
        <f t="shared" si="164"/>
        <v>0</v>
      </c>
      <c r="U721" s="160"/>
      <c r="V721" s="310">
        <v>0</v>
      </c>
      <c r="W721" s="310">
        <v>13.48</v>
      </c>
      <c r="X721" s="144"/>
      <c r="Y721" s="93"/>
      <c r="Z721" s="134"/>
    </row>
    <row r="722" spans="1:26" s="70" customFormat="1" hidden="1" outlineLevel="1" x14ac:dyDescent="0.25">
      <c r="A722" s="65" t="s">
        <v>1538</v>
      </c>
      <c r="B722" s="66" t="s">
        <v>1999</v>
      </c>
      <c r="C722" s="67" t="s">
        <v>2449</v>
      </c>
      <c r="D722" s="68"/>
      <c r="E722" s="69"/>
      <c r="F722" s="310">
        <v>1774.04</v>
      </c>
      <c r="G722" s="310">
        <v>6254.02</v>
      </c>
      <c r="H722" s="144"/>
      <c r="I722" s="93">
        <f t="shared" si="162"/>
        <v>-6254.02</v>
      </c>
      <c r="J722" s="160"/>
      <c r="K722" s="310">
        <v>10916.210000000001</v>
      </c>
      <c r="L722" s="310">
        <v>12539.43</v>
      </c>
      <c r="M722" s="144">
        <f t="shared" si="163"/>
        <v>-1623.2199999999993</v>
      </c>
      <c r="N722" s="93" t="e">
        <f>+#REF!-L722</f>
        <v>#REF!</v>
      </c>
      <c r="O722" s="261"/>
      <c r="P722" s="160"/>
      <c r="Q722" s="310">
        <v>6585.76</v>
      </c>
      <c r="R722" s="310">
        <v>12539.43</v>
      </c>
      <c r="S722" s="144"/>
      <c r="T722" s="93">
        <f t="shared" si="164"/>
        <v>-12539.43</v>
      </c>
      <c r="U722" s="160"/>
      <c r="V722" s="310">
        <v>15242.710000000001</v>
      </c>
      <c r="W722" s="310">
        <v>23065</v>
      </c>
      <c r="X722" s="144"/>
      <c r="Y722" s="93"/>
      <c r="Z722" s="134"/>
    </row>
    <row r="723" spans="1:26" s="70" customFormat="1" hidden="1" outlineLevel="1" x14ac:dyDescent="0.25">
      <c r="A723" s="65" t="s">
        <v>1539</v>
      </c>
      <c r="B723" s="66" t="s">
        <v>2000</v>
      </c>
      <c r="C723" s="67" t="s">
        <v>2450</v>
      </c>
      <c r="D723" s="68"/>
      <c r="E723" s="69"/>
      <c r="F723" s="310">
        <v>1194.32</v>
      </c>
      <c r="G723" s="310">
        <v>289.06</v>
      </c>
      <c r="H723" s="144"/>
      <c r="I723" s="93">
        <f t="shared" si="162"/>
        <v>-289.06</v>
      </c>
      <c r="J723" s="160"/>
      <c r="K723" s="310">
        <v>4477.08</v>
      </c>
      <c r="L723" s="310">
        <v>5131.57</v>
      </c>
      <c r="M723" s="144">
        <f t="shared" si="163"/>
        <v>-654.48999999999978</v>
      </c>
      <c r="N723" s="93" t="e">
        <f>+#REF!-L723</f>
        <v>#REF!</v>
      </c>
      <c r="O723" s="261"/>
      <c r="P723" s="160"/>
      <c r="Q723" s="310">
        <v>3586.84</v>
      </c>
      <c r="R723" s="310">
        <v>1951.42</v>
      </c>
      <c r="S723" s="144"/>
      <c r="T723" s="93">
        <f t="shared" si="164"/>
        <v>-1951.42</v>
      </c>
      <c r="U723" s="160"/>
      <c r="V723" s="310">
        <v>5663.3099999999995</v>
      </c>
      <c r="W723" s="310">
        <v>9373.2000000000007</v>
      </c>
      <c r="X723" s="144"/>
      <c r="Y723" s="93"/>
      <c r="Z723" s="134"/>
    </row>
    <row r="724" spans="1:26" s="70" customFormat="1" hidden="1" outlineLevel="1" x14ac:dyDescent="0.25">
      <c r="A724" s="65" t="s">
        <v>1540</v>
      </c>
      <c r="B724" s="66" t="s">
        <v>2001</v>
      </c>
      <c r="C724" s="67" t="s">
        <v>2451</v>
      </c>
      <c r="D724" s="68"/>
      <c r="E724" s="69"/>
      <c r="F724" s="310">
        <v>35047.910000000003</v>
      </c>
      <c r="G724" s="310">
        <v>30845.91</v>
      </c>
      <c r="H724" s="144"/>
      <c r="I724" s="93">
        <f t="shared" si="162"/>
        <v>-30845.91</v>
      </c>
      <c r="J724" s="160"/>
      <c r="K724" s="310">
        <v>137678.39999999999</v>
      </c>
      <c r="L724" s="310">
        <v>182502.58000000002</v>
      </c>
      <c r="M724" s="144">
        <f t="shared" si="163"/>
        <v>-44824.180000000022</v>
      </c>
      <c r="N724" s="93" t="e">
        <f>+#REF!-L724</f>
        <v>#REF!</v>
      </c>
      <c r="O724" s="261"/>
      <c r="P724" s="160"/>
      <c r="Q724" s="310">
        <v>87645.89</v>
      </c>
      <c r="R724" s="310">
        <v>-12324.210000000001</v>
      </c>
      <c r="S724" s="144"/>
      <c r="T724" s="93">
        <f t="shared" si="164"/>
        <v>12324.210000000001</v>
      </c>
      <c r="U724" s="160"/>
      <c r="V724" s="310">
        <v>248571.72999999998</v>
      </c>
      <c r="W724" s="310">
        <v>224821.23</v>
      </c>
      <c r="X724" s="144"/>
      <c r="Y724" s="93"/>
      <c r="Z724" s="134"/>
    </row>
    <row r="725" spans="1:26" s="70" customFormat="1" hidden="1" outlineLevel="1" x14ac:dyDescent="0.25">
      <c r="A725" s="65" t="s">
        <v>1541</v>
      </c>
      <c r="B725" s="66" t="s">
        <v>2002</v>
      </c>
      <c r="C725" s="67" t="s">
        <v>2452</v>
      </c>
      <c r="D725" s="68"/>
      <c r="E725" s="69"/>
      <c r="F725" s="310">
        <v>2027.2710000000002</v>
      </c>
      <c r="G725" s="310">
        <v>2109.86</v>
      </c>
      <c r="H725" s="144"/>
      <c r="I725" s="93">
        <f t="shared" si="162"/>
        <v>-2109.86</v>
      </c>
      <c r="J725" s="160"/>
      <c r="K725" s="310">
        <v>31507.898000000001</v>
      </c>
      <c r="L725" s="310">
        <v>43787.019</v>
      </c>
      <c r="M725" s="144">
        <f t="shared" si="163"/>
        <v>-12279.120999999999</v>
      </c>
      <c r="N725" s="93" t="e">
        <f>+#REF!-L725</f>
        <v>#REF!</v>
      </c>
      <c r="O725" s="261"/>
      <c r="P725" s="160"/>
      <c r="Q725" s="310">
        <v>6945.6840000000002</v>
      </c>
      <c r="R725" s="310">
        <v>10733.64</v>
      </c>
      <c r="S725" s="144"/>
      <c r="T725" s="93">
        <f t="shared" si="164"/>
        <v>-10733.64</v>
      </c>
      <c r="U725" s="160"/>
      <c r="V725" s="310">
        <v>76176.687999999995</v>
      </c>
      <c r="W725" s="310">
        <v>60317.078999999998</v>
      </c>
      <c r="X725" s="144"/>
      <c r="Y725" s="93"/>
      <c r="Z725" s="134"/>
    </row>
    <row r="726" spans="1:26" s="70" customFormat="1" hidden="1" outlineLevel="1" x14ac:dyDescent="0.25">
      <c r="A726" s="65" t="s">
        <v>1542</v>
      </c>
      <c r="B726" s="66" t="s">
        <v>2003</v>
      </c>
      <c r="C726" s="67" t="s">
        <v>2453</v>
      </c>
      <c r="D726" s="68"/>
      <c r="E726" s="69"/>
      <c r="F726" s="310">
        <v>0</v>
      </c>
      <c r="G726" s="310">
        <v>0</v>
      </c>
      <c r="H726" s="144"/>
      <c r="I726" s="93">
        <f t="shared" si="162"/>
        <v>0</v>
      </c>
      <c r="J726" s="160"/>
      <c r="K726" s="310">
        <v>17.89</v>
      </c>
      <c r="L726" s="310">
        <v>556.69000000000005</v>
      </c>
      <c r="M726" s="144">
        <f t="shared" si="163"/>
        <v>-538.80000000000007</v>
      </c>
      <c r="N726" s="93" t="e">
        <f>+#REF!-L726</f>
        <v>#REF!</v>
      </c>
      <c r="O726" s="261"/>
      <c r="P726" s="160"/>
      <c r="Q726" s="310">
        <v>-6.48</v>
      </c>
      <c r="R726" s="310">
        <v>-8.2799999999999994</v>
      </c>
      <c r="S726" s="144"/>
      <c r="T726" s="93">
        <f t="shared" si="164"/>
        <v>8.2799999999999994</v>
      </c>
      <c r="U726" s="160"/>
      <c r="V726" s="310">
        <v>86.81</v>
      </c>
      <c r="W726" s="310">
        <v>2134.0700000000002</v>
      </c>
      <c r="X726" s="144"/>
      <c r="Y726" s="93"/>
      <c r="Z726" s="134"/>
    </row>
    <row r="727" spans="1:26" s="70" customFormat="1" hidden="1" outlineLevel="1" x14ac:dyDescent="0.25">
      <c r="A727" s="65" t="s">
        <v>1543</v>
      </c>
      <c r="B727" s="66" t="s">
        <v>2004</v>
      </c>
      <c r="C727" s="67" t="s">
        <v>2454</v>
      </c>
      <c r="D727" s="68"/>
      <c r="E727" s="69"/>
      <c r="F727" s="310">
        <v>0</v>
      </c>
      <c r="G727" s="310">
        <v>-130.33000000000001</v>
      </c>
      <c r="H727" s="144"/>
      <c r="I727" s="93">
        <f t="shared" si="162"/>
        <v>130.33000000000001</v>
      </c>
      <c r="J727" s="160"/>
      <c r="K727" s="310">
        <v>13299.130000000001</v>
      </c>
      <c r="L727" s="310">
        <v>116069.81</v>
      </c>
      <c r="M727" s="144">
        <f t="shared" si="163"/>
        <v>-102770.68</v>
      </c>
      <c r="N727" s="93" t="e">
        <f>+#REF!-L727</f>
        <v>#REF!</v>
      </c>
      <c r="O727" s="261"/>
      <c r="P727" s="160"/>
      <c r="Q727" s="310">
        <v>-4.2</v>
      </c>
      <c r="R727" s="310">
        <v>5251.45</v>
      </c>
      <c r="S727" s="144"/>
      <c r="T727" s="93">
        <f t="shared" si="164"/>
        <v>-5251.45</v>
      </c>
      <c r="U727" s="160"/>
      <c r="V727" s="310">
        <v>17754.64</v>
      </c>
      <c r="W727" s="310">
        <v>128515.64</v>
      </c>
      <c r="X727" s="144"/>
      <c r="Y727" s="93"/>
      <c r="Z727" s="134"/>
    </row>
    <row r="728" spans="1:26" s="70" customFormat="1" hidden="1" outlineLevel="1" x14ac:dyDescent="0.25">
      <c r="A728" s="65" t="s">
        <v>1544</v>
      </c>
      <c r="B728" s="66" t="s">
        <v>2005</v>
      </c>
      <c r="C728" s="67" t="s">
        <v>2455</v>
      </c>
      <c r="D728" s="68"/>
      <c r="E728" s="69"/>
      <c r="F728" s="310">
        <v>27010.89</v>
      </c>
      <c r="G728" s="310">
        <v>26913.55</v>
      </c>
      <c r="H728" s="144"/>
      <c r="I728" s="93">
        <f t="shared" si="162"/>
        <v>-26913.55</v>
      </c>
      <c r="J728" s="160"/>
      <c r="K728" s="310">
        <v>110085.86</v>
      </c>
      <c r="L728" s="310">
        <v>113684.24</v>
      </c>
      <c r="M728" s="144">
        <f t="shared" si="163"/>
        <v>-3598.3800000000047</v>
      </c>
      <c r="N728" s="93" t="e">
        <f>+#REF!-L728</f>
        <v>#REF!</v>
      </c>
      <c r="O728" s="261"/>
      <c r="P728" s="160"/>
      <c r="Q728" s="310">
        <v>54171.42</v>
      </c>
      <c r="R728" s="310">
        <v>52552.66</v>
      </c>
      <c r="S728" s="144"/>
      <c r="T728" s="93">
        <f t="shared" si="164"/>
        <v>-52552.66</v>
      </c>
      <c r="U728" s="160"/>
      <c r="V728" s="310">
        <v>253992.01</v>
      </c>
      <c r="W728" s="310">
        <v>273131.61</v>
      </c>
      <c r="X728" s="144"/>
      <c r="Y728" s="93"/>
      <c r="Z728" s="134"/>
    </row>
    <row r="729" spans="1:26" s="70" customFormat="1" hidden="1" outlineLevel="1" x14ac:dyDescent="0.25">
      <c r="A729" s="65" t="s">
        <v>1545</v>
      </c>
      <c r="B729" s="66" t="s">
        <v>2006</v>
      </c>
      <c r="C729" s="67" t="s">
        <v>2456</v>
      </c>
      <c r="D729" s="68"/>
      <c r="E729" s="69"/>
      <c r="F729" s="310">
        <v>800</v>
      </c>
      <c r="G729" s="310">
        <v>800</v>
      </c>
      <c r="H729" s="144"/>
      <c r="I729" s="93">
        <f t="shared" si="162"/>
        <v>-800</v>
      </c>
      <c r="J729" s="160"/>
      <c r="K729" s="310">
        <v>5600</v>
      </c>
      <c r="L729" s="310">
        <v>4800</v>
      </c>
      <c r="M729" s="144">
        <f t="shared" si="163"/>
        <v>800</v>
      </c>
      <c r="N729" s="93" t="e">
        <f>+#REF!-L729</f>
        <v>#REF!</v>
      </c>
      <c r="O729" s="261"/>
      <c r="P729" s="160"/>
      <c r="Q729" s="310">
        <v>3200</v>
      </c>
      <c r="R729" s="310">
        <v>1600</v>
      </c>
      <c r="S729" s="144"/>
      <c r="T729" s="93">
        <f t="shared" si="164"/>
        <v>-1600</v>
      </c>
      <c r="U729" s="160"/>
      <c r="V729" s="310">
        <v>18233.71</v>
      </c>
      <c r="W729" s="310">
        <v>16680.11</v>
      </c>
      <c r="X729" s="144"/>
      <c r="Y729" s="93"/>
      <c r="Z729" s="134"/>
    </row>
    <row r="730" spans="1:26" s="70" customFormat="1" hidden="1" outlineLevel="1" x14ac:dyDescent="0.25">
      <c r="A730" s="65" t="s">
        <v>1546</v>
      </c>
      <c r="B730" s="66" t="s">
        <v>2007</v>
      </c>
      <c r="C730" s="67" t="s">
        <v>2457</v>
      </c>
      <c r="D730" s="68"/>
      <c r="E730" s="69"/>
      <c r="F730" s="310">
        <v>4092.1600000000003</v>
      </c>
      <c r="G730" s="310">
        <v>4568.76</v>
      </c>
      <c r="H730" s="144"/>
      <c r="I730" s="93">
        <f t="shared" si="162"/>
        <v>-4568.76</v>
      </c>
      <c r="J730" s="160"/>
      <c r="K730" s="310">
        <v>24866.95</v>
      </c>
      <c r="L730" s="310">
        <v>26632.73</v>
      </c>
      <c r="M730" s="144">
        <f t="shared" ref="M730:M731" si="165">+K730-L730</f>
        <v>-1765.7799999999988</v>
      </c>
      <c r="N730" s="93" t="e">
        <f>+#REF!-L730</f>
        <v>#REF!</v>
      </c>
      <c r="O730" s="261"/>
      <c r="P730" s="160"/>
      <c r="Q730" s="310">
        <v>12280.84</v>
      </c>
      <c r="R730" s="310">
        <v>12945.93</v>
      </c>
      <c r="S730" s="144"/>
      <c r="T730" s="93">
        <f t="shared" si="164"/>
        <v>-12945.93</v>
      </c>
      <c r="U730" s="160"/>
      <c r="V730" s="310">
        <v>50799.53</v>
      </c>
      <c r="W730" s="310">
        <v>45915.21</v>
      </c>
      <c r="X730" s="144"/>
      <c r="Y730" s="93"/>
      <c r="Z730" s="134"/>
    </row>
    <row r="731" spans="1:26" collapsed="1" x14ac:dyDescent="0.25">
      <c r="A731" s="40" t="s">
        <v>731</v>
      </c>
      <c r="B731" s="40">
        <v>19</v>
      </c>
      <c r="C731" s="80" t="s">
        <v>1234</v>
      </c>
      <c r="D731" s="85" t="s">
        <v>276</v>
      </c>
      <c r="E731" s="50"/>
      <c r="F731" s="286">
        <v>1019437.3910000002</v>
      </c>
      <c r="G731" s="286">
        <v>2659165.4399999995</v>
      </c>
      <c r="H731" s="286"/>
      <c r="I731" s="50">
        <f t="shared" si="162"/>
        <v>-2659165.4399999995</v>
      </c>
      <c r="J731" s="264"/>
      <c r="K731" s="286">
        <v>9298083.6280000024</v>
      </c>
      <c r="L731" s="286">
        <v>11818247.079000004</v>
      </c>
      <c r="M731" s="286">
        <f t="shared" si="165"/>
        <v>-2520163.4510000013</v>
      </c>
      <c r="N731" s="50" t="e">
        <f>+#REF!-L731</f>
        <v>#REF!</v>
      </c>
      <c r="O731" s="185"/>
      <c r="P731" s="257"/>
      <c r="Q731" s="286">
        <v>4579854.9839999983</v>
      </c>
      <c r="R731" s="286">
        <v>6237703.04</v>
      </c>
      <c r="S731" s="286"/>
      <c r="T731" s="50">
        <f t="shared" si="164"/>
        <v>-6237703.04</v>
      </c>
      <c r="U731" s="264"/>
      <c r="V731" s="286">
        <v>23736420.857999995</v>
      </c>
      <c r="W731" s="286">
        <v>17418900.611000005</v>
      </c>
      <c r="X731" s="286"/>
      <c r="Y731"/>
      <c r="Z731"/>
    </row>
    <row r="732" spans="1:26" x14ac:dyDescent="0.25">
      <c r="A732" s="40"/>
      <c r="B732" s="40">
        <v>20</v>
      </c>
      <c r="C732" s="80" t="s">
        <v>281</v>
      </c>
      <c r="D732" s="184"/>
      <c r="E732" s="242"/>
      <c r="F732" s="308"/>
      <c r="G732" s="308"/>
      <c r="H732" s="308"/>
      <c r="I732" s="242"/>
      <c r="J732" s="269"/>
      <c r="K732" s="308"/>
      <c r="L732" s="308"/>
      <c r="M732" s="308"/>
      <c r="N732" s="242"/>
      <c r="O732" s="267"/>
      <c r="P732" s="268"/>
      <c r="Q732" s="308"/>
      <c r="R732" s="308"/>
      <c r="S732" s="308"/>
      <c r="T732" s="242"/>
      <c r="U732" s="269"/>
      <c r="V732" s="308"/>
      <c r="W732" s="308"/>
      <c r="X732" s="308"/>
      <c r="Y732" s="241"/>
      <c r="Z732" s="241"/>
    </row>
    <row r="733" spans="1:26" s="70" customFormat="1" hidden="1" outlineLevel="1" x14ac:dyDescent="0.25">
      <c r="A733" s="65" t="s">
        <v>1582</v>
      </c>
      <c r="B733" s="66" t="s">
        <v>2043</v>
      </c>
      <c r="C733" s="67" t="s">
        <v>2483</v>
      </c>
      <c r="D733" s="68"/>
      <c r="E733" s="69"/>
      <c r="F733" s="310">
        <v>279.35000000000002</v>
      </c>
      <c r="G733" s="310">
        <v>1611.17</v>
      </c>
      <c r="H733" s="144"/>
      <c r="I733" s="93">
        <f t="shared" ref="I733:I743" si="166">+U733-G733</f>
        <v>-1611.17</v>
      </c>
      <c r="J733" s="160"/>
      <c r="K733" s="310">
        <v>2871.5</v>
      </c>
      <c r="L733" s="310">
        <v>14503.35</v>
      </c>
      <c r="M733" s="144">
        <f t="shared" ref="M733:M743" si="167">+K733-L733</f>
        <v>-11631.85</v>
      </c>
      <c r="N733" s="93" t="e">
        <f>+#REF!-L733</f>
        <v>#REF!</v>
      </c>
      <c r="O733" s="261"/>
      <c r="P733" s="160"/>
      <c r="Q733" s="310">
        <v>1855.29</v>
      </c>
      <c r="R733" s="310">
        <v>4833.51</v>
      </c>
      <c r="S733" s="144"/>
      <c r="T733" s="93">
        <f t="shared" ref="T733:T743" si="168">+P733-R733</f>
        <v>-4833.51</v>
      </c>
      <c r="U733" s="160"/>
      <c r="V733" s="310">
        <v>13505.73</v>
      </c>
      <c r="W733" s="310">
        <v>23557.17</v>
      </c>
      <c r="X733" s="144"/>
      <c r="Y733" s="93"/>
      <c r="Z733" s="134"/>
    </row>
    <row r="734" spans="1:26" s="70" customFormat="1" hidden="1" outlineLevel="1" x14ac:dyDescent="0.25">
      <c r="A734" s="65" t="s">
        <v>1583</v>
      </c>
      <c r="B734" s="66" t="s">
        <v>2044</v>
      </c>
      <c r="C734" s="67" t="s">
        <v>2484</v>
      </c>
      <c r="D734" s="68"/>
      <c r="E734" s="69"/>
      <c r="F734" s="310">
        <v>11593.91</v>
      </c>
      <c r="G734" s="310">
        <v>45626.75</v>
      </c>
      <c r="H734" s="144"/>
      <c r="I734" s="93">
        <f t="shared" si="166"/>
        <v>-45626.75</v>
      </c>
      <c r="J734" s="160"/>
      <c r="K734" s="310">
        <v>102940.14</v>
      </c>
      <c r="L734" s="310">
        <v>437834.71</v>
      </c>
      <c r="M734" s="144">
        <f t="shared" si="167"/>
        <v>-334894.57</v>
      </c>
      <c r="N734" s="93" t="e">
        <f>+#REF!-L734</f>
        <v>#REF!</v>
      </c>
      <c r="O734" s="261"/>
      <c r="P734" s="160"/>
      <c r="Q734" s="310">
        <v>45560.57</v>
      </c>
      <c r="R734" s="310">
        <v>200535.57</v>
      </c>
      <c r="S734" s="144"/>
      <c r="T734" s="93">
        <f t="shared" si="168"/>
        <v>-200535.57</v>
      </c>
      <c r="U734" s="160"/>
      <c r="V734" s="310">
        <v>715966.07000000007</v>
      </c>
      <c r="W734" s="310">
        <v>1083752.68</v>
      </c>
      <c r="X734" s="144"/>
      <c r="Y734" s="93"/>
      <c r="Z734" s="134"/>
    </row>
    <row r="735" spans="1:26" s="70" customFormat="1" hidden="1" outlineLevel="1" x14ac:dyDescent="0.25">
      <c r="A735" s="65" t="s">
        <v>1584</v>
      </c>
      <c r="B735" s="66" t="s">
        <v>2045</v>
      </c>
      <c r="C735" s="67" t="s">
        <v>2485</v>
      </c>
      <c r="D735" s="68"/>
      <c r="E735" s="69"/>
      <c r="F735" s="310">
        <v>1808.33</v>
      </c>
      <c r="G735" s="310">
        <v>731.68000000000006</v>
      </c>
      <c r="H735" s="144"/>
      <c r="I735" s="93">
        <f t="shared" si="166"/>
        <v>-731.68000000000006</v>
      </c>
      <c r="J735" s="160"/>
      <c r="K735" s="310">
        <v>11473.99</v>
      </c>
      <c r="L735" s="310">
        <v>867.87</v>
      </c>
      <c r="M735" s="144">
        <f t="shared" si="167"/>
        <v>10606.119999999999</v>
      </c>
      <c r="N735" s="93" t="e">
        <f>+#REF!-L735</f>
        <v>#REF!</v>
      </c>
      <c r="O735" s="261"/>
      <c r="P735" s="160"/>
      <c r="Q735" s="310">
        <v>10161.469999999999</v>
      </c>
      <c r="R735" s="310">
        <v>864.84</v>
      </c>
      <c r="S735" s="144"/>
      <c r="T735" s="93">
        <f t="shared" si="168"/>
        <v>-864.84</v>
      </c>
      <c r="U735" s="160"/>
      <c r="V735" s="310">
        <v>24711.78</v>
      </c>
      <c r="W735" s="310">
        <v>859.75</v>
      </c>
      <c r="X735" s="144"/>
      <c r="Y735" s="93"/>
      <c r="Z735" s="134"/>
    </row>
    <row r="736" spans="1:26" s="70" customFormat="1" hidden="1" outlineLevel="1" x14ac:dyDescent="0.25">
      <c r="A736" s="65" t="s">
        <v>1585</v>
      </c>
      <c r="B736" s="66" t="s">
        <v>2046</v>
      </c>
      <c r="C736" s="67" t="s">
        <v>2486</v>
      </c>
      <c r="D736" s="68"/>
      <c r="E736" s="69"/>
      <c r="F736" s="310">
        <v>0</v>
      </c>
      <c r="G736" s="310">
        <v>376.75</v>
      </c>
      <c r="H736" s="144"/>
      <c r="I736" s="93">
        <f t="shared" si="166"/>
        <v>-376.75</v>
      </c>
      <c r="J736" s="160"/>
      <c r="K736" s="310">
        <v>0</v>
      </c>
      <c r="L736" s="310">
        <v>2282.67</v>
      </c>
      <c r="M736" s="144">
        <f t="shared" si="167"/>
        <v>-2282.67</v>
      </c>
      <c r="N736" s="93" t="e">
        <f>+#REF!-L736</f>
        <v>#REF!</v>
      </c>
      <c r="O736" s="261"/>
      <c r="P736" s="160"/>
      <c r="Q736" s="310">
        <v>0</v>
      </c>
      <c r="R736" s="310">
        <v>1144.56</v>
      </c>
      <c r="S736" s="144"/>
      <c r="T736" s="93">
        <f t="shared" si="168"/>
        <v>-1144.56</v>
      </c>
      <c r="U736" s="160"/>
      <c r="V736" s="310">
        <v>2259.56</v>
      </c>
      <c r="W736" s="310">
        <v>4642.22</v>
      </c>
      <c r="X736" s="144"/>
      <c r="Y736" s="93"/>
      <c r="Z736" s="134"/>
    </row>
    <row r="737" spans="1:26" s="70" customFormat="1" hidden="1" outlineLevel="1" x14ac:dyDescent="0.25">
      <c r="A737" s="65" t="s">
        <v>1586</v>
      </c>
      <c r="B737" s="66" t="s">
        <v>2047</v>
      </c>
      <c r="C737" s="67" t="s">
        <v>2487</v>
      </c>
      <c r="D737" s="68"/>
      <c r="E737" s="69"/>
      <c r="F737" s="310">
        <v>0</v>
      </c>
      <c r="G737" s="310">
        <v>62751.8</v>
      </c>
      <c r="H737" s="144"/>
      <c r="I737" s="93">
        <f t="shared" si="166"/>
        <v>-62751.8</v>
      </c>
      <c r="J737" s="160"/>
      <c r="K737" s="310">
        <v>0</v>
      </c>
      <c r="L737" s="310">
        <v>632378</v>
      </c>
      <c r="M737" s="144">
        <f t="shared" si="167"/>
        <v>-632378</v>
      </c>
      <c r="N737" s="93" t="e">
        <f>+#REF!-L737</f>
        <v>#REF!</v>
      </c>
      <c r="O737" s="261"/>
      <c r="P737" s="160"/>
      <c r="Q737" s="310">
        <v>0</v>
      </c>
      <c r="R737" s="310">
        <v>248878.2</v>
      </c>
      <c r="S737" s="144"/>
      <c r="T737" s="93">
        <f t="shared" si="168"/>
        <v>-248878.2</v>
      </c>
      <c r="U737" s="160"/>
      <c r="V737" s="310">
        <v>485825.73</v>
      </c>
      <c r="W737" s="310">
        <v>1142269.6099999999</v>
      </c>
      <c r="X737" s="144"/>
      <c r="Y737" s="93"/>
      <c r="Z737" s="134"/>
    </row>
    <row r="738" spans="1:26" s="70" customFormat="1" hidden="1" outlineLevel="1" x14ac:dyDescent="0.25">
      <c r="A738" s="65" t="s">
        <v>1587</v>
      </c>
      <c r="B738" s="66" t="s">
        <v>2048</v>
      </c>
      <c r="C738" s="67" t="s">
        <v>2488</v>
      </c>
      <c r="D738" s="68"/>
      <c r="E738" s="69"/>
      <c r="F738" s="310">
        <v>0</v>
      </c>
      <c r="G738" s="310">
        <v>84260.39</v>
      </c>
      <c r="H738" s="144"/>
      <c r="I738" s="93">
        <f t="shared" si="166"/>
        <v>-84260.39</v>
      </c>
      <c r="J738" s="160"/>
      <c r="K738" s="310">
        <v>0</v>
      </c>
      <c r="L738" s="310">
        <v>487291.14</v>
      </c>
      <c r="M738" s="144">
        <f t="shared" si="167"/>
        <v>-487291.14</v>
      </c>
      <c r="N738" s="93" t="e">
        <f>+#REF!-L738</f>
        <v>#REF!</v>
      </c>
      <c r="O738" s="261"/>
      <c r="P738" s="160"/>
      <c r="Q738" s="310">
        <v>0</v>
      </c>
      <c r="R738" s="310">
        <v>255613.11000000002</v>
      </c>
      <c r="S738" s="144"/>
      <c r="T738" s="93">
        <f t="shared" si="168"/>
        <v>-255613.11000000002</v>
      </c>
      <c r="U738" s="160"/>
      <c r="V738" s="310">
        <v>452394.56</v>
      </c>
      <c r="W738" s="310">
        <v>970773.26</v>
      </c>
      <c r="X738" s="144"/>
      <c r="Y738" s="93"/>
      <c r="Z738" s="134"/>
    </row>
    <row r="739" spans="1:26" s="70" customFormat="1" hidden="1" outlineLevel="1" x14ac:dyDescent="0.25">
      <c r="A739" s="65" t="s">
        <v>1588</v>
      </c>
      <c r="B739" s="66" t="s">
        <v>2049</v>
      </c>
      <c r="C739" s="67" t="s">
        <v>2489</v>
      </c>
      <c r="D739" s="68"/>
      <c r="E739" s="69"/>
      <c r="F739" s="310">
        <v>0</v>
      </c>
      <c r="G739" s="310">
        <v>0</v>
      </c>
      <c r="H739" s="144"/>
      <c r="I739" s="93">
        <f t="shared" si="166"/>
        <v>0</v>
      </c>
      <c r="J739" s="160"/>
      <c r="K739" s="310">
        <v>0</v>
      </c>
      <c r="L739" s="310">
        <v>0</v>
      </c>
      <c r="M739" s="144">
        <f t="shared" si="167"/>
        <v>0</v>
      </c>
      <c r="N739" s="93" t="e">
        <f>+#REF!-L739</f>
        <v>#REF!</v>
      </c>
      <c r="O739" s="261"/>
      <c r="P739" s="160"/>
      <c r="Q739" s="310">
        <v>0</v>
      </c>
      <c r="R739" s="310">
        <v>0</v>
      </c>
      <c r="S739" s="144"/>
      <c r="T739" s="93">
        <f t="shared" si="168"/>
        <v>0</v>
      </c>
      <c r="U739" s="160"/>
      <c r="V739" s="310">
        <v>0</v>
      </c>
      <c r="W739" s="310">
        <v>3.72</v>
      </c>
      <c r="X739" s="144"/>
      <c r="Y739" s="93"/>
      <c r="Z739" s="134"/>
    </row>
    <row r="740" spans="1:26" s="70" customFormat="1" hidden="1" outlineLevel="1" x14ac:dyDescent="0.25">
      <c r="A740" s="65" t="s">
        <v>1589</v>
      </c>
      <c r="B740" s="66" t="s">
        <v>2050</v>
      </c>
      <c r="C740" s="67" t="s">
        <v>2490</v>
      </c>
      <c r="D740" s="68"/>
      <c r="E740" s="69"/>
      <c r="F740" s="310">
        <v>0</v>
      </c>
      <c r="G740" s="310">
        <v>0</v>
      </c>
      <c r="H740" s="144"/>
      <c r="I740" s="93">
        <f t="shared" si="166"/>
        <v>0</v>
      </c>
      <c r="J740" s="160"/>
      <c r="K740" s="310">
        <v>0</v>
      </c>
      <c r="L740" s="310">
        <v>0</v>
      </c>
      <c r="M740" s="144">
        <f t="shared" si="167"/>
        <v>0</v>
      </c>
      <c r="N740" s="93" t="e">
        <f>+#REF!-L740</f>
        <v>#REF!</v>
      </c>
      <c r="O740" s="261"/>
      <c r="P740" s="160"/>
      <c r="Q740" s="310">
        <v>0</v>
      </c>
      <c r="R740" s="310">
        <v>0</v>
      </c>
      <c r="S740" s="144"/>
      <c r="T740" s="93">
        <f t="shared" si="168"/>
        <v>0</v>
      </c>
      <c r="U740" s="160"/>
      <c r="V740" s="310">
        <v>0</v>
      </c>
      <c r="W740" s="310">
        <v>54.59</v>
      </c>
      <c r="X740" s="144"/>
      <c r="Y740" s="93"/>
      <c r="Z740" s="134"/>
    </row>
    <row r="741" spans="1:26" s="70" customFormat="1" hidden="1" outlineLevel="1" x14ac:dyDescent="0.25">
      <c r="A741" s="65" t="s">
        <v>1590</v>
      </c>
      <c r="B741" s="66" t="s">
        <v>2051</v>
      </c>
      <c r="C741" s="67" t="s">
        <v>2491</v>
      </c>
      <c r="D741" s="68"/>
      <c r="E741" s="69"/>
      <c r="F741" s="310">
        <v>0</v>
      </c>
      <c r="G741" s="310">
        <v>6.74</v>
      </c>
      <c r="H741" s="144"/>
      <c r="I741" s="93">
        <f t="shared" si="166"/>
        <v>-6.74</v>
      </c>
      <c r="J741" s="160"/>
      <c r="K741" s="310">
        <v>0</v>
      </c>
      <c r="L741" s="310">
        <v>98.31</v>
      </c>
      <c r="M741" s="144">
        <f t="shared" si="167"/>
        <v>-98.31</v>
      </c>
      <c r="N741" s="93" t="e">
        <f>+#REF!-L741</f>
        <v>#REF!</v>
      </c>
      <c r="O741" s="261"/>
      <c r="P741" s="160"/>
      <c r="Q741" s="310">
        <v>0</v>
      </c>
      <c r="R741" s="310">
        <v>98.31</v>
      </c>
      <c r="S741" s="144"/>
      <c r="T741" s="93">
        <f t="shared" si="168"/>
        <v>-98.31</v>
      </c>
      <c r="U741" s="160"/>
      <c r="V741" s="310">
        <v>0</v>
      </c>
      <c r="W741" s="310">
        <v>99.53</v>
      </c>
      <c r="X741" s="144"/>
      <c r="Y741" s="93"/>
      <c r="Z741" s="134"/>
    </row>
    <row r="742" spans="1:26" s="70" customFormat="1" hidden="1" outlineLevel="1" x14ac:dyDescent="0.25">
      <c r="A742" s="65" t="s">
        <v>1591</v>
      </c>
      <c r="B742" s="66" t="s">
        <v>2052</v>
      </c>
      <c r="C742" s="67" t="s">
        <v>2492</v>
      </c>
      <c r="D742" s="68"/>
      <c r="E742" s="69"/>
      <c r="F742" s="310">
        <v>0</v>
      </c>
      <c r="G742" s="310">
        <v>123.96000000000001</v>
      </c>
      <c r="H742" s="144"/>
      <c r="I742" s="93">
        <f t="shared" si="166"/>
        <v>-123.96000000000001</v>
      </c>
      <c r="J742" s="160"/>
      <c r="K742" s="310">
        <v>0</v>
      </c>
      <c r="L742" s="310">
        <v>868.96</v>
      </c>
      <c r="M742" s="144">
        <f t="shared" si="167"/>
        <v>-868.96</v>
      </c>
      <c r="N742" s="93" t="e">
        <f>+#REF!-L742</f>
        <v>#REF!</v>
      </c>
      <c r="O742" s="261"/>
      <c r="P742" s="160"/>
      <c r="Q742" s="310">
        <v>0</v>
      </c>
      <c r="R742" s="310">
        <v>294.81</v>
      </c>
      <c r="S742" s="144"/>
      <c r="T742" s="93">
        <f t="shared" si="168"/>
        <v>-294.81</v>
      </c>
      <c r="U742" s="160"/>
      <c r="V742" s="310">
        <v>4243.75</v>
      </c>
      <c r="W742" s="310">
        <v>3299.38</v>
      </c>
      <c r="X742" s="144"/>
      <c r="Y742" s="93"/>
      <c r="Z742" s="134"/>
    </row>
    <row r="743" spans="1:26" collapsed="1" x14ac:dyDescent="0.25">
      <c r="A743" s="40" t="s">
        <v>732</v>
      </c>
      <c r="B743" s="40">
        <v>21</v>
      </c>
      <c r="C743" s="89" t="s">
        <v>280</v>
      </c>
      <c r="D743" s="85" t="s">
        <v>275</v>
      </c>
      <c r="E743" s="50"/>
      <c r="F743" s="102">
        <v>13681.59</v>
      </c>
      <c r="G743" s="102">
        <v>195489.23999999996</v>
      </c>
      <c r="H743" s="102"/>
      <c r="I743" s="50">
        <f t="shared" si="166"/>
        <v>-195489.23999999996</v>
      </c>
      <c r="J743" s="264"/>
      <c r="K743" s="102">
        <v>117285.63</v>
      </c>
      <c r="L743" s="102">
        <v>1576125.0100000002</v>
      </c>
      <c r="M743" s="286">
        <f t="shared" si="167"/>
        <v>-1458839.3800000004</v>
      </c>
      <c r="N743" s="50" t="e">
        <f>+#REF!-L743</f>
        <v>#REF!</v>
      </c>
      <c r="O743" s="185"/>
      <c r="P743" s="257"/>
      <c r="Q743" s="102">
        <v>57577.33</v>
      </c>
      <c r="R743" s="102">
        <v>712262.91000000015</v>
      </c>
      <c r="S743" s="286"/>
      <c r="T743" s="50">
        <f t="shared" si="168"/>
        <v>-712262.91000000015</v>
      </c>
      <c r="U743" s="264"/>
      <c r="V743" s="102">
        <v>1698907.1800000002</v>
      </c>
      <c r="W743" s="102">
        <v>3229311.9100000006</v>
      </c>
      <c r="X743" s="286"/>
      <c r="Y743"/>
      <c r="Z743"/>
    </row>
    <row r="744" spans="1:26" s="70" customFormat="1" hidden="1" outlineLevel="1" x14ac:dyDescent="0.25">
      <c r="A744" s="65" t="s">
        <v>1592</v>
      </c>
      <c r="B744" s="66" t="s">
        <v>2053</v>
      </c>
      <c r="C744" s="67" t="s">
        <v>2470</v>
      </c>
      <c r="D744" s="68"/>
      <c r="E744" s="69"/>
      <c r="F744" s="310">
        <v>1673.3700000000001</v>
      </c>
      <c r="G744" s="310">
        <v>0</v>
      </c>
      <c r="H744" s="144"/>
      <c r="I744" s="93"/>
      <c r="J744" s="160"/>
      <c r="K744" s="310">
        <v>3973.87</v>
      </c>
      <c r="L744" s="310">
        <v>0</v>
      </c>
      <c r="M744" s="144"/>
      <c r="N744" s="93"/>
      <c r="O744" s="261"/>
      <c r="P744" s="160"/>
      <c r="Q744" s="310">
        <v>2871.8</v>
      </c>
      <c r="R744" s="310">
        <v>0</v>
      </c>
      <c r="S744" s="144"/>
      <c r="T744" s="93"/>
      <c r="U744" s="160"/>
      <c r="V744" s="310">
        <v>3973.87</v>
      </c>
      <c r="W744" s="310">
        <v>0</v>
      </c>
      <c r="X744" s="144"/>
      <c r="Y744" s="93"/>
      <c r="Z744" s="134"/>
    </row>
    <row r="745" spans="1:26" collapsed="1" x14ac:dyDescent="0.25">
      <c r="A745" s="40" t="s">
        <v>1107</v>
      </c>
      <c r="B745" s="325">
        <v>21.1</v>
      </c>
      <c r="C745" s="80" t="s">
        <v>1027</v>
      </c>
      <c r="D745" s="85"/>
      <c r="E745" s="50"/>
      <c r="F745" s="102">
        <v>1673.3700000000001</v>
      </c>
      <c r="G745" s="102">
        <v>0</v>
      </c>
      <c r="H745" s="102"/>
      <c r="I745" s="50"/>
      <c r="J745" s="264"/>
      <c r="K745" s="102">
        <v>3973.87</v>
      </c>
      <c r="L745" s="102">
        <v>0</v>
      </c>
      <c r="M745" s="286"/>
      <c r="N745" s="50"/>
      <c r="O745" s="185"/>
      <c r="P745" s="257"/>
      <c r="Q745" s="102">
        <v>2871.8</v>
      </c>
      <c r="R745" s="102">
        <v>0</v>
      </c>
      <c r="S745" s="286"/>
      <c r="T745" s="50"/>
      <c r="U745" s="264"/>
      <c r="V745" s="102">
        <v>3973.87</v>
      </c>
      <c r="W745" s="102">
        <v>0</v>
      </c>
      <c r="X745" s="286"/>
      <c r="Y745"/>
      <c r="Z745"/>
    </row>
    <row r="746" spans="1:26" s="70" customFormat="1" hidden="1" outlineLevel="1" x14ac:dyDescent="0.25">
      <c r="A746" s="65" t="s">
        <v>1593</v>
      </c>
      <c r="B746" s="66" t="s">
        <v>2054</v>
      </c>
      <c r="C746" s="67" t="s">
        <v>2469</v>
      </c>
      <c r="D746" s="68"/>
      <c r="E746" s="69"/>
      <c r="F746" s="310">
        <v>69906.5</v>
      </c>
      <c r="G746" s="310">
        <v>0</v>
      </c>
      <c r="H746" s="144"/>
      <c r="I746" s="93"/>
      <c r="J746" s="160"/>
      <c r="K746" s="310">
        <v>396443.10000000003</v>
      </c>
      <c r="L746" s="310">
        <v>0</v>
      </c>
      <c r="M746" s="144"/>
      <c r="N746" s="93"/>
      <c r="O746" s="261"/>
      <c r="P746" s="160"/>
      <c r="Q746" s="310">
        <v>199750.24</v>
      </c>
      <c r="R746" s="310">
        <v>0</v>
      </c>
      <c r="S746" s="144"/>
      <c r="T746" s="93"/>
      <c r="U746" s="160"/>
      <c r="V746" s="310">
        <v>396443.10000000003</v>
      </c>
      <c r="W746" s="310">
        <v>0</v>
      </c>
      <c r="X746" s="144"/>
      <c r="Y746" s="93"/>
      <c r="Z746" s="134"/>
    </row>
    <row r="747" spans="1:26" collapsed="1" x14ac:dyDescent="0.25">
      <c r="A747" s="40" t="s">
        <v>1108</v>
      </c>
      <c r="B747" s="325">
        <v>21.2</v>
      </c>
      <c r="C747" s="80" t="s">
        <v>1028</v>
      </c>
      <c r="D747" s="85"/>
      <c r="E747" s="50"/>
      <c r="F747" s="102">
        <v>69906.5</v>
      </c>
      <c r="G747" s="102">
        <v>0</v>
      </c>
      <c r="H747" s="102"/>
      <c r="I747" s="50"/>
      <c r="J747" s="264"/>
      <c r="K747" s="102">
        <v>396443.10000000003</v>
      </c>
      <c r="L747" s="102">
        <v>0</v>
      </c>
      <c r="M747" s="286"/>
      <c r="N747" s="50"/>
      <c r="O747" s="185"/>
      <c r="P747" s="257"/>
      <c r="Q747" s="102">
        <v>199750.24</v>
      </c>
      <c r="R747" s="102">
        <v>0</v>
      </c>
      <c r="S747" s="286"/>
      <c r="T747" s="50"/>
      <c r="U747" s="264"/>
      <c r="V747" s="102">
        <v>396443.10000000003</v>
      </c>
      <c r="W747" s="102">
        <v>0</v>
      </c>
      <c r="X747" s="286"/>
      <c r="Y747"/>
      <c r="Z747"/>
    </row>
    <row r="748" spans="1:26" s="70" customFormat="1" hidden="1" outlineLevel="1" x14ac:dyDescent="0.25">
      <c r="A748" s="65" t="s">
        <v>1594</v>
      </c>
      <c r="B748" s="66" t="s">
        <v>2055</v>
      </c>
      <c r="C748" s="67" t="s">
        <v>2493</v>
      </c>
      <c r="D748" s="68"/>
      <c r="E748" s="69"/>
      <c r="F748" s="310">
        <v>5208.16</v>
      </c>
      <c r="G748" s="310">
        <v>0</v>
      </c>
      <c r="H748" s="144"/>
      <c r="I748" s="93"/>
      <c r="J748" s="160"/>
      <c r="K748" s="310">
        <v>60898.880000000005</v>
      </c>
      <c r="L748" s="310">
        <v>0</v>
      </c>
      <c r="M748" s="144"/>
      <c r="N748" s="93"/>
      <c r="O748" s="261"/>
      <c r="P748" s="160"/>
      <c r="Q748" s="310">
        <v>25779.119999999999</v>
      </c>
      <c r="R748" s="310">
        <v>0</v>
      </c>
      <c r="S748" s="144"/>
      <c r="T748" s="93"/>
      <c r="U748" s="160"/>
      <c r="V748" s="310">
        <v>60898.880000000005</v>
      </c>
      <c r="W748" s="310">
        <v>0</v>
      </c>
      <c r="X748" s="144"/>
      <c r="Y748" s="93"/>
      <c r="Z748" s="134"/>
    </row>
    <row r="749" spans="1:26" collapsed="1" x14ac:dyDescent="0.25">
      <c r="A749" s="40" t="s">
        <v>1109</v>
      </c>
      <c r="B749" s="325">
        <v>21.3</v>
      </c>
      <c r="C749" s="80" t="s">
        <v>1029</v>
      </c>
      <c r="D749" s="85"/>
      <c r="E749" s="50"/>
      <c r="F749" s="102">
        <v>5208.16</v>
      </c>
      <c r="G749" s="102">
        <v>0</v>
      </c>
      <c r="H749" s="102"/>
      <c r="I749" s="50"/>
      <c r="J749" s="264"/>
      <c r="K749" s="102">
        <v>60898.880000000005</v>
      </c>
      <c r="L749" s="102">
        <v>0</v>
      </c>
      <c r="M749" s="286"/>
      <c r="N749" s="50"/>
      <c r="O749" s="185"/>
      <c r="P749" s="257"/>
      <c r="Q749" s="102">
        <v>25779.119999999999</v>
      </c>
      <c r="R749" s="102">
        <v>0</v>
      </c>
      <c r="S749" s="286"/>
      <c r="T749" s="50"/>
      <c r="U749" s="264"/>
      <c r="V749" s="102">
        <v>60898.880000000005</v>
      </c>
      <c r="W749" s="102">
        <v>0</v>
      </c>
      <c r="X749" s="286"/>
      <c r="Y749"/>
      <c r="Z749"/>
    </row>
    <row r="750" spans="1:26" x14ac:dyDescent="0.25">
      <c r="A750" s="40"/>
      <c r="B750" s="325">
        <v>21.4</v>
      </c>
      <c r="C750" s="80" t="s">
        <v>1030</v>
      </c>
      <c r="D750" s="85"/>
      <c r="E750" s="50"/>
      <c r="F750" s="102">
        <f>SUM(F745:F749)</f>
        <v>151902.69</v>
      </c>
      <c r="G750" s="102"/>
      <c r="H750" s="102"/>
      <c r="I750" s="50"/>
      <c r="J750" s="264"/>
      <c r="K750" s="102"/>
      <c r="L750" s="102"/>
      <c r="M750" s="286"/>
      <c r="N750" s="50"/>
      <c r="O750" s="185"/>
      <c r="P750" s="257"/>
      <c r="Q750" s="102"/>
      <c r="R750" s="102"/>
      <c r="S750" s="286"/>
      <c r="T750" s="50"/>
      <c r="U750" s="264"/>
      <c r="V750" s="102"/>
      <c r="W750" s="102"/>
      <c r="X750" s="286"/>
      <c r="Y750"/>
      <c r="Z750"/>
    </row>
    <row r="751" spans="1:26" s="70" customFormat="1" hidden="1" outlineLevel="1" x14ac:dyDescent="0.25">
      <c r="A751" s="65" t="s">
        <v>1457</v>
      </c>
      <c r="B751" s="66" t="s">
        <v>1918</v>
      </c>
      <c r="C751" s="67" t="s">
        <v>2369</v>
      </c>
      <c r="D751" s="68"/>
      <c r="E751" s="69"/>
      <c r="F751" s="310">
        <v>892871.27</v>
      </c>
      <c r="G751" s="310">
        <v>1677038.6</v>
      </c>
      <c r="H751" s="144"/>
      <c r="I751" s="93">
        <f t="shared" ref="I751:I782" si="169">+U751-G751</f>
        <v>-1677038.6</v>
      </c>
      <c r="J751" s="160"/>
      <c r="K751" s="310">
        <v>5662758.4699999997</v>
      </c>
      <c r="L751" s="310">
        <v>6606857.3200000003</v>
      </c>
      <c r="M751" s="144">
        <f t="shared" ref="M751:M782" si="170">+K751-L751</f>
        <v>-944098.85000000056</v>
      </c>
      <c r="N751" s="93" t="e">
        <f>+#REF!-L751</f>
        <v>#REF!</v>
      </c>
      <c r="O751" s="261"/>
      <c r="P751" s="160"/>
      <c r="Q751" s="310">
        <v>2706670.59</v>
      </c>
      <c r="R751" s="310">
        <v>3660716.35</v>
      </c>
      <c r="S751" s="144"/>
      <c r="T751" s="93">
        <f t="shared" ref="T751:T782" si="171">+P751-R751</f>
        <v>-3660716.35</v>
      </c>
      <c r="U751" s="160"/>
      <c r="V751" s="310">
        <v>11301171.050000001</v>
      </c>
      <c r="W751" s="310">
        <v>12255605.27</v>
      </c>
      <c r="X751" s="144"/>
      <c r="Y751" s="93"/>
      <c r="Z751" s="134"/>
    </row>
    <row r="752" spans="1:26" s="70" customFormat="1" hidden="1" outlineLevel="1" x14ac:dyDescent="0.25">
      <c r="A752" s="65" t="s">
        <v>1458</v>
      </c>
      <c r="B752" s="66" t="s">
        <v>1919</v>
      </c>
      <c r="C752" s="67" t="s">
        <v>2370</v>
      </c>
      <c r="D752" s="68"/>
      <c r="E752" s="69"/>
      <c r="F752" s="310">
        <v>0</v>
      </c>
      <c r="G752" s="310">
        <v>0</v>
      </c>
      <c r="H752" s="144"/>
      <c r="I752" s="93">
        <f t="shared" si="169"/>
        <v>0</v>
      </c>
      <c r="J752" s="160"/>
      <c r="K752" s="310">
        <v>0</v>
      </c>
      <c r="L752" s="310">
        <v>0</v>
      </c>
      <c r="M752" s="144">
        <f t="shared" si="170"/>
        <v>0</v>
      </c>
      <c r="N752" s="93" t="e">
        <f>+#REF!-L752</f>
        <v>#REF!</v>
      </c>
      <c r="O752" s="261"/>
      <c r="P752" s="160"/>
      <c r="Q752" s="310">
        <v>0</v>
      </c>
      <c r="R752" s="310">
        <v>0</v>
      </c>
      <c r="S752" s="144"/>
      <c r="T752" s="93">
        <f t="shared" si="171"/>
        <v>0</v>
      </c>
      <c r="U752" s="160"/>
      <c r="V752" s="310">
        <v>0</v>
      </c>
      <c r="W752" s="310">
        <v>0</v>
      </c>
      <c r="X752" s="144"/>
      <c r="Y752" s="93"/>
      <c r="Z752" s="134"/>
    </row>
    <row r="753" spans="1:26" s="70" customFormat="1" hidden="1" outlineLevel="1" x14ac:dyDescent="0.25">
      <c r="A753" s="65" t="s">
        <v>1459</v>
      </c>
      <c r="B753" s="66" t="s">
        <v>1920</v>
      </c>
      <c r="C753" s="67" t="s">
        <v>2371</v>
      </c>
      <c r="D753" s="68"/>
      <c r="E753" s="69"/>
      <c r="F753" s="310">
        <v>44892.14</v>
      </c>
      <c r="G753" s="310">
        <v>84757.22</v>
      </c>
      <c r="H753" s="144"/>
      <c r="I753" s="93">
        <f t="shared" si="169"/>
        <v>-84757.22</v>
      </c>
      <c r="J753" s="160"/>
      <c r="K753" s="310">
        <v>717533.58</v>
      </c>
      <c r="L753" s="310">
        <v>424819.02</v>
      </c>
      <c r="M753" s="144">
        <f t="shared" si="170"/>
        <v>292714.55999999994</v>
      </c>
      <c r="N753" s="93" t="e">
        <f>+#REF!-L753</f>
        <v>#REF!</v>
      </c>
      <c r="O753" s="261"/>
      <c r="P753" s="160"/>
      <c r="Q753" s="310">
        <v>400205.9</v>
      </c>
      <c r="R753" s="310">
        <v>178989.15</v>
      </c>
      <c r="S753" s="144"/>
      <c r="T753" s="93">
        <f t="shared" si="171"/>
        <v>-178989.15</v>
      </c>
      <c r="U753" s="160"/>
      <c r="V753" s="310">
        <v>806256.69</v>
      </c>
      <c r="W753" s="310">
        <v>639222.38</v>
      </c>
      <c r="X753" s="144"/>
      <c r="Y753" s="93"/>
      <c r="Z753" s="134"/>
    </row>
    <row r="754" spans="1:26" s="70" customFormat="1" hidden="1" outlineLevel="1" x14ac:dyDescent="0.25">
      <c r="A754" s="65" t="s">
        <v>1460</v>
      </c>
      <c r="B754" s="66" t="s">
        <v>1921</v>
      </c>
      <c r="C754" s="67" t="s">
        <v>2372</v>
      </c>
      <c r="D754" s="68"/>
      <c r="E754" s="69"/>
      <c r="F754" s="310">
        <v>0</v>
      </c>
      <c r="G754" s="310">
        <v>47.92</v>
      </c>
      <c r="H754" s="144"/>
      <c r="I754" s="93">
        <f t="shared" si="169"/>
        <v>-47.92</v>
      </c>
      <c r="J754" s="160"/>
      <c r="K754" s="310">
        <v>64.13</v>
      </c>
      <c r="L754" s="310">
        <v>140.80000000000001</v>
      </c>
      <c r="M754" s="144">
        <f t="shared" si="170"/>
        <v>-76.670000000000016</v>
      </c>
      <c r="N754" s="93" t="e">
        <f>+#REF!-L754</f>
        <v>#REF!</v>
      </c>
      <c r="O754" s="261"/>
      <c r="P754" s="160"/>
      <c r="Q754" s="310">
        <v>0.28000000000000003</v>
      </c>
      <c r="R754" s="310">
        <v>92.53</v>
      </c>
      <c r="S754" s="144"/>
      <c r="T754" s="93">
        <f t="shared" si="171"/>
        <v>-92.53</v>
      </c>
      <c r="U754" s="160"/>
      <c r="V754" s="310">
        <v>117.24</v>
      </c>
      <c r="W754" s="310">
        <v>316</v>
      </c>
      <c r="X754" s="144"/>
      <c r="Y754" s="93"/>
      <c r="Z754" s="134"/>
    </row>
    <row r="755" spans="1:26" s="70" customFormat="1" hidden="1" outlineLevel="1" x14ac:dyDescent="0.25">
      <c r="A755" s="65" t="s">
        <v>1461</v>
      </c>
      <c r="B755" s="66" t="s">
        <v>1922</v>
      </c>
      <c r="C755" s="67" t="s">
        <v>2373</v>
      </c>
      <c r="D755" s="68"/>
      <c r="E755" s="69"/>
      <c r="F755" s="310">
        <v>0</v>
      </c>
      <c r="G755" s="310">
        <v>0</v>
      </c>
      <c r="H755" s="144"/>
      <c r="I755" s="93">
        <f t="shared" si="169"/>
        <v>0</v>
      </c>
      <c r="J755" s="160"/>
      <c r="K755" s="310">
        <v>0</v>
      </c>
      <c r="L755" s="310">
        <v>0</v>
      </c>
      <c r="M755" s="144">
        <f t="shared" si="170"/>
        <v>0</v>
      </c>
      <c r="N755" s="93" t="e">
        <f>+#REF!-L755</f>
        <v>#REF!</v>
      </c>
      <c r="O755" s="261"/>
      <c r="P755" s="160"/>
      <c r="Q755" s="310">
        <v>0</v>
      </c>
      <c r="R755" s="310">
        <v>0</v>
      </c>
      <c r="S755" s="144"/>
      <c r="T755" s="93">
        <f t="shared" si="171"/>
        <v>0</v>
      </c>
      <c r="U755" s="160"/>
      <c r="V755" s="310">
        <v>0</v>
      </c>
      <c r="W755" s="310">
        <v>105.95</v>
      </c>
      <c r="X755" s="144"/>
      <c r="Y755" s="93"/>
      <c r="Z755" s="134"/>
    </row>
    <row r="756" spans="1:26" s="70" customFormat="1" hidden="1" outlineLevel="1" x14ac:dyDescent="0.25">
      <c r="A756" s="65" t="s">
        <v>1462</v>
      </c>
      <c r="B756" s="66" t="s">
        <v>1923</v>
      </c>
      <c r="C756" s="67" t="s">
        <v>2374</v>
      </c>
      <c r="D756" s="68"/>
      <c r="E756" s="69"/>
      <c r="F756" s="310">
        <v>0</v>
      </c>
      <c r="G756" s="310">
        <v>0</v>
      </c>
      <c r="H756" s="144"/>
      <c r="I756" s="93">
        <f t="shared" si="169"/>
        <v>0</v>
      </c>
      <c r="J756" s="160"/>
      <c r="K756" s="310">
        <v>0</v>
      </c>
      <c r="L756" s="310">
        <v>0</v>
      </c>
      <c r="M756" s="144">
        <f t="shared" si="170"/>
        <v>0</v>
      </c>
      <c r="N756" s="93" t="e">
        <f>+#REF!-L756</f>
        <v>#REF!</v>
      </c>
      <c r="O756" s="261"/>
      <c r="P756" s="160"/>
      <c r="Q756" s="310">
        <v>0</v>
      </c>
      <c r="R756" s="310">
        <v>0</v>
      </c>
      <c r="S756" s="144"/>
      <c r="T756" s="93">
        <f t="shared" si="171"/>
        <v>0</v>
      </c>
      <c r="U756" s="160"/>
      <c r="V756" s="310">
        <v>13.620000000000001</v>
      </c>
      <c r="W756" s="310">
        <v>5.9</v>
      </c>
      <c r="X756" s="144"/>
      <c r="Y756" s="93"/>
      <c r="Z756" s="134"/>
    </row>
    <row r="757" spans="1:26" s="70" customFormat="1" hidden="1" outlineLevel="1" x14ac:dyDescent="0.25">
      <c r="A757" s="65" t="s">
        <v>1463</v>
      </c>
      <c r="B757" s="66" t="s">
        <v>1924</v>
      </c>
      <c r="C757" s="67" t="s">
        <v>2375</v>
      </c>
      <c r="D757" s="68"/>
      <c r="E757" s="69"/>
      <c r="F757" s="310">
        <v>0</v>
      </c>
      <c r="G757" s="310">
        <v>0</v>
      </c>
      <c r="H757" s="144"/>
      <c r="I757" s="93">
        <f t="shared" si="169"/>
        <v>0</v>
      </c>
      <c r="J757" s="160"/>
      <c r="K757" s="310">
        <v>24.36</v>
      </c>
      <c r="L757" s="310">
        <v>0</v>
      </c>
      <c r="M757" s="144">
        <f t="shared" si="170"/>
        <v>24.36</v>
      </c>
      <c r="N757" s="93" t="e">
        <f>+#REF!-L757</f>
        <v>#REF!</v>
      </c>
      <c r="O757" s="261"/>
      <c r="P757" s="160"/>
      <c r="Q757" s="310">
        <v>24.36</v>
      </c>
      <c r="R757" s="310">
        <v>0</v>
      </c>
      <c r="S757" s="144"/>
      <c r="T757" s="93">
        <f t="shared" si="171"/>
        <v>0</v>
      </c>
      <c r="U757" s="160"/>
      <c r="V757" s="310">
        <v>45.870000000000005</v>
      </c>
      <c r="W757" s="310">
        <v>10.9</v>
      </c>
      <c r="X757" s="144"/>
      <c r="Y757" s="93"/>
      <c r="Z757" s="134"/>
    </row>
    <row r="758" spans="1:26" s="70" customFormat="1" hidden="1" outlineLevel="1" x14ac:dyDescent="0.25">
      <c r="A758" s="65" t="s">
        <v>1464</v>
      </c>
      <c r="B758" s="66" t="s">
        <v>1925</v>
      </c>
      <c r="C758" s="67" t="s">
        <v>2376</v>
      </c>
      <c r="D758" s="68"/>
      <c r="E758" s="69"/>
      <c r="F758" s="310">
        <v>150.84</v>
      </c>
      <c r="G758" s="310">
        <v>6.8500000000000005</v>
      </c>
      <c r="H758" s="144"/>
      <c r="I758" s="93">
        <f t="shared" si="169"/>
        <v>-6.8500000000000005</v>
      </c>
      <c r="J758" s="160"/>
      <c r="K758" s="310">
        <v>414.97</v>
      </c>
      <c r="L758" s="310">
        <v>36.74</v>
      </c>
      <c r="M758" s="144">
        <f t="shared" si="170"/>
        <v>378.23</v>
      </c>
      <c r="N758" s="93" t="e">
        <f>+#REF!-L758</f>
        <v>#REF!</v>
      </c>
      <c r="O758" s="261"/>
      <c r="P758" s="160"/>
      <c r="Q758" s="310">
        <v>380.93</v>
      </c>
      <c r="R758" s="310">
        <v>22.34</v>
      </c>
      <c r="S758" s="144"/>
      <c r="T758" s="93">
        <f t="shared" si="171"/>
        <v>-22.34</v>
      </c>
      <c r="U758" s="160"/>
      <c r="V758" s="310">
        <v>630.59</v>
      </c>
      <c r="W758" s="310">
        <v>109.05000000000001</v>
      </c>
      <c r="X758" s="144"/>
      <c r="Y758" s="93"/>
      <c r="Z758" s="134"/>
    </row>
    <row r="759" spans="1:26" s="70" customFormat="1" hidden="1" outlineLevel="1" x14ac:dyDescent="0.25">
      <c r="A759" s="65" t="s">
        <v>1465</v>
      </c>
      <c r="B759" s="66" t="s">
        <v>1926</v>
      </c>
      <c r="C759" s="67" t="s">
        <v>2377</v>
      </c>
      <c r="D759" s="68"/>
      <c r="E759" s="69"/>
      <c r="F759" s="310">
        <v>17.650000000000002</v>
      </c>
      <c r="G759" s="310">
        <v>5.89</v>
      </c>
      <c r="H759" s="144"/>
      <c r="I759" s="93">
        <f t="shared" si="169"/>
        <v>-5.89</v>
      </c>
      <c r="J759" s="160"/>
      <c r="K759" s="310">
        <v>100.53</v>
      </c>
      <c r="L759" s="310">
        <v>71.350000000000009</v>
      </c>
      <c r="M759" s="144">
        <f t="shared" si="170"/>
        <v>29.179999999999993</v>
      </c>
      <c r="N759" s="93" t="e">
        <f>+#REF!-L759</f>
        <v>#REF!</v>
      </c>
      <c r="O759" s="261"/>
      <c r="P759" s="160"/>
      <c r="Q759" s="310">
        <v>63.160000000000004</v>
      </c>
      <c r="R759" s="310">
        <v>29.59</v>
      </c>
      <c r="S759" s="144"/>
      <c r="T759" s="93">
        <f t="shared" si="171"/>
        <v>-29.59</v>
      </c>
      <c r="U759" s="160"/>
      <c r="V759" s="310">
        <v>152.13999999999999</v>
      </c>
      <c r="W759" s="310">
        <v>1256.4099999999999</v>
      </c>
      <c r="X759" s="144"/>
      <c r="Y759" s="93"/>
      <c r="Z759" s="134"/>
    </row>
    <row r="760" spans="1:26" s="70" customFormat="1" hidden="1" outlineLevel="1" x14ac:dyDescent="0.25">
      <c r="A760" s="65" t="s">
        <v>1466</v>
      </c>
      <c r="B760" s="66" t="s">
        <v>1927</v>
      </c>
      <c r="C760" s="67" t="s">
        <v>2378</v>
      </c>
      <c r="D760" s="68"/>
      <c r="E760" s="69"/>
      <c r="F760" s="310">
        <v>62.35</v>
      </c>
      <c r="G760" s="310">
        <v>22.29</v>
      </c>
      <c r="H760" s="144"/>
      <c r="I760" s="93">
        <f t="shared" si="169"/>
        <v>-22.29</v>
      </c>
      <c r="J760" s="160"/>
      <c r="K760" s="310">
        <v>229.22</v>
      </c>
      <c r="L760" s="310">
        <v>468.04</v>
      </c>
      <c r="M760" s="144">
        <f t="shared" si="170"/>
        <v>-238.82000000000002</v>
      </c>
      <c r="N760" s="93" t="e">
        <f>+#REF!-L760</f>
        <v>#REF!</v>
      </c>
      <c r="O760" s="261"/>
      <c r="P760" s="160"/>
      <c r="Q760" s="310">
        <v>151.01</v>
      </c>
      <c r="R760" s="310">
        <v>84.22</v>
      </c>
      <c r="S760" s="144"/>
      <c r="T760" s="93">
        <f t="shared" si="171"/>
        <v>-84.22</v>
      </c>
      <c r="U760" s="160"/>
      <c r="V760" s="310">
        <v>423.53999999999996</v>
      </c>
      <c r="W760" s="310">
        <v>564.02</v>
      </c>
      <c r="X760" s="144"/>
      <c r="Y760" s="93"/>
      <c r="Z760" s="134"/>
    </row>
    <row r="761" spans="1:26" s="70" customFormat="1" hidden="1" outlineLevel="1" x14ac:dyDescent="0.25">
      <c r="A761" s="65" t="s">
        <v>1467</v>
      </c>
      <c r="B761" s="66" t="s">
        <v>1928</v>
      </c>
      <c r="C761" s="67" t="s">
        <v>2379</v>
      </c>
      <c r="D761" s="68"/>
      <c r="E761" s="69"/>
      <c r="F761" s="310">
        <v>25.89</v>
      </c>
      <c r="G761" s="310">
        <v>1.62</v>
      </c>
      <c r="H761" s="144"/>
      <c r="I761" s="93">
        <f t="shared" si="169"/>
        <v>-1.62</v>
      </c>
      <c r="J761" s="160"/>
      <c r="K761" s="310">
        <v>98.53</v>
      </c>
      <c r="L761" s="310">
        <v>9.7799999999999994</v>
      </c>
      <c r="M761" s="144">
        <f t="shared" si="170"/>
        <v>88.75</v>
      </c>
      <c r="N761" s="93" t="e">
        <f>+#REF!-L761</f>
        <v>#REF!</v>
      </c>
      <c r="O761" s="261"/>
      <c r="P761" s="160"/>
      <c r="Q761" s="310">
        <v>91.43</v>
      </c>
      <c r="R761" s="310">
        <v>3.65</v>
      </c>
      <c r="S761" s="144"/>
      <c r="T761" s="93">
        <f t="shared" si="171"/>
        <v>-3.65</v>
      </c>
      <c r="U761" s="160"/>
      <c r="V761" s="310">
        <v>129.97999999999999</v>
      </c>
      <c r="W761" s="310">
        <v>26.380000000000003</v>
      </c>
      <c r="X761" s="144"/>
      <c r="Y761" s="93"/>
      <c r="Z761" s="134"/>
    </row>
    <row r="762" spans="1:26" s="70" customFormat="1" hidden="1" outlineLevel="1" x14ac:dyDescent="0.25">
      <c r="A762" s="65" t="s">
        <v>1468</v>
      </c>
      <c r="B762" s="66" t="s">
        <v>1929</v>
      </c>
      <c r="C762" s="67" t="s">
        <v>2380</v>
      </c>
      <c r="D762" s="68"/>
      <c r="E762" s="69"/>
      <c r="F762" s="310">
        <v>14.700000000000001</v>
      </c>
      <c r="G762" s="310">
        <v>5.54</v>
      </c>
      <c r="H762" s="144"/>
      <c r="I762" s="93">
        <f t="shared" si="169"/>
        <v>-5.54</v>
      </c>
      <c r="J762" s="160"/>
      <c r="K762" s="310">
        <v>56.51</v>
      </c>
      <c r="L762" s="310">
        <v>35.29</v>
      </c>
      <c r="M762" s="144">
        <f t="shared" si="170"/>
        <v>21.22</v>
      </c>
      <c r="N762" s="93" t="e">
        <f>+#REF!-L762</f>
        <v>#REF!</v>
      </c>
      <c r="O762" s="261"/>
      <c r="P762" s="160"/>
      <c r="Q762" s="310">
        <v>38.78</v>
      </c>
      <c r="R762" s="310">
        <v>25.3</v>
      </c>
      <c r="S762" s="144"/>
      <c r="T762" s="93">
        <f t="shared" si="171"/>
        <v>-25.3</v>
      </c>
      <c r="U762" s="160"/>
      <c r="V762" s="310">
        <v>84.49</v>
      </c>
      <c r="W762" s="310">
        <v>79.75</v>
      </c>
      <c r="X762" s="144"/>
      <c r="Y762" s="93"/>
      <c r="Z762" s="134"/>
    </row>
    <row r="763" spans="1:26" s="70" customFormat="1" hidden="1" outlineLevel="1" x14ac:dyDescent="0.25">
      <c r="A763" s="65" t="s">
        <v>1469</v>
      </c>
      <c r="B763" s="66" t="s">
        <v>1930</v>
      </c>
      <c r="C763" s="67" t="s">
        <v>2381</v>
      </c>
      <c r="D763" s="68"/>
      <c r="E763" s="69"/>
      <c r="F763" s="310">
        <v>8.61</v>
      </c>
      <c r="G763" s="310">
        <v>3.18</v>
      </c>
      <c r="H763" s="144"/>
      <c r="I763" s="93">
        <f t="shared" si="169"/>
        <v>-3.18</v>
      </c>
      <c r="J763" s="160"/>
      <c r="K763" s="310">
        <v>25.66</v>
      </c>
      <c r="L763" s="310">
        <v>15.780000000000001</v>
      </c>
      <c r="M763" s="144">
        <f t="shared" si="170"/>
        <v>9.879999999999999</v>
      </c>
      <c r="N763" s="93" t="e">
        <f>+#REF!-L763</f>
        <v>#REF!</v>
      </c>
      <c r="O763" s="261"/>
      <c r="P763" s="160"/>
      <c r="Q763" s="310">
        <v>16.080000000000002</v>
      </c>
      <c r="R763" s="310">
        <v>15.780000000000001</v>
      </c>
      <c r="S763" s="144"/>
      <c r="T763" s="93">
        <f t="shared" si="171"/>
        <v>-15.780000000000001</v>
      </c>
      <c r="U763" s="160"/>
      <c r="V763" s="310">
        <v>86.75</v>
      </c>
      <c r="W763" s="310">
        <v>16.68</v>
      </c>
      <c r="X763" s="144"/>
      <c r="Y763" s="93"/>
      <c r="Z763" s="134"/>
    </row>
    <row r="764" spans="1:26" s="70" customFormat="1" hidden="1" outlineLevel="1" x14ac:dyDescent="0.25">
      <c r="A764" s="65" t="s">
        <v>1470</v>
      </c>
      <c r="B764" s="66" t="s">
        <v>1931</v>
      </c>
      <c r="C764" s="67" t="s">
        <v>2382</v>
      </c>
      <c r="D764" s="68"/>
      <c r="E764" s="69"/>
      <c r="F764" s="310">
        <v>26.02</v>
      </c>
      <c r="G764" s="310">
        <v>0</v>
      </c>
      <c r="H764" s="144"/>
      <c r="I764" s="93">
        <f t="shared" si="169"/>
        <v>0</v>
      </c>
      <c r="J764" s="160"/>
      <c r="K764" s="310">
        <v>53.43</v>
      </c>
      <c r="L764" s="310">
        <v>2.67</v>
      </c>
      <c r="M764" s="144">
        <f t="shared" si="170"/>
        <v>50.76</v>
      </c>
      <c r="N764" s="93" t="e">
        <f>+#REF!-L764</f>
        <v>#REF!</v>
      </c>
      <c r="O764" s="261"/>
      <c r="P764" s="160"/>
      <c r="Q764" s="310">
        <v>45.67</v>
      </c>
      <c r="R764" s="310">
        <v>0.49</v>
      </c>
      <c r="S764" s="144"/>
      <c r="T764" s="93">
        <f t="shared" si="171"/>
        <v>-0.49</v>
      </c>
      <c r="U764" s="160"/>
      <c r="V764" s="310">
        <v>77.2</v>
      </c>
      <c r="W764" s="310">
        <v>9.0399999999999991</v>
      </c>
      <c r="X764" s="144"/>
      <c r="Y764" s="93"/>
      <c r="Z764" s="134"/>
    </row>
    <row r="765" spans="1:26" s="70" customFormat="1" hidden="1" outlineLevel="1" x14ac:dyDescent="0.25">
      <c r="A765" s="65" t="s">
        <v>1471</v>
      </c>
      <c r="B765" s="66" t="s">
        <v>1932</v>
      </c>
      <c r="C765" s="67" t="s">
        <v>2383</v>
      </c>
      <c r="D765" s="68"/>
      <c r="E765" s="69"/>
      <c r="F765" s="310">
        <v>99.04</v>
      </c>
      <c r="G765" s="310">
        <v>27.97</v>
      </c>
      <c r="H765" s="144"/>
      <c r="I765" s="93">
        <f t="shared" si="169"/>
        <v>-27.97</v>
      </c>
      <c r="J765" s="160"/>
      <c r="K765" s="310">
        <v>499.81</v>
      </c>
      <c r="L765" s="310">
        <v>469.08</v>
      </c>
      <c r="M765" s="144">
        <f t="shared" si="170"/>
        <v>30.730000000000018</v>
      </c>
      <c r="N765" s="93" t="e">
        <f>+#REF!-L765</f>
        <v>#REF!</v>
      </c>
      <c r="O765" s="261"/>
      <c r="P765" s="160"/>
      <c r="Q765" s="310">
        <v>350.84000000000003</v>
      </c>
      <c r="R765" s="310">
        <v>332.49</v>
      </c>
      <c r="S765" s="144"/>
      <c r="T765" s="93">
        <f t="shared" si="171"/>
        <v>-332.49</v>
      </c>
      <c r="U765" s="160"/>
      <c r="V765" s="310">
        <v>894.47</v>
      </c>
      <c r="W765" s="310">
        <v>684.04</v>
      </c>
      <c r="X765" s="144"/>
      <c r="Y765" s="93"/>
      <c r="Z765" s="134"/>
    </row>
    <row r="766" spans="1:26" s="70" customFormat="1" hidden="1" outlineLevel="1" x14ac:dyDescent="0.25">
      <c r="A766" s="65" t="s">
        <v>1472</v>
      </c>
      <c r="B766" s="66" t="s">
        <v>1933</v>
      </c>
      <c r="C766" s="67" t="s">
        <v>2384</v>
      </c>
      <c r="D766" s="68"/>
      <c r="E766" s="69"/>
      <c r="F766" s="310">
        <v>0.31</v>
      </c>
      <c r="G766" s="310">
        <v>33.380000000000003</v>
      </c>
      <c r="H766" s="144"/>
      <c r="I766" s="93">
        <f t="shared" si="169"/>
        <v>-33.380000000000003</v>
      </c>
      <c r="J766" s="160"/>
      <c r="K766" s="310">
        <v>60.49</v>
      </c>
      <c r="L766" s="310">
        <v>42.97</v>
      </c>
      <c r="M766" s="144">
        <f t="shared" si="170"/>
        <v>17.520000000000003</v>
      </c>
      <c r="N766" s="93" t="e">
        <f>+#REF!-L766</f>
        <v>#REF!</v>
      </c>
      <c r="O766" s="261"/>
      <c r="P766" s="160"/>
      <c r="Q766" s="310">
        <v>59.88</v>
      </c>
      <c r="R766" s="310">
        <v>34.81</v>
      </c>
      <c r="S766" s="144"/>
      <c r="T766" s="93">
        <f t="shared" si="171"/>
        <v>-34.81</v>
      </c>
      <c r="U766" s="160"/>
      <c r="V766" s="310">
        <v>182.24</v>
      </c>
      <c r="W766" s="310">
        <v>101.44</v>
      </c>
      <c r="X766" s="144"/>
      <c r="Y766" s="93"/>
      <c r="Z766" s="134"/>
    </row>
    <row r="767" spans="1:26" s="70" customFormat="1" hidden="1" outlineLevel="1" x14ac:dyDescent="0.25">
      <c r="A767" s="65" t="s">
        <v>1473</v>
      </c>
      <c r="B767" s="66" t="s">
        <v>1934</v>
      </c>
      <c r="C767" s="67" t="s">
        <v>2385</v>
      </c>
      <c r="D767" s="68"/>
      <c r="E767" s="69"/>
      <c r="F767" s="310">
        <v>16.12</v>
      </c>
      <c r="G767" s="310">
        <v>0</v>
      </c>
      <c r="H767" s="144"/>
      <c r="I767" s="93">
        <f t="shared" si="169"/>
        <v>0</v>
      </c>
      <c r="J767" s="160"/>
      <c r="K767" s="310">
        <v>16.12</v>
      </c>
      <c r="L767" s="310">
        <v>7.13</v>
      </c>
      <c r="M767" s="144">
        <f t="shared" si="170"/>
        <v>8.990000000000002</v>
      </c>
      <c r="N767" s="93" t="e">
        <f>+#REF!-L767</f>
        <v>#REF!</v>
      </c>
      <c r="O767" s="261"/>
      <c r="P767" s="160"/>
      <c r="Q767" s="310">
        <v>16.12</v>
      </c>
      <c r="R767" s="310">
        <v>0</v>
      </c>
      <c r="S767" s="144"/>
      <c r="T767" s="93">
        <f t="shared" si="171"/>
        <v>0</v>
      </c>
      <c r="U767" s="160"/>
      <c r="V767" s="310">
        <v>16.12</v>
      </c>
      <c r="W767" s="310">
        <v>7.13</v>
      </c>
      <c r="X767" s="144"/>
      <c r="Y767" s="93"/>
      <c r="Z767" s="134"/>
    </row>
    <row r="768" spans="1:26" s="70" customFormat="1" hidden="1" outlineLevel="1" x14ac:dyDescent="0.25">
      <c r="A768" s="65" t="s">
        <v>1474</v>
      </c>
      <c r="B768" s="66" t="s">
        <v>1935</v>
      </c>
      <c r="C768" s="67" t="s">
        <v>2386</v>
      </c>
      <c r="D768" s="68"/>
      <c r="E768" s="69"/>
      <c r="F768" s="310">
        <v>1.95</v>
      </c>
      <c r="G768" s="310">
        <v>0</v>
      </c>
      <c r="H768" s="144"/>
      <c r="I768" s="93">
        <f t="shared" si="169"/>
        <v>0</v>
      </c>
      <c r="J768" s="160"/>
      <c r="K768" s="310">
        <v>7.32</v>
      </c>
      <c r="L768" s="310">
        <v>2.75</v>
      </c>
      <c r="M768" s="144">
        <f t="shared" si="170"/>
        <v>4.57</v>
      </c>
      <c r="N768" s="93" t="e">
        <f>+#REF!-L768</f>
        <v>#REF!</v>
      </c>
      <c r="O768" s="261"/>
      <c r="P768" s="160"/>
      <c r="Q768" s="310">
        <v>4.8500000000000005</v>
      </c>
      <c r="R768" s="310">
        <v>2.75</v>
      </c>
      <c r="S768" s="144"/>
      <c r="T768" s="93">
        <f t="shared" si="171"/>
        <v>-2.75</v>
      </c>
      <c r="U768" s="160"/>
      <c r="V768" s="310">
        <v>19.29</v>
      </c>
      <c r="W768" s="310">
        <v>3.69</v>
      </c>
      <c r="X768" s="144"/>
      <c r="Y768" s="93"/>
      <c r="Z768" s="134"/>
    </row>
    <row r="769" spans="1:26" s="70" customFormat="1" hidden="1" outlineLevel="1" x14ac:dyDescent="0.25">
      <c r="A769" s="65" t="s">
        <v>1475</v>
      </c>
      <c r="B769" s="66" t="s">
        <v>1936</v>
      </c>
      <c r="C769" s="67" t="s">
        <v>2387</v>
      </c>
      <c r="D769" s="68"/>
      <c r="E769" s="69"/>
      <c r="F769" s="310">
        <v>12.94</v>
      </c>
      <c r="G769" s="310">
        <v>0</v>
      </c>
      <c r="H769" s="144"/>
      <c r="I769" s="93">
        <f t="shared" si="169"/>
        <v>0</v>
      </c>
      <c r="J769" s="160"/>
      <c r="K769" s="310">
        <v>46.730000000000004</v>
      </c>
      <c r="L769" s="310">
        <v>4.6900000000000004</v>
      </c>
      <c r="M769" s="144">
        <f t="shared" si="170"/>
        <v>42.040000000000006</v>
      </c>
      <c r="N769" s="93" t="e">
        <f>+#REF!-L769</f>
        <v>#REF!</v>
      </c>
      <c r="O769" s="261"/>
      <c r="P769" s="160"/>
      <c r="Q769" s="310">
        <v>7.12</v>
      </c>
      <c r="R769" s="310">
        <v>4.6900000000000004</v>
      </c>
      <c r="S769" s="144"/>
      <c r="T769" s="93">
        <f t="shared" si="171"/>
        <v>-4.6900000000000004</v>
      </c>
      <c r="U769" s="160"/>
      <c r="V769" s="310">
        <v>50.570000000000007</v>
      </c>
      <c r="W769" s="310">
        <v>16.52</v>
      </c>
      <c r="X769" s="144"/>
      <c r="Y769" s="93"/>
      <c r="Z769" s="134"/>
    </row>
    <row r="770" spans="1:26" s="70" customFormat="1" hidden="1" outlineLevel="1" x14ac:dyDescent="0.25">
      <c r="A770" s="65" t="s">
        <v>1476</v>
      </c>
      <c r="B770" s="66" t="s">
        <v>1937</v>
      </c>
      <c r="C770" s="67" t="s">
        <v>2388</v>
      </c>
      <c r="D770" s="68"/>
      <c r="E770" s="69"/>
      <c r="F770" s="310">
        <v>857.56000000000006</v>
      </c>
      <c r="G770" s="310">
        <v>0</v>
      </c>
      <c r="H770" s="144"/>
      <c r="I770" s="93">
        <f t="shared" si="169"/>
        <v>0</v>
      </c>
      <c r="J770" s="160"/>
      <c r="K770" s="310">
        <v>2466.9500000000003</v>
      </c>
      <c r="L770" s="310">
        <v>51.800000000000004</v>
      </c>
      <c r="M770" s="144">
        <f t="shared" si="170"/>
        <v>2415.15</v>
      </c>
      <c r="N770" s="93" t="e">
        <f>+#REF!-L770</f>
        <v>#REF!</v>
      </c>
      <c r="O770" s="261"/>
      <c r="P770" s="160"/>
      <c r="Q770" s="310">
        <v>2452.9</v>
      </c>
      <c r="R770" s="310">
        <v>35.300000000000004</v>
      </c>
      <c r="S770" s="144"/>
      <c r="T770" s="93">
        <f t="shared" si="171"/>
        <v>-35.300000000000004</v>
      </c>
      <c r="U770" s="160"/>
      <c r="V770" s="310">
        <v>2521.0400000000004</v>
      </c>
      <c r="W770" s="310">
        <v>56.540000000000006</v>
      </c>
      <c r="X770" s="144"/>
      <c r="Y770" s="93"/>
      <c r="Z770" s="134"/>
    </row>
    <row r="771" spans="1:26" s="70" customFormat="1" hidden="1" outlineLevel="1" x14ac:dyDescent="0.25">
      <c r="A771" s="65" t="s">
        <v>1477</v>
      </c>
      <c r="B771" s="66" t="s">
        <v>1938</v>
      </c>
      <c r="C771" s="67" t="s">
        <v>2389</v>
      </c>
      <c r="D771" s="68"/>
      <c r="E771" s="69"/>
      <c r="F771" s="310">
        <v>0</v>
      </c>
      <c r="G771" s="310">
        <v>12.75</v>
      </c>
      <c r="H771" s="144"/>
      <c r="I771" s="93">
        <f t="shared" si="169"/>
        <v>-12.75</v>
      </c>
      <c r="J771" s="160"/>
      <c r="K771" s="310">
        <v>317.09000000000003</v>
      </c>
      <c r="L771" s="310">
        <v>23.22</v>
      </c>
      <c r="M771" s="144">
        <f t="shared" si="170"/>
        <v>293.87</v>
      </c>
      <c r="N771" s="93" t="e">
        <f>+#REF!-L771</f>
        <v>#REF!</v>
      </c>
      <c r="O771" s="261"/>
      <c r="P771" s="160"/>
      <c r="Q771" s="310">
        <v>0</v>
      </c>
      <c r="R771" s="310">
        <v>23.22</v>
      </c>
      <c r="S771" s="144"/>
      <c r="T771" s="93">
        <f t="shared" si="171"/>
        <v>-23.22</v>
      </c>
      <c r="U771" s="160"/>
      <c r="V771" s="310">
        <v>556.91000000000008</v>
      </c>
      <c r="W771" s="310">
        <v>23.22</v>
      </c>
      <c r="X771" s="144"/>
      <c r="Y771" s="93"/>
      <c r="Z771" s="134"/>
    </row>
    <row r="772" spans="1:26" s="70" customFormat="1" hidden="1" outlineLevel="1" x14ac:dyDescent="0.25">
      <c r="A772" s="65" t="s">
        <v>1478</v>
      </c>
      <c r="B772" s="66" t="s">
        <v>1939</v>
      </c>
      <c r="C772" s="67" t="s">
        <v>2390</v>
      </c>
      <c r="D772" s="68"/>
      <c r="E772" s="69"/>
      <c r="F772" s="310">
        <v>47.54</v>
      </c>
      <c r="G772" s="310">
        <v>3.1</v>
      </c>
      <c r="H772" s="144"/>
      <c r="I772" s="93">
        <f t="shared" si="169"/>
        <v>-3.1</v>
      </c>
      <c r="J772" s="160"/>
      <c r="K772" s="310">
        <v>138.72999999999999</v>
      </c>
      <c r="L772" s="310">
        <v>3.1</v>
      </c>
      <c r="M772" s="144">
        <f t="shared" si="170"/>
        <v>135.63</v>
      </c>
      <c r="N772" s="93" t="e">
        <f>+#REF!-L772</f>
        <v>#REF!</v>
      </c>
      <c r="O772" s="261"/>
      <c r="P772" s="160"/>
      <c r="Q772" s="310">
        <v>57.26</v>
      </c>
      <c r="R772" s="310">
        <v>3.1</v>
      </c>
      <c r="S772" s="144"/>
      <c r="T772" s="93">
        <f t="shared" si="171"/>
        <v>-3.1</v>
      </c>
      <c r="U772" s="160"/>
      <c r="V772" s="310">
        <v>219.99</v>
      </c>
      <c r="W772" s="310">
        <v>31.150000000000002</v>
      </c>
      <c r="X772" s="144"/>
      <c r="Y772" s="93"/>
      <c r="Z772" s="134"/>
    </row>
    <row r="773" spans="1:26" s="70" customFormat="1" hidden="1" outlineLevel="1" x14ac:dyDescent="0.25">
      <c r="A773" s="65" t="s">
        <v>1479</v>
      </c>
      <c r="B773" s="66" t="s">
        <v>1940</v>
      </c>
      <c r="C773" s="67" t="s">
        <v>2391</v>
      </c>
      <c r="D773" s="68"/>
      <c r="E773" s="69"/>
      <c r="F773" s="310">
        <v>12.120000000000001</v>
      </c>
      <c r="G773" s="310">
        <v>0</v>
      </c>
      <c r="H773" s="144"/>
      <c r="I773" s="93">
        <f t="shared" si="169"/>
        <v>0</v>
      </c>
      <c r="J773" s="160"/>
      <c r="K773" s="310">
        <v>21.71</v>
      </c>
      <c r="L773" s="310">
        <v>0</v>
      </c>
      <c r="M773" s="144">
        <f t="shared" si="170"/>
        <v>21.71</v>
      </c>
      <c r="N773" s="93" t="e">
        <f>+#REF!-L773</f>
        <v>#REF!</v>
      </c>
      <c r="O773" s="261"/>
      <c r="P773" s="160"/>
      <c r="Q773" s="310">
        <v>12.120000000000001</v>
      </c>
      <c r="R773" s="310">
        <v>0</v>
      </c>
      <c r="S773" s="144"/>
      <c r="T773" s="93">
        <f t="shared" si="171"/>
        <v>0</v>
      </c>
      <c r="U773" s="160"/>
      <c r="V773" s="310">
        <v>41.44</v>
      </c>
      <c r="W773" s="310">
        <v>7.38</v>
      </c>
      <c r="X773" s="144"/>
      <c r="Y773" s="93"/>
      <c r="Z773" s="134"/>
    </row>
    <row r="774" spans="1:26" s="70" customFormat="1" hidden="1" outlineLevel="1" x14ac:dyDescent="0.25">
      <c r="A774" s="65" t="s">
        <v>1480</v>
      </c>
      <c r="B774" s="66" t="s">
        <v>1941</v>
      </c>
      <c r="C774" s="67" t="s">
        <v>2392</v>
      </c>
      <c r="D774" s="68"/>
      <c r="E774" s="69"/>
      <c r="F774" s="310">
        <v>-18784.71</v>
      </c>
      <c r="G774" s="310">
        <v>-6143.67</v>
      </c>
      <c r="H774" s="144"/>
      <c r="I774" s="93">
        <f t="shared" si="169"/>
        <v>6143.67</v>
      </c>
      <c r="J774" s="160"/>
      <c r="K774" s="310">
        <v>-77620.150000000009</v>
      </c>
      <c r="L774" s="310">
        <v>-93074.26</v>
      </c>
      <c r="M774" s="144">
        <f t="shared" si="170"/>
        <v>15454.109999999986</v>
      </c>
      <c r="N774" s="93" t="e">
        <f>+#REF!-L774</f>
        <v>#REF!</v>
      </c>
      <c r="O774" s="261"/>
      <c r="P774" s="160"/>
      <c r="Q774" s="310">
        <v>-32846.49</v>
      </c>
      <c r="R774" s="310">
        <v>-71659.48</v>
      </c>
      <c r="S774" s="144"/>
      <c r="T774" s="93">
        <f t="shared" si="171"/>
        <v>71659.48</v>
      </c>
      <c r="U774" s="160"/>
      <c r="V774" s="310">
        <v>-682856.95000000007</v>
      </c>
      <c r="W774" s="310">
        <v>-224455.77000000002</v>
      </c>
      <c r="X774" s="144"/>
      <c r="Y774" s="93"/>
      <c r="Z774" s="134"/>
    </row>
    <row r="775" spans="1:26" s="70" customFormat="1" hidden="1" outlineLevel="1" x14ac:dyDescent="0.25">
      <c r="A775" s="65" t="s">
        <v>1481</v>
      </c>
      <c r="B775" s="66" t="s">
        <v>1942</v>
      </c>
      <c r="C775" s="67" t="s">
        <v>2393</v>
      </c>
      <c r="D775" s="68"/>
      <c r="E775" s="69"/>
      <c r="F775" s="310">
        <v>-41570</v>
      </c>
      <c r="G775" s="310">
        <v>-33279</v>
      </c>
      <c r="H775" s="144"/>
      <c r="I775" s="93">
        <f t="shared" si="169"/>
        <v>33279</v>
      </c>
      <c r="J775" s="160"/>
      <c r="K775" s="310">
        <v>-235656</v>
      </c>
      <c r="L775" s="310">
        <v>-250919</v>
      </c>
      <c r="M775" s="144">
        <f t="shared" si="170"/>
        <v>15263</v>
      </c>
      <c r="N775" s="93" t="e">
        <f>+#REF!-L775</f>
        <v>#REF!</v>
      </c>
      <c r="O775" s="261"/>
      <c r="P775" s="160"/>
      <c r="Q775" s="310">
        <v>-125541</v>
      </c>
      <c r="R775" s="310">
        <v>-131619</v>
      </c>
      <c r="S775" s="144"/>
      <c r="T775" s="93">
        <f t="shared" si="171"/>
        <v>131619</v>
      </c>
      <c r="U775" s="160"/>
      <c r="V775" s="310">
        <v>-441834</v>
      </c>
      <c r="W775" s="310">
        <v>-448603</v>
      </c>
      <c r="X775" s="144"/>
      <c r="Y775" s="93"/>
      <c r="Z775" s="134"/>
    </row>
    <row r="776" spans="1:26" s="70" customFormat="1" hidden="1" outlineLevel="1" x14ac:dyDescent="0.25">
      <c r="A776" s="65" t="s">
        <v>1482</v>
      </c>
      <c r="B776" s="66" t="s">
        <v>1943</v>
      </c>
      <c r="C776" s="67" t="s">
        <v>2394</v>
      </c>
      <c r="D776" s="68"/>
      <c r="E776" s="69"/>
      <c r="F776" s="310">
        <v>0</v>
      </c>
      <c r="G776" s="310">
        <v>0</v>
      </c>
      <c r="H776" s="144"/>
      <c r="I776" s="93">
        <f t="shared" si="169"/>
        <v>0</v>
      </c>
      <c r="J776" s="160"/>
      <c r="K776" s="310">
        <v>0.05</v>
      </c>
      <c r="L776" s="310">
        <v>0</v>
      </c>
      <c r="M776" s="144">
        <f t="shared" si="170"/>
        <v>0.05</v>
      </c>
      <c r="N776" s="93" t="e">
        <f>+#REF!-L776</f>
        <v>#REF!</v>
      </c>
      <c r="O776" s="261"/>
      <c r="P776" s="160"/>
      <c r="Q776" s="310">
        <v>0.03</v>
      </c>
      <c r="R776" s="310">
        <v>0</v>
      </c>
      <c r="S776" s="144"/>
      <c r="T776" s="93">
        <f t="shared" si="171"/>
        <v>0</v>
      </c>
      <c r="U776" s="160"/>
      <c r="V776" s="310">
        <v>6.0000000000000005E-2</v>
      </c>
      <c r="W776" s="310">
        <v>0</v>
      </c>
      <c r="X776" s="144"/>
      <c r="Y776" s="93"/>
      <c r="Z776" s="134"/>
    </row>
    <row r="777" spans="1:26" s="70" customFormat="1" hidden="1" outlineLevel="1" x14ac:dyDescent="0.25">
      <c r="A777" s="65" t="s">
        <v>1483</v>
      </c>
      <c r="B777" s="66" t="s">
        <v>1944</v>
      </c>
      <c r="C777" s="67" t="s">
        <v>2395</v>
      </c>
      <c r="D777" s="68"/>
      <c r="E777" s="69"/>
      <c r="F777" s="310">
        <v>-1472.91</v>
      </c>
      <c r="G777" s="310">
        <v>-35.6</v>
      </c>
      <c r="H777" s="144"/>
      <c r="I777" s="93">
        <f t="shared" si="169"/>
        <v>35.6</v>
      </c>
      <c r="J777" s="160"/>
      <c r="K777" s="310">
        <v>-1702.51</v>
      </c>
      <c r="L777" s="310">
        <v>92.070000000000007</v>
      </c>
      <c r="M777" s="144">
        <f t="shared" si="170"/>
        <v>-1794.58</v>
      </c>
      <c r="N777" s="93" t="e">
        <f>+#REF!-L777</f>
        <v>#REF!</v>
      </c>
      <c r="O777" s="261"/>
      <c r="P777" s="160"/>
      <c r="Q777" s="310">
        <v>-1524.73</v>
      </c>
      <c r="R777" s="310">
        <v>-35.6</v>
      </c>
      <c r="S777" s="144"/>
      <c r="T777" s="93">
        <f t="shared" si="171"/>
        <v>35.6</v>
      </c>
      <c r="U777" s="160"/>
      <c r="V777" s="310">
        <v>-2235.44</v>
      </c>
      <c r="W777" s="310">
        <v>-5332.7800000000007</v>
      </c>
      <c r="X777" s="144"/>
      <c r="Y777" s="93"/>
      <c r="Z777" s="134"/>
    </row>
    <row r="778" spans="1:26" s="70" customFormat="1" hidden="1" outlineLevel="1" x14ac:dyDescent="0.25">
      <c r="A778" s="65" t="s">
        <v>1484</v>
      </c>
      <c r="B778" s="66" t="s">
        <v>1945</v>
      </c>
      <c r="C778" s="67" t="s">
        <v>2396</v>
      </c>
      <c r="D778" s="68"/>
      <c r="E778" s="69"/>
      <c r="F778" s="310">
        <v>-50013.46</v>
      </c>
      <c r="G778" s="310">
        <v>-47129.520000000004</v>
      </c>
      <c r="H778" s="144"/>
      <c r="I778" s="93">
        <f t="shared" si="169"/>
        <v>47129.520000000004</v>
      </c>
      <c r="J778" s="160"/>
      <c r="K778" s="310">
        <v>-297861.88</v>
      </c>
      <c r="L778" s="310">
        <v>-347462.14</v>
      </c>
      <c r="M778" s="144">
        <f t="shared" si="170"/>
        <v>49600.260000000009</v>
      </c>
      <c r="N778" s="93" t="e">
        <f>+#REF!-L778</f>
        <v>#REF!</v>
      </c>
      <c r="O778" s="261"/>
      <c r="P778" s="160"/>
      <c r="Q778" s="310">
        <v>-141291.56</v>
      </c>
      <c r="R778" s="310">
        <v>-158799.61000000002</v>
      </c>
      <c r="S778" s="144"/>
      <c r="T778" s="93">
        <f t="shared" si="171"/>
        <v>158799.61000000002</v>
      </c>
      <c r="U778" s="160"/>
      <c r="V778" s="310">
        <v>-619425.56000000006</v>
      </c>
      <c r="W778" s="310">
        <v>-910343.09000000008</v>
      </c>
      <c r="X778" s="144"/>
      <c r="Y778" s="93"/>
      <c r="Z778" s="134"/>
    </row>
    <row r="779" spans="1:26" s="70" customFormat="1" hidden="1" outlineLevel="1" x14ac:dyDescent="0.25">
      <c r="A779" s="65" t="s">
        <v>1485</v>
      </c>
      <c r="B779" s="66" t="s">
        <v>1946</v>
      </c>
      <c r="C779" s="67" t="s">
        <v>2397</v>
      </c>
      <c r="D779" s="68"/>
      <c r="E779" s="69"/>
      <c r="F779" s="310">
        <v>189570.95</v>
      </c>
      <c r="G779" s="310">
        <v>174993.58000000002</v>
      </c>
      <c r="H779" s="144"/>
      <c r="I779" s="93">
        <f t="shared" si="169"/>
        <v>-174993.58000000002</v>
      </c>
      <c r="J779" s="160"/>
      <c r="K779" s="310">
        <v>1094200.77</v>
      </c>
      <c r="L779" s="310">
        <v>1553044.1600000001</v>
      </c>
      <c r="M779" s="144">
        <f t="shared" si="170"/>
        <v>-458843.39000000013</v>
      </c>
      <c r="N779" s="93" t="e">
        <f>+#REF!-L779</f>
        <v>#REF!</v>
      </c>
      <c r="O779" s="261"/>
      <c r="P779" s="160"/>
      <c r="Q779" s="310">
        <v>494468.65</v>
      </c>
      <c r="R779" s="310">
        <v>742790.34</v>
      </c>
      <c r="S779" s="144"/>
      <c r="T779" s="93">
        <f t="shared" si="171"/>
        <v>-742790.34</v>
      </c>
      <c r="U779" s="160"/>
      <c r="V779" s="310">
        <v>4735006.08</v>
      </c>
      <c r="W779" s="310">
        <v>3024577.8059999999</v>
      </c>
      <c r="X779" s="144"/>
      <c r="Y779" s="93"/>
      <c r="Z779" s="134"/>
    </row>
    <row r="780" spans="1:26" s="70" customFormat="1" hidden="1" outlineLevel="1" x14ac:dyDescent="0.25">
      <c r="A780" s="65" t="s">
        <v>1486</v>
      </c>
      <c r="B780" s="66" t="s">
        <v>1947</v>
      </c>
      <c r="C780" s="67" t="s">
        <v>2398</v>
      </c>
      <c r="D780" s="68"/>
      <c r="E780" s="69"/>
      <c r="F780" s="310">
        <v>-354812.05</v>
      </c>
      <c r="G780" s="310">
        <v>-472.74</v>
      </c>
      <c r="H780" s="144"/>
      <c r="I780" s="93">
        <f t="shared" si="169"/>
        <v>472.74</v>
      </c>
      <c r="J780" s="160"/>
      <c r="K780" s="310">
        <v>-516807.16000000003</v>
      </c>
      <c r="L780" s="310">
        <v>149185.07</v>
      </c>
      <c r="M780" s="144">
        <f t="shared" si="170"/>
        <v>-665992.23</v>
      </c>
      <c r="N780" s="93" t="e">
        <f>+#REF!-L780</f>
        <v>#REF!</v>
      </c>
      <c r="O780" s="261"/>
      <c r="P780" s="160"/>
      <c r="Q780" s="310">
        <v>-222692.96</v>
      </c>
      <c r="R780" s="310">
        <v>254352.93</v>
      </c>
      <c r="S780" s="144"/>
      <c r="T780" s="93">
        <f t="shared" si="171"/>
        <v>-254352.93</v>
      </c>
      <c r="U780" s="160"/>
      <c r="V780" s="310">
        <v>-214050.19</v>
      </c>
      <c r="W780" s="310">
        <v>-751928.01</v>
      </c>
      <c r="X780" s="144"/>
      <c r="Y780" s="93"/>
      <c r="Z780" s="134"/>
    </row>
    <row r="781" spans="1:26" s="70" customFormat="1" hidden="1" outlineLevel="1" x14ac:dyDescent="0.25">
      <c r="A781" s="65" t="s">
        <v>1487</v>
      </c>
      <c r="B781" s="66" t="s">
        <v>1948</v>
      </c>
      <c r="C781" s="67" t="s">
        <v>2399</v>
      </c>
      <c r="D781" s="68"/>
      <c r="E781" s="69"/>
      <c r="F781" s="310">
        <v>0</v>
      </c>
      <c r="G781" s="310">
        <v>0</v>
      </c>
      <c r="H781" s="144"/>
      <c r="I781" s="93">
        <f t="shared" si="169"/>
        <v>0</v>
      </c>
      <c r="J781" s="160"/>
      <c r="K781" s="310">
        <v>0</v>
      </c>
      <c r="L781" s="310">
        <v>0</v>
      </c>
      <c r="M781" s="144">
        <f t="shared" si="170"/>
        <v>0</v>
      </c>
      <c r="N781" s="93" t="e">
        <f>+#REF!-L781</f>
        <v>#REF!</v>
      </c>
      <c r="O781" s="261"/>
      <c r="P781" s="160"/>
      <c r="Q781" s="310">
        <v>0</v>
      </c>
      <c r="R781" s="310">
        <v>0</v>
      </c>
      <c r="S781" s="144"/>
      <c r="T781" s="93">
        <f t="shared" si="171"/>
        <v>0</v>
      </c>
      <c r="U781" s="160"/>
      <c r="V781" s="310">
        <v>0.03</v>
      </c>
      <c r="W781" s="310">
        <v>0</v>
      </c>
      <c r="X781" s="144"/>
      <c r="Y781" s="93"/>
      <c r="Z781" s="134"/>
    </row>
    <row r="782" spans="1:26" s="70" customFormat="1" hidden="1" outlineLevel="1" x14ac:dyDescent="0.25">
      <c r="A782" s="65" t="s">
        <v>1488</v>
      </c>
      <c r="B782" s="66" t="s">
        <v>1949</v>
      </c>
      <c r="C782" s="67" t="s">
        <v>2400</v>
      </c>
      <c r="D782" s="68"/>
      <c r="E782" s="69"/>
      <c r="F782" s="310">
        <v>0</v>
      </c>
      <c r="G782" s="310">
        <v>0</v>
      </c>
      <c r="H782" s="144"/>
      <c r="I782" s="93">
        <f t="shared" si="169"/>
        <v>0</v>
      </c>
      <c r="J782" s="160"/>
      <c r="K782" s="310">
        <v>0</v>
      </c>
      <c r="L782" s="310">
        <v>0</v>
      </c>
      <c r="M782" s="144">
        <f t="shared" si="170"/>
        <v>0</v>
      </c>
      <c r="N782" s="93" t="e">
        <f>+#REF!-L782</f>
        <v>#REF!</v>
      </c>
      <c r="O782" s="261"/>
      <c r="P782" s="160"/>
      <c r="Q782" s="310">
        <v>0</v>
      </c>
      <c r="R782" s="310">
        <v>0</v>
      </c>
      <c r="S782" s="144"/>
      <c r="T782" s="93">
        <f t="shared" si="171"/>
        <v>0</v>
      </c>
      <c r="U782" s="160"/>
      <c r="V782" s="310">
        <v>0.65</v>
      </c>
      <c r="W782" s="310">
        <v>0.19</v>
      </c>
      <c r="X782" s="144"/>
      <c r="Y782" s="93"/>
      <c r="Z782" s="134"/>
    </row>
    <row r="783" spans="1:26" s="70" customFormat="1" hidden="1" outlineLevel="1" x14ac:dyDescent="0.25">
      <c r="A783" s="65" t="s">
        <v>1489</v>
      </c>
      <c r="B783" s="66" t="s">
        <v>1950</v>
      </c>
      <c r="C783" s="67" t="s">
        <v>2401</v>
      </c>
      <c r="D783" s="68"/>
      <c r="E783" s="69"/>
      <c r="F783" s="310">
        <v>28.07</v>
      </c>
      <c r="G783" s="310">
        <v>0</v>
      </c>
      <c r="H783" s="144"/>
      <c r="I783" s="93">
        <f t="shared" ref="I783:I814" si="172">+U783-G783</f>
        <v>0</v>
      </c>
      <c r="J783" s="160"/>
      <c r="K783" s="310">
        <v>168.63</v>
      </c>
      <c r="L783" s="310">
        <v>0</v>
      </c>
      <c r="M783" s="144">
        <f t="shared" ref="M783:M814" si="173">+K783-L783</f>
        <v>168.63</v>
      </c>
      <c r="N783" s="93" t="e">
        <f>+#REF!-L783</f>
        <v>#REF!</v>
      </c>
      <c r="O783" s="261"/>
      <c r="P783" s="160"/>
      <c r="Q783" s="310">
        <v>84.47</v>
      </c>
      <c r="R783" s="310">
        <v>0</v>
      </c>
      <c r="S783" s="144"/>
      <c r="T783" s="93">
        <f t="shared" ref="T783:T814" si="174">+P783-R783</f>
        <v>0</v>
      </c>
      <c r="U783" s="160"/>
      <c r="V783" s="310">
        <v>337.15</v>
      </c>
      <c r="W783" s="310">
        <v>0</v>
      </c>
      <c r="X783" s="144"/>
      <c r="Y783" s="93"/>
      <c r="Z783" s="134"/>
    </row>
    <row r="784" spans="1:26" s="70" customFormat="1" hidden="1" outlineLevel="1" x14ac:dyDescent="0.25">
      <c r="A784" s="65" t="s">
        <v>1490</v>
      </c>
      <c r="B784" s="66" t="s">
        <v>1951</v>
      </c>
      <c r="C784" s="67" t="s">
        <v>2402</v>
      </c>
      <c r="D784" s="68"/>
      <c r="E784" s="69"/>
      <c r="F784" s="310">
        <v>1107.58</v>
      </c>
      <c r="G784" s="310">
        <v>3609.17</v>
      </c>
      <c r="H784" s="144"/>
      <c r="I784" s="93">
        <f t="shared" si="172"/>
        <v>-3609.17</v>
      </c>
      <c r="J784" s="160"/>
      <c r="K784" s="310">
        <v>6879.45</v>
      </c>
      <c r="L784" s="310">
        <v>13986.62</v>
      </c>
      <c r="M784" s="144">
        <f t="shared" si="173"/>
        <v>-7107.170000000001</v>
      </c>
      <c r="N784" s="93" t="e">
        <f>+#REF!-L784</f>
        <v>#REF!</v>
      </c>
      <c r="O784" s="261"/>
      <c r="P784" s="160"/>
      <c r="Q784" s="310">
        <v>5043.82</v>
      </c>
      <c r="R784" s="310">
        <v>7437.4400000000005</v>
      </c>
      <c r="S784" s="144"/>
      <c r="T784" s="93">
        <f t="shared" si="174"/>
        <v>-7437.4400000000005</v>
      </c>
      <c r="U784" s="160"/>
      <c r="V784" s="310">
        <v>9666.23</v>
      </c>
      <c r="W784" s="310">
        <v>15197.810000000001</v>
      </c>
      <c r="X784" s="144"/>
      <c r="Y784" s="93"/>
      <c r="Z784" s="134"/>
    </row>
    <row r="785" spans="1:26" s="70" customFormat="1" hidden="1" outlineLevel="1" x14ac:dyDescent="0.25">
      <c r="A785" s="65" t="s">
        <v>1491</v>
      </c>
      <c r="B785" s="66" t="s">
        <v>1952</v>
      </c>
      <c r="C785" s="67" t="s">
        <v>2403</v>
      </c>
      <c r="D785" s="68"/>
      <c r="E785" s="69"/>
      <c r="F785" s="310">
        <v>0</v>
      </c>
      <c r="G785" s="310">
        <v>0</v>
      </c>
      <c r="H785" s="144"/>
      <c r="I785" s="93">
        <f t="shared" si="172"/>
        <v>0</v>
      </c>
      <c r="J785" s="160"/>
      <c r="K785" s="310">
        <v>0</v>
      </c>
      <c r="L785" s="310">
        <v>116.38</v>
      </c>
      <c r="M785" s="144">
        <f t="shared" si="173"/>
        <v>-116.38</v>
      </c>
      <c r="N785" s="93" t="e">
        <f>+#REF!-L785</f>
        <v>#REF!</v>
      </c>
      <c r="O785" s="261"/>
      <c r="P785" s="160"/>
      <c r="Q785" s="310">
        <v>0</v>
      </c>
      <c r="R785" s="310">
        <v>116.38</v>
      </c>
      <c r="S785" s="144"/>
      <c r="T785" s="93">
        <f t="shared" si="174"/>
        <v>-116.38</v>
      </c>
      <c r="U785" s="160"/>
      <c r="V785" s="310">
        <v>0</v>
      </c>
      <c r="W785" s="310">
        <v>116.38</v>
      </c>
      <c r="X785" s="144"/>
      <c r="Y785" s="93"/>
      <c r="Z785" s="134"/>
    </row>
    <row r="786" spans="1:26" s="70" customFormat="1" hidden="1" outlineLevel="1" x14ac:dyDescent="0.25">
      <c r="A786" s="65" t="s">
        <v>1492</v>
      </c>
      <c r="B786" s="66" t="s">
        <v>1953</v>
      </c>
      <c r="C786" s="67" t="s">
        <v>2404</v>
      </c>
      <c r="D786" s="68"/>
      <c r="E786" s="69"/>
      <c r="F786" s="310">
        <v>0</v>
      </c>
      <c r="G786" s="310">
        <v>0</v>
      </c>
      <c r="H786" s="144"/>
      <c r="I786" s="93">
        <f t="shared" si="172"/>
        <v>0</v>
      </c>
      <c r="J786" s="160"/>
      <c r="K786" s="310">
        <v>3464.17</v>
      </c>
      <c r="L786" s="310">
        <v>0</v>
      </c>
      <c r="M786" s="144">
        <f t="shared" si="173"/>
        <v>3464.17</v>
      </c>
      <c r="N786" s="93" t="e">
        <f>+#REF!-L786</f>
        <v>#REF!</v>
      </c>
      <c r="O786" s="261"/>
      <c r="P786" s="160"/>
      <c r="Q786" s="310">
        <v>0</v>
      </c>
      <c r="R786" s="310">
        <v>0</v>
      </c>
      <c r="S786" s="144"/>
      <c r="T786" s="93">
        <f t="shared" si="174"/>
        <v>0</v>
      </c>
      <c r="U786" s="160"/>
      <c r="V786" s="310">
        <v>1069746.8299999998</v>
      </c>
      <c r="W786" s="310">
        <v>0</v>
      </c>
      <c r="X786" s="144"/>
      <c r="Y786" s="93"/>
      <c r="Z786" s="134"/>
    </row>
    <row r="787" spans="1:26" s="70" customFormat="1" hidden="1" outlineLevel="1" x14ac:dyDescent="0.25">
      <c r="A787" s="65" t="s">
        <v>1493</v>
      </c>
      <c r="B787" s="66" t="s">
        <v>1954</v>
      </c>
      <c r="C787" s="67" t="s">
        <v>2405</v>
      </c>
      <c r="D787" s="68"/>
      <c r="E787" s="69"/>
      <c r="F787" s="310">
        <v>159215.89000000001</v>
      </c>
      <c r="G787" s="310">
        <v>161824.85</v>
      </c>
      <c r="H787" s="144"/>
      <c r="I787" s="93">
        <f t="shared" si="172"/>
        <v>-161824.85</v>
      </c>
      <c r="J787" s="160"/>
      <c r="K787" s="310">
        <v>608332.21</v>
      </c>
      <c r="L787" s="310">
        <v>591340.45000000007</v>
      </c>
      <c r="M787" s="144">
        <f t="shared" si="173"/>
        <v>16991.759999999893</v>
      </c>
      <c r="N787" s="93" t="e">
        <f>+#REF!-L787</f>
        <v>#REF!</v>
      </c>
      <c r="O787" s="261"/>
      <c r="P787" s="160"/>
      <c r="Q787" s="310">
        <v>344104.27</v>
      </c>
      <c r="R787" s="310">
        <v>340875.88</v>
      </c>
      <c r="S787" s="144"/>
      <c r="T787" s="93">
        <f t="shared" si="174"/>
        <v>-340875.88</v>
      </c>
      <c r="U787" s="160"/>
      <c r="V787" s="310">
        <v>1109463.73</v>
      </c>
      <c r="W787" s="310">
        <v>1177714.3900000001</v>
      </c>
      <c r="X787" s="144"/>
      <c r="Y787" s="93"/>
      <c r="Z787" s="134"/>
    </row>
    <row r="788" spans="1:26" s="70" customFormat="1" hidden="1" outlineLevel="1" x14ac:dyDescent="0.25">
      <c r="A788" s="65" t="s">
        <v>1494</v>
      </c>
      <c r="B788" s="66" t="s">
        <v>1955</v>
      </c>
      <c r="C788" s="67" t="s">
        <v>2406</v>
      </c>
      <c r="D788" s="68"/>
      <c r="E788" s="69"/>
      <c r="F788" s="310">
        <v>168868.34</v>
      </c>
      <c r="G788" s="310">
        <v>143318.51999999999</v>
      </c>
      <c r="H788" s="144"/>
      <c r="I788" s="93">
        <f t="shared" si="172"/>
        <v>-143318.51999999999</v>
      </c>
      <c r="J788" s="160"/>
      <c r="K788" s="310">
        <v>984579.46</v>
      </c>
      <c r="L788" s="310">
        <v>883273.29</v>
      </c>
      <c r="M788" s="144">
        <f t="shared" si="173"/>
        <v>101306.16999999993</v>
      </c>
      <c r="N788" s="93" t="e">
        <f>+#REF!-L788</f>
        <v>#REF!</v>
      </c>
      <c r="O788" s="261"/>
      <c r="P788" s="160"/>
      <c r="Q788" s="310">
        <v>510265.7</v>
      </c>
      <c r="R788" s="310">
        <v>435305.54000000004</v>
      </c>
      <c r="S788" s="144"/>
      <c r="T788" s="93">
        <f t="shared" si="174"/>
        <v>-435305.54000000004</v>
      </c>
      <c r="U788" s="160"/>
      <c r="V788" s="310">
        <v>1946198.8599999999</v>
      </c>
      <c r="W788" s="310">
        <v>-939798.06</v>
      </c>
      <c r="X788" s="144"/>
      <c r="Y788" s="93"/>
      <c r="Z788" s="134"/>
    </row>
    <row r="789" spans="1:26" s="70" customFormat="1" hidden="1" outlineLevel="1" x14ac:dyDescent="0.25">
      <c r="A789" s="65" t="s">
        <v>1495</v>
      </c>
      <c r="B789" s="66" t="s">
        <v>1956</v>
      </c>
      <c r="C789" s="67" t="s">
        <v>2407</v>
      </c>
      <c r="D789" s="68"/>
      <c r="E789" s="69"/>
      <c r="F789" s="310">
        <v>0</v>
      </c>
      <c r="G789" s="310">
        <v>0</v>
      </c>
      <c r="H789" s="144"/>
      <c r="I789" s="93">
        <f t="shared" si="172"/>
        <v>0</v>
      </c>
      <c r="J789" s="160"/>
      <c r="K789" s="310">
        <v>0</v>
      </c>
      <c r="L789" s="310">
        <v>0</v>
      </c>
      <c r="M789" s="144">
        <f t="shared" si="173"/>
        <v>0</v>
      </c>
      <c r="N789" s="93" t="e">
        <f>+#REF!-L789</f>
        <v>#REF!</v>
      </c>
      <c r="O789" s="261"/>
      <c r="P789" s="160"/>
      <c r="Q789" s="310">
        <v>0</v>
      </c>
      <c r="R789" s="310">
        <v>0</v>
      </c>
      <c r="S789" s="144"/>
      <c r="T789" s="93">
        <f t="shared" si="174"/>
        <v>0</v>
      </c>
      <c r="U789" s="160"/>
      <c r="V789" s="310">
        <v>0</v>
      </c>
      <c r="W789" s="310">
        <v>905.15</v>
      </c>
      <c r="X789" s="144"/>
      <c r="Y789" s="93"/>
      <c r="Z789" s="134"/>
    </row>
    <row r="790" spans="1:26" s="70" customFormat="1" hidden="1" outlineLevel="1" x14ac:dyDescent="0.25">
      <c r="A790" s="65" t="s">
        <v>1496</v>
      </c>
      <c r="B790" s="66" t="s">
        <v>1957</v>
      </c>
      <c r="C790" s="67" t="s">
        <v>2408</v>
      </c>
      <c r="D790" s="68"/>
      <c r="E790" s="69"/>
      <c r="F790" s="310">
        <v>0</v>
      </c>
      <c r="G790" s="310">
        <v>-15.58</v>
      </c>
      <c r="H790" s="144"/>
      <c r="I790" s="93">
        <f t="shared" si="172"/>
        <v>15.58</v>
      </c>
      <c r="J790" s="160"/>
      <c r="K790" s="310">
        <v>-94.77</v>
      </c>
      <c r="L790" s="310">
        <v>42.410000000000004</v>
      </c>
      <c r="M790" s="144">
        <f t="shared" si="173"/>
        <v>-137.18</v>
      </c>
      <c r="N790" s="93" t="e">
        <f>+#REF!-L790</f>
        <v>#REF!</v>
      </c>
      <c r="O790" s="261"/>
      <c r="P790" s="160"/>
      <c r="Q790" s="310">
        <v>0</v>
      </c>
      <c r="R790" s="310">
        <v>-93.89</v>
      </c>
      <c r="S790" s="144"/>
      <c r="T790" s="93">
        <f t="shared" si="174"/>
        <v>93.89</v>
      </c>
      <c r="U790" s="160"/>
      <c r="V790" s="310">
        <v>-94.36999999999999</v>
      </c>
      <c r="W790" s="310">
        <v>55.02</v>
      </c>
      <c r="X790" s="144"/>
      <c r="Y790" s="93"/>
      <c r="Z790" s="134"/>
    </row>
    <row r="791" spans="1:26" s="70" customFormat="1" hidden="1" outlineLevel="1" x14ac:dyDescent="0.25">
      <c r="A791" s="65" t="s">
        <v>1497</v>
      </c>
      <c r="B791" s="66" t="s">
        <v>1958</v>
      </c>
      <c r="C791" s="67" t="s">
        <v>2409</v>
      </c>
      <c r="D791" s="68"/>
      <c r="E791" s="69"/>
      <c r="F791" s="310">
        <v>-48309.41</v>
      </c>
      <c r="G791" s="310">
        <v>-158743.99</v>
      </c>
      <c r="H791" s="144"/>
      <c r="I791" s="93">
        <f t="shared" si="172"/>
        <v>158743.99</v>
      </c>
      <c r="J791" s="160"/>
      <c r="K791" s="310">
        <v>-128733.23</v>
      </c>
      <c r="L791" s="310">
        <v>213252.07</v>
      </c>
      <c r="M791" s="144">
        <f t="shared" si="173"/>
        <v>-341985.3</v>
      </c>
      <c r="N791" s="93" t="e">
        <f>+#REF!-L791</f>
        <v>#REF!</v>
      </c>
      <c r="O791" s="261"/>
      <c r="P791" s="160"/>
      <c r="Q791" s="310">
        <v>-64975.42</v>
      </c>
      <c r="R791" s="310">
        <v>-10569.74</v>
      </c>
      <c r="S791" s="144"/>
      <c r="T791" s="93">
        <f t="shared" si="174"/>
        <v>10569.74</v>
      </c>
      <c r="U791" s="160"/>
      <c r="V791" s="310">
        <v>253486.71000000002</v>
      </c>
      <c r="W791" s="310">
        <v>680341.76600000006</v>
      </c>
      <c r="X791" s="144"/>
      <c r="Y791" s="93"/>
      <c r="Z791" s="134"/>
    </row>
    <row r="792" spans="1:26" s="70" customFormat="1" hidden="1" outlineLevel="1" x14ac:dyDescent="0.25">
      <c r="A792" s="65" t="s">
        <v>1498</v>
      </c>
      <c r="B792" s="66" t="s">
        <v>1959</v>
      </c>
      <c r="C792" s="67" t="s">
        <v>2410</v>
      </c>
      <c r="D792" s="68"/>
      <c r="E792" s="69"/>
      <c r="F792" s="310">
        <v>820.32</v>
      </c>
      <c r="G792" s="310">
        <v>1663.67</v>
      </c>
      <c r="H792" s="144"/>
      <c r="I792" s="93">
        <f t="shared" si="172"/>
        <v>-1663.67</v>
      </c>
      <c r="J792" s="160"/>
      <c r="K792" s="310">
        <v>2628.4900000000002</v>
      </c>
      <c r="L792" s="310">
        <v>8111.59</v>
      </c>
      <c r="M792" s="144">
        <f t="shared" si="173"/>
        <v>-5483.1</v>
      </c>
      <c r="N792" s="93" t="e">
        <f>+#REF!-L792</f>
        <v>#REF!</v>
      </c>
      <c r="O792" s="261"/>
      <c r="P792" s="160"/>
      <c r="Q792" s="310">
        <v>1642.76</v>
      </c>
      <c r="R792" s="310">
        <v>4672.5600000000004</v>
      </c>
      <c r="S792" s="144"/>
      <c r="T792" s="93">
        <f t="shared" si="174"/>
        <v>-4672.5600000000004</v>
      </c>
      <c r="U792" s="160"/>
      <c r="V792" s="310">
        <v>21488.13</v>
      </c>
      <c r="W792" s="310">
        <v>10424.700000000001</v>
      </c>
      <c r="X792" s="144"/>
      <c r="Y792" s="93"/>
      <c r="Z792" s="134"/>
    </row>
    <row r="793" spans="1:26" s="70" customFormat="1" hidden="1" outlineLevel="1" x14ac:dyDescent="0.25">
      <c r="A793" s="65" t="s">
        <v>1499</v>
      </c>
      <c r="B793" s="66" t="s">
        <v>1960</v>
      </c>
      <c r="C793" s="67" t="s">
        <v>2411</v>
      </c>
      <c r="D793" s="68"/>
      <c r="E793" s="69"/>
      <c r="F793" s="310">
        <v>-5414.91</v>
      </c>
      <c r="G793" s="310">
        <v>-10356.120000000001</v>
      </c>
      <c r="H793" s="144"/>
      <c r="I793" s="93">
        <f t="shared" si="172"/>
        <v>10356.120000000001</v>
      </c>
      <c r="J793" s="160"/>
      <c r="K793" s="310">
        <v>-76425.7</v>
      </c>
      <c r="L793" s="310">
        <v>-91338.680000000008</v>
      </c>
      <c r="M793" s="144">
        <f t="shared" si="173"/>
        <v>14912.98000000001</v>
      </c>
      <c r="N793" s="93" t="e">
        <f>+#REF!-L793</f>
        <v>#REF!</v>
      </c>
      <c r="O793" s="261"/>
      <c r="P793" s="160"/>
      <c r="Q793" s="310">
        <v>-14723.51</v>
      </c>
      <c r="R793" s="310">
        <v>-36944.020000000004</v>
      </c>
      <c r="S793" s="144"/>
      <c r="T793" s="93">
        <f t="shared" si="174"/>
        <v>36944.020000000004</v>
      </c>
      <c r="U793" s="160"/>
      <c r="V793" s="310">
        <v>-187696.61</v>
      </c>
      <c r="W793" s="310">
        <v>-183984.23</v>
      </c>
      <c r="X793" s="144"/>
      <c r="Y793" s="93"/>
      <c r="Z793" s="134"/>
    </row>
    <row r="794" spans="1:26" s="70" customFormat="1" hidden="1" outlineLevel="1" x14ac:dyDescent="0.25">
      <c r="A794" s="65" t="s">
        <v>1500</v>
      </c>
      <c r="B794" s="66" t="s">
        <v>1961</v>
      </c>
      <c r="C794" s="67" t="s">
        <v>2412</v>
      </c>
      <c r="D794" s="68"/>
      <c r="E794" s="69"/>
      <c r="F794" s="310">
        <v>184.94</v>
      </c>
      <c r="G794" s="310">
        <v>176.03</v>
      </c>
      <c r="H794" s="144"/>
      <c r="I794" s="93">
        <f t="shared" si="172"/>
        <v>-176.03</v>
      </c>
      <c r="J794" s="160"/>
      <c r="K794" s="310">
        <v>1152.79</v>
      </c>
      <c r="L794" s="310">
        <v>1271.74</v>
      </c>
      <c r="M794" s="144">
        <f t="shared" si="173"/>
        <v>-118.95000000000005</v>
      </c>
      <c r="N794" s="93" t="e">
        <f>+#REF!-L794</f>
        <v>#REF!</v>
      </c>
      <c r="O794" s="261"/>
      <c r="P794" s="160"/>
      <c r="Q794" s="310">
        <v>561.81000000000006</v>
      </c>
      <c r="R794" s="310">
        <v>595.66</v>
      </c>
      <c r="S794" s="144"/>
      <c r="T794" s="93">
        <f t="shared" si="174"/>
        <v>-595.66</v>
      </c>
      <c r="U794" s="160"/>
      <c r="V794" s="310">
        <v>2394.04</v>
      </c>
      <c r="W794" s="310">
        <v>2734.4</v>
      </c>
      <c r="X794" s="144"/>
      <c r="Y794" s="93"/>
      <c r="Z794" s="134"/>
    </row>
    <row r="795" spans="1:26" s="70" customFormat="1" hidden="1" outlineLevel="1" x14ac:dyDescent="0.25">
      <c r="A795" s="65" t="s">
        <v>1501</v>
      </c>
      <c r="B795" s="66" t="s">
        <v>1962</v>
      </c>
      <c r="C795" s="67" t="s">
        <v>2413</v>
      </c>
      <c r="D795" s="68"/>
      <c r="E795" s="69"/>
      <c r="F795" s="310">
        <v>0</v>
      </c>
      <c r="G795" s="310">
        <v>5.8100000000000005</v>
      </c>
      <c r="H795" s="144"/>
      <c r="I795" s="93">
        <f t="shared" si="172"/>
        <v>-5.8100000000000005</v>
      </c>
      <c r="J795" s="160"/>
      <c r="K795" s="310">
        <v>0</v>
      </c>
      <c r="L795" s="310">
        <v>5.8100000000000005</v>
      </c>
      <c r="M795" s="144">
        <f t="shared" si="173"/>
        <v>-5.8100000000000005</v>
      </c>
      <c r="N795" s="93" t="e">
        <f>+#REF!-L795</f>
        <v>#REF!</v>
      </c>
      <c r="O795" s="261"/>
      <c r="P795" s="160"/>
      <c r="Q795" s="310">
        <v>0</v>
      </c>
      <c r="R795" s="310">
        <v>5.8100000000000005</v>
      </c>
      <c r="S795" s="144"/>
      <c r="T795" s="93">
        <f t="shared" si="174"/>
        <v>-5.8100000000000005</v>
      </c>
      <c r="U795" s="160"/>
      <c r="V795" s="310">
        <v>80.52</v>
      </c>
      <c r="W795" s="310">
        <v>38.630000000000003</v>
      </c>
      <c r="X795" s="144"/>
      <c r="Y795" s="93"/>
      <c r="Z795" s="134"/>
    </row>
    <row r="796" spans="1:26" s="70" customFormat="1" hidden="1" outlineLevel="1" x14ac:dyDescent="0.25">
      <c r="A796" s="65" t="s">
        <v>1502</v>
      </c>
      <c r="B796" s="66" t="s">
        <v>1963</v>
      </c>
      <c r="C796" s="67" t="s">
        <v>2414</v>
      </c>
      <c r="D796" s="68"/>
      <c r="E796" s="69"/>
      <c r="F796" s="310">
        <v>2600.54</v>
      </c>
      <c r="G796" s="310">
        <v>-846.83</v>
      </c>
      <c r="H796" s="144"/>
      <c r="I796" s="93">
        <f t="shared" si="172"/>
        <v>846.83</v>
      </c>
      <c r="J796" s="160"/>
      <c r="K796" s="310">
        <v>11621.17</v>
      </c>
      <c r="L796" s="310">
        <v>14508.44</v>
      </c>
      <c r="M796" s="144">
        <f t="shared" si="173"/>
        <v>-2887.2700000000004</v>
      </c>
      <c r="N796" s="93" t="e">
        <f>+#REF!-L796</f>
        <v>#REF!</v>
      </c>
      <c r="O796" s="261"/>
      <c r="P796" s="160"/>
      <c r="Q796" s="310">
        <v>4719.33</v>
      </c>
      <c r="R796" s="310">
        <v>3143.76</v>
      </c>
      <c r="S796" s="144"/>
      <c r="T796" s="93">
        <f t="shared" si="174"/>
        <v>-3143.76</v>
      </c>
      <c r="U796" s="160"/>
      <c r="V796" s="310">
        <v>27440.29</v>
      </c>
      <c r="W796" s="310">
        <v>14663.58</v>
      </c>
      <c r="X796" s="144"/>
      <c r="Y796" s="93"/>
      <c r="Z796" s="134"/>
    </row>
    <row r="797" spans="1:26" s="70" customFormat="1" hidden="1" outlineLevel="1" x14ac:dyDescent="0.25">
      <c r="A797" s="65" t="s">
        <v>1503</v>
      </c>
      <c r="B797" s="66" t="s">
        <v>1964</v>
      </c>
      <c r="C797" s="67" t="s">
        <v>2415</v>
      </c>
      <c r="D797" s="68"/>
      <c r="E797" s="69"/>
      <c r="F797" s="310">
        <v>172820.68</v>
      </c>
      <c r="G797" s="310">
        <v>178243.99</v>
      </c>
      <c r="H797" s="144"/>
      <c r="I797" s="93">
        <f t="shared" si="172"/>
        <v>-178243.99</v>
      </c>
      <c r="J797" s="160"/>
      <c r="K797" s="310">
        <v>1036924.07</v>
      </c>
      <c r="L797" s="310">
        <v>1069463.98</v>
      </c>
      <c r="M797" s="144">
        <f t="shared" si="173"/>
        <v>-32539.910000000033</v>
      </c>
      <c r="N797" s="93" t="e">
        <f>+#REF!-L797</f>
        <v>#REF!</v>
      </c>
      <c r="O797" s="261"/>
      <c r="P797" s="160"/>
      <c r="Q797" s="310">
        <v>518462.04000000004</v>
      </c>
      <c r="R797" s="310">
        <v>534731.97</v>
      </c>
      <c r="S797" s="144"/>
      <c r="T797" s="93">
        <f t="shared" si="174"/>
        <v>-534731.97</v>
      </c>
      <c r="U797" s="160"/>
      <c r="V797" s="310">
        <v>2070988.5299999998</v>
      </c>
      <c r="W797" s="310">
        <v>2039456.26</v>
      </c>
      <c r="X797" s="144"/>
      <c r="Y797" s="93"/>
      <c r="Z797" s="134"/>
    </row>
    <row r="798" spans="1:26" s="70" customFormat="1" hidden="1" outlineLevel="1" x14ac:dyDescent="0.25">
      <c r="A798" s="65" t="s">
        <v>1504</v>
      </c>
      <c r="B798" s="66" t="s">
        <v>1965</v>
      </c>
      <c r="C798" s="67" t="s">
        <v>2416</v>
      </c>
      <c r="D798" s="68"/>
      <c r="E798" s="69"/>
      <c r="F798" s="310">
        <v>12047.83</v>
      </c>
      <c r="G798" s="310">
        <v>11103.210000000001</v>
      </c>
      <c r="H798" s="144"/>
      <c r="I798" s="93">
        <f t="shared" si="172"/>
        <v>-11103.210000000001</v>
      </c>
      <c r="J798" s="160"/>
      <c r="K798" s="310">
        <v>70356.5</v>
      </c>
      <c r="L798" s="310">
        <v>71022.100000000006</v>
      </c>
      <c r="M798" s="144">
        <f t="shared" si="173"/>
        <v>-665.60000000000582</v>
      </c>
      <c r="N798" s="93" t="e">
        <f>+#REF!-L798</f>
        <v>#REF!</v>
      </c>
      <c r="O798" s="261"/>
      <c r="P798" s="160"/>
      <c r="Q798" s="310">
        <v>36447.01</v>
      </c>
      <c r="R798" s="310">
        <v>35441.31</v>
      </c>
      <c r="S798" s="144"/>
      <c r="T798" s="93">
        <f t="shared" si="174"/>
        <v>-35441.31</v>
      </c>
      <c r="U798" s="160"/>
      <c r="V798" s="310">
        <v>130094.95000000001</v>
      </c>
      <c r="W798" s="310">
        <v>143508.76</v>
      </c>
      <c r="X798" s="144"/>
      <c r="Y798" s="93"/>
      <c r="Z798" s="134"/>
    </row>
    <row r="799" spans="1:26" s="70" customFormat="1" hidden="1" outlineLevel="1" x14ac:dyDescent="0.25">
      <c r="A799" s="65" t="s">
        <v>1505</v>
      </c>
      <c r="B799" s="66" t="s">
        <v>1966</v>
      </c>
      <c r="C799" s="67" t="s">
        <v>2417</v>
      </c>
      <c r="D799" s="68"/>
      <c r="E799" s="69"/>
      <c r="F799" s="310">
        <v>466822.13</v>
      </c>
      <c r="G799" s="310">
        <v>408197.75</v>
      </c>
      <c r="H799" s="144"/>
      <c r="I799" s="93">
        <f t="shared" si="172"/>
        <v>-408197.75</v>
      </c>
      <c r="J799" s="160"/>
      <c r="K799" s="310">
        <v>2774072.54</v>
      </c>
      <c r="L799" s="310">
        <v>2504574.4</v>
      </c>
      <c r="M799" s="144">
        <f t="shared" si="173"/>
        <v>269498.14000000013</v>
      </c>
      <c r="N799" s="93" t="e">
        <f>+#REF!-L799</f>
        <v>#REF!</v>
      </c>
      <c r="O799" s="261"/>
      <c r="P799" s="160"/>
      <c r="Q799" s="310">
        <v>1381981.99</v>
      </c>
      <c r="R799" s="310">
        <v>1231827.4099999999</v>
      </c>
      <c r="S799" s="144"/>
      <c r="T799" s="93">
        <f t="shared" si="174"/>
        <v>-1231827.4099999999</v>
      </c>
      <c r="U799" s="160"/>
      <c r="V799" s="310">
        <v>5514951.9000000004</v>
      </c>
      <c r="W799" s="310">
        <v>4938102.8900000006</v>
      </c>
      <c r="X799" s="144"/>
      <c r="Y799" s="93"/>
      <c r="Z799" s="134"/>
    </row>
    <row r="800" spans="1:26" s="70" customFormat="1" hidden="1" outlineLevel="1" x14ac:dyDescent="0.25">
      <c r="A800" s="65" t="s">
        <v>1506</v>
      </c>
      <c r="B800" s="66" t="s">
        <v>1967</v>
      </c>
      <c r="C800" s="67" t="s">
        <v>2418</v>
      </c>
      <c r="D800" s="68"/>
      <c r="E800" s="69"/>
      <c r="F800" s="310">
        <v>0</v>
      </c>
      <c r="G800" s="310">
        <v>0</v>
      </c>
      <c r="H800" s="144"/>
      <c r="I800" s="93">
        <f t="shared" si="172"/>
        <v>0</v>
      </c>
      <c r="J800" s="160"/>
      <c r="K800" s="310">
        <v>0</v>
      </c>
      <c r="L800" s="310">
        <v>0</v>
      </c>
      <c r="M800" s="144">
        <f t="shared" si="173"/>
        <v>0</v>
      </c>
      <c r="N800" s="93" t="e">
        <f>+#REF!-L800</f>
        <v>#REF!</v>
      </c>
      <c r="O800" s="261"/>
      <c r="P800" s="160"/>
      <c r="Q800" s="310">
        <v>0</v>
      </c>
      <c r="R800" s="310">
        <v>0</v>
      </c>
      <c r="S800" s="144"/>
      <c r="T800" s="93">
        <f t="shared" si="174"/>
        <v>0</v>
      </c>
      <c r="U800" s="160"/>
      <c r="V800" s="310">
        <v>0</v>
      </c>
      <c r="W800" s="310">
        <v>1.58</v>
      </c>
      <c r="X800" s="144"/>
      <c r="Y800" s="93"/>
      <c r="Z800" s="134"/>
    </row>
    <row r="801" spans="1:26" s="70" customFormat="1" hidden="1" outlineLevel="1" x14ac:dyDescent="0.25">
      <c r="A801" s="65" t="s">
        <v>1507</v>
      </c>
      <c r="B801" s="66" t="s">
        <v>1968</v>
      </c>
      <c r="C801" s="67" t="s">
        <v>2419</v>
      </c>
      <c r="D801" s="68"/>
      <c r="E801" s="69"/>
      <c r="F801" s="310">
        <v>36248.050000000003</v>
      </c>
      <c r="G801" s="310">
        <v>43136.24</v>
      </c>
      <c r="H801" s="144"/>
      <c r="I801" s="93">
        <f t="shared" si="172"/>
        <v>-43136.24</v>
      </c>
      <c r="J801" s="160"/>
      <c r="K801" s="310">
        <v>217952.41</v>
      </c>
      <c r="L801" s="310">
        <v>261923.76</v>
      </c>
      <c r="M801" s="144">
        <f t="shared" si="173"/>
        <v>-43971.350000000006</v>
      </c>
      <c r="N801" s="93" t="e">
        <f>+#REF!-L801</f>
        <v>#REF!</v>
      </c>
      <c r="O801" s="261"/>
      <c r="P801" s="160"/>
      <c r="Q801" s="310">
        <v>108970.75</v>
      </c>
      <c r="R801" s="310">
        <v>121879.04000000001</v>
      </c>
      <c r="S801" s="144"/>
      <c r="T801" s="93">
        <f t="shared" si="174"/>
        <v>-121879.04000000001</v>
      </c>
      <c r="U801" s="160"/>
      <c r="V801" s="310">
        <v>362223.44</v>
      </c>
      <c r="W801" s="310">
        <v>461362.91000000003</v>
      </c>
      <c r="X801" s="144"/>
      <c r="Y801" s="93"/>
      <c r="Z801" s="134"/>
    </row>
    <row r="802" spans="1:26" s="70" customFormat="1" hidden="1" outlineLevel="1" x14ac:dyDescent="0.25">
      <c r="A802" s="65" t="s">
        <v>1508</v>
      </c>
      <c r="B802" s="66" t="s">
        <v>1969</v>
      </c>
      <c r="C802" s="67" t="s">
        <v>2420</v>
      </c>
      <c r="D802" s="68"/>
      <c r="E802" s="69"/>
      <c r="F802" s="310">
        <v>15492.24</v>
      </c>
      <c r="G802" s="310">
        <v>14417.08</v>
      </c>
      <c r="H802" s="144"/>
      <c r="I802" s="93">
        <f t="shared" si="172"/>
        <v>-14417.08</v>
      </c>
      <c r="J802" s="160"/>
      <c r="K802" s="310">
        <v>89232.62</v>
      </c>
      <c r="L802" s="310">
        <v>88273.72</v>
      </c>
      <c r="M802" s="144">
        <f t="shared" si="173"/>
        <v>958.89999999999418</v>
      </c>
      <c r="N802" s="93" t="e">
        <f>+#REF!-L802</f>
        <v>#REF!</v>
      </c>
      <c r="O802" s="261"/>
      <c r="P802" s="160"/>
      <c r="Q802" s="310">
        <v>45736.25</v>
      </c>
      <c r="R802" s="310">
        <v>43704.639999999999</v>
      </c>
      <c r="S802" s="144"/>
      <c r="T802" s="93">
        <f t="shared" si="174"/>
        <v>-43704.639999999999</v>
      </c>
      <c r="U802" s="160"/>
      <c r="V802" s="310">
        <v>169385.5</v>
      </c>
      <c r="W802" s="310">
        <v>181701.64</v>
      </c>
      <c r="X802" s="144"/>
      <c r="Y802" s="93"/>
      <c r="Z802" s="134"/>
    </row>
    <row r="803" spans="1:26" s="70" customFormat="1" hidden="1" outlineLevel="1" x14ac:dyDescent="0.25">
      <c r="A803" s="65" t="s">
        <v>1509</v>
      </c>
      <c r="B803" s="66" t="s">
        <v>1970</v>
      </c>
      <c r="C803" s="67" t="s">
        <v>2421</v>
      </c>
      <c r="D803" s="68"/>
      <c r="E803" s="69"/>
      <c r="F803" s="310">
        <v>915.25</v>
      </c>
      <c r="G803" s="310">
        <v>488.40000000000003</v>
      </c>
      <c r="H803" s="144"/>
      <c r="I803" s="93">
        <f t="shared" si="172"/>
        <v>-488.40000000000003</v>
      </c>
      <c r="J803" s="160"/>
      <c r="K803" s="310">
        <v>1311.49</v>
      </c>
      <c r="L803" s="310">
        <v>6624.57</v>
      </c>
      <c r="M803" s="144">
        <f t="shared" si="173"/>
        <v>-5313.08</v>
      </c>
      <c r="N803" s="93" t="e">
        <f>+#REF!-L803</f>
        <v>#REF!</v>
      </c>
      <c r="O803" s="261"/>
      <c r="P803" s="160"/>
      <c r="Q803" s="310">
        <v>1028.72</v>
      </c>
      <c r="R803" s="310">
        <v>3357.78</v>
      </c>
      <c r="S803" s="144"/>
      <c r="T803" s="93">
        <f t="shared" si="174"/>
        <v>-3357.78</v>
      </c>
      <c r="U803" s="160"/>
      <c r="V803" s="310">
        <v>-3257</v>
      </c>
      <c r="W803" s="310">
        <v>7260.65</v>
      </c>
      <c r="X803" s="144"/>
      <c r="Y803" s="93"/>
      <c r="Z803" s="134"/>
    </row>
    <row r="804" spans="1:26" s="70" customFormat="1" hidden="1" outlineLevel="1" x14ac:dyDescent="0.25">
      <c r="A804" s="65" t="s">
        <v>1510</v>
      </c>
      <c r="B804" s="66" t="s">
        <v>1971</v>
      </c>
      <c r="C804" s="67" t="s">
        <v>2422</v>
      </c>
      <c r="D804" s="68"/>
      <c r="E804" s="69"/>
      <c r="F804" s="310">
        <v>360.26</v>
      </c>
      <c r="G804" s="310">
        <v>448.3</v>
      </c>
      <c r="H804" s="144"/>
      <c r="I804" s="93">
        <f t="shared" si="172"/>
        <v>-448.3</v>
      </c>
      <c r="J804" s="160"/>
      <c r="K804" s="310">
        <v>4089.92</v>
      </c>
      <c r="L804" s="310">
        <v>7244.77</v>
      </c>
      <c r="M804" s="144">
        <f t="shared" si="173"/>
        <v>-3154.8500000000004</v>
      </c>
      <c r="N804" s="93" t="e">
        <f>+#REF!-L804</f>
        <v>#REF!</v>
      </c>
      <c r="O804" s="261"/>
      <c r="P804" s="160"/>
      <c r="Q804" s="310">
        <v>2591.59</v>
      </c>
      <c r="R804" s="310">
        <v>2114.4900000000002</v>
      </c>
      <c r="S804" s="144"/>
      <c r="T804" s="93">
        <f t="shared" si="174"/>
        <v>-2114.4900000000002</v>
      </c>
      <c r="U804" s="160"/>
      <c r="V804" s="310">
        <v>14277.29</v>
      </c>
      <c r="W804" s="310">
        <v>10465.83</v>
      </c>
      <c r="X804" s="144"/>
      <c r="Y804" s="93"/>
      <c r="Z804" s="134"/>
    </row>
    <row r="805" spans="1:26" s="70" customFormat="1" hidden="1" outlineLevel="1" x14ac:dyDescent="0.25">
      <c r="A805" s="65" t="s">
        <v>1511</v>
      </c>
      <c r="B805" s="66" t="s">
        <v>1972</v>
      </c>
      <c r="C805" s="67" t="s">
        <v>2423</v>
      </c>
      <c r="D805" s="68"/>
      <c r="E805" s="69"/>
      <c r="F805" s="310">
        <v>6296.87</v>
      </c>
      <c r="G805" s="310">
        <v>7700.55</v>
      </c>
      <c r="H805" s="144"/>
      <c r="I805" s="93">
        <f t="shared" si="172"/>
        <v>-7700.55</v>
      </c>
      <c r="J805" s="160"/>
      <c r="K805" s="310">
        <v>37781.230000000003</v>
      </c>
      <c r="L805" s="310">
        <v>46203.29</v>
      </c>
      <c r="M805" s="144">
        <f t="shared" si="173"/>
        <v>-8422.0599999999977</v>
      </c>
      <c r="N805" s="93" t="e">
        <f>+#REF!-L805</f>
        <v>#REF!</v>
      </c>
      <c r="O805" s="261"/>
      <c r="P805" s="160"/>
      <c r="Q805" s="310">
        <v>18890.61</v>
      </c>
      <c r="R805" s="310">
        <v>23101.65</v>
      </c>
      <c r="S805" s="144"/>
      <c r="T805" s="93">
        <f t="shared" si="174"/>
        <v>-23101.65</v>
      </c>
      <c r="U805" s="160"/>
      <c r="V805" s="310">
        <v>83984.53</v>
      </c>
      <c r="W805" s="310">
        <v>96929.27</v>
      </c>
      <c r="X805" s="144"/>
      <c r="Y805" s="93"/>
      <c r="Z805" s="134"/>
    </row>
    <row r="806" spans="1:26" s="70" customFormat="1" hidden="1" outlineLevel="1" x14ac:dyDescent="0.25">
      <c r="A806" s="65" t="s">
        <v>1512</v>
      </c>
      <c r="B806" s="66" t="s">
        <v>1973</v>
      </c>
      <c r="C806" s="67" t="s">
        <v>2424</v>
      </c>
      <c r="D806" s="68"/>
      <c r="E806" s="69"/>
      <c r="F806" s="310">
        <v>159884.42000000001</v>
      </c>
      <c r="G806" s="310">
        <v>150765.81</v>
      </c>
      <c r="H806" s="144"/>
      <c r="I806" s="93">
        <f t="shared" si="172"/>
        <v>-150765.81</v>
      </c>
      <c r="J806" s="160"/>
      <c r="K806" s="310">
        <v>999398.09</v>
      </c>
      <c r="L806" s="310">
        <v>924234.73</v>
      </c>
      <c r="M806" s="144">
        <f t="shared" si="173"/>
        <v>75163.359999999986</v>
      </c>
      <c r="N806" s="93" t="e">
        <f>+#REF!-L806</f>
        <v>#REF!</v>
      </c>
      <c r="O806" s="261"/>
      <c r="P806" s="160"/>
      <c r="Q806" s="310">
        <v>541712.32000000007</v>
      </c>
      <c r="R806" s="310">
        <v>521892.27</v>
      </c>
      <c r="S806" s="144"/>
      <c r="T806" s="93">
        <f t="shared" si="174"/>
        <v>-521892.27</v>
      </c>
      <c r="U806" s="160"/>
      <c r="V806" s="310">
        <v>1932974.45</v>
      </c>
      <c r="W806" s="310">
        <v>1807999.9300000002</v>
      </c>
      <c r="X806" s="144"/>
      <c r="Y806" s="93"/>
      <c r="Z806" s="134"/>
    </row>
    <row r="807" spans="1:26" s="70" customFormat="1" hidden="1" outlineLevel="1" x14ac:dyDescent="0.25">
      <c r="A807" s="65" t="s">
        <v>1513</v>
      </c>
      <c r="B807" s="66" t="s">
        <v>1974</v>
      </c>
      <c r="C807" s="67" t="s">
        <v>2425</v>
      </c>
      <c r="D807" s="68"/>
      <c r="E807" s="69"/>
      <c r="F807" s="310">
        <v>-994.35</v>
      </c>
      <c r="G807" s="310">
        <v>1241.02</v>
      </c>
      <c r="H807" s="144"/>
      <c r="I807" s="93">
        <f t="shared" si="172"/>
        <v>-1241.02</v>
      </c>
      <c r="J807" s="160"/>
      <c r="K807" s="310">
        <v>8530.64</v>
      </c>
      <c r="L807" s="310">
        <v>4285.01</v>
      </c>
      <c r="M807" s="144">
        <f t="shared" si="173"/>
        <v>4245.6299999999992</v>
      </c>
      <c r="N807" s="93" t="e">
        <f>+#REF!-L807</f>
        <v>#REF!</v>
      </c>
      <c r="O807" s="261"/>
      <c r="P807" s="160"/>
      <c r="Q807" s="310">
        <v>-994.35</v>
      </c>
      <c r="R807" s="310">
        <v>1241.02</v>
      </c>
      <c r="S807" s="144"/>
      <c r="T807" s="93">
        <f t="shared" si="174"/>
        <v>-1241.02</v>
      </c>
      <c r="U807" s="160"/>
      <c r="V807" s="310">
        <v>7941.66</v>
      </c>
      <c r="W807" s="310">
        <v>-33944.559999999998</v>
      </c>
      <c r="X807" s="144"/>
      <c r="Y807" s="93"/>
      <c r="Z807" s="134"/>
    </row>
    <row r="808" spans="1:26" s="70" customFormat="1" hidden="1" outlineLevel="1" x14ac:dyDescent="0.25">
      <c r="A808" s="65" t="s">
        <v>1514</v>
      </c>
      <c r="B808" s="66" t="s">
        <v>1975</v>
      </c>
      <c r="C808" s="67" t="s">
        <v>2426</v>
      </c>
      <c r="D808" s="68"/>
      <c r="E808" s="69"/>
      <c r="F808" s="310">
        <v>543.12</v>
      </c>
      <c r="G808" s="310">
        <v>2071</v>
      </c>
      <c r="H808" s="144"/>
      <c r="I808" s="93">
        <f t="shared" si="172"/>
        <v>-2071</v>
      </c>
      <c r="J808" s="160"/>
      <c r="K808" s="310">
        <v>3258.73</v>
      </c>
      <c r="L808" s="310">
        <v>12426.01</v>
      </c>
      <c r="M808" s="144">
        <f t="shared" si="173"/>
        <v>-9167.2800000000007</v>
      </c>
      <c r="N808" s="93" t="e">
        <f>+#REF!-L808</f>
        <v>#REF!</v>
      </c>
      <c r="O808" s="261"/>
      <c r="P808" s="160"/>
      <c r="Q808" s="310">
        <v>1629.3600000000001</v>
      </c>
      <c r="R808" s="310">
        <v>6213</v>
      </c>
      <c r="S808" s="144"/>
      <c r="T808" s="93">
        <f t="shared" si="174"/>
        <v>-6213</v>
      </c>
      <c r="U808" s="160"/>
      <c r="V808" s="310">
        <v>15684.73</v>
      </c>
      <c r="W808" s="310">
        <v>13397.23</v>
      </c>
      <c r="X808" s="144"/>
      <c r="Y808" s="93"/>
      <c r="Z808" s="134"/>
    </row>
    <row r="809" spans="1:26" s="70" customFormat="1" hidden="1" outlineLevel="1" x14ac:dyDescent="0.25">
      <c r="A809" s="65" t="s">
        <v>1515</v>
      </c>
      <c r="B809" s="66" t="s">
        <v>1976</v>
      </c>
      <c r="C809" s="67" t="s">
        <v>2427</v>
      </c>
      <c r="D809" s="68"/>
      <c r="E809" s="69"/>
      <c r="F809" s="310">
        <v>504.54</v>
      </c>
      <c r="G809" s="310">
        <v>322.83</v>
      </c>
      <c r="H809" s="144"/>
      <c r="I809" s="93">
        <f t="shared" si="172"/>
        <v>-322.83</v>
      </c>
      <c r="J809" s="160"/>
      <c r="K809" s="310">
        <v>3027.2400000000002</v>
      </c>
      <c r="L809" s="310">
        <v>1929.5</v>
      </c>
      <c r="M809" s="144">
        <f t="shared" si="173"/>
        <v>1097.7400000000002</v>
      </c>
      <c r="N809" s="93" t="e">
        <f>+#REF!-L809</f>
        <v>#REF!</v>
      </c>
      <c r="O809" s="261"/>
      <c r="P809" s="160"/>
      <c r="Q809" s="310">
        <v>1513.6200000000001</v>
      </c>
      <c r="R809" s="310">
        <v>968.49</v>
      </c>
      <c r="S809" s="144"/>
      <c r="T809" s="93">
        <f t="shared" si="174"/>
        <v>-968.49</v>
      </c>
      <c r="U809" s="160"/>
      <c r="V809" s="310">
        <v>4964.22</v>
      </c>
      <c r="W809" s="310">
        <v>2389.7600000000002</v>
      </c>
      <c r="X809" s="144"/>
      <c r="Y809" s="93"/>
      <c r="Z809" s="134"/>
    </row>
    <row r="810" spans="1:26" s="70" customFormat="1" hidden="1" outlineLevel="1" x14ac:dyDescent="0.25">
      <c r="A810" s="65" t="s">
        <v>1516</v>
      </c>
      <c r="B810" s="66" t="s">
        <v>1977</v>
      </c>
      <c r="C810" s="67" t="s">
        <v>2428</v>
      </c>
      <c r="D810" s="68"/>
      <c r="E810" s="69"/>
      <c r="F810" s="310">
        <v>-239901.05000000002</v>
      </c>
      <c r="G810" s="310">
        <v>-125958.92</v>
      </c>
      <c r="H810" s="144"/>
      <c r="I810" s="93">
        <f t="shared" si="172"/>
        <v>125958.92</v>
      </c>
      <c r="J810" s="160"/>
      <c r="K810" s="310">
        <v>-1439406.3</v>
      </c>
      <c r="L810" s="310">
        <v>-1349418.51</v>
      </c>
      <c r="M810" s="144">
        <f t="shared" si="173"/>
        <v>-89987.790000000037</v>
      </c>
      <c r="N810" s="93" t="e">
        <f>+#REF!-L810</f>
        <v>#REF!</v>
      </c>
      <c r="O810" s="261"/>
      <c r="P810" s="160"/>
      <c r="Q810" s="310">
        <v>-719703.15</v>
      </c>
      <c r="R810" s="310">
        <v>-615342.76</v>
      </c>
      <c r="S810" s="144"/>
      <c r="T810" s="93">
        <f t="shared" si="174"/>
        <v>615342.76</v>
      </c>
      <c r="U810" s="160"/>
      <c r="V810" s="310">
        <v>-2907557.8200000003</v>
      </c>
      <c r="W810" s="310">
        <v>-3238103.79</v>
      </c>
      <c r="X810" s="144"/>
      <c r="Y810" s="93"/>
      <c r="Z810" s="134"/>
    </row>
    <row r="811" spans="1:26" s="70" customFormat="1" hidden="1" outlineLevel="1" x14ac:dyDescent="0.25">
      <c r="A811" s="65" t="s">
        <v>1517</v>
      </c>
      <c r="B811" s="66" t="s">
        <v>1978</v>
      </c>
      <c r="C811" s="67" t="s">
        <v>2429</v>
      </c>
      <c r="D811" s="68"/>
      <c r="E811" s="69"/>
      <c r="F811" s="310">
        <v>-85486</v>
      </c>
      <c r="G811" s="310">
        <v>-70898.37</v>
      </c>
      <c r="H811" s="144"/>
      <c r="I811" s="93">
        <f t="shared" si="172"/>
        <v>70898.37</v>
      </c>
      <c r="J811" s="160"/>
      <c r="K811" s="310">
        <v>-509396.33</v>
      </c>
      <c r="L811" s="310">
        <v>-499642.7</v>
      </c>
      <c r="M811" s="144">
        <f t="shared" si="173"/>
        <v>-9753.6300000000047</v>
      </c>
      <c r="N811" s="93" t="e">
        <f>+#REF!-L811</f>
        <v>#REF!</v>
      </c>
      <c r="O811" s="261"/>
      <c r="P811" s="160"/>
      <c r="Q811" s="310">
        <v>-295360.05</v>
      </c>
      <c r="R811" s="310">
        <v>-276205.94</v>
      </c>
      <c r="S811" s="144"/>
      <c r="T811" s="93">
        <f t="shared" si="174"/>
        <v>276205.94</v>
      </c>
      <c r="U811" s="160"/>
      <c r="V811" s="310">
        <v>-989432.6100000001</v>
      </c>
      <c r="W811" s="310">
        <v>-986621.92</v>
      </c>
      <c r="X811" s="144"/>
      <c r="Y811" s="93"/>
      <c r="Z811" s="134"/>
    </row>
    <row r="812" spans="1:26" s="70" customFormat="1" hidden="1" outlineLevel="1" x14ac:dyDescent="0.25">
      <c r="A812" s="65" t="s">
        <v>1518</v>
      </c>
      <c r="B812" s="66" t="s">
        <v>1979</v>
      </c>
      <c r="C812" s="67" t="s">
        <v>2430</v>
      </c>
      <c r="D812" s="68"/>
      <c r="E812" s="69"/>
      <c r="F812" s="310">
        <v>-255014.14</v>
      </c>
      <c r="G812" s="310">
        <v>-190837.44</v>
      </c>
      <c r="H812" s="144"/>
      <c r="I812" s="93">
        <f t="shared" si="172"/>
        <v>190837.44</v>
      </c>
      <c r="J812" s="160"/>
      <c r="K812" s="310">
        <v>-1455866.07</v>
      </c>
      <c r="L812" s="310">
        <v>-1368605.81</v>
      </c>
      <c r="M812" s="144">
        <f t="shared" si="173"/>
        <v>-87260.260000000009</v>
      </c>
      <c r="N812" s="93" t="e">
        <f>+#REF!-L812</f>
        <v>#REF!</v>
      </c>
      <c r="O812" s="261"/>
      <c r="P812" s="160"/>
      <c r="Q812" s="310">
        <v>-888225.92</v>
      </c>
      <c r="R812" s="310">
        <v>-740346.28</v>
      </c>
      <c r="S812" s="144"/>
      <c r="T812" s="93">
        <f t="shared" si="174"/>
        <v>740346.28</v>
      </c>
      <c r="U812" s="160"/>
      <c r="V812" s="310">
        <v>-2726166.79</v>
      </c>
      <c r="W812" s="310">
        <v>-2694805.79</v>
      </c>
      <c r="X812" s="144"/>
      <c r="Y812" s="93"/>
      <c r="Z812" s="134"/>
    </row>
    <row r="813" spans="1:26" s="70" customFormat="1" hidden="1" outlineLevel="1" x14ac:dyDescent="0.25">
      <c r="A813" s="65" t="s">
        <v>1519</v>
      </c>
      <c r="B813" s="66" t="s">
        <v>1980</v>
      </c>
      <c r="C813" s="67" t="s">
        <v>2431</v>
      </c>
      <c r="D813" s="68"/>
      <c r="E813" s="69"/>
      <c r="F813" s="310">
        <v>-62152.880000000005</v>
      </c>
      <c r="G813" s="310">
        <v>-47433.87</v>
      </c>
      <c r="H813" s="144"/>
      <c r="I813" s="93">
        <f t="shared" si="172"/>
        <v>47433.87</v>
      </c>
      <c r="J813" s="160"/>
      <c r="K813" s="310">
        <v>-398143.93</v>
      </c>
      <c r="L813" s="310">
        <v>-397941.01</v>
      </c>
      <c r="M813" s="144">
        <f t="shared" si="173"/>
        <v>-202.9199999999837</v>
      </c>
      <c r="N813" s="93" t="e">
        <f>+#REF!-L813</f>
        <v>#REF!</v>
      </c>
      <c r="O813" s="261"/>
      <c r="P813" s="160"/>
      <c r="Q813" s="310">
        <v>-219274.11000000002</v>
      </c>
      <c r="R813" s="310">
        <v>-216134.38</v>
      </c>
      <c r="S813" s="144"/>
      <c r="T813" s="93">
        <f t="shared" si="174"/>
        <v>216134.38</v>
      </c>
      <c r="U813" s="160"/>
      <c r="V813" s="310">
        <v>-820757.36</v>
      </c>
      <c r="W813" s="310">
        <v>-799486.91</v>
      </c>
      <c r="X813" s="144"/>
      <c r="Y813" s="93"/>
      <c r="Z813" s="134"/>
    </row>
    <row r="814" spans="1:26" s="70" customFormat="1" hidden="1" outlineLevel="1" x14ac:dyDescent="0.25">
      <c r="A814" s="65" t="s">
        <v>1520</v>
      </c>
      <c r="B814" s="66" t="s">
        <v>1981</v>
      </c>
      <c r="C814" s="67" t="s">
        <v>2432</v>
      </c>
      <c r="D814" s="68"/>
      <c r="E814" s="69"/>
      <c r="F814" s="310">
        <v>-2722.62</v>
      </c>
      <c r="G814" s="310">
        <v>-8855.15</v>
      </c>
      <c r="H814" s="144"/>
      <c r="I814" s="93">
        <f t="shared" si="172"/>
        <v>8855.15</v>
      </c>
      <c r="J814" s="160"/>
      <c r="K814" s="310">
        <v>-19844.900000000001</v>
      </c>
      <c r="L814" s="310">
        <v>-44198.340000000004</v>
      </c>
      <c r="M814" s="144">
        <f t="shared" si="173"/>
        <v>24353.440000000002</v>
      </c>
      <c r="N814" s="93" t="e">
        <f>+#REF!-L814</f>
        <v>#REF!</v>
      </c>
      <c r="O814" s="261"/>
      <c r="P814" s="160"/>
      <c r="Q814" s="310">
        <v>-9636.0300000000007</v>
      </c>
      <c r="R814" s="310">
        <v>-33505.919999999998</v>
      </c>
      <c r="S814" s="144"/>
      <c r="T814" s="93">
        <f t="shared" si="174"/>
        <v>33505.919999999998</v>
      </c>
      <c r="U814" s="160"/>
      <c r="V814" s="310">
        <v>-82210.850000000006</v>
      </c>
      <c r="W814" s="310">
        <v>-112092.1</v>
      </c>
      <c r="X814" s="144"/>
      <c r="Y814" s="93"/>
      <c r="Z814" s="134"/>
    </row>
    <row r="815" spans="1:26" s="70" customFormat="1" hidden="1" outlineLevel="1" x14ac:dyDescent="0.25">
      <c r="A815" s="65" t="s">
        <v>1521</v>
      </c>
      <c r="B815" s="66" t="s">
        <v>1982</v>
      </c>
      <c r="C815" s="67" t="s">
        <v>2433</v>
      </c>
      <c r="D815" s="68"/>
      <c r="E815" s="69"/>
      <c r="F815" s="310">
        <v>-40810.43</v>
      </c>
      <c r="G815" s="310">
        <v>-42889.82</v>
      </c>
      <c r="H815" s="144"/>
      <c r="I815" s="93">
        <f t="shared" ref="I815:I846" si="175">+U815-G815</f>
        <v>42889.82</v>
      </c>
      <c r="J815" s="160"/>
      <c r="K815" s="310">
        <v>-258274.14</v>
      </c>
      <c r="L815" s="310">
        <v>-251618.78</v>
      </c>
      <c r="M815" s="144">
        <f t="shared" ref="M815:M846" si="176">+K815-L815</f>
        <v>-6655.3600000000151</v>
      </c>
      <c r="N815" s="93" t="e">
        <f>+#REF!-L815</f>
        <v>#REF!</v>
      </c>
      <c r="O815" s="261"/>
      <c r="P815" s="160"/>
      <c r="Q815" s="310">
        <v>-154311.89000000001</v>
      </c>
      <c r="R815" s="310">
        <v>-143438.88</v>
      </c>
      <c r="S815" s="144"/>
      <c r="T815" s="93">
        <f t="shared" ref="T815:T846" si="177">+P815-R815</f>
        <v>143438.88</v>
      </c>
      <c r="U815" s="160"/>
      <c r="V815" s="310">
        <v>-469988.72000000003</v>
      </c>
      <c r="W815" s="310">
        <v>-506031.58</v>
      </c>
      <c r="X815" s="144"/>
      <c r="Y815" s="93"/>
      <c r="Z815" s="134"/>
    </row>
    <row r="816" spans="1:26" s="70" customFormat="1" hidden="1" outlineLevel="1" x14ac:dyDescent="0.25">
      <c r="A816" s="65" t="s">
        <v>1522</v>
      </c>
      <c r="B816" s="66" t="s">
        <v>1983</v>
      </c>
      <c r="C816" s="67" t="s">
        <v>2434</v>
      </c>
      <c r="D816" s="68"/>
      <c r="E816" s="69"/>
      <c r="F816" s="310">
        <v>-68189.850000000006</v>
      </c>
      <c r="G816" s="310">
        <v>-9730.84</v>
      </c>
      <c r="H816" s="144"/>
      <c r="I816" s="93">
        <f t="shared" si="175"/>
        <v>9730.84</v>
      </c>
      <c r="J816" s="160"/>
      <c r="K816" s="310">
        <v>-8452.5499999999993</v>
      </c>
      <c r="L816" s="310">
        <v>-27534.28</v>
      </c>
      <c r="M816" s="144">
        <f t="shared" si="176"/>
        <v>19081.73</v>
      </c>
      <c r="N816" s="93" t="e">
        <f>+#REF!-L816</f>
        <v>#REF!</v>
      </c>
      <c r="O816" s="261"/>
      <c r="P816" s="160"/>
      <c r="Q816" s="310">
        <v>42857.440000000002</v>
      </c>
      <c r="R816" s="310">
        <v>130190.61</v>
      </c>
      <c r="S816" s="144"/>
      <c r="T816" s="93">
        <f t="shared" si="177"/>
        <v>-130190.61</v>
      </c>
      <c r="U816" s="160"/>
      <c r="V816" s="310">
        <v>-48205.490000000005</v>
      </c>
      <c r="W816" s="310">
        <v>10999.340000000004</v>
      </c>
      <c r="X816" s="144"/>
      <c r="Y816" s="93"/>
      <c r="Z816" s="134"/>
    </row>
    <row r="817" spans="1:26" s="70" customFormat="1" hidden="1" outlineLevel="1" x14ac:dyDescent="0.25">
      <c r="A817" s="65" t="s">
        <v>1523</v>
      </c>
      <c r="B817" s="66" t="s">
        <v>1984</v>
      </c>
      <c r="C817" s="67" t="s">
        <v>2435</v>
      </c>
      <c r="D817" s="68"/>
      <c r="E817" s="69"/>
      <c r="F817" s="310">
        <v>0</v>
      </c>
      <c r="G817" s="310">
        <v>18051.68</v>
      </c>
      <c r="H817" s="144"/>
      <c r="I817" s="93">
        <f t="shared" si="175"/>
        <v>-18051.68</v>
      </c>
      <c r="J817" s="160"/>
      <c r="K817" s="310">
        <v>0</v>
      </c>
      <c r="L817" s="310">
        <v>108310.08</v>
      </c>
      <c r="M817" s="144">
        <f t="shared" si="176"/>
        <v>-108310.08</v>
      </c>
      <c r="N817" s="93" t="e">
        <f>+#REF!-L817</f>
        <v>#REF!</v>
      </c>
      <c r="O817" s="261"/>
      <c r="P817" s="160"/>
      <c r="Q817" s="310">
        <v>0</v>
      </c>
      <c r="R817" s="310">
        <v>54155.040000000001</v>
      </c>
      <c r="S817" s="144"/>
      <c r="T817" s="93">
        <f t="shared" si="177"/>
        <v>-54155.040000000001</v>
      </c>
      <c r="U817" s="160"/>
      <c r="V817" s="310">
        <v>108308.67</v>
      </c>
      <c r="W817" s="310">
        <v>216620.16</v>
      </c>
      <c r="X817" s="144"/>
      <c r="Y817" s="93"/>
      <c r="Z817" s="134"/>
    </row>
    <row r="818" spans="1:26" s="70" customFormat="1" hidden="1" outlineLevel="1" x14ac:dyDescent="0.25">
      <c r="A818" s="65" t="s">
        <v>1524</v>
      </c>
      <c r="B818" s="66" t="s">
        <v>1985</v>
      </c>
      <c r="C818" s="67" t="s">
        <v>2436</v>
      </c>
      <c r="D818" s="68"/>
      <c r="E818" s="69"/>
      <c r="F818" s="310">
        <v>-209403.13</v>
      </c>
      <c r="G818" s="310">
        <v>-341967.38</v>
      </c>
      <c r="H818" s="144"/>
      <c r="I818" s="93">
        <f t="shared" si="175"/>
        <v>341967.38</v>
      </c>
      <c r="J818" s="160"/>
      <c r="K818" s="310">
        <v>-1256418.77</v>
      </c>
      <c r="L818" s="310">
        <v>-2051804.27</v>
      </c>
      <c r="M818" s="144">
        <f t="shared" si="176"/>
        <v>795385.5</v>
      </c>
      <c r="N818" s="93" t="e">
        <f>+#REF!-L818</f>
        <v>#REF!</v>
      </c>
      <c r="O818" s="261"/>
      <c r="P818" s="160"/>
      <c r="Q818" s="310">
        <v>-628209.39</v>
      </c>
      <c r="R818" s="310">
        <v>-1025902.14</v>
      </c>
      <c r="S818" s="144"/>
      <c r="T818" s="93">
        <f t="shared" si="177"/>
        <v>1025902.14</v>
      </c>
      <c r="U818" s="160"/>
      <c r="V818" s="310">
        <v>-3177886.79</v>
      </c>
      <c r="W818" s="310">
        <v>-3951447.5300000003</v>
      </c>
      <c r="X818" s="144"/>
      <c r="Y818" s="93"/>
      <c r="Z818" s="134"/>
    </row>
    <row r="819" spans="1:26" s="70" customFormat="1" hidden="1" outlineLevel="1" x14ac:dyDescent="0.25">
      <c r="A819" s="65" t="s">
        <v>1525</v>
      </c>
      <c r="B819" s="66" t="s">
        <v>1986</v>
      </c>
      <c r="C819" s="67" t="s">
        <v>2404</v>
      </c>
      <c r="D819" s="68"/>
      <c r="E819" s="69"/>
      <c r="F819" s="310">
        <v>0</v>
      </c>
      <c r="G819" s="310">
        <v>0</v>
      </c>
      <c r="H819" s="144"/>
      <c r="I819" s="93">
        <f t="shared" si="175"/>
        <v>0</v>
      </c>
      <c r="J819" s="160"/>
      <c r="K819" s="310">
        <v>476</v>
      </c>
      <c r="L819" s="310">
        <v>0</v>
      </c>
      <c r="M819" s="144">
        <f t="shared" si="176"/>
        <v>476</v>
      </c>
      <c r="N819" s="93" t="e">
        <f>+#REF!-L819</f>
        <v>#REF!</v>
      </c>
      <c r="O819" s="261"/>
      <c r="P819" s="160"/>
      <c r="Q819" s="310">
        <v>0</v>
      </c>
      <c r="R819" s="310">
        <v>0</v>
      </c>
      <c r="S819" s="144"/>
      <c r="T819" s="93">
        <f t="shared" si="177"/>
        <v>0</v>
      </c>
      <c r="U819" s="160"/>
      <c r="V819" s="310">
        <v>1689276</v>
      </c>
      <c r="W819" s="310">
        <v>0</v>
      </c>
      <c r="X819" s="144"/>
      <c r="Y819" s="93"/>
      <c r="Z819" s="134"/>
    </row>
    <row r="820" spans="1:26" s="70" customFormat="1" hidden="1" outlineLevel="1" x14ac:dyDescent="0.25">
      <c r="A820" s="65" t="s">
        <v>1526</v>
      </c>
      <c r="B820" s="66" t="s">
        <v>1987</v>
      </c>
      <c r="C820" s="67" t="s">
        <v>2437</v>
      </c>
      <c r="D820" s="68"/>
      <c r="E820" s="69"/>
      <c r="F820" s="310">
        <v>13447.98</v>
      </c>
      <c r="G820" s="310">
        <v>13301.300000000001</v>
      </c>
      <c r="H820" s="144"/>
      <c r="I820" s="93">
        <f t="shared" si="175"/>
        <v>-13301.300000000001</v>
      </c>
      <c r="J820" s="160"/>
      <c r="K820" s="310">
        <v>80292.73</v>
      </c>
      <c r="L820" s="310">
        <v>79904.930000000008</v>
      </c>
      <c r="M820" s="144">
        <f t="shared" si="176"/>
        <v>387.79999999998836</v>
      </c>
      <c r="N820" s="93" t="e">
        <f>+#REF!-L820</f>
        <v>#REF!</v>
      </c>
      <c r="O820" s="261"/>
      <c r="P820" s="160"/>
      <c r="Q820" s="310">
        <v>40195.01</v>
      </c>
      <c r="R820" s="310">
        <v>39964.44</v>
      </c>
      <c r="S820" s="144"/>
      <c r="T820" s="93">
        <f t="shared" si="177"/>
        <v>-39964.44</v>
      </c>
      <c r="U820" s="160"/>
      <c r="V820" s="310">
        <v>162717.21</v>
      </c>
      <c r="W820" s="310">
        <v>150184.43</v>
      </c>
      <c r="X820" s="144"/>
      <c r="Y820" s="93"/>
      <c r="Z820" s="134"/>
    </row>
    <row r="821" spans="1:26" s="70" customFormat="1" hidden="1" outlineLevel="1" x14ac:dyDescent="0.25">
      <c r="A821" s="65" t="s">
        <v>1527</v>
      </c>
      <c r="B821" s="66" t="s">
        <v>1988</v>
      </c>
      <c r="C821" s="67" t="s">
        <v>2438</v>
      </c>
      <c r="D821" s="68"/>
      <c r="E821" s="69"/>
      <c r="F821" s="310">
        <v>-15.950000000000001</v>
      </c>
      <c r="G821" s="310">
        <v>2561.63</v>
      </c>
      <c r="H821" s="144"/>
      <c r="I821" s="93">
        <f t="shared" si="175"/>
        <v>-2561.63</v>
      </c>
      <c r="J821" s="160"/>
      <c r="K821" s="310">
        <v>8981.630000000001</v>
      </c>
      <c r="L821" s="310">
        <v>2690.79</v>
      </c>
      <c r="M821" s="144">
        <f t="shared" si="176"/>
        <v>6290.8400000000011</v>
      </c>
      <c r="N821" s="93" t="e">
        <f>+#REF!-L821</f>
        <v>#REF!</v>
      </c>
      <c r="O821" s="261"/>
      <c r="P821" s="160"/>
      <c r="Q821" s="310">
        <v>769.39</v>
      </c>
      <c r="R821" s="310">
        <v>2589.7800000000002</v>
      </c>
      <c r="S821" s="144"/>
      <c r="T821" s="93">
        <f t="shared" si="177"/>
        <v>-2589.7800000000002</v>
      </c>
      <c r="U821" s="160"/>
      <c r="V821" s="310">
        <v>19975.410000000003</v>
      </c>
      <c r="W821" s="310">
        <v>9069.17</v>
      </c>
      <c r="X821" s="144"/>
      <c r="Y821" s="93"/>
      <c r="Z821" s="134"/>
    </row>
    <row r="822" spans="1:26" s="70" customFormat="1" hidden="1" outlineLevel="1" x14ac:dyDescent="0.25">
      <c r="A822" s="65" t="s">
        <v>1528</v>
      </c>
      <c r="B822" s="66" t="s">
        <v>1989</v>
      </c>
      <c r="C822" s="67" t="s">
        <v>2439</v>
      </c>
      <c r="D822" s="68"/>
      <c r="E822" s="69"/>
      <c r="F822" s="310">
        <v>0</v>
      </c>
      <c r="G822" s="310">
        <v>-0.36</v>
      </c>
      <c r="H822" s="144"/>
      <c r="I822" s="93">
        <f t="shared" si="175"/>
        <v>0.36</v>
      </c>
      <c r="J822" s="160"/>
      <c r="K822" s="310">
        <v>0</v>
      </c>
      <c r="L822" s="310">
        <v>3.42</v>
      </c>
      <c r="M822" s="144">
        <f t="shared" si="176"/>
        <v>-3.42</v>
      </c>
      <c r="N822" s="93" t="e">
        <f>+#REF!-L822</f>
        <v>#REF!</v>
      </c>
      <c r="O822" s="261"/>
      <c r="P822" s="160"/>
      <c r="Q822" s="310">
        <v>0</v>
      </c>
      <c r="R822" s="310">
        <v>-3</v>
      </c>
      <c r="S822" s="144"/>
      <c r="T822" s="93">
        <f t="shared" si="177"/>
        <v>3</v>
      </c>
      <c r="U822" s="160"/>
      <c r="V822" s="310">
        <v>4343.1000000000004</v>
      </c>
      <c r="W822" s="310">
        <v>-15.090000000000002</v>
      </c>
      <c r="X822" s="144"/>
      <c r="Y822" s="93"/>
      <c r="Z822" s="134"/>
    </row>
    <row r="823" spans="1:26" s="70" customFormat="1" hidden="1" outlineLevel="1" x14ac:dyDescent="0.25">
      <c r="A823" s="65" t="s">
        <v>1529</v>
      </c>
      <c r="B823" s="66" t="s">
        <v>1990</v>
      </c>
      <c r="C823" s="67" t="s">
        <v>2440</v>
      </c>
      <c r="D823" s="68"/>
      <c r="E823" s="69"/>
      <c r="F823" s="310">
        <v>-20979.95</v>
      </c>
      <c r="G823" s="310">
        <v>489137.69</v>
      </c>
      <c r="H823" s="144"/>
      <c r="I823" s="93">
        <f t="shared" si="175"/>
        <v>-489137.69</v>
      </c>
      <c r="J823" s="160"/>
      <c r="K823" s="310">
        <v>649615.13</v>
      </c>
      <c r="L823" s="310">
        <v>1904972.05</v>
      </c>
      <c r="M823" s="144">
        <f t="shared" si="176"/>
        <v>-1255356.92</v>
      </c>
      <c r="N823" s="93" t="e">
        <f>+#REF!-L823</f>
        <v>#REF!</v>
      </c>
      <c r="O823" s="261"/>
      <c r="P823" s="160"/>
      <c r="Q823" s="310">
        <v>403966.18</v>
      </c>
      <c r="R823" s="310">
        <v>968699.24</v>
      </c>
      <c r="S823" s="144"/>
      <c r="T823" s="93">
        <f t="shared" si="177"/>
        <v>-968699.24</v>
      </c>
      <c r="U823" s="160"/>
      <c r="V823" s="310">
        <v>1746655.63</v>
      </c>
      <c r="W823" s="310">
        <v>3405425.6500000004</v>
      </c>
      <c r="X823" s="144"/>
      <c r="Y823" s="93"/>
      <c r="Z823" s="134"/>
    </row>
    <row r="824" spans="1:26" s="70" customFormat="1" hidden="1" outlineLevel="1" x14ac:dyDescent="0.25">
      <c r="A824" s="65" t="s">
        <v>1530</v>
      </c>
      <c r="B824" s="66" t="s">
        <v>1991</v>
      </c>
      <c r="C824" s="67" t="s">
        <v>2441</v>
      </c>
      <c r="D824" s="68"/>
      <c r="E824" s="69"/>
      <c r="F824" s="310">
        <v>26625.48</v>
      </c>
      <c r="G824" s="310">
        <v>-70.460000000000008</v>
      </c>
      <c r="H824" s="144"/>
      <c r="I824" s="93">
        <f t="shared" si="175"/>
        <v>70.460000000000008</v>
      </c>
      <c r="J824" s="160"/>
      <c r="K824" s="310">
        <v>63618.87</v>
      </c>
      <c r="L824" s="310">
        <v>8639.9500000000007</v>
      </c>
      <c r="M824" s="144">
        <f t="shared" si="176"/>
        <v>54978.92</v>
      </c>
      <c r="N824" s="93" t="e">
        <f>+#REF!-L824</f>
        <v>#REF!</v>
      </c>
      <c r="O824" s="261"/>
      <c r="P824" s="160"/>
      <c r="Q824" s="310">
        <v>59944.32</v>
      </c>
      <c r="R824" s="310">
        <v>3270.04</v>
      </c>
      <c r="S824" s="144"/>
      <c r="T824" s="93">
        <f t="shared" si="177"/>
        <v>-3270.04</v>
      </c>
      <c r="U824" s="160"/>
      <c r="V824" s="310">
        <v>76561.11</v>
      </c>
      <c r="W824" s="310">
        <v>12992.800000000001</v>
      </c>
      <c r="X824" s="144"/>
      <c r="Y824" s="93"/>
      <c r="Z824" s="134"/>
    </row>
    <row r="825" spans="1:26" s="70" customFormat="1" hidden="1" outlineLevel="1" x14ac:dyDescent="0.25">
      <c r="A825" s="65" t="s">
        <v>1531</v>
      </c>
      <c r="B825" s="66" t="s">
        <v>1992</v>
      </c>
      <c r="C825" s="67" t="s">
        <v>2442</v>
      </c>
      <c r="D825" s="68"/>
      <c r="E825" s="69"/>
      <c r="F825" s="310">
        <v>79433</v>
      </c>
      <c r="G825" s="310">
        <v>79052.86</v>
      </c>
      <c r="H825" s="144"/>
      <c r="I825" s="93">
        <f t="shared" si="175"/>
        <v>-79052.86</v>
      </c>
      <c r="J825" s="160"/>
      <c r="K825" s="310">
        <v>476598</v>
      </c>
      <c r="L825" s="310">
        <v>474602.86</v>
      </c>
      <c r="M825" s="144">
        <f t="shared" si="176"/>
        <v>1995.140000000014</v>
      </c>
      <c r="N825" s="93" t="e">
        <f>+#REF!-L825</f>
        <v>#REF!</v>
      </c>
      <c r="O825" s="261"/>
      <c r="P825" s="160"/>
      <c r="Q825" s="310">
        <v>238299</v>
      </c>
      <c r="R825" s="310">
        <v>237272.86000000002</v>
      </c>
      <c r="S825" s="144"/>
      <c r="T825" s="93">
        <f t="shared" si="177"/>
        <v>-237272.86000000002</v>
      </c>
      <c r="U825" s="160"/>
      <c r="V825" s="310">
        <v>953190.60000000009</v>
      </c>
      <c r="W825" s="310">
        <v>949023.67999999993</v>
      </c>
      <c r="X825" s="144"/>
      <c r="Y825" s="93"/>
      <c r="Z825" s="134"/>
    </row>
    <row r="826" spans="1:26" s="70" customFormat="1" hidden="1" outlineLevel="1" x14ac:dyDescent="0.25">
      <c r="A826" s="65" t="s">
        <v>1532</v>
      </c>
      <c r="B826" s="66" t="s">
        <v>1993</v>
      </c>
      <c r="C826" s="67" t="s">
        <v>2443</v>
      </c>
      <c r="D826" s="68"/>
      <c r="E826" s="69"/>
      <c r="F826" s="310">
        <v>-3800</v>
      </c>
      <c r="G826" s="310">
        <v>-686.09</v>
      </c>
      <c r="H826" s="144"/>
      <c r="I826" s="93">
        <f t="shared" si="175"/>
        <v>686.09</v>
      </c>
      <c r="J826" s="160"/>
      <c r="K826" s="310">
        <v>8025.02</v>
      </c>
      <c r="L826" s="310">
        <v>9063.9</v>
      </c>
      <c r="M826" s="144">
        <f t="shared" si="176"/>
        <v>-1038.8799999999992</v>
      </c>
      <c r="N826" s="93" t="e">
        <f>+#REF!-L826</f>
        <v>#REF!</v>
      </c>
      <c r="O826" s="261"/>
      <c r="P826" s="160"/>
      <c r="Q826" s="310">
        <v>3025.02</v>
      </c>
      <c r="R826" s="310">
        <v>2463.9</v>
      </c>
      <c r="S826" s="144"/>
      <c r="T826" s="93">
        <f t="shared" si="177"/>
        <v>-2463.9</v>
      </c>
      <c r="U826" s="160"/>
      <c r="V826" s="310">
        <v>30475.02</v>
      </c>
      <c r="W826" s="310">
        <v>89652.989999999991</v>
      </c>
      <c r="X826" s="144"/>
      <c r="Y826" s="93"/>
      <c r="Z826" s="134"/>
    </row>
    <row r="827" spans="1:26" s="70" customFormat="1" hidden="1" outlineLevel="1" x14ac:dyDescent="0.25">
      <c r="A827" s="65" t="s">
        <v>1533</v>
      </c>
      <c r="B827" s="66" t="s">
        <v>1994</v>
      </c>
      <c r="C827" s="67" t="s">
        <v>2444</v>
      </c>
      <c r="D827" s="68"/>
      <c r="E827" s="69"/>
      <c r="F827" s="310">
        <v>4250.01</v>
      </c>
      <c r="G827" s="310">
        <v>15950.01</v>
      </c>
      <c r="H827" s="144"/>
      <c r="I827" s="93">
        <f t="shared" si="175"/>
        <v>-15950.01</v>
      </c>
      <c r="J827" s="160"/>
      <c r="K827" s="310">
        <v>8811.5</v>
      </c>
      <c r="L827" s="310">
        <v>20000</v>
      </c>
      <c r="M827" s="144">
        <f t="shared" si="176"/>
        <v>-11188.5</v>
      </c>
      <c r="N827" s="93" t="e">
        <f>+#REF!-L827</f>
        <v>#REF!</v>
      </c>
      <c r="O827" s="261"/>
      <c r="P827" s="160"/>
      <c r="Q827" s="310">
        <v>7900</v>
      </c>
      <c r="R827" s="310">
        <v>18000.010000000002</v>
      </c>
      <c r="S827" s="144"/>
      <c r="T827" s="93">
        <f t="shared" si="177"/>
        <v>-18000.010000000002</v>
      </c>
      <c r="U827" s="160"/>
      <c r="V827" s="310">
        <v>14476.810000000001</v>
      </c>
      <c r="W827" s="310">
        <v>28001.25</v>
      </c>
      <c r="X827" s="144"/>
      <c r="Y827" s="93"/>
      <c r="Z827" s="134"/>
    </row>
    <row r="828" spans="1:26" s="70" customFormat="1" hidden="1" outlineLevel="1" x14ac:dyDescent="0.25">
      <c r="A828" s="65" t="s">
        <v>1534</v>
      </c>
      <c r="B828" s="66" t="s">
        <v>1995</v>
      </c>
      <c r="C828" s="67" t="s">
        <v>2445</v>
      </c>
      <c r="D828" s="68"/>
      <c r="E828" s="69"/>
      <c r="F828" s="310">
        <v>133.06</v>
      </c>
      <c r="G828" s="310">
        <v>117.07000000000001</v>
      </c>
      <c r="H828" s="144"/>
      <c r="I828" s="93">
        <f t="shared" si="175"/>
        <v>-117.07000000000001</v>
      </c>
      <c r="J828" s="160"/>
      <c r="K828" s="310">
        <v>1080.3</v>
      </c>
      <c r="L828" s="310">
        <v>18415.34</v>
      </c>
      <c r="M828" s="144">
        <f t="shared" si="176"/>
        <v>-17335.04</v>
      </c>
      <c r="N828" s="93" t="e">
        <f>+#REF!-L828</f>
        <v>#REF!</v>
      </c>
      <c r="O828" s="261"/>
      <c r="P828" s="160"/>
      <c r="Q828" s="310">
        <v>243.76</v>
      </c>
      <c r="R828" s="310">
        <v>270.59000000000003</v>
      </c>
      <c r="S828" s="144"/>
      <c r="T828" s="93">
        <f t="shared" si="177"/>
        <v>-270.59000000000003</v>
      </c>
      <c r="U828" s="160"/>
      <c r="V828" s="310">
        <v>22162.560000000001</v>
      </c>
      <c r="W828" s="310">
        <v>22353.35</v>
      </c>
      <c r="X828" s="144"/>
      <c r="Y828" s="93"/>
      <c r="Z828" s="134"/>
    </row>
    <row r="829" spans="1:26" s="70" customFormat="1" hidden="1" outlineLevel="1" x14ac:dyDescent="0.25">
      <c r="A829" s="65" t="s">
        <v>1535</v>
      </c>
      <c r="B829" s="66" t="s">
        <v>1996</v>
      </c>
      <c r="C829" s="67" t="s">
        <v>2446</v>
      </c>
      <c r="D829" s="68"/>
      <c r="E829" s="69"/>
      <c r="F829" s="310">
        <v>0</v>
      </c>
      <c r="G829" s="310">
        <v>0</v>
      </c>
      <c r="H829" s="144"/>
      <c r="I829" s="93">
        <f t="shared" si="175"/>
        <v>0</v>
      </c>
      <c r="J829" s="160"/>
      <c r="K829" s="310">
        <v>-1682.5900000000001</v>
      </c>
      <c r="L829" s="310">
        <v>0</v>
      </c>
      <c r="M829" s="144">
        <f t="shared" si="176"/>
        <v>-1682.5900000000001</v>
      </c>
      <c r="N829" s="93" t="e">
        <f>+#REF!-L829</f>
        <v>#REF!</v>
      </c>
      <c r="O829" s="261"/>
      <c r="P829" s="160"/>
      <c r="Q829" s="310">
        <v>-2819.71</v>
      </c>
      <c r="R829" s="310">
        <v>0</v>
      </c>
      <c r="S829" s="144"/>
      <c r="T829" s="93">
        <f t="shared" si="177"/>
        <v>0</v>
      </c>
      <c r="U829" s="160"/>
      <c r="V829" s="310">
        <v>-1682.5900000000001</v>
      </c>
      <c r="W829" s="310">
        <v>0</v>
      </c>
      <c r="X829" s="144"/>
      <c r="Y829" s="93"/>
      <c r="Z829" s="134"/>
    </row>
    <row r="830" spans="1:26" s="70" customFormat="1" hidden="1" outlineLevel="1" x14ac:dyDescent="0.25">
      <c r="A830" s="65" t="s">
        <v>1536</v>
      </c>
      <c r="B830" s="66" t="s">
        <v>1997</v>
      </c>
      <c r="C830" s="67" t="s">
        <v>2447</v>
      </c>
      <c r="D830" s="68"/>
      <c r="E830" s="69"/>
      <c r="F830" s="310">
        <v>0</v>
      </c>
      <c r="G830" s="310">
        <v>0</v>
      </c>
      <c r="H830" s="144"/>
      <c r="I830" s="93">
        <f t="shared" si="175"/>
        <v>0</v>
      </c>
      <c r="J830" s="160"/>
      <c r="K830" s="310">
        <v>625</v>
      </c>
      <c r="L830" s="310">
        <v>0</v>
      </c>
      <c r="M830" s="144">
        <f t="shared" si="176"/>
        <v>625</v>
      </c>
      <c r="N830" s="93" t="e">
        <f>+#REF!-L830</f>
        <v>#REF!</v>
      </c>
      <c r="O830" s="261"/>
      <c r="P830" s="160"/>
      <c r="Q830" s="310">
        <v>-125</v>
      </c>
      <c r="R830" s="310">
        <v>0</v>
      </c>
      <c r="S830" s="144"/>
      <c r="T830" s="93">
        <f t="shared" si="177"/>
        <v>0</v>
      </c>
      <c r="U830" s="160"/>
      <c r="V830" s="310">
        <v>625</v>
      </c>
      <c r="W830" s="310">
        <v>0</v>
      </c>
      <c r="X830" s="144"/>
      <c r="Y830" s="93"/>
      <c r="Z830" s="134"/>
    </row>
    <row r="831" spans="1:26" s="70" customFormat="1" hidden="1" outlineLevel="1" x14ac:dyDescent="0.25">
      <c r="A831" s="65" t="s">
        <v>1537</v>
      </c>
      <c r="B831" s="66" t="s">
        <v>1998</v>
      </c>
      <c r="C831" s="67" t="s">
        <v>2448</v>
      </c>
      <c r="D831" s="68"/>
      <c r="E831" s="69"/>
      <c r="F831" s="310">
        <v>0</v>
      </c>
      <c r="G831" s="310">
        <v>0</v>
      </c>
      <c r="H831" s="144"/>
      <c r="I831" s="93">
        <f t="shared" si="175"/>
        <v>0</v>
      </c>
      <c r="J831" s="160"/>
      <c r="K831" s="310">
        <v>0</v>
      </c>
      <c r="L831" s="310">
        <v>0</v>
      </c>
      <c r="M831" s="144">
        <f t="shared" si="176"/>
        <v>0</v>
      </c>
      <c r="N831" s="93" t="e">
        <f>+#REF!-L831</f>
        <v>#REF!</v>
      </c>
      <c r="O831" s="261"/>
      <c r="P831" s="160"/>
      <c r="Q831" s="310">
        <v>0</v>
      </c>
      <c r="R831" s="310">
        <v>0</v>
      </c>
      <c r="S831" s="144"/>
      <c r="T831" s="93">
        <f t="shared" si="177"/>
        <v>0</v>
      </c>
      <c r="U831" s="160"/>
      <c r="V831" s="310">
        <v>0</v>
      </c>
      <c r="W831" s="310">
        <v>13.48</v>
      </c>
      <c r="X831" s="144"/>
      <c r="Y831" s="93"/>
      <c r="Z831" s="134"/>
    </row>
    <row r="832" spans="1:26" s="70" customFormat="1" hidden="1" outlineLevel="1" x14ac:dyDescent="0.25">
      <c r="A832" s="65" t="s">
        <v>1538</v>
      </c>
      <c r="B832" s="66" t="s">
        <v>1999</v>
      </c>
      <c r="C832" s="67" t="s">
        <v>2449</v>
      </c>
      <c r="D832" s="68"/>
      <c r="E832" s="69"/>
      <c r="F832" s="310">
        <v>1774.04</v>
      </c>
      <c r="G832" s="310">
        <v>6254.02</v>
      </c>
      <c r="H832" s="144"/>
      <c r="I832" s="93">
        <f t="shared" si="175"/>
        <v>-6254.02</v>
      </c>
      <c r="J832" s="160"/>
      <c r="K832" s="310">
        <v>10916.210000000001</v>
      </c>
      <c r="L832" s="310">
        <v>12539.43</v>
      </c>
      <c r="M832" s="144">
        <f t="shared" si="176"/>
        <v>-1623.2199999999993</v>
      </c>
      <c r="N832" s="93" t="e">
        <f>+#REF!-L832</f>
        <v>#REF!</v>
      </c>
      <c r="O832" s="261"/>
      <c r="P832" s="160"/>
      <c r="Q832" s="310">
        <v>6585.76</v>
      </c>
      <c r="R832" s="310">
        <v>12539.43</v>
      </c>
      <c r="S832" s="144"/>
      <c r="T832" s="93">
        <f t="shared" si="177"/>
        <v>-12539.43</v>
      </c>
      <c r="U832" s="160"/>
      <c r="V832" s="310">
        <v>15242.710000000001</v>
      </c>
      <c r="W832" s="310">
        <v>23065</v>
      </c>
      <c r="X832" s="144"/>
      <c r="Y832" s="93"/>
      <c r="Z832" s="134"/>
    </row>
    <row r="833" spans="1:26" s="70" customFormat="1" hidden="1" outlineLevel="1" x14ac:dyDescent="0.25">
      <c r="A833" s="65" t="s">
        <v>1539</v>
      </c>
      <c r="B833" s="66" t="s">
        <v>2000</v>
      </c>
      <c r="C833" s="67" t="s">
        <v>2450</v>
      </c>
      <c r="D833" s="68"/>
      <c r="E833" s="69"/>
      <c r="F833" s="310">
        <v>1194.32</v>
      </c>
      <c r="G833" s="310">
        <v>289.06</v>
      </c>
      <c r="H833" s="144"/>
      <c r="I833" s="93">
        <f t="shared" si="175"/>
        <v>-289.06</v>
      </c>
      <c r="J833" s="160"/>
      <c r="K833" s="310">
        <v>4477.08</v>
      </c>
      <c r="L833" s="310">
        <v>5131.57</v>
      </c>
      <c r="M833" s="144">
        <f t="shared" si="176"/>
        <v>-654.48999999999978</v>
      </c>
      <c r="N833" s="93" t="e">
        <f>+#REF!-L833</f>
        <v>#REF!</v>
      </c>
      <c r="O833" s="261"/>
      <c r="P833" s="160"/>
      <c r="Q833" s="310">
        <v>3586.84</v>
      </c>
      <c r="R833" s="310">
        <v>1951.42</v>
      </c>
      <c r="S833" s="144"/>
      <c r="T833" s="93">
        <f t="shared" si="177"/>
        <v>-1951.42</v>
      </c>
      <c r="U833" s="160"/>
      <c r="V833" s="310">
        <v>5663.3099999999995</v>
      </c>
      <c r="W833" s="310">
        <v>9373.2000000000007</v>
      </c>
      <c r="X833" s="144"/>
      <c r="Y833" s="93"/>
      <c r="Z833" s="134"/>
    </row>
    <row r="834" spans="1:26" s="70" customFormat="1" hidden="1" outlineLevel="1" x14ac:dyDescent="0.25">
      <c r="A834" s="65" t="s">
        <v>1540</v>
      </c>
      <c r="B834" s="66" t="s">
        <v>2001</v>
      </c>
      <c r="C834" s="67" t="s">
        <v>2451</v>
      </c>
      <c r="D834" s="68"/>
      <c r="E834" s="69"/>
      <c r="F834" s="310">
        <v>35047.910000000003</v>
      </c>
      <c r="G834" s="310">
        <v>30845.91</v>
      </c>
      <c r="H834" s="144"/>
      <c r="I834" s="93">
        <f t="shared" si="175"/>
        <v>-30845.91</v>
      </c>
      <c r="J834" s="160"/>
      <c r="K834" s="310">
        <v>137678.39999999999</v>
      </c>
      <c r="L834" s="310">
        <v>182502.58000000002</v>
      </c>
      <c r="M834" s="144">
        <f t="shared" si="176"/>
        <v>-44824.180000000022</v>
      </c>
      <c r="N834" s="93" t="e">
        <f>+#REF!-L834</f>
        <v>#REF!</v>
      </c>
      <c r="O834" s="261"/>
      <c r="P834" s="160"/>
      <c r="Q834" s="310">
        <v>87645.89</v>
      </c>
      <c r="R834" s="310">
        <v>-12324.210000000001</v>
      </c>
      <c r="S834" s="144"/>
      <c r="T834" s="93">
        <f t="shared" si="177"/>
        <v>12324.210000000001</v>
      </c>
      <c r="U834" s="160"/>
      <c r="V834" s="310">
        <v>248571.72999999998</v>
      </c>
      <c r="W834" s="310">
        <v>224821.23</v>
      </c>
      <c r="X834" s="144"/>
      <c r="Y834" s="93"/>
      <c r="Z834" s="134"/>
    </row>
    <row r="835" spans="1:26" s="70" customFormat="1" hidden="1" outlineLevel="1" x14ac:dyDescent="0.25">
      <c r="A835" s="65" t="s">
        <v>1541</v>
      </c>
      <c r="B835" s="66" t="s">
        <v>2002</v>
      </c>
      <c r="C835" s="67" t="s">
        <v>2452</v>
      </c>
      <c r="D835" s="68"/>
      <c r="E835" s="69"/>
      <c r="F835" s="310">
        <v>2027.2710000000002</v>
      </c>
      <c r="G835" s="310">
        <v>2109.86</v>
      </c>
      <c r="H835" s="144"/>
      <c r="I835" s="93">
        <f t="shared" si="175"/>
        <v>-2109.86</v>
      </c>
      <c r="J835" s="160"/>
      <c r="K835" s="310">
        <v>31507.898000000001</v>
      </c>
      <c r="L835" s="310">
        <v>43787.019</v>
      </c>
      <c r="M835" s="144">
        <f t="shared" si="176"/>
        <v>-12279.120999999999</v>
      </c>
      <c r="N835" s="93" t="e">
        <f>+#REF!-L835</f>
        <v>#REF!</v>
      </c>
      <c r="O835" s="261"/>
      <c r="P835" s="160"/>
      <c r="Q835" s="310">
        <v>6945.6840000000002</v>
      </c>
      <c r="R835" s="310">
        <v>10733.64</v>
      </c>
      <c r="S835" s="144"/>
      <c r="T835" s="93">
        <f t="shared" si="177"/>
        <v>-10733.64</v>
      </c>
      <c r="U835" s="160"/>
      <c r="V835" s="310">
        <v>76176.687999999995</v>
      </c>
      <c r="W835" s="310">
        <v>60317.078999999998</v>
      </c>
      <c r="X835" s="144"/>
      <c r="Y835" s="93"/>
      <c r="Z835" s="134"/>
    </row>
    <row r="836" spans="1:26" s="70" customFormat="1" hidden="1" outlineLevel="1" x14ac:dyDescent="0.25">
      <c r="A836" s="65" t="s">
        <v>1542</v>
      </c>
      <c r="B836" s="66" t="s">
        <v>2003</v>
      </c>
      <c r="C836" s="67" t="s">
        <v>2453</v>
      </c>
      <c r="D836" s="68"/>
      <c r="E836" s="69"/>
      <c r="F836" s="310">
        <v>0</v>
      </c>
      <c r="G836" s="310">
        <v>0</v>
      </c>
      <c r="H836" s="144"/>
      <c r="I836" s="93">
        <f t="shared" si="175"/>
        <v>0</v>
      </c>
      <c r="J836" s="160"/>
      <c r="K836" s="310">
        <v>17.89</v>
      </c>
      <c r="L836" s="310">
        <v>556.69000000000005</v>
      </c>
      <c r="M836" s="144">
        <f t="shared" si="176"/>
        <v>-538.80000000000007</v>
      </c>
      <c r="N836" s="93" t="e">
        <f>+#REF!-L836</f>
        <v>#REF!</v>
      </c>
      <c r="O836" s="261"/>
      <c r="P836" s="160"/>
      <c r="Q836" s="310">
        <v>-6.48</v>
      </c>
      <c r="R836" s="310">
        <v>-8.2799999999999994</v>
      </c>
      <c r="S836" s="144"/>
      <c r="T836" s="93">
        <f t="shared" si="177"/>
        <v>8.2799999999999994</v>
      </c>
      <c r="U836" s="160"/>
      <c r="V836" s="310">
        <v>86.81</v>
      </c>
      <c r="W836" s="310">
        <v>2134.0700000000002</v>
      </c>
      <c r="X836" s="144"/>
      <c r="Y836" s="93"/>
      <c r="Z836" s="134"/>
    </row>
    <row r="837" spans="1:26" s="70" customFormat="1" hidden="1" outlineLevel="1" x14ac:dyDescent="0.25">
      <c r="A837" s="65" t="s">
        <v>1543</v>
      </c>
      <c r="B837" s="66" t="s">
        <v>2004</v>
      </c>
      <c r="C837" s="67" t="s">
        <v>2454</v>
      </c>
      <c r="D837" s="68"/>
      <c r="E837" s="69"/>
      <c r="F837" s="310">
        <v>0</v>
      </c>
      <c r="G837" s="310">
        <v>-130.33000000000001</v>
      </c>
      <c r="H837" s="144"/>
      <c r="I837" s="93">
        <f t="shared" si="175"/>
        <v>130.33000000000001</v>
      </c>
      <c r="J837" s="160"/>
      <c r="K837" s="310">
        <v>13299.130000000001</v>
      </c>
      <c r="L837" s="310">
        <v>116069.81</v>
      </c>
      <c r="M837" s="144">
        <f t="shared" si="176"/>
        <v>-102770.68</v>
      </c>
      <c r="N837" s="93" t="e">
        <f>+#REF!-L837</f>
        <v>#REF!</v>
      </c>
      <c r="O837" s="261"/>
      <c r="P837" s="160"/>
      <c r="Q837" s="310">
        <v>-4.2</v>
      </c>
      <c r="R837" s="310">
        <v>5251.45</v>
      </c>
      <c r="S837" s="144"/>
      <c r="T837" s="93">
        <f t="shared" si="177"/>
        <v>-5251.45</v>
      </c>
      <c r="U837" s="160"/>
      <c r="V837" s="310">
        <v>17754.64</v>
      </c>
      <c r="W837" s="310">
        <v>128515.64</v>
      </c>
      <c r="X837" s="144"/>
      <c r="Y837" s="93"/>
      <c r="Z837" s="134"/>
    </row>
    <row r="838" spans="1:26" s="70" customFormat="1" hidden="1" outlineLevel="1" x14ac:dyDescent="0.25">
      <c r="A838" s="65" t="s">
        <v>1544</v>
      </c>
      <c r="B838" s="66" t="s">
        <v>2005</v>
      </c>
      <c r="C838" s="67" t="s">
        <v>2455</v>
      </c>
      <c r="D838" s="68"/>
      <c r="E838" s="69"/>
      <c r="F838" s="310">
        <v>27010.89</v>
      </c>
      <c r="G838" s="310">
        <v>26913.55</v>
      </c>
      <c r="H838" s="144"/>
      <c r="I838" s="93">
        <f t="shared" si="175"/>
        <v>-26913.55</v>
      </c>
      <c r="J838" s="160"/>
      <c r="K838" s="310">
        <v>110085.86</v>
      </c>
      <c r="L838" s="310">
        <v>113684.24</v>
      </c>
      <c r="M838" s="144">
        <f t="shared" si="176"/>
        <v>-3598.3800000000047</v>
      </c>
      <c r="N838" s="93" t="e">
        <f>+#REF!-L838</f>
        <v>#REF!</v>
      </c>
      <c r="O838" s="261"/>
      <c r="P838" s="160"/>
      <c r="Q838" s="310">
        <v>54171.42</v>
      </c>
      <c r="R838" s="310">
        <v>52552.66</v>
      </c>
      <c r="S838" s="144"/>
      <c r="T838" s="93">
        <f t="shared" si="177"/>
        <v>-52552.66</v>
      </c>
      <c r="U838" s="160"/>
      <c r="V838" s="310">
        <v>253992.01</v>
      </c>
      <c r="W838" s="310">
        <v>273131.61</v>
      </c>
      <c r="X838" s="144"/>
      <c r="Y838" s="93"/>
      <c r="Z838" s="134"/>
    </row>
    <row r="839" spans="1:26" s="70" customFormat="1" hidden="1" outlineLevel="1" x14ac:dyDescent="0.25">
      <c r="A839" s="65" t="s">
        <v>1545</v>
      </c>
      <c r="B839" s="66" t="s">
        <v>2006</v>
      </c>
      <c r="C839" s="67" t="s">
        <v>2456</v>
      </c>
      <c r="D839" s="68"/>
      <c r="E839" s="69"/>
      <c r="F839" s="310">
        <v>800</v>
      </c>
      <c r="G839" s="310">
        <v>800</v>
      </c>
      <c r="H839" s="144"/>
      <c r="I839" s="93">
        <f t="shared" si="175"/>
        <v>-800</v>
      </c>
      <c r="J839" s="160"/>
      <c r="K839" s="310">
        <v>5600</v>
      </c>
      <c r="L839" s="310">
        <v>4800</v>
      </c>
      <c r="M839" s="144">
        <f t="shared" si="176"/>
        <v>800</v>
      </c>
      <c r="N839" s="93" t="e">
        <f>+#REF!-L839</f>
        <v>#REF!</v>
      </c>
      <c r="O839" s="261"/>
      <c r="P839" s="160"/>
      <c r="Q839" s="310">
        <v>3200</v>
      </c>
      <c r="R839" s="310">
        <v>1600</v>
      </c>
      <c r="S839" s="144"/>
      <c r="T839" s="93">
        <f t="shared" si="177"/>
        <v>-1600</v>
      </c>
      <c r="U839" s="160"/>
      <c r="V839" s="310">
        <v>18233.71</v>
      </c>
      <c r="W839" s="310">
        <v>16680.11</v>
      </c>
      <c r="X839" s="144"/>
      <c r="Y839" s="93"/>
      <c r="Z839" s="134"/>
    </row>
    <row r="840" spans="1:26" s="70" customFormat="1" hidden="1" outlineLevel="1" x14ac:dyDescent="0.25">
      <c r="A840" s="65" t="s">
        <v>1546</v>
      </c>
      <c r="B840" s="66" t="s">
        <v>2007</v>
      </c>
      <c r="C840" s="67" t="s">
        <v>2457</v>
      </c>
      <c r="D840" s="68"/>
      <c r="E840" s="69"/>
      <c r="F840" s="310">
        <v>4092.1600000000003</v>
      </c>
      <c r="G840" s="310">
        <v>4568.76</v>
      </c>
      <c r="H840" s="144"/>
      <c r="I840" s="93">
        <f t="shared" si="175"/>
        <v>-4568.76</v>
      </c>
      <c r="J840" s="160"/>
      <c r="K840" s="310">
        <v>24866.95</v>
      </c>
      <c r="L840" s="310">
        <v>26632.73</v>
      </c>
      <c r="M840" s="144">
        <f t="shared" si="176"/>
        <v>-1765.7799999999988</v>
      </c>
      <c r="N840" s="93" t="e">
        <f>+#REF!-L840</f>
        <v>#REF!</v>
      </c>
      <c r="O840" s="261"/>
      <c r="P840" s="160"/>
      <c r="Q840" s="310">
        <v>12280.84</v>
      </c>
      <c r="R840" s="310">
        <v>12945.93</v>
      </c>
      <c r="S840" s="144"/>
      <c r="T840" s="93">
        <f t="shared" si="177"/>
        <v>-12945.93</v>
      </c>
      <c r="U840" s="160"/>
      <c r="V840" s="310">
        <v>50799.53</v>
      </c>
      <c r="W840" s="310">
        <v>45915.21</v>
      </c>
      <c r="X840" s="144"/>
      <c r="Y840" s="93"/>
      <c r="Z840" s="134"/>
    </row>
    <row r="841" spans="1:26" s="70" customFormat="1" hidden="1" outlineLevel="1" x14ac:dyDescent="0.25">
      <c r="A841" s="65" t="s">
        <v>1582</v>
      </c>
      <c r="B841" s="66" t="s">
        <v>2043</v>
      </c>
      <c r="C841" s="67" t="s">
        <v>2483</v>
      </c>
      <c r="D841" s="68"/>
      <c r="E841" s="69"/>
      <c r="F841" s="310">
        <v>279.35000000000002</v>
      </c>
      <c r="G841" s="310">
        <v>1611.17</v>
      </c>
      <c r="H841" s="144"/>
      <c r="I841" s="93">
        <f t="shared" si="175"/>
        <v>-1611.17</v>
      </c>
      <c r="J841" s="160"/>
      <c r="K841" s="310">
        <v>2871.5</v>
      </c>
      <c r="L841" s="310">
        <v>14503.35</v>
      </c>
      <c r="M841" s="144">
        <f t="shared" si="176"/>
        <v>-11631.85</v>
      </c>
      <c r="N841" s="93" t="e">
        <f>+#REF!-L841</f>
        <v>#REF!</v>
      </c>
      <c r="O841" s="261"/>
      <c r="P841" s="160"/>
      <c r="Q841" s="310">
        <v>1855.29</v>
      </c>
      <c r="R841" s="310">
        <v>4833.51</v>
      </c>
      <c r="S841" s="144"/>
      <c r="T841" s="93">
        <f t="shared" si="177"/>
        <v>-4833.51</v>
      </c>
      <c r="U841" s="160"/>
      <c r="V841" s="310">
        <v>13505.73</v>
      </c>
      <c r="W841" s="310">
        <v>23557.17</v>
      </c>
      <c r="X841" s="144"/>
      <c r="Y841" s="93"/>
      <c r="Z841" s="134"/>
    </row>
    <row r="842" spans="1:26" s="70" customFormat="1" hidden="1" outlineLevel="1" x14ac:dyDescent="0.25">
      <c r="A842" s="65" t="s">
        <v>1583</v>
      </c>
      <c r="B842" s="66" t="s">
        <v>2044</v>
      </c>
      <c r="C842" s="67" t="s">
        <v>2484</v>
      </c>
      <c r="D842" s="68"/>
      <c r="E842" s="69"/>
      <c r="F842" s="310">
        <v>11593.91</v>
      </c>
      <c r="G842" s="310">
        <v>45626.75</v>
      </c>
      <c r="H842" s="144"/>
      <c r="I842" s="93">
        <f t="shared" si="175"/>
        <v>-45626.75</v>
      </c>
      <c r="J842" s="160"/>
      <c r="K842" s="310">
        <v>102940.14</v>
      </c>
      <c r="L842" s="310">
        <v>437834.71</v>
      </c>
      <c r="M842" s="144">
        <f t="shared" si="176"/>
        <v>-334894.57</v>
      </c>
      <c r="N842" s="93" t="e">
        <f>+#REF!-L842</f>
        <v>#REF!</v>
      </c>
      <c r="O842" s="261"/>
      <c r="P842" s="160"/>
      <c r="Q842" s="310">
        <v>45560.57</v>
      </c>
      <c r="R842" s="310">
        <v>200535.57</v>
      </c>
      <c r="S842" s="144"/>
      <c r="T842" s="93">
        <f t="shared" si="177"/>
        <v>-200535.57</v>
      </c>
      <c r="U842" s="160"/>
      <c r="V842" s="310">
        <v>715966.07000000007</v>
      </c>
      <c r="W842" s="310">
        <v>1083752.68</v>
      </c>
      <c r="X842" s="144"/>
      <c r="Y842" s="93"/>
      <c r="Z842" s="134"/>
    </row>
    <row r="843" spans="1:26" s="70" customFormat="1" hidden="1" outlineLevel="1" x14ac:dyDescent="0.25">
      <c r="A843" s="65" t="s">
        <v>1584</v>
      </c>
      <c r="B843" s="66" t="s">
        <v>2045</v>
      </c>
      <c r="C843" s="67" t="s">
        <v>2485</v>
      </c>
      <c r="D843" s="68"/>
      <c r="E843" s="69"/>
      <c r="F843" s="310">
        <v>1808.33</v>
      </c>
      <c r="G843" s="310">
        <v>731.68000000000006</v>
      </c>
      <c r="H843" s="144"/>
      <c r="I843" s="93">
        <f t="shared" si="175"/>
        <v>-731.68000000000006</v>
      </c>
      <c r="J843" s="160"/>
      <c r="K843" s="310">
        <v>11473.99</v>
      </c>
      <c r="L843" s="310">
        <v>867.87</v>
      </c>
      <c r="M843" s="144">
        <f t="shared" si="176"/>
        <v>10606.119999999999</v>
      </c>
      <c r="N843" s="93" t="e">
        <f>+#REF!-L843</f>
        <v>#REF!</v>
      </c>
      <c r="O843" s="261"/>
      <c r="P843" s="160"/>
      <c r="Q843" s="310">
        <v>10161.469999999999</v>
      </c>
      <c r="R843" s="310">
        <v>864.84</v>
      </c>
      <c r="S843" s="144"/>
      <c r="T843" s="93">
        <f t="shared" si="177"/>
        <v>-864.84</v>
      </c>
      <c r="U843" s="160"/>
      <c r="V843" s="310">
        <v>24711.78</v>
      </c>
      <c r="W843" s="310">
        <v>859.75</v>
      </c>
      <c r="X843" s="144"/>
      <c r="Y843" s="93"/>
      <c r="Z843" s="134"/>
    </row>
    <row r="844" spans="1:26" s="70" customFormat="1" hidden="1" outlineLevel="1" x14ac:dyDescent="0.25">
      <c r="A844" s="65" t="s">
        <v>1585</v>
      </c>
      <c r="B844" s="66" t="s">
        <v>2046</v>
      </c>
      <c r="C844" s="67" t="s">
        <v>2486</v>
      </c>
      <c r="D844" s="68"/>
      <c r="E844" s="69"/>
      <c r="F844" s="310">
        <v>0</v>
      </c>
      <c r="G844" s="310">
        <v>376.75</v>
      </c>
      <c r="H844" s="144"/>
      <c r="I844" s="93">
        <f t="shared" si="175"/>
        <v>-376.75</v>
      </c>
      <c r="J844" s="160"/>
      <c r="K844" s="310">
        <v>0</v>
      </c>
      <c r="L844" s="310">
        <v>2282.67</v>
      </c>
      <c r="M844" s="144">
        <f t="shared" si="176"/>
        <v>-2282.67</v>
      </c>
      <c r="N844" s="93" t="e">
        <f>+#REF!-L844</f>
        <v>#REF!</v>
      </c>
      <c r="O844" s="261"/>
      <c r="P844" s="160"/>
      <c r="Q844" s="310">
        <v>0</v>
      </c>
      <c r="R844" s="310">
        <v>1144.56</v>
      </c>
      <c r="S844" s="144"/>
      <c r="T844" s="93">
        <f t="shared" si="177"/>
        <v>-1144.56</v>
      </c>
      <c r="U844" s="160"/>
      <c r="V844" s="310">
        <v>2259.56</v>
      </c>
      <c r="W844" s="310">
        <v>4642.22</v>
      </c>
      <c r="X844" s="144"/>
      <c r="Y844" s="93"/>
      <c r="Z844" s="134"/>
    </row>
    <row r="845" spans="1:26" s="70" customFormat="1" hidden="1" outlineLevel="1" x14ac:dyDescent="0.25">
      <c r="A845" s="65" t="s">
        <v>1586</v>
      </c>
      <c r="B845" s="66" t="s">
        <v>2047</v>
      </c>
      <c r="C845" s="67" t="s">
        <v>2487</v>
      </c>
      <c r="D845" s="68"/>
      <c r="E845" s="69"/>
      <c r="F845" s="310">
        <v>0</v>
      </c>
      <c r="G845" s="310">
        <v>62751.8</v>
      </c>
      <c r="H845" s="144"/>
      <c r="I845" s="93">
        <f t="shared" si="175"/>
        <v>-62751.8</v>
      </c>
      <c r="J845" s="160"/>
      <c r="K845" s="310">
        <v>0</v>
      </c>
      <c r="L845" s="310">
        <v>632378</v>
      </c>
      <c r="M845" s="144">
        <f t="shared" si="176"/>
        <v>-632378</v>
      </c>
      <c r="N845" s="93" t="e">
        <f>+#REF!-L845</f>
        <v>#REF!</v>
      </c>
      <c r="O845" s="261"/>
      <c r="P845" s="160"/>
      <c r="Q845" s="310">
        <v>0</v>
      </c>
      <c r="R845" s="310">
        <v>248878.2</v>
      </c>
      <c r="S845" s="144"/>
      <c r="T845" s="93">
        <f t="shared" si="177"/>
        <v>-248878.2</v>
      </c>
      <c r="U845" s="160"/>
      <c r="V845" s="310">
        <v>485825.73</v>
      </c>
      <c r="W845" s="310">
        <v>1142269.6099999999</v>
      </c>
      <c r="X845" s="144"/>
      <c r="Y845" s="93"/>
      <c r="Z845" s="134"/>
    </row>
    <row r="846" spans="1:26" s="70" customFormat="1" hidden="1" outlineLevel="1" x14ac:dyDescent="0.25">
      <c r="A846" s="65" t="s">
        <v>1587</v>
      </c>
      <c r="B846" s="66" t="s">
        <v>2048</v>
      </c>
      <c r="C846" s="67" t="s">
        <v>2488</v>
      </c>
      <c r="D846" s="68"/>
      <c r="E846" s="69"/>
      <c r="F846" s="310">
        <v>0</v>
      </c>
      <c r="G846" s="310">
        <v>84260.39</v>
      </c>
      <c r="H846" s="144"/>
      <c r="I846" s="93">
        <f t="shared" si="175"/>
        <v>-84260.39</v>
      </c>
      <c r="J846" s="160"/>
      <c r="K846" s="310">
        <v>0</v>
      </c>
      <c r="L846" s="310">
        <v>487291.14</v>
      </c>
      <c r="M846" s="144">
        <f t="shared" si="176"/>
        <v>-487291.14</v>
      </c>
      <c r="N846" s="93" t="e">
        <f>+#REF!-L846</f>
        <v>#REF!</v>
      </c>
      <c r="O846" s="261"/>
      <c r="P846" s="160"/>
      <c r="Q846" s="310">
        <v>0</v>
      </c>
      <c r="R846" s="310">
        <v>255613.11000000002</v>
      </c>
      <c r="S846" s="144"/>
      <c r="T846" s="93">
        <f t="shared" si="177"/>
        <v>-255613.11000000002</v>
      </c>
      <c r="U846" s="160"/>
      <c r="V846" s="310">
        <v>452394.56</v>
      </c>
      <c r="W846" s="310">
        <v>970773.26</v>
      </c>
      <c r="X846" s="144"/>
      <c r="Y846" s="93"/>
      <c r="Z846" s="134"/>
    </row>
    <row r="847" spans="1:26" s="70" customFormat="1" hidden="1" outlineLevel="1" x14ac:dyDescent="0.25">
      <c r="A847" s="65" t="s">
        <v>1588</v>
      </c>
      <c r="B847" s="66" t="s">
        <v>2049</v>
      </c>
      <c r="C847" s="67" t="s">
        <v>2489</v>
      </c>
      <c r="D847" s="68"/>
      <c r="E847" s="69"/>
      <c r="F847" s="310">
        <v>0</v>
      </c>
      <c r="G847" s="310">
        <v>0</v>
      </c>
      <c r="H847" s="144"/>
      <c r="I847" s="93">
        <f t="shared" ref="I847:I854" si="178">+U847-G847</f>
        <v>0</v>
      </c>
      <c r="J847" s="160"/>
      <c r="K847" s="310">
        <v>0</v>
      </c>
      <c r="L847" s="310">
        <v>0</v>
      </c>
      <c r="M847" s="144">
        <f t="shared" ref="M847:M854" si="179">+K847-L847</f>
        <v>0</v>
      </c>
      <c r="N847" s="93" t="e">
        <f>+#REF!-L847</f>
        <v>#REF!</v>
      </c>
      <c r="O847" s="261"/>
      <c r="P847" s="160"/>
      <c r="Q847" s="310">
        <v>0</v>
      </c>
      <c r="R847" s="310">
        <v>0</v>
      </c>
      <c r="S847" s="144"/>
      <c r="T847" s="93">
        <f t="shared" ref="T847:T854" si="180">+P847-R847</f>
        <v>0</v>
      </c>
      <c r="U847" s="160"/>
      <c r="V847" s="310">
        <v>0</v>
      </c>
      <c r="W847" s="310">
        <v>3.72</v>
      </c>
      <c r="X847" s="144"/>
      <c r="Y847" s="93"/>
      <c r="Z847" s="134"/>
    </row>
    <row r="848" spans="1:26" s="70" customFormat="1" hidden="1" outlineLevel="1" x14ac:dyDescent="0.25">
      <c r="A848" s="65" t="s">
        <v>1589</v>
      </c>
      <c r="B848" s="66" t="s">
        <v>2050</v>
      </c>
      <c r="C848" s="67" t="s">
        <v>2490</v>
      </c>
      <c r="D848" s="68"/>
      <c r="E848" s="69"/>
      <c r="F848" s="310">
        <v>0</v>
      </c>
      <c r="G848" s="310">
        <v>0</v>
      </c>
      <c r="H848" s="144"/>
      <c r="I848" s="93">
        <f t="shared" si="178"/>
        <v>0</v>
      </c>
      <c r="J848" s="160"/>
      <c r="K848" s="310">
        <v>0</v>
      </c>
      <c r="L848" s="310">
        <v>0</v>
      </c>
      <c r="M848" s="144">
        <f t="shared" si="179"/>
        <v>0</v>
      </c>
      <c r="N848" s="93" t="e">
        <f>+#REF!-L848</f>
        <v>#REF!</v>
      </c>
      <c r="O848" s="261"/>
      <c r="P848" s="160"/>
      <c r="Q848" s="310">
        <v>0</v>
      </c>
      <c r="R848" s="310">
        <v>0</v>
      </c>
      <c r="S848" s="144"/>
      <c r="T848" s="93">
        <f t="shared" si="180"/>
        <v>0</v>
      </c>
      <c r="U848" s="160"/>
      <c r="V848" s="310">
        <v>0</v>
      </c>
      <c r="W848" s="310">
        <v>54.59</v>
      </c>
      <c r="X848" s="144"/>
      <c r="Y848" s="93"/>
      <c r="Z848" s="134"/>
    </row>
    <row r="849" spans="1:26" s="70" customFormat="1" hidden="1" outlineLevel="1" x14ac:dyDescent="0.25">
      <c r="A849" s="65" t="s">
        <v>1590</v>
      </c>
      <c r="B849" s="66" t="s">
        <v>2051</v>
      </c>
      <c r="C849" s="67" t="s">
        <v>2491</v>
      </c>
      <c r="D849" s="68"/>
      <c r="E849" s="69"/>
      <c r="F849" s="310">
        <v>0</v>
      </c>
      <c r="G849" s="310">
        <v>6.74</v>
      </c>
      <c r="H849" s="144"/>
      <c r="I849" s="93">
        <f t="shared" si="178"/>
        <v>-6.74</v>
      </c>
      <c r="J849" s="160"/>
      <c r="K849" s="310">
        <v>0</v>
      </c>
      <c r="L849" s="310">
        <v>98.31</v>
      </c>
      <c r="M849" s="144">
        <f t="shared" si="179"/>
        <v>-98.31</v>
      </c>
      <c r="N849" s="93" t="e">
        <f>+#REF!-L849</f>
        <v>#REF!</v>
      </c>
      <c r="O849" s="261"/>
      <c r="P849" s="160"/>
      <c r="Q849" s="310">
        <v>0</v>
      </c>
      <c r="R849" s="310">
        <v>98.31</v>
      </c>
      <c r="S849" s="144"/>
      <c r="T849" s="93">
        <f t="shared" si="180"/>
        <v>-98.31</v>
      </c>
      <c r="U849" s="160"/>
      <c r="V849" s="310">
        <v>0</v>
      </c>
      <c r="W849" s="310">
        <v>99.53</v>
      </c>
      <c r="X849" s="144"/>
      <c r="Y849" s="93"/>
      <c r="Z849" s="134"/>
    </row>
    <row r="850" spans="1:26" s="70" customFormat="1" hidden="1" outlineLevel="1" x14ac:dyDescent="0.25">
      <c r="A850" s="65" t="s">
        <v>1591</v>
      </c>
      <c r="B850" s="66" t="s">
        <v>2052</v>
      </c>
      <c r="C850" s="67" t="s">
        <v>2492</v>
      </c>
      <c r="D850" s="68"/>
      <c r="E850" s="69"/>
      <c r="F850" s="310">
        <v>0</v>
      </c>
      <c r="G850" s="310">
        <v>123.96000000000001</v>
      </c>
      <c r="H850" s="144"/>
      <c r="I850" s="93">
        <f t="shared" si="178"/>
        <v>-123.96000000000001</v>
      </c>
      <c r="J850" s="160"/>
      <c r="K850" s="310">
        <v>0</v>
      </c>
      <c r="L850" s="310">
        <v>868.96</v>
      </c>
      <c r="M850" s="144">
        <f t="shared" si="179"/>
        <v>-868.96</v>
      </c>
      <c r="N850" s="93" t="e">
        <f>+#REF!-L850</f>
        <v>#REF!</v>
      </c>
      <c r="O850" s="261"/>
      <c r="P850" s="160"/>
      <c r="Q850" s="310">
        <v>0</v>
      </c>
      <c r="R850" s="310">
        <v>294.81</v>
      </c>
      <c r="S850" s="144"/>
      <c r="T850" s="93">
        <f t="shared" si="180"/>
        <v>-294.81</v>
      </c>
      <c r="U850" s="160"/>
      <c r="V850" s="310">
        <v>4243.75</v>
      </c>
      <c r="W850" s="310">
        <v>3299.38</v>
      </c>
      <c r="X850" s="144"/>
      <c r="Y850" s="93"/>
      <c r="Z850" s="134"/>
    </row>
    <row r="851" spans="1:26" s="70" customFormat="1" hidden="1" outlineLevel="1" x14ac:dyDescent="0.25">
      <c r="A851" s="65" t="s">
        <v>1592</v>
      </c>
      <c r="B851" s="66" t="s">
        <v>2053</v>
      </c>
      <c r="C851" s="67" t="s">
        <v>2470</v>
      </c>
      <c r="D851" s="68"/>
      <c r="E851" s="69"/>
      <c r="F851" s="310">
        <v>1673.3700000000001</v>
      </c>
      <c r="G851" s="310">
        <v>0</v>
      </c>
      <c r="H851" s="144"/>
      <c r="I851" s="93">
        <f t="shared" si="178"/>
        <v>0</v>
      </c>
      <c r="J851" s="160"/>
      <c r="K851" s="310">
        <v>3973.87</v>
      </c>
      <c r="L851" s="310">
        <v>0</v>
      </c>
      <c r="M851" s="144">
        <f t="shared" si="179"/>
        <v>3973.87</v>
      </c>
      <c r="N851" s="93" t="e">
        <f>+#REF!-L851</f>
        <v>#REF!</v>
      </c>
      <c r="O851" s="261"/>
      <c r="P851" s="160"/>
      <c r="Q851" s="310">
        <v>2871.8</v>
      </c>
      <c r="R851" s="310">
        <v>0</v>
      </c>
      <c r="S851" s="144"/>
      <c r="T851" s="93">
        <f t="shared" si="180"/>
        <v>0</v>
      </c>
      <c r="U851" s="160"/>
      <c r="V851" s="310">
        <v>3973.87</v>
      </c>
      <c r="W851" s="310">
        <v>0</v>
      </c>
      <c r="X851" s="144"/>
      <c r="Y851" s="93"/>
      <c r="Z851" s="134"/>
    </row>
    <row r="852" spans="1:26" s="70" customFormat="1" hidden="1" outlineLevel="1" x14ac:dyDescent="0.25">
      <c r="A852" s="65" t="s">
        <v>1593</v>
      </c>
      <c r="B852" s="66" t="s">
        <v>2054</v>
      </c>
      <c r="C852" s="67" t="s">
        <v>2469</v>
      </c>
      <c r="D852" s="68"/>
      <c r="E852" s="69"/>
      <c r="F852" s="310">
        <v>69906.5</v>
      </c>
      <c r="G852" s="310">
        <v>0</v>
      </c>
      <c r="H852" s="144"/>
      <c r="I852" s="93">
        <f t="shared" si="178"/>
        <v>0</v>
      </c>
      <c r="J852" s="160"/>
      <c r="K852" s="310">
        <v>396443.10000000003</v>
      </c>
      <c r="L852" s="310">
        <v>0</v>
      </c>
      <c r="M852" s="144">
        <f t="shared" si="179"/>
        <v>396443.10000000003</v>
      </c>
      <c r="N852" s="93" t="e">
        <f>+#REF!-L852</f>
        <v>#REF!</v>
      </c>
      <c r="O852" s="261"/>
      <c r="P852" s="160"/>
      <c r="Q852" s="310">
        <v>199750.24</v>
      </c>
      <c r="R852" s="310">
        <v>0</v>
      </c>
      <c r="S852" s="144"/>
      <c r="T852" s="93">
        <f t="shared" si="180"/>
        <v>0</v>
      </c>
      <c r="U852" s="160"/>
      <c r="V852" s="310">
        <v>396443.10000000003</v>
      </c>
      <c r="W852" s="310">
        <v>0</v>
      </c>
      <c r="X852" s="144"/>
      <c r="Y852" s="93"/>
      <c r="Z852" s="134"/>
    </row>
    <row r="853" spans="1:26" s="70" customFormat="1" hidden="1" outlineLevel="1" x14ac:dyDescent="0.25">
      <c r="A853" s="65" t="s">
        <v>1594</v>
      </c>
      <c r="B853" s="66" t="s">
        <v>2055</v>
      </c>
      <c r="C853" s="67" t="s">
        <v>2493</v>
      </c>
      <c r="D853" s="68"/>
      <c r="E853" s="69"/>
      <c r="F853" s="310">
        <v>5208.16</v>
      </c>
      <c r="G853" s="310">
        <v>0</v>
      </c>
      <c r="H853" s="144"/>
      <c r="I853" s="93">
        <f t="shared" si="178"/>
        <v>0</v>
      </c>
      <c r="J853" s="160"/>
      <c r="K853" s="310">
        <v>60898.880000000005</v>
      </c>
      <c r="L853" s="310">
        <v>0</v>
      </c>
      <c r="M853" s="144">
        <f t="shared" si="179"/>
        <v>60898.880000000005</v>
      </c>
      <c r="N853" s="93" t="e">
        <f>+#REF!-L853</f>
        <v>#REF!</v>
      </c>
      <c r="O853" s="261"/>
      <c r="P853" s="160"/>
      <c r="Q853" s="310">
        <v>25779.119999999999</v>
      </c>
      <c r="R853" s="310">
        <v>0</v>
      </c>
      <c r="S853" s="144"/>
      <c r="T853" s="93">
        <f t="shared" si="180"/>
        <v>0</v>
      </c>
      <c r="U853" s="160"/>
      <c r="V853" s="310">
        <v>60898.880000000005</v>
      </c>
      <c r="W853" s="310">
        <v>0</v>
      </c>
      <c r="X853" s="144"/>
      <c r="Y853" s="93"/>
      <c r="Z853" s="134"/>
    </row>
    <row r="854" spans="1:26" collapsed="1" x14ac:dyDescent="0.25">
      <c r="A854" s="40" t="s">
        <v>733</v>
      </c>
      <c r="B854" s="40">
        <v>22</v>
      </c>
      <c r="C854" s="80" t="s">
        <v>813</v>
      </c>
      <c r="D854" s="85"/>
      <c r="E854" s="50"/>
      <c r="F854" s="102">
        <v>1109907.0110000002</v>
      </c>
      <c r="G854" s="102">
        <v>2854654.6799999997</v>
      </c>
      <c r="H854" s="102"/>
      <c r="I854" s="50">
        <f t="shared" si="178"/>
        <v>-2854654.6799999997</v>
      </c>
      <c r="J854" s="264"/>
      <c r="K854" s="102">
        <v>9876685.1080000028</v>
      </c>
      <c r="L854" s="102">
        <v>13394372.089000005</v>
      </c>
      <c r="M854" s="286">
        <f t="shared" si="179"/>
        <v>-3517686.9810000025</v>
      </c>
      <c r="N854" s="50" t="e">
        <f>+#REF!-L854</f>
        <v>#REF!</v>
      </c>
      <c r="O854" s="185"/>
      <c r="P854" s="257"/>
      <c r="Q854" s="102">
        <v>4865833.4739999985</v>
      </c>
      <c r="R854" s="102">
        <v>6949965.9499999993</v>
      </c>
      <c r="S854" s="286"/>
      <c r="T854" s="50">
        <f t="shared" si="180"/>
        <v>-6949965.9499999993</v>
      </c>
      <c r="U854" s="264"/>
      <c r="V854" s="102">
        <v>25896643.887999997</v>
      </c>
      <c r="W854" s="102">
        <v>20648212.521000002</v>
      </c>
      <c r="X854" s="286"/>
      <c r="Y854"/>
      <c r="Z854"/>
    </row>
    <row r="855" spans="1:26" ht="13" x14ac:dyDescent="0.3">
      <c r="B855" s="187"/>
      <c r="D855" s="48"/>
      <c r="E855" s="188"/>
      <c r="F855" s="125"/>
      <c r="G855" s="125"/>
      <c r="H855" s="125"/>
      <c r="I855"/>
      <c r="J855" s="262"/>
      <c r="K855" s="125"/>
      <c r="L855" s="125"/>
      <c r="M855" s="125"/>
      <c r="N855"/>
      <c r="O855"/>
      <c r="P855" s="262"/>
      <c r="Q855" s="125"/>
      <c r="R855" s="125"/>
      <c r="S855" s="125"/>
      <c r="T855"/>
      <c r="U855" s="262"/>
      <c r="V855" s="125"/>
      <c r="W855" s="125"/>
      <c r="X855" s="125"/>
      <c r="Y855"/>
      <c r="Z855"/>
    </row>
  </sheetData>
  <conditionalFormatting sqref="C4">
    <cfRule type="cellIs" dxfId="1" priority="1" stopIfTrue="1" operator="equal">
      <formula>"REPORT HAS ERRORS"</formula>
    </cfRule>
  </conditionalFormatting>
  <printOptions horizontalCentered="1"/>
  <pageMargins left="0.2" right="0.2" top="0.25" bottom="0.5" header="0.3" footer="0.25"/>
  <pageSetup scale="52" orientation="portrait" r:id="rId1"/>
  <headerFooter>
    <oddFooter>&amp;L&amp;8&amp;D&amp;R&amp;8&amp;Z&amp;F   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Right="0"/>
  </sheetPr>
  <dimension ref="A1:BO113"/>
  <sheetViews>
    <sheetView topLeftCell="B2" workbookViewId="0">
      <pane xSplit="2" ySplit="5" topLeftCell="D7" activePane="bottomRight" state="frozen"/>
      <selection activeCell="B2" sqref="B2"/>
      <selection pane="topRight" activeCell="D2" sqref="D2"/>
      <selection pane="bottomLeft" activeCell="B7" sqref="B7"/>
      <selection pane="bottomRight" activeCell="BO112" sqref="BO112"/>
    </sheetView>
  </sheetViews>
  <sheetFormatPr defaultRowHeight="12.5" outlineLevelRow="1" outlineLevelCol="1" x14ac:dyDescent="0.25"/>
  <cols>
    <col min="1" max="1" width="0" hidden="1" customWidth="1"/>
    <col min="2" max="2" width="12.7265625" customWidth="1"/>
    <col min="3" max="3" width="35.26953125" customWidth="1"/>
    <col min="4" max="4" width="3.1796875" customWidth="1"/>
    <col min="5" max="5" width="1.1796875" customWidth="1"/>
    <col min="6" max="7" width="17.7265625" style="22" customWidth="1"/>
    <col min="8" max="8" width="17.7265625" style="22" customWidth="1" collapsed="1"/>
    <col min="9" max="9" width="8.26953125" style="177" hidden="1" customWidth="1" outlineLevel="1"/>
    <col min="10" max="10" width="1.7265625" style="22" customWidth="1"/>
    <col min="11" max="12" width="17.7265625" style="22" customWidth="1"/>
    <col min="13" max="13" width="17.7265625" style="22" customWidth="1" collapsed="1"/>
    <col min="14" max="14" width="8.26953125" style="177" hidden="1" customWidth="1" outlineLevel="1"/>
    <col min="15" max="15" width="1.7265625" style="22" customWidth="1"/>
    <col min="16" max="18" width="12.7265625" style="22" customWidth="1"/>
    <col min="19" max="19" width="1.7265625" style="22" customWidth="1"/>
    <col min="20" max="21" width="17.7265625" style="22" customWidth="1"/>
    <col min="22" max="22" width="17.7265625" style="22" customWidth="1" collapsed="1"/>
    <col min="23" max="23" width="8.26953125" style="177" hidden="1" customWidth="1" outlineLevel="1"/>
    <col min="24" max="24" width="1.7265625" style="22" customWidth="1"/>
    <col min="25" max="26" width="17.7265625" style="22" customWidth="1"/>
    <col min="27" max="27" width="17.7265625" style="22" customWidth="1" collapsed="1"/>
    <col min="28" max="28" width="8.26953125" style="177" hidden="1" customWidth="1" outlineLevel="1"/>
    <col min="29" max="29" width="1.7265625" style="22" customWidth="1"/>
    <col min="30" max="30" width="12.7265625" style="22" customWidth="1"/>
    <col min="31" max="31" width="14.7265625" style="22" hidden="1" customWidth="1"/>
    <col min="32" max="32" width="12.7265625" style="22" customWidth="1"/>
    <col min="33" max="33" width="8.26953125" style="177" hidden="1" customWidth="1"/>
    <col min="34" max="34" width="12.7265625" style="22" customWidth="1"/>
    <col min="35" max="35" width="1.7265625" style="22" customWidth="1"/>
    <col min="36" max="37" width="17.7265625" style="22" customWidth="1"/>
    <col min="38" max="38" width="17.7265625" style="22" customWidth="1" collapsed="1"/>
    <col min="39" max="39" width="8.26953125" style="177" hidden="1" customWidth="1" outlineLevel="1"/>
    <col min="40" max="40" width="1.7265625" style="22" customWidth="1"/>
    <col min="41" max="42" width="17.7265625" style="22" customWidth="1"/>
    <col min="43" max="43" width="17.7265625" style="22" customWidth="1" collapsed="1"/>
    <col min="44" max="44" width="8.26953125" style="177" hidden="1" customWidth="1" outlineLevel="1"/>
    <col min="45" max="45" width="1.7265625" style="22" customWidth="1"/>
    <col min="46" max="46" width="12.7265625" style="270" customWidth="1"/>
    <col min="47" max="47" width="14.7265625" style="22" hidden="1" customWidth="1"/>
    <col min="48" max="48" width="12.7265625" style="270" customWidth="1"/>
    <col min="49" max="49" width="8.26953125" style="177" hidden="1" customWidth="1"/>
    <col min="50" max="50" width="12.7265625" style="270" customWidth="1"/>
    <col min="51" max="51" width="1.7265625" style="22" customWidth="1"/>
    <col min="52" max="53" width="17.7265625" style="22" customWidth="1"/>
    <col min="54" max="54" width="17.7265625" style="22" customWidth="1" collapsed="1"/>
    <col min="55" max="55" width="8.26953125" style="177" hidden="1" customWidth="1" outlineLevel="1"/>
    <col min="56" max="56" width="1.7265625" style="22" customWidth="1"/>
    <col min="57" max="58" width="17.7265625" style="22" customWidth="1"/>
    <col min="59" max="59" width="17.7265625" style="22" customWidth="1" collapsed="1"/>
    <col min="60" max="60" width="8.26953125" style="177" hidden="1" customWidth="1" outlineLevel="1"/>
    <col min="61" max="61" width="1.7265625" style="22" customWidth="1"/>
    <col min="62" max="62" width="12.7265625" style="270" customWidth="1"/>
    <col min="63" max="63" width="2.26953125" style="22" hidden="1" customWidth="1"/>
    <col min="64" max="64" width="12.7265625" style="270" customWidth="1"/>
    <col min="65" max="65" width="8.26953125" style="177" hidden="1" customWidth="1"/>
    <col min="66" max="66" width="12.7265625" style="270" customWidth="1"/>
  </cols>
  <sheetData>
    <row r="1" spans="1:67" s="70" customFormat="1" ht="11.25" hidden="1" customHeight="1" x14ac:dyDescent="0.25">
      <c r="A1" s="65" t="s">
        <v>265</v>
      </c>
      <c r="B1" s="66" t="s">
        <v>0</v>
      </c>
      <c r="C1" s="67" t="s">
        <v>1</v>
      </c>
      <c r="D1" s="68"/>
      <c r="E1" s="69"/>
      <c r="F1" s="284" t="s">
        <v>889</v>
      </c>
      <c r="G1" s="284" t="s">
        <v>890</v>
      </c>
      <c r="H1" s="284" t="s">
        <v>573</v>
      </c>
      <c r="I1" s="272" t="s">
        <v>573</v>
      </c>
      <c r="J1" s="278"/>
      <c r="K1" s="284" t="s">
        <v>891</v>
      </c>
      <c r="L1" s="284" t="s">
        <v>892</v>
      </c>
      <c r="M1" s="284" t="s">
        <v>573</v>
      </c>
      <c r="N1" s="272" t="s">
        <v>573</v>
      </c>
      <c r="O1" s="278"/>
      <c r="P1" s="284" t="s">
        <v>893</v>
      </c>
      <c r="Q1" s="284" t="s">
        <v>894</v>
      </c>
      <c r="R1" s="284" t="s">
        <v>573</v>
      </c>
      <c r="S1" s="278" t="s">
        <v>573</v>
      </c>
      <c r="T1" s="284" t="s">
        <v>895</v>
      </c>
      <c r="U1" s="284" t="s">
        <v>896</v>
      </c>
      <c r="V1" s="284" t="s">
        <v>573</v>
      </c>
      <c r="W1" s="272" t="s">
        <v>573</v>
      </c>
      <c r="X1" s="278"/>
      <c r="Y1" s="284" t="s">
        <v>897</v>
      </c>
      <c r="Z1" s="284" t="s">
        <v>898</v>
      </c>
      <c r="AA1" s="284" t="s">
        <v>573</v>
      </c>
      <c r="AB1" s="272" t="s">
        <v>573</v>
      </c>
      <c r="AC1" s="278"/>
      <c r="AD1" s="311" t="s">
        <v>573</v>
      </c>
      <c r="AE1" s="284" t="s">
        <v>899</v>
      </c>
      <c r="AF1" s="311" t="s">
        <v>573</v>
      </c>
      <c r="AG1" s="272" t="s">
        <v>900</v>
      </c>
      <c r="AH1" s="284" t="s">
        <v>573</v>
      </c>
      <c r="AI1" s="278"/>
      <c r="AJ1" s="284" t="s">
        <v>901</v>
      </c>
      <c r="AK1" s="284" t="s">
        <v>902</v>
      </c>
      <c r="AL1" s="284" t="s">
        <v>573</v>
      </c>
      <c r="AM1" s="272" t="s">
        <v>573</v>
      </c>
      <c r="AN1" s="278"/>
      <c r="AO1" s="284" t="s">
        <v>903</v>
      </c>
      <c r="AP1" s="284" t="s">
        <v>904</v>
      </c>
      <c r="AQ1" s="284" t="s">
        <v>573</v>
      </c>
      <c r="AR1" s="272" t="s">
        <v>573</v>
      </c>
      <c r="AS1" s="278"/>
      <c r="AT1" s="296" t="s">
        <v>573</v>
      </c>
      <c r="AU1" s="284" t="s">
        <v>905</v>
      </c>
      <c r="AV1" s="296" t="s">
        <v>573</v>
      </c>
      <c r="AW1" s="272" t="s">
        <v>906</v>
      </c>
      <c r="AX1" s="296" t="s">
        <v>573</v>
      </c>
      <c r="AY1" s="278"/>
      <c r="AZ1" s="284" t="s">
        <v>907</v>
      </c>
      <c r="BA1" s="284" t="s">
        <v>908</v>
      </c>
      <c r="BB1" s="284" t="s">
        <v>573</v>
      </c>
      <c r="BC1" s="272" t="s">
        <v>573</v>
      </c>
      <c r="BD1" s="278"/>
      <c r="BE1" s="284" t="s">
        <v>909</v>
      </c>
      <c r="BF1" s="284" t="s">
        <v>910</v>
      </c>
      <c r="BG1" s="284" t="s">
        <v>573</v>
      </c>
      <c r="BH1" s="272" t="s">
        <v>573</v>
      </c>
      <c r="BI1" s="278"/>
      <c r="BJ1" s="296" t="s">
        <v>573</v>
      </c>
      <c r="BK1" s="284" t="s">
        <v>911</v>
      </c>
      <c r="BL1" s="296" t="s">
        <v>573</v>
      </c>
      <c r="BM1" s="272" t="s">
        <v>912</v>
      </c>
      <c r="BN1" s="296" t="s">
        <v>573</v>
      </c>
      <c r="BO1" s="65"/>
    </row>
    <row r="2" spans="1:67" s="7" customFormat="1" ht="13" x14ac:dyDescent="0.3">
      <c r="C2" s="19" t="s">
        <v>2581</v>
      </c>
      <c r="D2" s="56"/>
      <c r="E2" s="41"/>
      <c r="F2" s="171"/>
      <c r="G2" s="122"/>
      <c r="H2" s="173"/>
      <c r="I2" s="175"/>
      <c r="J2" s="212"/>
      <c r="K2" s="171"/>
      <c r="L2" s="122"/>
      <c r="M2" s="173"/>
      <c r="N2" s="175"/>
      <c r="O2" s="212"/>
      <c r="P2" s="171"/>
      <c r="Q2" s="122"/>
      <c r="R2" s="173"/>
      <c r="S2" s="212"/>
      <c r="T2" s="171"/>
      <c r="U2" s="122"/>
      <c r="V2" s="173"/>
      <c r="W2" s="175"/>
      <c r="X2" s="212"/>
      <c r="Y2" s="171"/>
      <c r="Z2" s="122"/>
      <c r="AA2" s="173"/>
      <c r="AB2" s="175"/>
      <c r="AC2" s="212"/>
      <c r="AD2" s="171"/>
      <c r="AE2" s="171"/>
      <c r="AF2" s="173"/>
      <c r="AG2" s="175"/>
      <c r="AH2" s="171"/>
      <c r="AI2" s="212"/>
      <c r="AJ2" s="171"/>
      <c r="AK2" s="122"/>
      <c r="AL2" s="173"/>
      <c r="AM2" s="175"/>
      <c r="AN2" s="212"/>
      <c r="AO2" s="171"/>
      <c r="AP2" s="122"/>
      <c r="AQ2" s="173"/>
      <c r="AR2" s="175"/>
      <c r="AS2" s="212"/>
      <c r="AT2" s="297"/>
      <c r="AU2" s="122"/>
      <c r="AV2" s="301"/>
      <c r="AW2" s="175"/>
      <c r="AX2" s="297"/>
      <c r="AY2" s="212"/>
      <c r="AZ2" s="171"/>
      <c r="BA2" s="122"/>
      <c r="BB2" s="173"/>
      <c r="BC2" s="175"/>
      <c r="BD2" s="212"/>
      <c r="BE2" s="171"/>
      <c r="BF2" s="122"/>
      <c r="BG2" s="173"/>
      <c r="BH2" s="175"/>
      <c r="BI2" s="212"/>
      <c r="BJ2" s="297"/>
      <c r="BK2" s="122"/>
      <c r="BL2" s="301"/>
      <c r="BM2" s="175"/>
      <c r="BN2" s="297"/>
      <c r="BO2" s="40"/>
    </row>
    <row r="3" spans="1:67" s="7" customFormat="1" ht="13" x14ac:dyDescent="0.3">
      <c r="C3" s="19" t="s">
        <v>2584</v>
      </c>
      <c r="D3" s="57"/>
      <c r="E3" s="18"/>
      <c r="F3" s="180" t="s">
        <v>768</v>
      </c>
      <c r="G3" s="180"/>
      <c r="H3" s="181"/>
      <c r="I3" s="175"/>
      <c r="J3" s="212"/>
      <c r="K3" s="180" t="s">
        <v>769</v>
      </c>
      <c r="L3" s="180"/>
      <c r="M3" s="181"/>
      <c r="N3" s="175"/>
      <c r="O3" s="212"/>
      <c r="P3" s="180" t="s">
        <v>770</v>
      </c>
      <c r="Q3" s="180"/>
      <c r="R3" s="181"/>
      <c r="S3" s="212"/>
      <c r="T3" s="180" t="s">
        <v>768</v>
      </c>
      <c r="U3" s="180"/>
      <c r="V3" s="181"/>
      <c r="W3" s="175"/>
      <c r="X3" s="212"/>
      <c r="Y3" s="180" t="s">
        <v>769</v>
      </c>
      <c r="Z3" s="180"/>
      <c r="AA3" s="181"/>
      <c r="AB3" s="175"/>
      <c r="AC3" s="212"/>
      <c r="AD3" s="180" t="s">
        <v>770</v>
      </c>
      <c r="AE3" s="180"/>
      <c r="AF3" s="181"/>
      <c r="AG3" s="175"/>
      <c r="AH3" s="180"/>
      <c r="AI3" s="212"/>
      <c r="AJ3" s="180" t="s">
        <v>768</v>
      </c>
      <c r="AK3" s="180"/>
      <c r="AL3" s="181"/>
      <c r="AM3" s="175"/>
      <c r="AN3" s="212"/>
      <c r="AO3" s="180" t="s">
        <v>769</v>
      </c>
      <c r="AP3" s="180"/>
      <c r="AQ3" s="181"/>
      <c r="AR3" s="175"/>
      <c r="AS3" s="212"/>
      <c r="AT3" s="298" t="s">
        <v>770</v>
      </c>
      <c r="AU3" s="180"/>
      <c r="AV3" s="302"/>
      <c r="AW3" s="175"/>
      <c r="AX3" s="298"/>
      <c r="AY3" s="212"/>
      <c r="AZ3" s="180" t="s">
        <v>768</v>
      </c>
      <c r="BA3" s="180"/>
      <c r="BB3" s="181"/>
      <c r="BC3" s="175"/>
      <c r="BD3" s="212"/>
      <c r="BE3" s="180" t="s">
        <v>769</v>
      </c>
      <c r="BF3" s="180"/>
      <c r="BG3" s="181"/>
      <c r="BH3" s="175"/>
      <c r="BI3" s="212"/>
      <c r="BJ3" s="298" t="s">
        <v>770</v>
      </c>
      <c r="BK3" s="180"/>
      <c r="BL3" s="302"/>
      <c r="BM3" s="175"/>
      <c r="BN3" s="298"/>
      <c r="BO3" s="40"/>
    </row>
    <row r="4" spans="1:67" s="7" customFormat="1" ht="13.5" thickBot="1" x14ac:dyDescent="0.35">
      <c r="B4" s="13" t="s">
        <v>2586</v>
      </c>
      <c r="C4" s="38"/>
      <c r="D4" s="58"/>
      <c r="E4" s="14"/>
      <c r="F4" s="174" t="s">
        <v>580</v>
      </c>
      <c r="G4" s="174"/>
      <c r="H4" s="174"/>
      <c r="I4" s="273"/>
      <c r="J4" s="279"/>
      <c r="K4" s="174" t="s">
        <v>580</v>
      </c>
      <c r="L4" s="174"/>
      <c r="M4" s="174"/>
      <c r="N4" s="273"/>
      <c r="O4" s="279"/>
      <c r="P4" s="174" t="s">
        <v>580</v>
      </c>
      <c r="Q4" s="174"/>
      <c r="R4" s="174"/>
      <c r="S4" s="210"/>
      <c r="T4" s="174" t="s">
        <v>582</v>
      </c>
      <c r="U4" s="174"/>
      <c r="V4" s="174"/>
      <c r="W4" s="273"/>
      <c r="X4" s="283"/>
      <c r="Y4" s="174" t="s">
        <v>582</v>
      </c>
      <c r="Z4" s="174"/>
      <c r="AA4" s="174"/>
      <c r="AB4" s="273"/>
      <c r="AC4" s="283"/>
      <c r="AD4" s="174" t="s">
        <v>582</v>
      </c>
      <c r="AE4" s="174"/>
      <c r="AF4" s="174"/>
      <c r="AG4" s="273"/>
      <c r="AH4" s="174"/>
      <c r="AI4" s="210"/>
      <c r="AJ4" s="174" t="s">
        <v>773</v>
      </c>
      <c r="AK4" s="174"/>
      <c r="AL4" s="174"/>
      <c r="AM4" s="273"/>
      <c r="AN4" s="283"/>
      <c r="AO4" s="174" t="s">
        <v>773</v>
      </c>
      <c r="AP4" s="174"/>
      <c r="AQ4" s="174"/>
      <c r="AR4" s="273"/>
      <c r="AS4" s="283"/>
      <c r="AT4" s="299" t="s">
        <v>773</v>
      </c>
      <c r="AU4" s="174"/>
      <c r="AV4" s="299"/>
      <c r="AW4" s="273"/>
      <c r="AX4" s="299"/>
      <c r="AY4" s="210"/>
      <c r="AZ4" s="174" t="s">
        <v>774</v>
      </c>
      <c r="BA4" s="174"/>
      <c r="BB4" s="174"/>
      <c r="BC4" s="273"/>
      <c r="BD4" s="283"/>
      <c r="BE4" s="174" t="s">
        <v>774</v>
      </c>
      <c r="BF4" s="174"/>
      <c r="BG4" s="174"/>
      <c r="BH4" s="273"/>
      <c r="BI4" s="283"/>
      <c r="BJ4" s="299" t="s">
        <v>774</v>
      </c>
      <c r="BK4" s="174"/>
      <c r="BL4" s="299"/>
      <c r="BM4" s="273"/>
      <c r="BN4" s="299"/>
      <c r="BO4" s="40"/>
    </row>
    <row r="5" spans="1:67" s="7" customFormat="1" ht="13" x14ac:dyDescent="0.3">
      <c r="B5" s="11" t="s">
        <v>2579</v>
      </c>
      <c r="C5" s="12" t="s">
        <v>2587</v>
      </c>
      <c r="D5" s="57"/>
      <c r="E5" s="15"/>
      <c r="F5" s="40"/>
      <c r="G5" s="40"/>
      <c r="H5" s="40"/>
      <c r="I5" s="178"/>
      <c r="J5" s="258"/>
      <c r="K5" s="40"/>
      <c r="L5" s="40"/>
      <c r="M5" s="40"/>
      <c r="N5" s="178"/>
      <c r="O5" s="258"/>
      <c r="P5" s="40"/>
      <c r="Q5" s="40"/>
      <c r="R5" s="40"/>
      <c r="S5" s="258"/>
      <c r="T5" s="40"/>
      <c r="U5" s="40"/>
      <c r="V5" s="40"/>
      <c r="W5" s="178"/>
      <c r="X5" s="258"/>
      <c r="Y5" s="40"/>
      <c r="Z5" s="40"/>
      <c r="AA5" s="40"/>
      <c r="AB5" s="178"/>
      <c r="AC5" s="258"/>
      <c r="AD5" s="40"/>
      <c r="AE5" s="40"/>
      <c r="AF5" s="40"/>
      <c r="AG5" s="178"/>
      <c r="AH5" s="40"/>
      <c r="AI5" s="258"/>
      <c r="AJ5" s="40"/>
      <c r="AK5" s="40"/>
      <c r="AL5" s="40"/>
      <c r="AM5" s="178"/>
      <c r="AN5" s="258"/>
      <c r="AO5" s="40"/>
      <c r="AP5" s="40"/>
      <c r="AQ5" s="40"/>
      <c r="AR5" s="178"/>
      <c r="AS5" s="258"/>
      <c r="AT5" s="143"/>
      <c r="AU5" s="40"/>
      <c r="AV5" s="143"/>
      <c r="AW5" s="178"/>
      <c r="AX5" s="143"/>
      <c r="AY5" s="258"/>
      <c r="AZ5" s="40"/>
      <c r="BA5" s="40"/>
      <c r="BB5" s="40"/>
      <c r="BC5" s="178"/>
      <c r="BD5" s="258"/>
      <c r="BE5" s="40"/>
      <c r="BF5" s="40"/>
      <c r="BG5" s="40"/>
      <c r="BH5" s="178"/>
      <c r="BI5" s="258"/>
      <c r="BJ5" s="143"/>
      <c r="BK5" s="40"/>
      <c r="BL5" s="143"/>
      <c r="BM5" s="178"/>
      <c r="BN5" s="143"/>
      <c r="BO5" s="40"/>
    </row>
    <row r="6" spans="1:67" s="8" customFormat="1" ht="13.5" thickBot="1" x14ac:dyDescent="0.35">
      <c r="A6" s="7"/>
      <c r="B6" s="10" t="s">
        <v>2582</v>
      </c>
      <c r="C6" s="6" t="s">
        <v>2588</v>
      </c>
      <c r="D6" s="58"/>
      <c r="E6" s="16"/>
      <c r="F6" s="172" t="s">
        <v>2589</v>
      </c>
      <c r="G6" s="179">
        <v>2024</v>
      </c>
      <c r="H6" s="172" t="s">
        <v>581</v>
      </c>
      <c r="I6" s="176" t="s">
        <v>586</v>
      </c>
      <c r="J6" s="280"/>
      <c r="K6" s="172" t="s">
        <v>2589</v>
      </c>
      <c r="L6" s="179">
        <v>2024</v>
      </c>
      <c r="M6" s="172" t="s">
        <v>581</v>
      </c>
      <c r="N6" s="176" t="s">
        <v>586</v>
      </c>
      <c r="O6" s="280"/>
      <c r="P6" s="172" t="s">
        <v>2589</v>
      </c>
      <c r="Q6" s="179">
        <v>2024</v>
      </c>
      <c r="R6" s="172" t="s">
        <v>581</v>
      </c>
      <c r="S6" s="280"/>
      <c r="T6" s="172" t="s">
        <v>2589</v>
      </c>
      <c r="U6" s="179">
        <v>2024</v>
      </c>
      <c r="V6" s="172" t="s">
        <v>581</v>
      </c>
      <c r="W6" s="176" t="s">
        <v>586</v>
      </c>
      <c r="X6" s="280"/>
      <c r="Y6" s="172" t="s">
        <v>2589</v>
      </c>
      <c r="Z6" s="179">
        <v>2024</v>
      </c>
      <c r="AA6" s="172" t="s">
        <v>581</v>
      </c>
      <c r="AB6" s="176" t="s">
        <v>586</v>
      </c>
      <c r="AC6" s="280"/>
      <c r="AD6" s="172" t="s">
        <v>2589</v>
      </c>
      <c r="AE6" s="172"/>
      <c r="AF6" s="172">
        <v>2024</v>
      </c>
      <c r="AG6" s="176"/>
      <c r="AH6" s="172" t="s">
        <v>581</v>
      </c>
      <c r="AI6" s="280"/>
      <c r="AJ6" s="172" t="s">
        <v>2589</v>
      </c>
      <c r="AK6" s="179">
        <v>2024</v>
      </c>
      <c r="AL6" s="172" t="s">
        <v>581</v>
      </c>
      <c r="AM6" s="176" t="s">
        <v>586</v>
      </c>
      <c r="AN6" s="280"/>
      <c r="AO6" s="172" t="s">
        <v>2589</v>
      </c>
      <c r="AP6" s="179">
        <v>2024</v>
      </c>
      <c r="AQ6" s="172" t="s">
        <v>581</v>
      </c>
      <c r="AR6" s="176" t="s">
        <v>586</v>
      </c>
      <c r="AS6" s="280"/>
      <c r="AT6" s="300" t="s">
        <v>2589</v>
      </c>
      <c r="AU6" s="179"/>
      <c r="AV6" s="300">
        <v>2024</v>
      </c>
      <c r="AW6" s="176"/>
      <c r="AX6" s="300" t="s">
        <v>581</v>
      </c>
      <c r="AY6" s="280"/>
      <c r="AZ6" s="172" t="s">
        <v>2589</v>
      </c>
      <c r="BA6" s="179">
        <v>2024</v>
      </c>
      <c r="BB6" s="172" t="s">
        <v>581</v>
      </c>
      <c r="BC6" s="176" t="s">
        <v>586</v>
      </c>
      <c r="BD6" s="280"/>
      <c r="BE6" s="172" t="s">
        <v>2589</v>
      </c>
      <c r="BF6" s="179">
        <v>2024</v>
      </c>
      <c r="BG6" s="172" t="s">
        <v>581</v>
      </c>
      <c r="BH6" s="176" t="s">
        <v>586</v>
      </c>
      <c r="BI6" s="280"/>
      <c r="BJ6" s="300" t="s">
        <v>2589</v>
      </c>
      <c r="BK6" s="179"/>
      <c r="BL6" s="300">
        <v>2024</v>
      </c>
      <c r="BM6" s="176"/>
      <c r="BN6" s="300" t="s">
        <v>581</v>
      </c>
      <c r="BO6" s="39"/>
    </row>
    <row r="7" spans="1:67" ht="13.5" thickTop="1" x14ac:dyDescent="0.3">
      <c r="F7" s="331"/>
      <c r="G7" s="336"/>
      <c r="H7" s="331"/>
      <c r="I7" s="338"/>
      <c r="J7" s="337"/>
      <c r="K7" s="331"/>
      <c r="L7" s="336"/>
      <c r="M7" s="331"/>
      <c r="N7" s="338"/>
      <c r="O7" s="337"/>
      <c r="P7" s="331"/>
      <c r="Q7" s="336"/>
      <c r="R7" s="331"/>
      <c r="S7" s="337"/>
      <c r="T7" s="331"/>
      <c r="U7" s="336"/>
      <c r="V7" s="331"/>
      <c r="W7" s="338"/>
      <c r="X7" s="337"/>
      <c r="Y7" s="331"/>
      <c r="Z7" s="336"/>
      <c r="AA7" s="331"/>
      <c r="AB7" s="338"/>
      <c r="AC7" s="337"/>
      <c r="AD7" s="331"/>
      <c r="AE7" s="331"/>
      <c r="AF7" s="331"/>
      <c r="AG7" s="338"/>
      <c r="AH7" s="331"/>
      <c r="AI7" s="337"/>
      <c r="AJ7" s="331"/>
      <c r="AK7" s="336"/>
      <c r="AL7" s="331"/>
      <c r="AM7" s="338"/>
      <c r="AN7" s="337"/>
      <c r="AO7" s="331"/>
      <c r="AP7" s="336"/>
      <c r="AQ7" s="331"/>
      <c r="AR7" s="338"/>
      <c r="AS7" s="337"/>
      <c r="AT7" s="339"/>
      <c r="AU7" s="336"/>
      <c r="AV7" s="339"/>
      <c r="AW7" s="338"/>
      <c r="AX7" s="339"/>
      <c r="AY7" s="337"/>
      <c r="AZ7" s="331"/>
      <c r="BA7" s="336"/>
      <c r="BB7" s="331"/>
      <c r="BC7" s="338"/>
      <c r="BD7" s="337"/>
      <c r="BE7" s="331"/>
      <c r="BF7" s="336"/>
      <c r="BG7" s="331"/>
      <c r="BH7" s="338"/>
      <c r="BI7" s="337"/>
      <c r="BJ7" s="339"/>
      <c r="BK7" s="336"/>
      <c r="BL7" s="339"/>
      <c r="BM7" s="338"/>
      <c r="BN7" s="339"/>
    </row>
    <row r="8" spans="1:67" s="40" customFormat="1" ht="13" x14ac:dyDescent="0.3">
      <c r="B8" s="40" t="s">
        <v>776</v>
      </c>
      <c r="C8" s="236" t="s">
        <v>767</v>
      </c>
      <c r="D8" s="237"/>
      <c r="E8" s="238"/>
      <c r="F8" s="285"/>
      <c r="G8" s="285"/>
      <c r="H8" s="285"/>
      <c r="I8" s="239"/>
      <c r="J8" s="266"/>
      <c r="K8" s="285"/>
      <c r="L8" s="285"/>
      <c r="M8" s="285"/>
      <c r="N8" s="239"/>
      <c r="O8" s="266"/>
      <c r="P8" s="289"/>
      <c r="Q8" s="289"/>
      <c r="R8" s="289"/>
      <c r="S8" s="266"/>
      <c r="T8" s="285"/>
      <c r="U8" s="285"/>
      <c r="V8" s="285"/>
      <c r="W8" s="239"/>
      <c r="X8" s="266"/>
      <c r="Y8" s="285"/>
      <c r="Z8" s="285"/>
      <c r="AA8" s="285"/>
      <c r="AB8" s="239"/>
      <c r="AC8" s="266"/>
      <c r="AD8" s="289"/>
      <c r="AE8" s="289"/>
      <c r="AF8" s="289"/>
      <c r="AG8" s="291"/>
      <c r="AH8" s="289"/>
      <c r="AI8" s="266"/>
      <c r="AJ8" s="285"/>
      <c r="AK8" s="285"/>
      <c r="AL8" s="285"/>
      <c r="AM8" s="239"/>
      <c r="AN8" s="266"/>
      <c r="AO8" s="285"/>
      <c r="AP8" s="285"/>
      <c r="AQ8" s="285"/>
      <c r="AR8" s="239"/>
      <c r="AS8" s="266"/>
      <c r="AT8" s="289"/>
      <c r="AU8" s="285"/>
      <c r="AV8" s="289"/>
      <c r="AW8" s="239"/>
      <c r="AX8" s="289"/>
      <c r="AY8" s="266"/>
      <c r="AZ8" s="285"/>
      <c r="BA8" s="285"/>
      <c r="BB8" s="285"/>
      <c r="BC8" s="239"/>
      <c r="BD8" s="266"/>
      <c r="BE8" s="285"/>
      <c r="BF8" s="285"/>
      <c r="BG8" s="285"/>
      <c r="BH8" s="239"/>
      <c r="BI8" s="266"/>
      <c r="BJ8" s="289"/>
      <c r="BK8" s="285"/>
      <c r="BL8" s="289"/>
      <c r="BM8" s="239"/>
      <c r="BN8" s="289"/>
      <c r="BO8" s="46"/>
    </row>
    <row r="9" spans="1:67" s="70" customFormat="1" hidden="1" outlineLevel="1" x14ac:dyDescent="0.25">
      <c r="A9" s="65" t="s">
        <v>1243</v>
      </c>
      <c r="B9" s="66" t="s">
        <v>1704</v>
      </c>
      <c r="C9" s="67" t="s">
        <v>2165</v>
      </c>
      <c r="D9" s="68"/>
      <c r="E9" s="69"/>
      <c r="F9" s="284">
        <v>10518841.640000001</v>
      </c>
      <c r="G9" s="284">
        <v>9725457.1400000006</v>
      </c>
      <c r="H9" s="284">
        <f t="shared" ref="H9:H40" si="0">+F9-G9</f>
        <v>793384.5</v>
      </c>
      <c r="I9" s="272">
        <f t="shared" ref="I9:I56" si="1">IF(AND(F9=0,G9=0),"",IF(OR(F9=0,G9=0),100%,(+H9/G9)))</f>
        <v>8.1578119010660713E-2</v>
      </c>
      <c r="J9" s="278"/>
      <c r="K9" s="284">
        <v>111085780</v>
      </c>
      <c r="L9" s="284">
        <v>81843948</v>
      </c>
      <c r="M9" s="284">
        <f t="shared" ref="M9:M40" si="2">+K9-L9</f>
        <v>29241832</v>
      </c>
      <c r="N9" s="272">
        <f t="shared" ref="N9:N40" si="3">IF(AND(K9=0,L9=0),"",IF(OR(K9=0,L9=0),100%,(+M9/L9)))</f>
        <v>0.35728765186156464</v>
      </c>
      <c r="O9" s="278"/>
      <c r="P9" s="284">
        <v>82290</v>
      </c>
      <c r="Q9" s="284">
        <v>82725</v>
      </c>
      <c r="R9" s="284">
        <f t="shared" ref="R9:R40" si="4">+P9-Q9</f>
        <v>-435</v>
      </c>
      <c r="S9" s="278"/>
      <c r="T9" s="284">
        <v>82223736.129999995</v>
      </c>
      <c r="U9" s="284">
        <v>71926293.159999996</v>
      </c>
      <c r="V9" s="284">
        <f t="shared" ref="V9:V40" si="5">+T9-U9</f>
        <v>10297442.969999999</v>
      </c>
      <c r="W9" s="272">
        <f t="shared" ref="W9:W40" si="6">IF(AND(T9=0,U9=0),"",IF(OR(T9=0,U9=0),100%,(+V9/U9)))</f>
        <v>0.1431666017751442</v>
      </c>
      <c r="X9" s="278"/>
      <c r="Y9" s="284">
        <v>731550835</v>
      </c>
      <c r="Z9" s="284">
        <v>678883708</v>
      </c>
      <c r="AA9" s="284">
        <f t="shared" ref="AA9:AA40" si="7">+Y9-Z9</f>
        <v>52667127</v>
      </c>
      <c r="AB9" s="272">
        <f t="shared" ref="AB9:AB40" si="8">IF(AND(Y9=0,Z9=0),"",IF(OR(Y9=0,Z9=0),100%,(+AA9/Z9)))</f>
        <v>7.7579011514590651E-2</v>
      </c>
      <c r="AC9" s="278"/>
      <c r="AD9" s="311">
        <f>ROUND(ABS(AE9)/MONTH(FERC_IS1!$C$701),0)</f>
        <v>82670</v>
      </c>
      <c r="AE9" s="284">
        <v>496022</v>
      </c>
      <c r="AF9" s="311">
        <f>ROUND(ABS(AG9)/MONTH(FERC_IS1!$C$701),0)</f>
        <v>82950</v>
      </c>
      <c r="AG9" s="272">
        <v>497700</v>
      </c>
      <c r="AH9" s="284">
        <f t="shared" ref="AH9:AH40" si="9">+AD9-AF9</f>
        <v>-280</v>
      </c>
      <c r="AI9" s="278"/>
      <c r="AJ9" s="284">
        <v>28645041.59</v>
      </c>
      <c r="AK9" s="284">
        <v>29614463.710000001</v>
      </c>
      <c r="AL9" s="284">
        <f t="shared" ref="AL9:AL40" si="10">+AJ9-AK9</f>
        <v>-969422.12000000104</v>
      </c>
      <c r="AM9" s="272">
        <f t="shared" ref="AM9:AM40" si="11">IF(AND(AJ9=0,AK9=0),"",IF(OR(AJ9=0,AK9=0),100%,(+AL9/AK9)))</f>
        <v>-3.273475182576592E-2</v>
      </c>
      <c r="AN9" s="278"/>
      <c r="AO9" s="284">
        <v>242375315</v>
      </c>
      <c r="AP9" s="284">
        <v>243196356</v>
      </c>
      <c r="AQ9" s="284">
        <f t="shared" ref="AQ9:AQ40" si="12">+AO9-AP9</f>
        <v>-821041</v>
      </c>
      <c r="AR9" s="272">
        <f t="shared" ref="AR9:AR40" si="13">IF(AND(AO9=0,AP9=0),"",IF(OR(AO9=0,AP9=0),100%,(+AQ9/AP9)))</f>
        <v>-3.376041539043455E-3</v>
      </c>
      <c r="AS9" s="278"/>
      <c r="AT9" s="296">
        <f t="shared" ref="AT9:AT40" si="14">ROUND(ABS(AU9)/3,0)</f>
        <v>82438</v>
      </c>
      <c r="AU9" s="284">
        <v>247313</v>
      </c>
      <c r="AV9" s="296">
        <f t="shared" ref="AV9:AV40" si="15">ROUND(ABS(AW9)/3,0)</f>
        <v>82814</v>
      </c>
      <c r="AW9" s="272">
        <v>248442</v>
      </c>
      <c r="AX9" s="296">
        <f t="shared" ref="AX9:AX40" si="16">+AT9-AV9</f>
        <v>-376</v>
      </c>
      <c r="AY9" s="278"/>
      <c r="AZ9" s="284">
        <v>154050466.01999998</v>
      </c>
      <c r="BA9" s="284">
        <v>133875819.00999999</v>
      </c>
      <c r="BB9" s="284">
        <f t="shared" ref="BB9:BB40" si="17">+AZ9-BA9</f>
        <v>20174647.00999999</v>
      </c>
      <c r="BC9" s="272">
        <f t="shared" ref="BC9:BC40" si="18">IF(AND(AZ9=0,BA9=0),"",IF(OR(AZ9=0,BA9=0),100%,(+BB9/BA9)))</f>
        <v>0.1506967214780813</v>
      </c>
      <c r="BD9" s="278"/>
      <c r="BE9" s="284">
        <v>1343065994</v>
      </c>
      <c r="BF9" s="284">
        <v>1285321865</v>
      </c>
      <c r="BG9" s="284">
        <f t="shared" ref="BG9:BG40" si="19">+BE9-BF9</f>
        <v>57744129</v>
      </c>
      <c r="BH9" s="272">
        <f t="shared" ref="BH9:BH40" si="20">IF(AND(BE9=0,BF9=0),"",IF(OR(BE9=0,BF9=0),100%,(+BG9/BF9)))</f>
        <v>4.4925812415087175E-2</v>
      </c>
      <c r="BI9" s="278"/>
      <c r="BJ9" s="296">
        <f t="shared" ref="BJ9:BJ40" si="21">ROUND(ABS(BK9)/12,0)</f>
        <v>82781</v>
      </c>
      <c r="BK9" s="284">
        <v>993376</v>
      </c>
      <c r="BL9" s="296">
        <f t="shared" ref="BL9:BL40" si="22">ROUND(ABS(BM9)/12,0)</f>
        <v>82922</v>
      </c>
      <c r="BM9" s="272">
        <v>995062</v>
      </c>
      <c r="BN9" s="296">
        <f t="shared" ref="BN9:BN40" si="23">+BJ9-BL9</f>
        <v>-141</v>
      </c>
      <c r="BO9" s="65"/>
    </row>
    <row r="10" spans="1:67" s="70" customFormat="1" hidden="1" outlineLevel="1" x14ac:dyDescent="0.25">
      <c r="A10" s="65" t="s">
        <v>1244</v>
      </c>
      <c r="B10" s="66" t="s">
        <v>1705</v>
      </c>
      <c r="C10" s="67" t="s">
        <v>2166</v>
      </c>
      <c r="D10" s="68"/>
      <c r="E10" s="69"/>
      <c r="F10" s="284">
        <v>5838656.2800000003</v>
      </c>
      <c r="G10" s="284">
        <v>5084746.72</v>
      </c>
      <c r="H10" s="284">
        <f t="shared" si="0"/>
        <v>753909.56000000052</v>
      </c>
      <c r="I10" s="272">
        <f t="shared" si="1"/>
        <v>0.14826885221925087</v>
      </c>
      <c r="J10" s="278"/>
      <c r="K10" s="284">
        <v>56360570</v>
      </c>
      <c r="L10" s="284">
        <v>44606274</v>
      </c>
      <c r="M10" s="284">
        <f t="shared" si="2"/>
        <v>11754296</v>
      </c>
      <c r="N10" s="272">
        <f t="shared" si="3"/>
        <v>0.26351216871420374</v>
      </c>
      <c r="O10" s="278"/>
      <c r="P10" s="284">
        <v>47787</v>
      </c>
      <c r="Q10" s="284">
        <v>47856</v>
      </c>
      <c r="R10" s="284">
        <f t="shared" si="4"/>
        <v>-69</v>
      </c>
      <c r="S10" s="278"/>
      <c r="T10" s="284">
        <v>34140674.990000002</v>
      </c>
      <c r="U10" s="284">
        <v>30642267.190000001</v>
      </c>
      <c r="V10" s="284">
        <f t="shared" si="5"/>
        <v>3498407.8000000007</v>
      </c>
      <c r="W10" s="272">
        <f t="shared" si="6"/>
        <v>0.11416935236246795</v>
      </c>
      <c r="X10" s="278"/>
      <c r="Y10" s="284">
        <v>288819791</v>
      </c>
      <c r="Z10" s="284">
        <v>275299941</v>
      </c>
      <c r="AA10" s="284">
        <f t="shared" si="7"/>
        <v>13519850</v>
      </c>
      <c r="AB10" s="272">
        <f t="shared" si="8"/>
        <v>4.9109527415409075E-2</v>
      </c>
      <c r="AC10" s="278"/>
      <c r="AD10" s="311">
        <f>ROUND(ABS(AE10)/MONTH(FERC_IS1!$C$701),0)</f>
        <v>47935</v>
      </c>
      <c r="AE10" s="284">
        <v>287612</v>
      </c>
      <c r="AF10" s="311">
        <f>ROUND(ABS(AG10)/MONTH(FERC_IS1!$C$701),0)</f>
        <v>47935</v>
      </c>
      <c r="AG10" s="272">
        <v>287611</v>
      </c>
      <c r="AH10" s="284">
        <f t="shared" si="9"/>
        <v>0</v>
      </c>
      <c r="AI10" s="278"/>
      <c r="AJ10" s="284">
        <v>14614184.119999999</v>
      </c>
      <c r="AK10" s="284">
        <v>14632830.02</v>
      </c>
      <c r="AL10" s="284">
        <f t="shared" si="10"/>
        <v>-18645.900000000373</v>
      </c>
      <c r="AM10" s="272">
        <f t="shared" si="11"/>
        <v>-1.2742511171465363E-3</v>
      </c>
      <c r="AN10" s="278"/>
      <c r="AO10" s="284">
        <v>118036630</v>
      </c>
      <c r="AP10" s="284">
        <v>119390743</v>
      </c>
      <c r="AQ10" s="284">
        <f t="shared" si="12"/>
        <v>-1354113</v>
      </c>
      <c r="AR10" s="272">
        <f t="shared" si="13"/>
        <v>-1.1341859226054067E-2</v>
      </c>
      <c r="AS10" s="278"/>
      <c r="AT10" s="296">
        <f t="shared" si="14"/>
        <v>47848</v>
      </c>
      <c r="AU10" s="284">
        <v>143543</v>
      </c>
      <c r="AV10" s="296">
        <f t="shared" si="15"/>
        <v>47877</v>
      </c>
      <c r="AW10" s="272">
        <v>143632</v>
      </c>
      <c r="AX10" s="296">
        <f t="shared" si="16"/>
        <v>-29</v>
      </c>
      <c r="AY10" s="278"/>
      <c r="AZ10" s="284">
        <v>68188104.010000005</v>
      </c>
      <c r="BA10" s="284">
        <v>62559626.390000001</v>
      </c>
      <c r="BB10" s="284">
        <f t="shared" si="17"/>
        <v>5628477.6200000048</v>
      </c>
      <c r="BC10" s="272">
        <f t="shared" si="18"/>
        <v>8.9969808721551164E-2</v>
      </c>
      <c r="BD10" s="278"/>
      <c r="BE10" s="284">
        <v>581280506</v>
      </c>
      <c r="BF10" s="284">
        <v>559541304</v>
      </c>
      <c r="BG10" s="284">
        <f t="shared" si="19"/>
        <v>21739202</v>
      </c>
      <c r="BH10" s="272">
        <f t="shared" si="20"/>
        <v>3.8851827103008649E-2</v>
      </c>
      <c r="BI10" s="278"/>
      <c r="BJ10" s="296">
        <f t="shared" si="21"/>
        <v>47930</v>
      </c>
      <c r="BK10" s="284">
        <v>575165</v>
      </c>
      <c r="BL10" s="296">
        <f t="shared" si="22"/>
        <v>47974</v>
      </c>
      <c r="BM10" s="272">
        <v>575688</v>
      </c>
      <c r="BN10" s="296">
        <f t="shared" si="23"/>
        <v>-44</v>
      </c>
      <c r="BO10" s="65"/>
    </row>
    <row r="11" spans="1:67" s="70" customFormat="1" hidden="1" outlineLevel="1" x14ac:dyDescent="0.25">
      <c r="A11" s="65" t="s">
        <v>1245</v>
      </c>
      <c r="B11" s="66" t="s">
        <v>1706</v>
      </c>
      <c r="C11" s="67" t="s">
        <v>2167</v>
      </c>
      <c r="D11" s="68"/>
      <c r="E11" s="69"/>
      <c r="F11" s="284">
        <v>12113659.34</v>
      </c>
      <c r="G11" s="284">
        <v>4053701.51</v>
      </c>
      <c r="H11" s="284">
        <f t="shared" si="0"/>
        <v>8059957.8300000001</v>
      </c>
      <c r="I11" s="272">
        <f t="shared" si="1"/>
        <v>1.9882958353290301</v>
      </c>
      <c r="J11" s="278"/>
      <c r="K11" s="284">
        <v>0</v>
      </c>
      <c r="L11" s="284">
        <v>0</v>
      </c>
      <c r="M11" s="284">
        <f t="shared" si="2"/>
        <v>0</v>
      </c>
      <c r="N11" s="272" t="str">
        <f t="shared" si="3"/>
        <v/>
      </c>
      <c r="O11" s="278"/>
      <c r="P11" s="284">
        <v>0</v>
      </c>
      <c r="Q11" s="284">
        <v>0</v>
      </c>
      <c r="R11" s="284">
        <f t="shared" si="4"/>
        <v>0</v>
      </c>
      <c r="S11" s="278"/>
      <c r="T11" s="284">
        <v>43100164.299999997</v>
      </c>
      <c r="U11" s="284">
        <v>37101100.049999997</v>
      </c>
      <c r="V11" s="284">
        <f t="shared" si="5"/>
        <v>5999064.25</v>
      </c>
      <c r="W11" s="272">
        <f t="shared" si="6"/>
        <v>0.16169505060268424</v>
      </c>
      <c r="X11" s="278"/>
      <c r="Y11" s="284">
        <v>0</v>
      </c>
      <c r="Z11" s="284">
        <v>0</v>
      </c>
      <c r="AA11" s="284">
        <f t="shared" si="7"/>
        <v>0</v>
      </c>
      <c r="AB11" s="272" t="str">
        <f t="shared" si="8"/>
        <v/>
      </c>
      <c r="AC11" s="278"/>
      <c r="AD11" s="311">
        <f>ROUND(ABS(AE11)/MONTH(FERC_IS1!$C$701),0)</f>
        <v>0</v>
      </c>
      <c r="AE11" s="284">
        <v>0</v>
      </c>
      <c r="AF11" s="311">
        <f>ROUND(ABS(AG11)/MONTH(FERC_IS1!$C$701),0)</f>
        <v>0</v>
      </c>
      <c r="AG11" s="272">
        <v>0</v>
      </c>
      <c r="AH11" s="284">
        <f t="shared" si="9"/>
        <v>0</v>
      </c>
      <c r="AI11" s="278"/>
      <c r="AJ11" s="284">
        <v>18452329.530000001</v>
      </c>
      <c r="AK11" s="284">
        <v>12919490.949999999</v>
      </c>
      <c r="AL11" s="284">
        <f t="shared" si="10"/>
        <v>5532838.5800000019</v>
      </c>
      <c r="AM11" s="272">
        <f t="shared" si="11"/>
        <v>0.42825515350510018</v>
      </c>
      <c r="AN11" s="278"/>
      <c r="AO11" s="284">
        <v>0</v>
      </c>
      <c r="AP11" s="284">
        <v>0</v>
      </c>
      <c r="AQ11" s="284">
        <f t="shared" si="12"/>
        <v>0</v>
      </c>
      <c r="AR11" s="272" t="str">
        <f t="shared" si="13"/>
        <v/>
      </c>
      <c r="AS11" s="278"/>
      <c r="AT11" s="296">
        <f t="shared" si="14"/>
        <v>0</v>
      </c>
      <c r="AU11" s="284">
        <v>0</v>
      </c>
      <c r="AV11" s="296">
        <f t="shared" si="15"/>
        <v>0</v>
      </c>
      <c r="AW11" s="272">
        <v>0</v>
      </c>
      <c r="AX11" s="296">
        <f t="shared" si="16"/>
        <v>0</v>
      </c>
      <c r="AY11" s="278"/>
      <c r="AZ11" s="284">
        <v>77554301.810000002</v>
      </c>
      <c r="BA11" s="284">
        <v>67827615.719999999</v>
      </c>
      <c r="BB11" s="284">
        <f t="shared" si="17"/>
        <v>9726686.0900000036</v>
      </c>
      <c r="BC11" s="272">
        <f t="shared" si="18"/>
        <v>0.14340303704840304</v>
      </c>
      <c r="BD11" s="278"/>
      <c r="BE11" s="284">
        <v>0</v>
      </c>
      <c r="BF11" s="284">
        <v>0</v>
      </c>
      <c r="BG11" s="284">
        <f t="shared" si="19"/>
        <v>0</v>
      </c>
      <c r="BH11" s="272" t="str">
        <f t="shared" si="20"/>
        <v/>
      </c>
      <c r="BI11" s="278"/>
      <c r="BJ11" s="296">
        <f t="shared" si="21"/>
        <v>0</v>
      </c>
      <c r="BK11" s="284">
        <v>0</v>
      </c>
      <c r="BL11" s="296">
        <f t="shared" si="22"/>
        <v>0</v>
      </c>
      <c r="BM11" s="272">
        <v>0</v>
      </c>
      <c r="BN11" s="296">
        <f t="shared" si="23"/>
        <v>0</v>
      </c>
      <c r="BO11" s="65"/>
    </row>
    <row r="12" spans="1:67" s="43" customFormat="1" collapsed="1" x14ac:dyDescent="0.25">
      <c r="A12" s="43" t="s">
        <v>867</v>
      </c>
      <c r="B12" s="43" t="s">
        <v>43</v>
      </c>
      <c r="C12" s="64" t="s">
        <v>766</v>
      </c>
      <c r="D12" s="50"/>
      <c r="E12" s="50"/>
      <c r="F12" s="286">
        <v>28471157.260000002</v>
      </c>
      <c r="G12" s="286">
        <v>18863905.369999997</v>
      </c>
      <c r="H12" s="286">
        <f t="shared" si="0"/>
        <v>9607251.8900000043</v>
      </c>
      <c r="I12" s="274">
        <f t="shared" si="1"/>
        <v>0.50929283738237952</v>
      </c>
      <c r="J12" s="257"/>
      <c r="K12" s="286">
        <v>167446350</v>
      </c>
      <c r="L12" s="286">
        <v>126450222</v>
      </c>
      <c r="M12" s="286">
        <f t="shared" si="2"/>
        <v>40996128</v>
      </c>
      <c r="N12" s="274">
        <f t="shared" si="3"/>
        <v>0.32420763958801119</v>
      </c>
      <c r="O12" s="257"/>
      <c r="P12" s="142">
        <v>130077</v>
      </c>
      <c r="Q12" s="142">
        <v>130581</v>
      </c>
      <c r="R12" s="142">
        <f t="shared" si="4"/>
        <v>-504</v>
      </c>
      <c r="S12" s="257"/>
      <c r="T12" s="286">
        <v>159464575.42000002</v>
      </c>
      <c r="U12" s="286">
        <v>139669660.39999998</v>
      </c>
      <c r="V12" s="286">
        <f t="shared" si="5"/>
        <v>19794915.020000041</v>
      </c>
      <c r="W12" s="274">
        <f t="shared" si="6"/>
        <v>0.1417266639247878</v>
      </c>
      <c r="X12" s="257"/>
      <c r="Y12" s="286">
        <v>1020370626</v>
      </c>
      <c r="Z12" s="286">
        <v>954183649</v>
      </c>
      <c r="AA12" s="286">
        <f t="shared" si="7"/>
        <v>66186977</v>
      </c>
      <c r="AB12" s="274">
        <f t="shared" si="8"/>
        <v>6.9365029540555456E-2</v>
      </c>
      <c r="AC12" s="257"/>
      <c r="AD12" s="142">
        <f>ROUND(ABS(AE12)/MONTH(FERC_IS1!$C$701),0)</f>
        <v>130606</v>
      </c>
      <c r="AE12" s="142">
        <v>783634</v>
      </c>
      <c r="AF12" s="142">
        <f>ROUND(ABS(AG12)/MONTH(FERC_IS1!$C$701),0)</f>
        <v>130885</v>
      </c>
      <c r="AG12" s="292">
        <v>785311</v>
      </c>
      <c r="AH12" s="142">
        <f t="shared" si="9"/>
        <v>-279</v>
      </c>
      <c r="AI12" s="257"/>
      <c r="AJ12" s="286">
        <v>61711555.240000002</v>
      </c>
      <c r="AK12" s="286">
        <v>57166784.680000007</v>
      </c>
      <c r="AL12" s="286">
        <f t="shared" si="10"/>
        <v>4544770.5599999949</v>
      </c>
      <c r="AM12" s="274">
        <f t="shared" si="11"/>
        <v>7.950019553207438E-2</v>
      </c>
      <c r="AN12" s="257"/>
      <c r="AO12" s="286">
        <v>360411945</v>
      </c>
      <c r="AP12" s="286">
        <v>362587099</v>
      </c>
      <c r="AQ12" s="286">
        <f t="shared" si="12"/>
        <v>-2175154</v>
      </c>
      <c r="AR12" s="274">
        <f t="shared" si="13"/>
        <v>-5.9989834332191726E-3</v>
      </c>
      <c r="AS12" s="257"/>
      <c r="AT12" s="142">
        <f t="shared" si="14"/>
        <v>130285</v>
      </c>
      <c r="AU12" s="286">
        <v>390856</v>
      </c>
      <c r="AV12" s="142">
        <f t="shared" si="15"/>
        <v>130691</v>
      </c>
      <c r="AW12" s="274">
        <v>392074</v>
      </c>
      <c r="AX12" s="142">
        <f t="shared" si="16"/>
        <v>-406</v>
      </c>
      <c r="AY12" s="257"/>
      <c r="AZ12" s="286">
        <v>299792871.83999997</v>
      </c>
      <c r="BA12" s="286">
        <v>264263061.12</v>
      </c>
      <c r="BB12" s="286">
        <f t="shared" si="17"/>
        <v>35529810.719999969</v>
      </c>
      <c r="BC12" s="274">
        <f t="shared" si="18"/>
        <v>0.13444864586604532</v>
      </c>
      <c r="BD12" s="257"/>
      <c r="BE12" s="286">
        <v>1924346500</v>
      </c>
      <c r="BF12" s="286">
        <v>1844863169</v>
      </c>
      <c r="BG12" s="286">
        <f t="shared" si="19"/>
        <v>79483331</v>
      </c>
      <c r="BH12" s="274">
        <f t="shared" si="20"/>
        <v>4.3083591420540739E-2</v>
      </c>
      <c r="BI12" s="257"/>
      <c r="BJ12" s="142">
        <f t="shared" si="21"/>
        <v>130712</v>
      </c>
      <c r="BK12" s="286">
        <v>1568541</v>
      </c>
      <c r="BL12" s="142">
        <f t="shared" si="22"/>
        <v>130896</v>
      </c>
      <c r="BM12" s="274">
        <v>1570750</v>
      </c>
      <c r="BN12" s="142">
        <f t="shared" si="23"/>
        <v>-184</v>
      </c>
    </row>
    <row r="13" spans="1:67" s="43" customFormat="1" x14ac:dyDescent="0.25">
      <c r="B13" s="43" t="s">
        <v>45</v>
      </c>
      <c r="C13" s="64" t="s">
        <v>765</v>
      </c>
      <c r="D13" s="50"/>
      <c r="E13" s="127"/>
      <c r="F13" s="286"/>
      <c r="G13" s="286"/>
      <c r="H13" s="286">
        <f t="shared" si="0"/>
        <v>0</v>
      </c>
      <c r="I13" s="274" t="str">
        <f t="shared" si="1"/>
        <v/>
      </c>
      <c r="J13" s="257"/>
      <c r="K13" s="286"/>
      <c r="L13" s="286"/>
      <c r="M13" s="286">
        <f t="shared" si="2"/>
        <v>0</v>
      </c>
      <c r="N13" s="274" t="str">
        <f t="shared" si="3"/>
        <v/>
      </c>
      <c r="O13" s="257"/>
      <c r="P13" s="142"/>
      <c r="Q13" s="142"/>
      <c r="R13" s="142">
        <f t="shared" si="4"/>
        <v>0</v>
      </c>
      <c r="S13" s="257"/>
      <c r="T13" s="286"/>
      <c r="U13" s="286"/>
      <c r="V13" s="286">
        <f t="shared" si="5"/>
        <v>0</v>
      </c>
      <c r="W13" s="274" t="str">
        <f t="shared" si="6"/>
        <v/>
      </c>
      <c r="X13" s="257"/>
      <c r="Y13" s="286"/>
      <c r="Z13" s="286"/>
      <c r="AA13" s="286">
        <f t="shared" si="7"/>
        <v>0</v>
      </c>
      <c r="AB13" s="274" t="str">
        <f t="shared" si="8"/>
        <v/>
      </c>
      <c r="AC13" s="257"/>
      <c r="AD13" s="142">
        <f>ROUND(ABS(AE13)/MONTH(FERC_IS1!$C$701),0)</f>
        <v>0</v>
      </c>
      <c r="AE13" s="142"/>
      <c r="AF13" s="142">
        <f>ROUND(ABS(AG13)/MONTH(FERC_IS1!$C$701),0)</f>
        <v>0</v>
      </c>
      <c r="AG13" s="292"/>
      <c r="AH13" s="142">
        <f t="shared" si="9"/>
        <v>0</v>
      </c>
      <c r="AI13" s="257"/>
      <c r="AJ13" s="286"/>
      <c r="AK13" s="286"/>
      <c r="AL13" s="286">
        <f t="shared" si="10"/>
        <v>0</v>
      </c>
      <c r="AM13" s="274" t="str">
        <f t="shared" si="11"/>
        <v/>
      </c>
      <c r="AN13" s="257"/>
      <c r="AO13" s="286"/>
      <c r="AP13" s="286"/>
      <c r="AQ13" s="286">
        <f t="shared" si="12"/>
        <v>0</v>
      </c>
      <c r="AR13" s="274" t="str">
        <f t="shared" si="13"/>
        <v/>
      </c>
      <c r="AS13" s="257"/>
      <c r="AT13" s="142">
        <f t="shared" si="14"/>
        <v>0</v>
      </c>
      <c r="AU13" s="286"/>
      <c r="AV13" s="142">
        <f t="shared" si="15"/>
        <v>0</v>
      </c>
      <c r="AW13" s="274"/>
      <c r="AX13" s="142">
        <f t="shared" si="16"/>
        <v>0</v>
      </c>
      <c r="AY13" s="257"/>
      <c r="AZ13" s="286"/>
      <c r="BA13" s="286"/>
      <c r="BB13" s="286">
        <f t="shared" si="17"/>
        <v>0</v>
      </c>
      <c r="BC13" s="274" t="str">
        <f t="shared" si="18"/>
        <v/>
      </c>
      <c r="BD13" s="257"/>
      <c r="BE13" s="286"/>
      <c r="BF13" s="286"/>
      <c r="BG13" s="286">
        <f t="shared" si="19"/>
        <v>0</v>
      </c>
      <c r="BH13" s="274" t="str">
        <f t="shared" si="20"/>
        <v/>
      </c>
      <c r="BI13" s="257"/>
      <c r="BJ13" s="142">
        <f t="shared" si="21"/>
        <v>0</v>
      </c>
      <c r="BK13" s="286"/>
      <c r="BL13" s="142">
        <f t="shared" si="22"/>
        <v>0</v>
      </c>
      <c r="BM13" s="274"/>
      <c r="BN13" s="142">
        <f t="shared" si="23"/>
        <v>0</v>
      </c>
    </row>
    <row r="14" spans="1:67" s="70" customFormat="1" hidden="1" outlineLevel="1" x14ac:dyDescent="0.25">
      <c r="A14" s="65" t="s">
        <v>1246</v>
      </c>
      <c r="B14" s="66" t="s">
        <v>1707</v>
      </c>
      <c r="C14" s="67" t="s">
        <v>820</v>
      </c>
      <c r="D14" s="68"/>
      <c r="E14" s="69"/>
      <c r="F14" s="284">
        <v>8621358.8900000006</v>
      </c>
      <c r="G14" s="284">
        <v>7980896.6200000001</v>
      </c>
      <c r="H14" s="284">
        <f t="shared" si="0"/>
        <v>640462.27000000048</v>
      </c>
      <c r="I14" s="272">
        <f t="shared" si="1"/>
        <v>8.0249413129223124E-2</v>
      </c>
      <c r="J14" s="278"/>
      <c r="K14" s="284">
        <v>109954244</v>
      </c>
      <c r="L14" s="284">
        <v>91547885</v>
      </c>
      <c r="M14" s="284">
        <f t="shared" si="2"/>
        <v>18406359</v>
      </c>
      <c r="N14" s="272">
        <f t="shared" si="3"/>
        <v>0.20105717352181321</v>
      </c>
      <c r="O14" s="278"/>
      <c r="P14" s="284">
        <v>26340</v>
      </c>
      <c r="Q14" s="284">
        <v>26362</v>
      </c>
      <c r="R14" s="284">
        <f t="shared" si="4"/>
        <v>-22</v>
      </c>
      <c r="S14" s="278"/>
      <c r="T14" s="284">
        <v>49736597.090000004</v>
      </c>
      <c r="U14" s="284">
        <v>48214127.75</v>
      </c>
      <c r="V14" s="284">
        <f t="shared" si="5"/>
        <v>1522469.3400000036</v>
      </c>
      <c r="W14" s="272">
        <f t="shared" si="6"/>
        <v>3.1577245323078637E-2</v>
      </c>
      <c r="X14" s="278"/>
      <c r="Y14" s="284">
        <v>551459934</v>
      </c>
      <c r="Z14" s="284">
        <v>555997491</v>
      </c>
      <c r="AA14" s="284">
        <f t="shared" si="7"/>
        <v>-4537557</v>
      </c>
      <c r="AB14" s="272">
        <f t="shared" si="8"/>
        <v>-8.1611105687525477E-3</v>
      </c>
      <c r="AC14" s="278"/>
      <c r="AD14" s="311">
        <f>ROUND(ABS(AE14)/MONTH(FERC_IS1!$C$701),0)</f>
        <v>26343</v>
      </c>
      <c r="AE14" s="284">
        <v>158060</v>
      </c>
      <c r="AF14" s="311">
        <f>ROUND(ABS(AG14)/MONTH(FERC_IS1!$C$701),0)</f>
        <v>26343</v>
      </c>
      <c r="AG14" s="272">
        <v>158057</v>
      </c>
      <c r="AH14" s="284">
        <f t="shared" si="9"/>
        <v>0</v>
      </c>
      <c r="AI14" s="278"/>
      <c r="AJ14" s="284">
        <v>22981716.989999998</v>
      </c>
      <c r="AK14" s="284">
        <v>24293739.969999999</v>
      </c>
      <c r="AL14" s="284">
        <f t="shared" si="10"/>
        <v>-1312022.9800000004</v>
      </c>
      <c r="AM14" s="272">
        <f t="shared" si="11"/>
        <v>-5.4006628111612262E-2</v>
      </c>
      <c r="AN14" s="278"/>
      <c r="AO14" s="284">
        <v>265963611</v>
      </c>
      <c r="AP14" s="284">
        <v>274431986</v>
      </c>
      <c r="AQ14" s="284">
        <f t="shared" si="12"/>
        <v>-8468375</v>
      </c>
      <c r="AR14" s="272">
        <f t="shared" si="13"/>
        <v>-3.0857827920977111E-2</v>
      </c>
      <c r="AS14" s="278"/>
      <c r="AT14" s="296">
        <f t="shared" si="14"/>
        <v>26340</v>
      </c>
      <c r="AU14" s="284">
        <v>79020</v>
      </c>
      <c r="AV14" s="296">
        <f t="shared" si="15"/>
        <v>26346</v>
      </c>
      <c r="AW14" s="272">
        <v>79039</v>
      </c>
      <c r="AX14" s="296">
        <f t="shared" si="16"/>
        <v>-6</v>
      </c>
      <c r="AY14" s="278"/>
      <c r="AZ14" s="284">
        <v>101452967.03</v>
      </c>
      <c r="BA14" s="284">
        <v>90907759.920000002</v>
      </c>
      <c r="BB14" s="284">
        <f t="shared" si="17"/>
        <v>10545207.109999999</v>
      </c>
      <c r="BC14" s="272">
        <f t="shared" si="18"/>
        <v>0.11599897653709559</v>
      </c>
      <c r="BD14" s="278"/>
      <c r="BE14" s="284">
        <v>1119006273</v>
      </c>
      <c r="BF14" s="284">
        <v>1109913570</v>
      </c>
      <c r="BG14" s="284">
        <f t="shared" si="19"/>
        <v>9092703</v>
      </c>
      <c r="BH14" s="272">
        <f t="shared" si="20"/>
        <v>8.1922622137145327E-3</v>
      </c>
      <c r="BI14" s="278"/>
      <c r="BJ14" s="296">
        <f t="shared" si="21"/>
        <v>26385</v>
      </c>
      <c r="BK14" s="284">
        <v>316615</v>
      </c>
      <c r="BL14" s="296">
        <f t="shared" si="22"/>
        <v>26374</v>
      </c>
      <c r="BM14" s="272">
        <v>316488</v>
      </c>
      <c r="BN14" s="296">
        <f t="shared" si="23"/>
        <v>11</v>
      </c>
      <c r="BO14" s="65"/>
    </row>
    <row r="15" spans="1:67" s="70" customFormat="1" hidden="1" outlineLevel="1" x14ac:dyDescent="0.25">
      <c r="A15" s="65" t="s">
        <v>1249</v>
      </c>
      <c r="B15" s="66" t="s">
        <v>1710</v>
      </c>
      <c r="C15" s="67" t="s">
        <v>2170</v>
      </c>
      <c r="D15" s="68"/>
      <c r="E15" s="69"/>
      <c r="F15" s="284">
        <v>1463355.15</v>
      </c>
      <c r="G15" s="284">
        <v>1184675.99</v>
      </c>
      <c r="H15" s="284">
        <f t="shared" si="0"/>
        <v>278679.15999999992</v>
      </c>
      <c r="I15" s="272">
        <f t="shared" si="1"/>
        <v>0.23523660676198893</v>
      </c>
      <c r="J15" s="278"/>
      <c r="K15" s="284">
        <v>14304542</v>
      </c>
      <c r="L15" s="284">
        <v>9678422</v>
      </c>
      <c r="M15" s="284">
        <f t="shared" si="2"/>
        <v>4626120</v>
      </c>
      <c r="N15" s="272">
        <f t="shared" si="3"/>
        <v>0.47798287778730869</v>
      </c>
      <c r="O15" s="278"/>
      <c r="P15" s="284">
        <v>693</v>
      </c>
      <c r="Q15" s="284">
        <v>697</v>
      </c>
      <c r="R15" s="284">
        <f t="shared" si="4"/>
        <v>-4</v>
      </c>
      <c r="S15" s="278"/>
      <c r="T15" s="284">
        <v>8422279.1999999993</v>
      </c>
      <c r="U15" s="284">
        <v>7924214.4400000004</v>
      </c>
      <c r="V15" s="284">
        <f t="shared" si="5"/>
        <v>498064.75999999885</v>
      </c>
      <c r="W15" s="272">
        <f t="shared" si="6"/>
        <v>6.2853518638498487E-2</v>
      </c>
      <c r="X15" s="278"/>
      <c r="Y15" s="284">
        <v>70205197</v>
      </c>
      <c r="Z15" s="284">
        <v>67353897</v>
      </c>
      <c r="AA15" s="284">
        <f t="shared" si="7"/>
        <v>2851300</v>
      </c>
      <c r="AB15" s="272">
        <f t="shared" si="8"/>
        <v>4.2333111029937885E-2</v>
      </c>
      <c r="AC15" s="278"/>
      <c r="AD15" s="311">
        <f>ROUND(ABS(AE15)/MONTH(FERC_IS1!$C$701),0)</f>
        <v>696</v>
      </c>
      <c r="AE15" s="284">
        <v>4176</v>
      </c>
      <c r="AF15" s="311">
        <f>ROUND(ABS(AG15)/MONTH(FERC_IS1!$C$701),0)</f>
        <v>697</v>
      </c>
      <c r="AG15" s="272">
        <v>4182</v>
      </c>
      <c r="AH15" s="284">
        <f t="shared" si="9"/>
        <v>-1</v>
      </c>
      <c r="AI15" s="278"/>
      <c r="AJ15" s="284">
        <v>3897844.2199999997</v>
      </c>
      <c r="AK15" s="284">
        <v>3881184.11</v>
      </c>
      <c r="AL15" s="284">
        <f t="shared" si="10"/>
        <v>16660.10999999987</v>
      </c>
      <c r="AM15" s="272">
        <f t="shared" si="11"/>
        <v>4.2925327755193431E-3</v>
      </c>
      <c r="AN15" s="278"/>
      <c r="AO15" s="284">
        <v>32671804</v>
      </c>
      <c r="AP15" s="284">
        <v>30736577</v>
      </c>
      <c r="AQ15" s="284">
        <f t="shared" si="12"/>
        <v>1935227</v>
      </c>
      <c r="AR15" s="272">
        <f t="shared" si="13"/>
        <v>6.2961695441883458E-2</v>
      </c>
      <c r="AS15" s="278"/>
      <c r="AT15" s="296">
        <f t="shared" si="14"/>
        <v>693</v>
      </c>
      <c r="AU15" s="284">
        <v>2079</v>
      </c>
      <c r="AV15" s="296">
        <f t="shared" si="15"/>
        <v>699</v>
      </c>
      <c r="AW15" s="272">
        <v>2096</v>
      </c>
      <c r="AX15" s="296">
        <f t="shared" si="16"/>
        <v>-6</v>
      </c>
      <c r="AY15" s="278"/>
      <c r="AZ15" s="284">
        <v>16394960.09</v>
      </c>
      <c r="BA15" s="284">
        <v>14690501.010000002</v>
      </c>
      <c r="BB15" s="284">
        <f t="shared" si="17"/>
        <v>1704459.0799999982</v>
      </c>
      <c r="BC15" s="272">
        <f t="shared" si="18"/>
        <v>0.11602457117287915</v>
      </c>
      <c r="BD15" s="278"/>
      <c r="BE15" s="284">
        <v>137017789</v>
      </c>
      <c r="BF15" s="284">
        <v>135075333</v>
      </c>
      <c r="BG15" s="284">
        <f t="shared" si="19"/>
        <v>1942456</v>
      </c>
      <c r="BH15" s="272">
        <f t="shared" si="20"/>
        <v>1.4380538303022359E-2</v>
      </c>
      <c r="BI15" s="278"/>
      <c r="BJ15" s="296">
        <f t="shared" si="21"/>
        <v>694</v>
      </c>
      <c r="BK15" s="284">
        <v>8330</v>
      </c>
      <c r="BL15" s="296">
        <f t="shared" si="22"/>
        <v>697</v>
      </c>
      <c r="BM15" s="272">
        <v>8366</v>
      </c>
      <c r="BN15" s="296">
        <f t="shared" si="23"/>
        <v>-3</v>
      </c>
      <c r="BO15" s="65"/>
    </row>
    <row r="16" spans="1:67" s="70" customFormat="1" hidden="1" outlineLevel="1" x14ac:dyDescent="0.25">
      <c r="A16" s="65" t="s">
        <v>1250</v>
      </c>
      <c r="B16" s="66" t="s">
        <v>1711</v>
      </c>
      <c r="C16" s="67" t="s">
        <v>2171</v>
      </c>
      <c r="D16" s="68"/>
      <c r="E16" s="69"/>
      <c r="F16" s="284">
        <v>1945278.57</v>
      </c>
      <c r="G16" s="284">
        <v>1692556.8599999999</v>
      </c>
      <c r="H16" s="284">
        <f t="shared" si="0"/>
        <v>252721.7100000002</v>
      </c>
      <c r="I16" s="272">
        <f t="shared" si="1"/>
        <v>0.14931357165749823</v>
      </c>
      <c r="J16" s="278"/>
      <c r="K16" s="284">
        <v>21188307</v>
      </c>
      <c r="L16" s="284">
        <v>15797426</v>
      </c>
      <c r="M16" s="284">
        <f t="shared" si="2"/>
        <v>5390881</v>
      </c>
      <c r="N16" s="272">
        <f t="shared" si="3"/>
        <v>0.34125059360936394</v>
      </c>
      <c r="O16" s="278"/>
      <c r="P16" s="284">
        <v>3320</v>
      </c>
      <c r="Q16" s="284">
        <v>3283</v>
      </c>
      <c r="R16" s="284">
        <f t="shared" si="4"/>
        <v>37</v>
      </c>
      <c r="S16" s="278"/>
      <c r="T16" s="284">
        <v>10096519.210000001</v>
      </c>
      <c r="U16" s="284">
        <v>9717956.4800000004</v>
      </c>
      <c r="V16" s="284">
        <f t="shared" si="5"/>
        <v>378562.73000000045</v>
      </c>
      <c r="W16" s="272">
        <f t="shared" si="6"/>
        <v>3.8954972763985914E-2</v>
      </c>
      <c r="X16" s="278"/>
      <c r="Y16" s="284">
        <v>93119576</v>
      </c>
      <c r="Z16" s="284">
        <v>90105256</v>
      </c>
      <c r="AA16" s="284">
        <f t="shared" si="7"/>
        <v>3014320</v>
      </c>
      <c r="AB16" s="272">
        <f t="shared" si="8"/>
        <v>3.3453320414516111E-2</v>
      </c>
      <c r="AC16" s="278"/>
      <c r="AD16" s="311">
        <f>ROUND(ABS(AE16)/MONTH(FERC_IS1!$C$701),0)</f>
        <v>3329</v>
      </c>
      <c r="AE16" s="284">
        <v>19972</v>
      </c>
      <c r="AF16" s="311">
        <f>ROUND(ABS(AG16)/MONTH(FERC_IS1!$C$701),0)</f>
        <v>3307</v>
      </c>
      <c r="AG16" s="272">
        <v>19843</v>
      </c>
      <c r="AH16" s="284">
        <f t="shared" si="9"/>
        <v>22</v>
      </c>
      <c r="AI16" s="278"/>
      <c r="AJ16" s="284">
        <v>4856258.2300000004</v>
      </c>
      <c r="AK16" s="284">
        <v>5006661.99</v>
      </c>
      <c r="AL16" s="284">
        <f t="shared" si="10"/>
        <v>-150403.75999999978</v>
      </c>
      <c r="AM16" s="272">
        <f t="shared" si="11"/>
        <v>-3.0040725797029443E-2</v>
      </c>
      <c r="AN16" s="278"/>
      <c r="AO16" s="284">
        <v>46289654</v>
      </c>
      <c r="AP16" s="284">
        <v>44446863</v>
      </c>
      <c r="AQ16" s="284">
        <f t="shared" si="12"/>
        <v>1842791</v>
      </c>
      <c r="AR16" s="272">
        <f t="shared" si="13"/>
        <v>4.1460541320992667E-2</v>
      </c>
      <c r="AS16" s="278"/>
      <c r="AT16" s="296">
        <f t="shared" si="14"/>
        <v>3323</v>
      </c>
      <c r="AU16" s="284">
        <v>9968</v>
      </c>
      <c r="AV16" s="296">
        <f t="shared" si="15"/>
        <v>3297</v>
      </c>
      <c r="AW16" s="272">
        <v>9890</v>
      </c>
      <c r="AX16" s="296">
        <f t="shared" si="16"/>
        <v>26</v>
      </c>
      <c r="AY16" s="278"/>
      <c r="AZ16" s="284">
        <v>20348040.07</v>
      </c>
      <c r="BA16" s="284">
        <v>18017674.890000001</v>
      </c>
      <c r="BB16" s="284">
        <f t="shared" si="17"/>
        <v>2330365.1799999997</v>
      </c>
      <c r="BC16" s="272">
        <f t="shared" si="18"/>
        <v>0.1293377305466521</v>
      </c>
      <c r="BD16" s="278"/>
      <c r="BE16" s="284">
        <v>183444847</v>
      </c>
      <c r="BF16" s="284">
        <v>178906839</v>
      </c>
      <c r="BG16" s="284">
        <f t="shared" si="19"/>
        <v>4538008</v>
      </c>
      <c r="BH16" s="272">
        <f t="shared" si="20"/>
        <v>2.5365201382826958E-2</v>
      </c>
      <c r="BI16" s="278"/>
      <c r="BJ16" s="296">
        <f t="shared" si="21"/>
        <v>3323</v>
      </c>
      <c r="BK16" s="284">
        <v>39870</v>
      </c>
      <c r="BL16" s="296">
        <f t="shared" si="22"/>
        <v>3305</v>
      </c>
      <c r="BM16" s="272">
        <v>39660</v>
      </c>
      <c r="BN16" s="296">
        <f t="shared" si="23"/>
        <v>18</v>
      </c>
      <c r="BO16" s="65"/>
    </row>
    <row r="17" spans="1:67" s="70" customFormat="1" hidden="1" outlineLevel="1" x14ac:dyDescent="0.25">
      <c r="A17" s="65" t="s">
        <v>1251</v>
      </c>
      <c r="B17" s="66" t="s">
        <v>1712</v>
      </c>
      <c r="C17" s="67" t="s">
        <v>2172</v>
      </c>
      <c r="D17" s="68"/>
      <c r="E17" s="69"/>
      <c r="F17" s="284">
        <v>9559013.5299999993</v>
      </c>
      <c r="G17" s="284">
        <v>3804664.63</v>
      </c>
      <c r="H17" s="284">
        <f t="shared" si="0"/>
        <v>5754348.8999999994</v>
      </c>
      <c r="I17" s="272">
        <f t="shared" si="1"/>
        <v>1.5124457631893824</v>
      </c>
      <c r="J17" s="278"/>
      <c r="K17" s="284">
        <v>0</v>
      </c>
      <c r="L17" s="284">
        <v>0</v>
      </c>
      <c r="M17" s="284">
        <f t="shared" si="2"/>
        <v>0</v>
      </c>
      <c r="N17" s="272" t="str">
        <f t="shared" si="3"/>
        <v/>
      </c>
      <c r="O17" s="278"/>
      <c r="P17" s="284">
        <v>0</v>
      </c>
      <c r="Q17" s="284">
        <v>0</v>
      </c>
      <c r="R17" s="284">
        <f t="shared" si="4"/>
        <v>0</v>
      </c>
      <c r="S17" s="278"/>
      <c r="T17" s="284">
        <v>30465300.399999999</v>
      </c>
      <c r="U17" s="284">
        <v>27481756.280000001</v>
      </c>
      <c r="V17" s="284">
        <f t="shared" si="5"/>
        <v>2983544.1199999973</v>
      </c>
      <c r="W17" s="272">
        <f t="shared" si="6"/>
        <v>0.1085645360362681</v>
      </c>
      <c r="X17" s="278"/>
      <c r="Y17" s="284">
        <v>0</v>
      </c>
      <c r="Z17" s="284">
        <v>0</v>
      </c>
      <c r="AA17" s="284">
        <f t="shared" si="7"/>
        <v>0</v>
      </c>
      <c r="AB17" s="272" t="str">
        <f t="shared" si="8"/>
        <v/>
      </c>
      <c r="AC17" s="278"/>
      <c r="AD17" s="311">
        <f>ROUND(ABS(AE17)/MONTH(FERC_IS1!$C$701),0)</f>
        <v>0</v>
      </c>
      <c r="AE17" s="284">
        <v>0</v>
      </c>
      <c r="AF17" s="311">
        <f>ROUND(ABS(AG17)/MONTH(FERC_IS1!$C$701),0)</f>
        <v>0</v>
      </c>
      <c r="AG17" s="272">
        <v>0</v>
      </c>
      <c r="AH17" s="284">
        <f t="shared" si="9"/>
        <v>0</v>
      </c>
      <c r="AI17" s="278"/>
      <c r="AJ17" s="284">
        <v>16462182.710000001</v>
      </c>
      <c r="AK17" s="284">
        <v>12573142.99</v>
      </c>
      <c r="AL17" s="284">
        <f t="shared" si="10"/>
        <v>3889039.7200000007</v>
      </c>
      <c r="AM17" s="272">
        <f t="shared" si="11"/>
        <v>0.30931324992431353</v>
      </c>
      <c r="AN17" s="278"/>
      <c r="AO17" s="284">
        <v>0</v>
      </c>
      <c r="AP17" s="284">
        <v>0</v>
      </c>
      <c r="AQ17" s="284">
        <f t="shared" si="12"/>
        <v>0</v>
      </c>
      <c r="AR17" s="272" t="str">
        <f t="shared" si="13"/>
        <v/>
      </c>
      <c r="AS17" s="278"/>
      <c r="AT17" s="296">
        <f t="shared" si="14"/>
        <v>0</v>
      </c>
      <c r="AU17" s="284">
        <v>0</v>
      </c>
      <c r="AV17" s="296">
        <f t="shared" si="15"/>
        <v>0</v>
      </c>
      <c r="AW17" s="272">
        <v>0</v>
      </c>
      <c r="AX17" s="296">
        <f t="shared" si="16"/>
        <v>0</v>
      </c>
      <c r="AY17" s="278"/>
      <c r="AZ17" s="284">
        <v>58119574.229999997</v>
      </c>
      <c r="BA17" s="284">
        <v>52021498.579999998</v>
      </c>
      <c r="BB17" s="284">
        <f t="shared" si="17"/>
        <v>6098075.6499999985</v>
      </c>
      <c r="BC17" s="272">
        <f t="shared" si="18"/>
        <v>0.11722222189778368</v>
      </c>
      <c r="BD17" s="278"/>
      <c r="BE17" s="284">
        <v>0</v>
      </c>
      <c r="BF17" s="284">
        <v>0</v>
      </c>
      <c r="BG17" s="284">
        <f t="shared" si="19"/>
        <v>0</v>
      </c>
      <c r="BH17" s="272" t="str">
        <f t="shared" si="20"/>
        <v/>
      </c>
      <c r="BI17" s="278"/>
      <c r="BJ17" s="296">
        <f t="shared" si="21"/>
        <v>0</v>
      </c>
      <c r="BK17" s="284">
        <v>0</v>
      </c>
      <c r="BL17" s="296">
        <f t="shared" si="22"/>
        <v>0</v>
      </c>
      <c r="BM17" s="272">
        <v>0</v>
      </c>
      <c r="BN17" s="296">
        <f t="shared" si="23"/>
        <v>0</v>
      </c>
      <c r="BO17" s="65"/>
    </row>
    <row r="18" spans="1:67" s="43" customFormat="1" collapsed="1" x14ac:dyDescent="0.25">
      <c r="A18" s="43" t="s">
        <v>868</v>
      </c>
      <c r="B18" s="43" t="s">
        <v>47</v>
      </c>
      <c r="C18" s="64" t="s">
        <v>771</v>
      </c>
      <c r="D18" s="50"/>
      <c r="E18" s="50"/>
      <c r="F18" s="286">
        <v>21589006.140000001</v>
      </c>
      <c r="G18" s="286">
        <v>14662794.099999998</v>
      </c>
      <c r="H18" s="286">
        <f t="shared" si="0"/>
        <v>6926212.0400000028</v>
      </c>
      <c r="I18" s="274">
        <f t="shared" si="1"/>
        <v>0.47236645299411278</v>
      </c>
      <c r="J18" s="257"/>
      <c r="K18" s="286">
        <v>145447093</v>
      </c>
      <c r="L18" s="286">
        <v>117023733</v>
      </c>
      <c r="M18" s="286">
        <f t="shared" si="2"/>
        <v>28423360</v>
      </c>
      <c r="N18" s="274">
        <f t="shared" si="3"/>
        <v>0.24288543247889724</v>
      </c>
      <c r="O18" s="257"/>
      <c r="P18" s="142">
        <v>30353</v>
      </c>
      <c r="Q18" s="142">
        <v>30342</v>
      </c>
      <c r="R18" s="142">
        <f t="shared" si="4"/>
        <v>11</v>
      </c>
      <c r="S18" s="257"/>
      <c r="T18" s="286">
        <v>98720695.900000006</v>
      </c>
      <c r="U18" s="286">
        <v>93338054.950000003</v>
      </c>
      <c r="V18" s="286">
        <f t="shared" si="5"/>
        <v>5382640.950000003</v>
      </c>
      <c r="W18" s="274">
        <f t="shared" si="6"/>
        <v>5.7668235671756975E-2</v>
      </c>
      <c r="X18" s="257"/>
      <c r="Y18" s="286">
        <v>714784707</v>
      </c>
      <c r="Z18" s="286">
        <v>713456644</v>
      </c>
      <c r="AA18" s="286">
        <f t="shared" si="7"/>
        <v>1328063</v>
      </c>
      <c r="AB18" s="274">
        <f t="shared" si="8"/>
        <v>1.8614487806213492E-3</v>
      </c>
      <c r="AC18" s="257"/>
      <c r="AD18" s="142">
        <f>ROUND(ABS(AE18)/MONTH(FERC_IS1!$C$701),0)</f>
        <v>30368</v>
      </c>
      <c r="AE18" s="142">
        <v>182208</v>
      </c>
      <c r="AF18" s="142">
        <f>ROUND(ABS(AG18)/MONTH(FERC_IS1!$C$701),0)</f>
        <v>30347</v>
      </c>
      <c r="AG18" s="292">
        <v>182082</v>
      </c>
      <c r="AH18" s="142">
        <f t="shared" si="9"/>
        <v>21</v>
      </c>
      <c r="AI18" s="257"/>
      <c r="AJ18" s="286">
        <v>48198002.149999999</v>
      </c>
      <c r="AK18" s="286">
        <v>45754729.060000002</v>
      </c>
      <c r="AL18" s="286">
        <f t="shared" si="10"/>
        <v>2443273.0899999961</v>
      </c>
      <c r="AM18" s="274">
        <f t="shared" si="11"/>
        <v>5.3399356529814319E-2</v>
      </c>
      <c r="AN18" s="257"/>
      <c r="AO18" s="286">
        <v>344925069</v>
      </c>
      <c r="AP18" s="286">
        <v>349615426</v>
      </c>
      <c r="AQ18" s="286">
        <f t="shared" si="12"/>
        <v>-4690357</v>
      </c>
      <c r="AR18" s="274">
        <f t="shared" si="13"/>
        <v>-1.3415761008211348E-2</v>
      </c>
      <c r="AS18" s="257"/>
      <c r="AT18" s="142">
        <f t="shared" si="14"/>
        <v>30356</v>
      </c>
      <c r="AU18" s="286">
        <v>91067</v>
      </c>
      <c r="AV18" s="142">
        <f t="shared" si="15"/>
        <v>30342</v>
      </c>
      <c r="AW18" s="274">
        <v>91025</v>
      </c>
      <c r="AX18" s="142">
        <f t="shared" si="16"/>
        <v>14</v>
      </c>
      <c r="AY18" s="257"/>
      <c r="AZ18" s="286">
        <v>196315541.42000002</v>
      </c>
      <c r="BA18" s="286">
        <v>175637434.40000001</v>
      </c>
      <c r="BB18" s="286">
        <f t="shared" si="17"/>
        <v>20678107.020000011</v>
      </c>
      <c r="BC18" s="274">
        <f t="shared" si="18"/>
        <v>0.11773177563563869</v>
      </c>
      <c r="BD18" s="257"/>
      <c r="BE18" s="286">
        <v>1439468909</v>
      </c>
      <c r="BF18" s="286">
        <v>1423895742</v>
      </c>
      <c r="BG18" s="286">
        <f t="shared" si="19"/>
        <v>15573167</v>
      </c>
      <c r="BH18" s="274">
        <f t="shared" si="20"/>
        <v>1.0937013533115825E-2</v>
      </c>
      <c r="BI18" s="257"/>
      <c r="BJ18" s="142">
        <f t="shared" si="21"/>
        <v>30401</v>
      </c>
      <c r="BK18" s="286">
        <v>364815</v>
      </c>
      <c r="BL18" s="142">
        <f t="shared" si="22"/>
        <v>30376</v>
      </c>
      <c r="BM18" s="274">
        <v>364514</v>
      </c>
      <c r="BN18" s="142">
        <f t="shared" si="23"/>
        <v>25</v>
      </c>
    </row>
    <row r="19" spans="1:67" s="70" customFormat="1" hidden="1" outlineLevel="1" x14ac:dyDescent="0.25">
      <c r="A19" s="65" t="s">
        <v>1247</v>
      </c>
      <c r="B19" s="66" t="s">
        <v>1708</v>
      </c>
      <c r="C19" s="67" t="s">
        <v>2168</v>
      </c>
      <c r="D19" s="68"/>
      <c r="E19" s="69"/>
      <c r="F19" s="284">
        <v>2312197.92</v>
      </c>
      <c r="G19" s="284">
        <v>6615781.6299999999</v>
      </c>
      <c r="H19" s="284">
        <f t="shared" si="0"/>
        <v>-4303583.71</v>
      </c>
      <c r="I19" s="272">
        <f t="shared" si="1"/>
        <v>-0.65050268444244286</v>
      </c>
      <c r="J19" s="278"/>
      <c r="K19" s="284">
        <v>170703584</v>
      </c>
      <c r="L19" s="284">
        <v>162626572</v>
      </c>
      <c r="M19" s="284">
        <f t="shared" si="2"/>
        <v>8077012</v>
      </c>
      <c r="N19" s="272">
        <f t="shared" si="3"/>
        <v>4.9666004150908376E-2</v>
      </c>
      <c r="O19" s="278"/>
      <c r="P19" s="284">
        <v>764</v>
      </c>
      <c r="Q19" s="284">
        <v>782</v>
      </c>
      <c r="R19" s="284">
        <f t="shared" si="4"/>
        <v>-18</v>
      </c>
      <c r="S19" s="278"/>
      <c r="T19" s="284">
        <v>34922578.140000001</v>
      </c>
      <c r="U19" s="284">
        <v>34222676.659999996</v>
      </c>
      <c r="V19" s="284">
        <f t="shared" si="5"/>
        <v>699901.48000000417</v>
      </c>
      <c r="W19" s="272">
        <f t="shared" si="6"/>
        <v>2.045139504877069E-2</v>
      </c>
      <c r="X19" s="278"/>
      <c r="Y19" s="284">
        <v>909037985</v>
      </c>
      <c r="Z19" s="284">
        <v>905035492</v>
      </c>
      <c r="AA19" s="284">
        <f t="shared" si="7"/>
        <v>4002493</v>
      </c>
      <c r="AB19" s="272">
        <f t="shared" si="8"/>
        <v>4.4224707598539128E-3</v>
      </c>
      <c r="AC19" s="278"/>
      <c r="AD19" s="311">
        <f>ROUND(ABS(AE19)/MONTH(FERC_IS1!$C$701),0)</f>
        <v>765</v>
      </c>
      <c r="AE19" s="284">
        <v>4592</v>
      </c>
      <c r="AF19" s="311">
        <f>ROUND(ABS(AG19)/MONTH(FERC_IS1!$C$701),0)</f>
        <v>785</v>
      </c>
      <c r="AG19" s="272">
        <v>4711</v>
      </c>
      <c r="AH19" s="284">
        <f t="shared" si="9"/>
        <v>-20</v>
      </c>
      <c r="AI19" s="278"/>
      <c r="AJ19" s="284">
        <v>15594247.91</v>
      </c>
      <c r="AK19" s="284">
        <v>19075868.73</v>
      </c>
      <c r="AL19" s="284">
        <f t="shared" si="10"/>
        <v>-3481620.8200000003</v>
      </c>
      <c r="AM19" s="272">
        <f t="shared" si="11"/>
        <v>-0.18251440441737618</v>
      </c>
      <c r="AN19" s="278"/>
      <c r="AO19" s="284">
        <v>479849814</v>
      </c>
      <c r="AP19" s="284">
        <v>473814140</v>
      </c>
      <c r="AQ19" s="284">
        <f t="shared" si="12"/>
        <v>6035674</v>
      </c>
      <c r="AR19" s="272">
        <f t="shared" si="13"/>
        <v>1.2738484334806894E-2</v>
      </c>
      <c r="AS19" s="278"/>
      <c r="AT19" s="296">
        <f t="shared" si="14"/>
        <v>764</v>
      </c>
      <c r="AU19" s="284">
        <v>2291</v>
      </c>
      <c r="AV19" s="296">
        <f t="shared" si="15"/>
        <v>782</v>
      </c>
      <c r="AW19" s="272">
        <v>2347</v>
      </c>
      <c r="AX19" s="296">
        <f t="shared" si="16"/>
        <v>-18</v>
      </c>
      <c r="AY19" s="278"/>
      <c r="AZ19" s="284">
        <v>74631180.780000001</v>
      </c>
      <c r="BA19" s="284">
        <v>63742560.259999998</v>
      </c>
      <c r="BB19" s="284">
        <f t="shared" si="17"/>
        <v>10888620.520000003</v>
      </c>
      <c r="BC19" s="272">
        <f t="shared" si="18"/>
        <v>0.17082182572501525</v>
      </c>
      <c r="BD19" s="278"/>
      <c r="BE19" s="284">
        <v>1825372663</v>
      </c>
      <c r="BF19" s="284">
        <v>1830039039</v>
      </c>
      <c r="BG19" s="284">
        <f t="shared" si="19"/>
        <v>-4666376</v>
      </c>
      <c r="BH19" s="272">
        <f t="shared" si="20"/>
        <v>-2.5498778444365197E-3</v>
      </c>
      <c r="BI19" s="278"/>
      <c r="BJ19" s="296">
        <f t="shared" si="21"/>
        <v>770</v>
      </c>
      <c r="BK19" s="284">
        <v>9244</v>
      </c>
      <c r="BL19" s="296">
        <f t="shared" si="22"/>
        <v>795</v>
      </c>
      <c r="BM19" s="272">
        <v>9543</v>
      </c>
      <c r="BN19" s="296">
        <f t="shared" si="23"/>
        <v>-25</v>
      </c>
      <c r="BO19" s="65"/>
    </row>
    <row r="20" spans="1:67" s="70" customFormat="1" hidden="1" outlineLevel="1" x14ac:dyDescent="0.25">
      <c r="A20" s="65" t="s">
        <v>1248</v>
      </c>
      <c r="B20" s="66" t="s">
        <v>1709</v>
      </c>
      <c r="C20" s="67" t="s">
        <v>2169</v>
      </c>
      <c r="D20" s="68"/>
      <c r="E20" s="69"/>
      <c r="F20" s="284">
        <v>1112011.19</v>
      </c>
      <c r="G20" s="284">
        <v>1539571.9300000002</v>
      </c>
      <c r="H20" s="284">
        <f t="shared" si="0"/>
        <v>-427560.74000000022</v>
      </c>
      <c r="I20" s="272">
        <f t="shared" si="1"/>
        <v>-0.27771403964217517</v>
      </c>
      <c r="J20" s="278"/>
      <c r="K20" s="284">
        <v>13601082</v>
      </c>
      <c r="L20" s="284">
        <v>15418093</v>
      </c>
      <c r="M20" s="284">
        <f t="shared" si="2"/>
        <v>-1817011</v>
      </c>
      <c r="N20" s="272">
        <f t="shared" si="3"/>
        <v>-0.11784926968594625</v>
      </c>
      <c r="O20" s="278"/>
      <c r="P20" s="284">
        <v>165</v>
      </c>
      <c r="Q20" s="284">
        <v>182</v>
      </c>
      <c r="R20" s="284">
        <f t="shared" si="4"/>
        <v>-17</v>
      </c>
      <c r="S20" s="278"/>
      <c r="T20" s="284">
        <v>8070400.1799999997</v>
      </c>
      <c r="U20" s="284">
        <v>9272782.5399999991</v>
      </c>
      <c r="V20" s="284">
        <f t="shared" si="5"/>
        <v>-1202382.3599999994</v>
      </c>
      <c r="W20" s="272">
        <f t="shared" si="6"/>
        <v>-0.12966791303616612</v>
      </c>
      <c r="X20" s="278"/>
      <c r="Y20" s="284">
        <v>85255501</v>
      </c>
      <c r="Z20" s="284">
        <v>104628323</v>
      </c>
      <c r="AA20" s="284">
        <f t="shared" si="7"/>
        <v>-19372822</v>
      </c>
      <c r="AB20" s="272">
        <f t="shared" si="8"/>
        <v>-0.18515848715266134</v>
      </c>
      <c r="AC20" s="278"/>
      <c r="AD20" s="311">
        <f>ROUND(ABS(AE20)/MONTH(FERC_IS1!$C$701),0)</f>
        <v>167</v>
      </c>
      <c r="AE20" s="284">
        <v>1004</v>
      </c>
      <c r="AF20" s="311">
        <f>ROUND(ABS(AG20)/MONTH(FERC_IS1!$C$701),0)</f>
        <v>181</v>
      </c>
      <c r="AG20" s="272">
        <v>1088</v>
      </c>
      <c r="AH20" s="284">
        <f t="shared" si="9"/>
        <v>-14</v>
      </c>
      <c r="AI20" s="278"/>
      <c r="AJ20" s="284">
        <v>3655583.56</v>
      </c>
      <c r="AK20" s="284">
        <v>4645267.75</v>
      </c>
      <c r="AL20" s="284">
        <f t="shared" si="10"/>
        <v>-989684.19</v>
      </c>
      <c r="AM20" s="272">
        <f t="shared" si="11"/>
        <v>-0.21305213031046488</v>
      </c>
      <c r="AN20" s="278"/>
      <c r="AO20" s="284">
        <v>39254430</v>
      </c>
      <c r="AP20" s="284">
        <v>48282033</v>
      </c>
      <c r="AQ20" s="284">
        <f t="shared" si="12"/>
        <v>-9027603</v>
      </c>
      <c r="AR20" s="272">
        <f t="shared" si="13"/>
        <v>-0.18697644732565424</v>
      </c>
      <c r="AS20" s="278"/>
      <c r="AT20" s="296">
        <f t="shared" si="14"/>
        <v>165</v>
      </c>
      <c r="AU20" s="284">
        <v>495</v>
      </c>
      <c r="AV20" s="296">
        <f t="shared" si="15"/>
        <v>180</v>
      </c>
      <c r="AW20" s="272">
        <v>540</v>
      </c>
      <c r="AX20" s="296">
        <f t="shared" si="16"/>
        <v>-15</v>
      </c>
      <c r="AY20" s="278"/>
      <c r="AZ20" s="284">
        <v>16402272.41</v>
      </c>
      <c r="BA20" s="284">
        <v>17965688.609999999</v>
      </c>
      <c r="BB20" s="284">
        <f t="shared" si="17"/>
        <v>-1563416.1999999993</v>
      </c>
      <c r="BC20" s="272">
        <f t="shared" si="18"/>
        <v>-8.7022336518165849E-2</v>
      </c>
      <c r="BD20" s="278"/>
      <c r="BE20" s="284">
        <v>175396101</v>
      </c>
      <c r="BF20" s="284">
        <v>208549922</v>
      </c>
      <c r="BG20" s="284">
        <f t="shared" si="19"/>
        <v>-33153821</v>
      </c>
      <c r="BH20" s="272">
        <f t="shared" si="20"/>
        <v>-0.1589730683284552</v>
      </c>
      <c r="BI20" s="278"/>
      <c r="BJ20" s="296">
        <f t="shared" si="21"/>
        <v>171</v>
      </c>
      <c r="BK20" s="284">
        <v>2050</v>
      </c>
      <c r="BL20" s="296">
        <f t="shared" si="22"/>
        <v>183</v>
      </c>
      <c r="BM20" s="272">
        <v>2191</v>
      </c>
      <c r="BN20" s="296">
        <f t="shared" si="23"/>
        <v>-12</v>
      </c>
      <c r="BO20" s="65"/>
    </row>
    <row r="21" spans="1:67" s="70" customFormat="1" hidden="1" outlineLevel="1" x14ac:dyDescent="0.25">
      <c r="A21" s="65" t="s">
        <v>1252</v>
      </c>
      <c r="B21" s="66" t="s">
        <v>1713</v>
      </c>
      <c r="C21" s="67" t="s">
        <v>2173</v>
      </c>
      <c r="D21" s="68"/>
      <c r="E21" s="69"/>
      <c r="F21" s="284">
        <v>12406794.84</v>
      </c>
      <c r="G21" s="284">
        <v>6040359.6100000003</v>
      </c>
      <c r="H21" s="284">
        <f t="shared" si="0"/>
        <v>6366435.2299999995</v>
      </c>
      <c r="I21" s="272">
        <f t="shared" si="1"/>
        <v>1.0539828157681492</v>
      </c>
      <c r="J21" s="278"/>
      <c r="K21" s="284">
        <v>0</v>
      </c>
      <c r="L21" s="284">
        <v>0</v>
      </c>
      <c r="M21" s="284">
        <f t="shared" si="2"/>
        <v>0</v>
      </c>
      <c r="N21" s="272" t="str">
        <f t="shared" si="3"/>
        <v/>
      </c>
      <c r="O21" s="278"/>
      <c r="P21" s="284">
        <v>0</v>
      </c>
      <c r="Q21" s="284">
        <v>0</v>
      </c>
      <c r="R21" s="284">
        <f t="shared" si="4"/>
        <v>0</v>
      </c>
      <c r="S21" s="278"/>
      <c r="T21" s="284">
        <v>41913346.009999998</v>
      </c>
      <c r="U21" s="284">
        <v>38481546.149999999</v>
      </c>
      <c r="V21" s="284">
        <f t="shared" si="5"/>
        <v>3431799.8599999994</v>
      </c>
      <c r="W21" s="272">
        <f t="shared" si="6"/>
        <v>8.9180404722381451E-2</v>
      </c>
      <c r="X21" s="278"/>
      <c r="Y21" s="284">
        <v>0</v>
      </c>
      <c r="Z21" s="284">
        <v>0</v>
      </c>
      <c r="AA21" s="284">
        <f t="shared" si="7"/>
        <v>0</v>
      </c>
      <c r="AB21" s="272" t="str">
        <f t="shared" si="8"/>
        <v/>
      </c>
      <c r="AC21" s="278"/>
      <c r="AD21" s="311">
        <f>ROUND(ABS(AE21)/MONTH(FERC_IS1!$C$701),0)</f>
        <v>0</v>
      </c>
      <c r="AE21" s="284">
        <v>0</v>
      </c>
      <c r="AF21" s="311">
        <f>ROUND(ABS(AG21)/MONTH(FERC_IS1!$C$701),0)</f>
        <v>0</v>
      </c>
      <c r="AG21" s="272">
        <v>0</v>
      </c>
      <c r="AH21" s="284">
        <f t="shared" si="9"/>
        <v>0</v>
      </c>
      <c r="AI21" s="278"/>
      <c r="AJ21" s="284">
        <v>24255954.170000002</v>
      </c>
      <c r="AK21" s="284">
        <v>18966246.370000001</v>
      </c>
      <c r="AL21" s="284">
        <f t="shared" si="10"/>
        <v>5289707.8000000007</v>
      </c>
      <c r="AM21" s="272">
        <f t="shared" si="11"/>
        <v>0.27890114347386286</v>
      </c>
      <c r="AN21" s="278"/>
      <c r="AO21" s="284">
        <v>0</v>
      </c>
      <c r="AP21" s="284">
        <v>0</v>
      </c>
      <c r="AQ21" s="284">
        <f t="shared" si="12"/>
        <v>0</v>
      </c>
      <c r="AR21" s="272" t="str">
        <f t="shared" si="13"/>
        <v/>
      </c>
      <c r="AS21" s="278"/>
      <c r="AT21" s="296">
        <f t="shared" si="14"/>
        <v>0</v>
      </c>
      <c r="AU21" s="284">
        <v>0</v>
      </c>
      <c r="AV21" s="296">
        <f t="shared" si="15"/>
        <v>0</v>
      </c>
      <c r="AW21" s="272">
        <v>0</v>
      </c>
      <c r="AX21" s="296">
        <f t="shared" si="16"/>
        <v>0</v>
      </c>
      <c r="AY21" s="278"/>
      <c r="AZ21" s="284">
        <v>79540452.789999992</v>
      </c>
      <c r="BA21" s="284">
        <v>73415802.180000007</v>
      </c>
      <c r="BB21" s="284">
        <f t="shared" si="17"/>
        <v>6124650.6099999845</v>
      </c>
      <c r="BC21" s="272">
        <f t="shared" si="18"/>
        <v>8.3424146139323488E-2</v>
      </c>
      <c r="BD21" s="278"/>
      <c r="BE21" s="284">
        <v>0</v>
      </c>
      <c r="BF21" s="284">
        <v>0</v>
      </c>
      <c r="BG21" s="284">
        <f t="shared" si="19"/>
        <v>0</v>
      </c>
      <c r="BH21" s="272" t="str">
        <f t="shared" si="20"/>
        <v/>
      </c>
      <c r="BI21" s="278"/>
      <c r="BJ21" s="296">
        <f t="shared" si="21"/>
        <v>0</v>
      </c>
      <c r="BK21" s="284">
        <v>0</v>
      </c>
      <c r="BL21" s="296">
        <f t="shared" si="22"/>
        <v>0</v>
      </c>
      <c r="BM21" s="272">
        <v>0</v>
      </c>
      <c r="BN21" s="296">
        <f t="shared" si="23"/>
        <v>0</v>
      </c>
      <c r="BO21" s="65"/>
    </row>
    <row r="22" spans="1:67" s="43" customFormat="1" collapsed="1" x14ac:dyDescent="0.25">
      <c r="A22" s="43" t="s">
        <v>869</v>
      </c>
      <c r="B22" s="40" t="s">
        <v>48</v>
      </c>
      <c r="C22" s="64" t="s">
        <v>772</v>
      </c>
      <c r="D22" s="50"/>
      <c r="E22" s="50"/>
      <c r="F22" s="286">
        <v>15831003.949999999</v>
      </c>
      <c r="G22" s="286">
        <v>14195713.170000002</v>
      </c>
      <c r="H22" s="286">
        <f t="shared" si="0"/>
        <v>1635290.7799999975</v>
      </c>
      <c r="I22" s="274">
        <f t="shared" si="1"/>
        <v>0.1151960990206452</v>
      </c>
      <c r="J22" s="257"/>
      <c r="K22" s="286">
        <v>184304666</v>
      </c>
      <c r="L22" s="286">
        <v>178044665</v>
      </c>
      <c r="M22" s="286">
        <f t="shared" si="2"/>
        <v>6260001</v>
      </c>
      <c r="N22" s="274">
        <f t="shared" si="3"/>
        <v>3.5159722421337365E-2</v>
      </c>
      <c r="O22" s="257"/>
      <c r="P22" s="142">
        <v>929</v>
      </c>
      <c r="Q22" s="142">
        <v>964</v>
      </c>
      <c r="R22" s="142">
        <f t="shared" si="4"/>
        <v>-35</v>
      </c>
      <c r="S22" s="257"/>
      <c r="T22" s="286">
        <v>84906324.329999998</v>
      </c>
      <c r="U22" s="286">
        <v>81977005.349999994</v>
      </c>
      <c r="V22" s="286">
        <f t="shared" si="5"/>
        <v>2929318.9800000042</v>
      </c>
      <c r="W22" s="274">
        <f t="shared" si="6"/>
        <v>3.5733422653014789E-2</v>
      </c>
      <c r="X22" s="257"/>
      <c r="Y22" s="286">
        <v>994293486</v>
      </c>
      <c r="Z22" s="286">
        <v>1009663815</v>
      </c>
      <c r="AA22" s="286">
        <f t="shared" si="7"/>
        <v>-15370329</v>
      </c>
      <c r="AB22" s="274">
        <f t="shared" si="8"/>
        <v>-1.5223214669726478E-2</v>
      </c>
      <c r="AC22" s="257"/>
      <c r="AD22" s="142">
        <f>ROUND(ABS(AE22)/MONTH(FERC_IS1!$C$701),0)</f>
        <v>933</v>
      </c>
      <c r="AE22" s="142">
        <v>5596</v>
      </c>
      <c r="AF22" s="142">
        <f>ROUND(ABS(AG22)/MONTH(FERC_IS1!$C$701),0)</f>
        <v>967</v>
      </c>
      <c r="AG22" s="292">
        <v>5799</v>
      </c>
      <c r="AH22" s="142">
        <f t="shared" si="9"/>
        <v>-34</v>
      </c>
      <c r="AI22" s="257"/>
      <c r="AJ22" s="286">
        <v>43505785.640000001</v>
      </c>
      <c r="AK22" s="286">
        <v>42687382.850000001</v>
      </c>
      <c r="AL22" s="286">
        <f t="shared" si="10"/>
        <v>818402.78999999911</v>
      </c>
      <c r="AM22" s="274">
        <f t="shared" si="11"/>
        <v>1.9172006699867267E-2</v>
      </c>
      <c r="AN22" s="257"/>
      <c r="AO22" s="286">
        <v>519104244</v>
      </c>
      <c r="AP22" s="286">
        <v>522096173</v>
      </c>
      <c r="AQ22" s="286">
        <f t="shared" si="12"/>
        <v>-2991929</v>
      </c>
      <c r="AR22" s="274">
        <f t="shared" si="13"/>
        <v>-5.7306089466394152E-3</v>
      </c>
      <c r="AS22" s="257"/>
      <c r="AT22" s="142">
        <f t="shared" si="14"/>
        <v>929</v>
      </c>
      <c r="AU22" s="286">
        <v>2786</v>
      </c>
      <c r="AV22" s="142">
        <f t="shared" si="15"/>
        <v>962</v>
      </c>
      <c r="AW22" s="274">
        <v>2887</v>
      </c>
      <c r="AX22" s="142">
        <f t="shared" si="16"/>
        <v>-33</v>
      </c>
      <c r="AY22" s="257"/>
      <c r="AZ22" s="286">
        <v>170573905.97999999</v>
      </c>
      <c r="BA22" s="286">
        <v>155124051.05000001</v>
      </c>
      <c r="BB22" s="286">
        <f t="shared" si="17"/>
        <v>15449854.929999977</v>
      </c>
      <c r="BC22" s="274">
        <f t="shared" si="18"/>
        <v>9.9596773198117022E-2</v>
      </c>
      <c r="BD22" s="257"/>
      <c r="BE22" s="286">
        <v>2000768764</v>
      </c>
      <c r="BF22" s="286">
        <v>2038588961</v>
      </c>
      <c r="BG22" s="286">
        <f t="shared" si="19"/>
        <v>-37820197</v>
      </c>
      <c r="BH22" s="274">
        <f t="shared" si="20"/>
        <v>-1.8552144509527736E-2</v>
      </c>
      <c r="BI22" s="257"/>
      <c r="BJ22" s="142">
        <f t="shared" si="21"/>
        <v>941</v>
      </c>
      <c r="BK22" s="286">
        <v>11294</v>
      </c>
      <c r="BL22" s="142">
        <f t="shared" si="22"/>
        <v>978</v>
      </c>
      <c r="BM22" s="274">
        <v>11734</v>
      </c>
      <c r="BN22" s="142">
        <f t="shared" si="23"/>
        <v>-37</v>
      </c>
    </row>
    <row r="23" spans="1:67" s="70" customFormat="1" hidden="1" outlineLevel="1" x14ac:dyDescent="0.25">
      <c r="A23" s="65" t="s">
        <v>1253</v>
      </c>
      <c r="B23" s="66" t="s">
        <v>1714</v>
      </c>
      <c r="C23" s="67" t="s">
        <v>2174</v>
      </c>
      <c r="D23" s="68"/>
      <c r="E23" s="69"/>
      <c r="F23" s="284">
        <v>144242.97</v>
      </c>
      <c r="G23" s="284">
        <v>151699.30000000002</v>
      </c>
      <c r="H23" s="284">
        <f t="shared" si="0"/>
        <v>-7456.3300000000163</v>
      </c>
      <c r="I23" s="272">
        <f t="shared" si="1"/>
        <v>-4.9152039594118201E-2</v>
      </c>
      <c r="J23" s="278"/>
      <c r="K23" s="284">
        <v>546410</v>
      </c>
      <c r="L23" s="284">
        <v>547272</v>
      </c>
      <c r="M23" s="284">
        <f t="shared" si="2"/>
        <v>-862</v>
      </c>
      <c r="N23" s="272">
        <f t="shared" si="3"/>
        <v>-1.5750851496148168E-3</v>
      </c>
      <c r="O23" s="278"/>
      <c r="P23" s="284">
        <v>300</v>
      </c>
      <c r="Q23" s="284">
        <v>308</v>
      </c>
      <c r="R23" s="284">
        <f t="shared" si="4"/>
        <v>-8</v>
      </c>
      <c r="S23" s="278"/>
      <c r="T23" s="284">
        <v>923095.01</v>
      </c>
      <c r="U23" s="284">
        <v>897791.86</v>
      </c>
      <c r="V23" s="284">
        <f t="shared" si="5"/>
        <v>25303.150000000023</v>
      </c>
      <c r="W23" s="272">
        <f t="shared" si="6"/>
        <v>2.8183759652265085E-2</v>
      </c>
      <c r="X23" s="278"/>
      <c r="Y23" s="284">
        <v>4172761</v>
      </c>
      <c r="Z23" s="284">
        <v>4352668</v>
      </c>
      <c r="AA23" s="284">
        <f t="shared" si="7"/>
        <v>-179907</v>
      </c>
      <c r="AB23" s="272">
        <f t="shared" si="8"/>
        <v>-4.1332580385179847E-2</v>
      </c>
      <c r="AC23" s="278"/>
      <c r="AD23" s="311">
        <f>ROUND(ABS(AE23)/MONTH(FERC_IS1!$C$701),0)</f>
        <v>299</v>
      </c>
      <c r="AE23" s="284">
        <v>1796</v>
      </c>
      <c r="AF23" s="311">
        <f>ROUND(ABS(AG23)/MONTH(FERC_IS1!$C$701),0)</f>
        <v>309</v>
      </c>
      <c r="AG23" s="272">
        <v>1854</v>
      </c>
      <c r="AH23" s="284">
        <f t="shared" si="9"/>
        <v>-10</v>
      </c>
      <c r="AI23" s="278"/>
      <c r="AJ23" s="284">
        <v>451856.72000000003</v>
      </c>
      <c r="AK23" s="284">
        <v>455328.97000000003</v>
      </c>
      <c r="AL23" s="284">
        <f t="shared" si="10"/>
        <v>-3472.25</v>
      </c>
      <c r="AM23" s="272">
        <f t="shared" si="11"/>
        <v>-7.6258051404021138E-3</v>
      </c>
      <c r="AN23" s="278"/>
      <c r="AO23" s="284">
        <v>1746020</v>
      </c>
      <c r="AP23" s="284">
        <v>1820236</v>
      </c>
      <c r="AQ23" s="284">
        <f t="shared" si="12"/>
        <v>-74216</v>
      </c>
      <c r="AR23" s="272">
        <f t="shared" si="13"/>
        <v>-4.0772734964037632E-2</v>
      </c>
      <c r="AS23" s="278"/>
      <c r="AT23" s="296">
        <f t="shared" si="14"/>
        <v>300</v>
      </c>
      <c r="AU23" s="284">
        <v>899</v>
      </c>
      <c r="AV23" s="296">
        <f t="shared" si="15"/>
        <v>309</v>
      </c>
      <c r="AW23" s="272">
        <v>926</v>
      </c>
      <c r="AX23" s="296">
        <f t="shared" si="16"/>
        <v>-9</v>
      </c>
      <c r="AY23" s="278"/>
      <c r="AZ23" s="284">
        <v>1826066.23</v>
      </c>
      <c r="BA23" s="284">
        <v>1709467.25</v>
      </c>
      <c r="BB23" s="284">
        <f t="shared" si="17"/>
        <v>116598.97999999998</v>
      </c>
      <c r="BC23" s="272">
        <f t="shared" si="18"/>
        <v>6.8207788128143418E-2</v>
      </c>
      <c r="BD23" s="278"/>
      <c r="BE23" s="284">
        <v>8657646</v>
      </c>
      <c r="BF23" s="284">
        <v>9120559</v>
      </c>
      <c r="BG23" s="284">
        <f t="shared" si="19"/>
        <v>-462913</v>
      </c>
      <c r="BH23" s="272">
        <f t="shared" si="20"/>
        <v>-5.0754893422650958E-2</v>
      </c>
      <c r="BI23" s="278"/>
      <c r="BJ23" s="296">
        <f t="shared" si="21"/>
        <v>301</v>
      </c>
      <c r="BK23" s="284">
        <v>3612</v>
      </c>
      <c r="BL23" s="296">
        <f t="shared" si="22"/>
        <v>310</v>
      </c>
      <c r="BM23" s="272">
        <v>3720</v>
      </c>
      <c r="BN23" s="296">
        <f t="shared" si="23"/>
        <v>-9</v>
      </c>
      <c r="BO23" s="65"/>
    </row>
    <row r="24" spans="1:67" s="70" customFormat="1" hidden="1" outlineLevel="1" x14ac:dyDescent="0.25">
      <c r="A24" s="65" t="s">
        <v>1254</v>
      </c>
      <c r="B24" s="66" t="s">
        <v>1715</v>
      </c>
      <c r="C24" s="67" t="s">
        <v>2175</v>
      </c>
      <c r="D24" s="68"/>
      <c r="E24" s="69"/>
      <c r="F24" s="284">
        <v>43292.14</v>
      </c>
      <c r="G24" s="284">
        <v>18668.990000000002</v>
      </c>
      <c r="H24" s="284">
        <f t="shared" si="0"/>
        <v>24623.149999999998</v>
      </c>
      <c r="I24" s="272">
        <f t="shared" si="1"/>
        <v>1.3189331613547384</v>
      </c>
      <c r="J24" s="278"/>
      <c r="K24" s="284">
        <v>0</v>
      </c>
      <c r="L24" s="284">
        <v>0</v>
      </c>
      <c r="M24" s="284">
        <f t="shared" si="2"/>
        <v>0</v>
      </c>
      <c r="N24" s="272" t="str">
        <f t="shared" si="3"/>
        <v/>
      </c>
      <c r="O24" s="278"/>
      <c r="P24" s="284">
        <v>0</v>
      </c>
      <c r="Q24" s="284">
        <v>0</v>
      </c>
      <c r="R24" s="284">
        <f t="shared" si="4"/>
        <v>0</v>
      </c>
      <c r="S24" s="278"/>
      <c r="T24" s="284">
        <v>173007.32</v>
      </c>
      <c r="U24" s="284">
        <v>169177.80000000002</v>
      </c>
      <c r="V24" s="284">
        <f t="shared" si="5"/>
        <v>3829.5199999999895</v>
      </c>
      <c r="W24" s="272">
        <f t="shared" si="6"/>
        <v>2.2636066907123685E-2</v>
      </c>
      <c r="X24" s="278"/>
      <c r="Y24" s="284">
        <v>0</v>
      </c>
      <c r="Z24" s="284">
        <v>0</v>
      </c>
      <c r="AA24" s="284">
        <f t="shared" si="7"/>
        <v>0</v>
      </c>
      <c r="AB24" s="272" t="str">
        <f t="shared" si="8"/>
        <v/>
      </c>
      <c r="AC24" s="278"/>
      <c r="AD24" s="311">
        <f>ROUND(ABS(AE24)/MONTH(FERC_IS1!$C$701),0)</f>
        <v>0</v>
      </c>
      <c r="AE24" s="284">
        <v>0</v>
      </c>
      <c r="AF24" s="311">
        <f>ROUND(ABS(AG24)/MONTH(FERC_IS1!$C$701),0)</f>
        <v>0</v>
      </c>
      <c r="AG24" s="272">
        <v>0</v>
      </c>
      <c r="AH24" s="284">
        <f t="shared" si="9"/>
        <v>0</v>
      </c>
      <c r="AI24" s="278"/>
      <c r="AJ24" s="284">
        <v>83846.11</v>
      </c>
      <c r="AK24" s="284">
        <v>65985.5</v>
      </c>
      <c r="AL24" s="284">
        <f t="shared" si="10"/>
        <v>17860.61</v>
      </c>
      <c r="AM24" s="272">
        <f t="shared" si="11"/>
        <v>0.27067476945692615</v>
      </c>
      <c r="AN24" s="278"/>
      <c r="AO24" s="284">
        <v>0</v>
      </c>
      <c r="AP24" s="284">
        <v>0</v>
      </c>
      <c r="AQ24" s="284">
        <f t="shared" si="12"/>
        <v>0</v>
      </c>
      <c r="AR24" s="272" t="str">
        <f t="shared" si="13"/>
        <v/>
      </c>
      <c r="AS24" s="278"/>
      <c r="AT24" s="296">
        <f t="shared" si="14"/>
        <v>0</v>
      </c>
      <c r="AU24" s="284">
        <v>0</v>
      </c>
      <c r="AV24" s="296">
        <f t="shared" si="15"/>
        <v>0</v>
      </c>
      <c r="AW24" s="272">
        <v>0</v>
      </c>
      <c r="AX24" s="296">
        <f t="shared" si="16"/>
        <v>0</v>
      </c>
      <c r="AY24" s="278"/>
      <c r="AZ24" s="284">
        <v>343880.02</v>
      </c>
      <c r="BA24" s="284">
        <v>333908.01</v>
      </c>
      <c r="BB24" s="284">
        <f t="shared" si="17"/>
        <v>9972.0100000000093</v>
      </c>
      <c r="BC24" s="272">
        <f t="shared" si="18"/>
        <v>2.9864542632565206E-2</v>
      </c>
      <c r="BD24" s="278"/>
      <c r="BE24" s="284">
        <v>0</v>
      </c>
      <c r="BF24" s="284">
        <v>0</v>
      </c>
      <c r="BG24" s="284">
        <f t="shared" si="19"/>
        <v>0</v>
      </c>
      <c r="BH24" s="272" t="str">
        <f t="shared" si="20"/>
        <v/>
      </c>
      <c r="BI24" s="278"/>
      <c r="BJ24" s="296">
        <f t="shared" si="21"/>
        <v>0</v>
      </c>
      <c r="BK24" s="284">
        <v>0</v>
      </c>
      <c r="BL24" s="296">
        <f t="shared" si="22"/>
        <v>0</v>
      </c>
      <c r="BM24" s="272">
        <v>0</v>
      </c>
      <c r="BN24" s="296">
        <f t="shared" si="23"/>
        <v>0</v>
      </c>
      <c r="BO24" s="65"/>
    </row>
    <row r="25" spans="1:67" s="43" customFormat="1" collapsed="1" x14ac:dyDescent="0.25">
      <c r="A25" s="43" t="s">
        <v>870</v>
      </c>
      <c r="B25" s="43" t="s">
        <v>50</v>
      </c>
      <c r="C25" s="64" t="s">
        <v>764</v>
      </c>
      <c r="D25" s="50"/>
      <c r="E25" s="50"/>
      <c r="F25" s="286">
        <v>187535.11</v>
      </c>
      <c r="G25" s="286">
        <v>170368.29</v>
      </c>
      <c r="H25" s="286">
        <f t="shared" si="0"/>
        <v>17166.819999999978</v>
      </c>
      <c r="I25" s="274">
        <f t="shared" si="1"/>
        <v>0.10076299996906687</v>
      </c>
      <c r="J25" s="257"/>
      <c r="K25" s="286">
        <v>546410</v>
      </c>
      <c r="L25" s="286">
        <v>547272</v>
      </c>
      <c r="M25" s="286">
        <f t="shared" si="2"/>
        <v>-862</v>
      </c>
      <c r="N25" s="274">
        <f t="shared" si="3"/>
        <v>-1.5750851496148168E-3</v>
      </c>
      <c r="O25" s="257"/>
      <c r="P25" s="142">
        <v>300</v>
      </c>
      <c r="Q25" s="142">
        <v>308</v>
      </c>
      <c r="R25" s="142">
        <f t="shared" si="4"/>
        <v>-8</v>
      </c>
      <c r="S25" s="257"/>
      <c r="T25" s="286">
        <v>1096102.33</v>
      </c>
      <c r="U25" s="286">
        <v>1066969.6599999999</v>
      </c>
      <c r="V25" s="286">
        <f t="shared" si="5"/>
        <v>29132.670000000158</v>
      </c>
      <c r="W25" s="274">
        <f t="shared" si="6"/>
        <v>2.730412221843324E-2</v>
      </c>
      <c r="X25" s="257"/>
      <c r="Y25" s="286">
        <v>4172761</v>
      </c>
      <c r="Z25" s="286">
        <v>4352668</v>
      </c>
      <c r="AA25" s="286">
        <f t="shared" si="7"/>
        <v>-179907</v>
      </c>
      <c r="AB25" s="274">
        <f t="shared" si="8"/>
        <v>-4.1332580385179847E-2</v>
      </c>
      <c r="AC25" s="257"/>
      <c r="AD25" s="142">
        <f>ROUND(ABS(AE25)/MONTH(FERC_IS1!$C$701),0)</f>
        <v>299</v>
      </c>
      <c r="AE25" s="142">
        <v>1796</v>
      </c>
      <c r="AF25" s="142">
        <f>ROUND(ABS(AG25)/MONTH(FERC_IS1!$C$701),0)</f>
        <v>309</v>
      </c>
      <c r="AG25" s="292">
        <v>1854</v>
      </c>
      <c r="AH25" s="142">
        <f t="shared" si="9"/>
        <v>-10</v>
      </c>
      <c r="AI25" s="257"/>
      <c r="AJ25" s="286">
        <v>535702.83000000007</v>
      </c>
      <c r="AK25" s="286">
        <v>521314.47000000003</v>
      </c>
      <c r="AL25" s="286">
        <f t="shared" si="10"/>
        <v>14388.360000000044</v>
      </c>
      <c r="AM25" s="274">
        <f t="shared" si="11"/>
        <v>2.7600154662885231E-2</v>
      </c>
      <c r="AN25" s="257"/>
      <c r="AO25" s="286">
        <v>1746020</v>
      </c>
      <c r="AP25" s="286">
        <v>1820236</v>
      </c>
      <c r="AQ25" s="286">
        <f t="shared" si="12"/>
        <v>-74216</v>
      </c>
      <c r="AR25" s="274">
        <f t="shared" si="13"/>
        <v>-4.0772734964037632E-2</v>
      </c>
      <c r="AS25" s="257"/>
      <c r="AT25" s="142">
        <f t="shared" si="14"/>
        <v>300</v>
      </c>
      <c r="AU25" s="286">
        <v>899</v>
      </c>
      <c r="AV25" s="142">
        <f t="shared" si="15"/>
        <v>309</v>
      </c>
      <c r="AW25" s="274">
        <v>926</v>
      </c>
      <c r="AX25" s="142">
        <f t="shared" si="16"/>
        <v>-9</v>
      </c>
      <c r="AY25" s="257"/>
      <c r="AZ25" s="286">
        <v>2169946.25</v>
      </c>
      <c r="BA25" s="286">
        <v>2043375.26</v>
      </c>
      <c r="BB25" s="286">
        <f t="shared" si="17"/>
        <v>126570.98999999999</v>
      </c>
      <c r="BC25" s="274">
        <f t="shared" si="18"/>
        <v>6.1942117279035661E-2</v>
      </c>
      <c r="BD25" s="257"/>
      <c r="BE25" s="286">
        <v>8657646</v>
      </c>
      <c r="BF25" s="286">
        <v>9120559</v>
      </c>
      <c r="BG25" s="286">
        <f t="shared" si="19"/>
        <v>-462913</v>
      </c>
      <c r="BH25" s="274">
        <f t="shared" si="20"/>
        <v>-5.0754893422650958E-2</v>
      </c>
      <c r="BI25" s="257"/>
      <c r="BJ25" s="142">
        <f t="shared" si="21"/>
        <v>301</v>
      </c>
      <c r="BK25" s="286">
        <v>3612</v>
      </c>
      <c r="BL25" s="142">
        <f t="shared" si="22"/>
        <v>310</v>
      </c>
      <c r="BM25" s="274">
        <v>3720</v>
      </c>
      <c r="BN25" s="142">
        <f t="shared" si="23"/>
        <v>-9</v>
      </c>
    </row>
    <row r="26" spans="1:67" s="43" customFormat="1" x14ac:dyDescent="0.25">
      <c r="A26" s="43" t="s">
        <v>871</v>
      </c>
      <c r="B26" s="43" t="s">
        <v>52</v>
      </c>
      <c r="C26" s="64" t="s">
        <v>763</v>
      </c>
      <c r="D26" s="50"/>
      <c r="E26" s="50"/>
      <c r="F26" s="286">
        <v>0</v>
      </c>
      <c r="G26" s="286">
        <v>0</v>
      </c>
      <c r="H26" s="286">
        <f t="shared" si="0"/>
        <v>0</v>
      </c>
      <c r="I26" s="274" t="str">
        <f t="shared" si="1"/>
        <v/>
      </c>
      <c r="J26" s="257"/>
      <c r="K26" s="286">
        <v>0</v>
      </c>
      <c r="L26" s="286">
        <v>0</v>
      </c>
      <c r="M26" s="286">
        <f t="shared" si="2"/>
        <v>0</v>
      </c>
      <c r="N26" s="274" t="str">
        <f t="shared" si="3"/>
        <v/>
      </c>
      <c r="O26" s="257"/>
      <c r="P26" s="142">
        <v>0</v>
      </c>
      <c r="Q26" s="142">
        <v>0</v>
      </c>
      <c r="R26" s="142">
        <f t="shared" si="4"/>
        <v>0</v>
      </c>
      <c r="S26" s="257"/>
      <c r="T26" s="286">
        <v>0</v>
      </c>
      <c r="U26" s="286">
        <v>0</v>
      </c>
      <c r="V26" s="286">
        <f t="shared" si="5"/>
        <v>0</v>
      </c>
      <c r="W26" s="274" t="str">
        <f t="shared" si="6"/>
        <v/>
      </c>
      <c r="X26" s="257"/>
      <c r="Y26" s="286">
        <v>0</v>
      </c>
      <c r="Z26" s="286">
        <v>0</v>
      </c>
      <c r="AA26" s="286">
        <f t="shared" si="7"/>
        <v>0</v>
      </c>
      <c r="AB26" s="274" t="str">
        <f t="shared" si="8"/>
        <v/>
      </c>
      <c r="AC26" s="257"/>
      <c r="AD26" s="142">
        <f>ROUND(ABS(AE26)/MONTH(FERC_IS1!$C$701),0)</f>
        <v>0</v>
      </c>
      <c r="AE26" s="142">
        <v>0</v>
      </c>
      <c r="AF26" s="142">
        <f>ROUND(ABS(AG26)/MONTH(FERC_IS1!$C$701),0)</f>
        <v>0</v>
      </c>
      <c r="AG26" s="292">
        <v>0</v>
      </c>
      <c r="AH26" s="142">
        <f t="shared" si="9"/>
        <v>0</v>
      </c>
      <c r="AI26" s="257"/>
      <c r="AJ26" s="286">
        <v>0</v>
      </c>
      <c r="AK26" s="286">
        <v>0</v>
      </c>
      <c r="AL26" s="286">
        <f t="shared" si="10"/>
        <v>0</v>
      </c>
      <c r="AM26" s="274" t="str">
        <f t="shared" si="11"/>
        <v/>
      </c>
      <c r="AN26" s="257"/>
      <c r="AO26" s="286">
        <v>0</v>
      </c>
      <c r="AP26" s="286">
        <v>0</v>
      </c>
      <c r="AQ26" s="286">
        <f t="shared" si="12"/>
        <v>0</v>
      </c>
      <c r="AR26" s="274" t="str">
        <f t="shared" si="13"/>
        <v/>
      </c>
      <c r="AS26" s="257"/>
      <c r="AT26" s="142">
        <f t="shared" si="14"/>
        <v>0</v>
      </c>
      <c r="AU26" s="286">
        <v>0</v>
      </c>
      <c r="AV26" s="142">
        <f t="shared" si="15"/>
        <v>0</v>
      </c>
      <c r="AW26" s="274">
        <v>0</v>
      </c>
      <c r="AX26" s="142">
        <f t="shared" si="16"/>
        <v>0</v>
      </c>
      <c r="AY26" s="257"/>
      <c r="AZ26" s="286">
        <v>0</v>
      </c>
      <c r="BA26" s="286">
        <v>0</v>
      </c>
      <c r="BB26" s="286">
        <f t="shared" si="17"/>
        <v>0</v>
      </c>
      <c r="BC26" s="274" t="str">
        <f t="shared" si="18"/>
        <v/>
      </c>
      <c r="BD26" s="257"/>
      <c r="BE26" s="286">
        <v>0</v>
      </c>
      <c r="BF26" s="286">
        <v>0</v>
      </c>
      <c r="BG26" s="286">
        <f t="shared" si="19"/>
        <v>0</v>
      </c>
      <c r="BH26" s="274" t="str">
        <f t="shared" si="20"/>
        <v/>
      </c>
      <c r="BI26" s="257"/>
      <c r="BJ26" s="142">
        <f t="shared" si="21"/>
        <v>0</v>
      </c>
      <c r="BK26" s="286">
        <v>0</v>
      </c>
      <c r="BL26" s="142">
        <f t="shared" si="22"/>
        <v>0</v>
      </c>
      <c r="BM26" s="274">
        <v>0</v>
      </c>
      <c r="BN26" s="142">
        <f t="shared" si="23"/>
        <v>0</v>
      </c>
    </row>
    <row r="27" spans="1:67" s="43" customFormat="1" x14ac:dyDescent="0.25">
      <c r="A27" s="43" t="s">
        <v>872</v>
      </c>
      <c r="B27" s="43" t="s">
        <v>54</v>
      </c>
      <c r="C27" s="64" t="s">
        <v>762</v>
      </c>
      <c r="D27" s="50"/>
      <c r="E27" s="50"/>
      <c r="F27" s="286">
        <v>0</v>
      </c>
      <c r="G27" s="286">
        <v>0</v>
      </c>
      <c r="H27" s="286">
        <f t="shared" si="0"/>
        <v>0</v>
      </c>
      <c r="I27" s="274" t="str">
        <f t="shared" si="1"/>
        <v/>
      </c>
      <c r="J27" s="257"/>
      <c r="K27" s="286">
        <v>0</v>
      </c>
      <c r="L27" s="286">
        <v>0</v>
      </c>
      <c r="M27" s="286">
        <f t="shared" si="2"/>
        <v>0</v>
      </c>
      <c r="N27" s="274" t="str">
        <f t="shared" si="3"/>
        <v/>
      </c>
      <c r="O27" s="257"/>
      <c r="P27" s="142">
        <v>0</v>
      </c>
      <c r="Q27" s="142">
        <v>0</v>
      </c>
      <c r="R27" s="142">
        <f t="shared" si="4"/>
        <v>0</v>
      </c>
      <c r="S27" s="257"/>
      <c r="T27" s="286">
        <v>0</v>
      </c>
      <c r="U27" s="286">
        <v>0</v>
      </c>
      <c r="V27" s="286">
        <f t="shared" si="5"/>
        <v>0</v>
      </c>
      <c r="W27" s="274" t="str">
        <f t="shared" si="6"/>
        <v/>
      </c>
      <c r="X27" s="257"/>
      <c r="Y27" s="286">
        <v>0</v>
      </c>
      <c r="Z27" s="286">
        <v>0</v>
      </c>
      <c r="AA27" s="286">
        <f t="shared" si="7"/>
        <v>0</v>
      </c>
      <c r="AB27" s="274" t="str">
        <f t="shared" si="8"/>
        <v/>
      </c>
      <c r="AC27" s="257"/>
      <c r="AD27" s="142">
        <f>ROUND(ABS(AE27)/MONTH(FERC_IS1!$C$701),0)</f>
        <v>0</v>
      </c>
      <c r="AE27" s="142">
        <v>0</v>
      </c>
      <c r="AF27" s="142">
        <f>ROUND(ABS(AG27)/MONTH(FERC_IS1!$C$701),0)</f>
        <v>0</v>
      </c>
      <c r="AG27" s="292">
        <v>0</v>
      </c>
      <c r="AH27" s="142">
        <f t="shared" si="9"/>
        <v>0</v>
      </c>
      <c r="AI27" s="257"/>
      <c r="AJ27" s="286">
        <v>0</v>
      </c>
      <c r="AK27" s="286">
        <v>0</v>
      </c>
      <c r="AL27" s="286">
        <f t="shared" si="10"/>
        <v>0</v>
      </c>
      <c r="AM27" s="274" t="str">
        <f t="shared" si="11"/>
        <v/>
      </c>
      <c r="AN27" s="257"/>
      <c r="AO27" s="286">
        <v>0</v>
      </c>
      <c r="AP27" s="286">
        <v>0</v>
      </c>
      <c r="AQ27" s="286">
        <f t="shared" si="12"/>
        <v>0</v>
      </c>
      <c r="AR27" s="274" t="str">
        <f t="shared" si="13"/>
        <v/>
      </c>
      <c r="AS27" s="257"/>
      <c r="AT27" s="142">
        <f t="shared" si="14"/>
        <v>0</v>
      </c>
      <c r="AU27" s="286">
        <v>0</v>
      </c>
      <c r="AV27" s="142">
        <f t="shared" si="15"/>
        <v>0</v>
      </c>
      <c r="AW27" s="274">
        <v>0</v>
      </c>
      <c r="AX27" s="142">
        <f t="shared" si="16"/>
        <v>0</v>
      </c>
      <c r="AY27" s="257"/>
      <c r="AZ27" s="286">
        <v>0</v>
      </c>
      <c r="BA27" s="286">
        <v>0</v>
      </c>
      <c r="BB27" s="286">
        <f t="shared" si="17"/>
        <v>0</v>
      </c>
      <c r="BC27" s="274" t="str">
        <f t="shared" si="18"/>
        <v/>
      </c>
      <c r="BD27" s="257"/>
      <c r="BE27" s="286">
        <v>0</v>
      </c>
      <c r="BF27" s="286">
        <v>0</v>
      </c>
      <c r="BG27" s="286">
        <f t="shared" si="19"/>
        <v>0</v>
      </c>
      <c r="BH27" s="274" t="str">
        <f t="shared" si="20"/>
        <v/>
      </c>
      <c r="BI27" s="257"/>
      <c r="BJ27" s="142">
        <f t="shared" si="21"/>
        <v>0</v>
      </c>
      <c r="BK27" s="286">
        <v>0</v>
      </c>
      <c r="BL27" s="142">
        <f t="shared" si="22"/>
        <v>0</v>
      </c>
      <c r="BM27" s="274">
        <v>0</v>
      </c>
      <c r="BN27" s="142">
        <f t="shared" si="23"/>
        <v>0</v>
      </c>
    </row>
    <row r="28" spans="1:67" s="43" customFormat="1" x14ac:dyDescent="0.25">
      <c r="A28" s="43" t="s">
        <v>873</v>
      </c>
      <c r="B28" s="40" t="s">
        <v>56</v>
      </c>
      <c r="C28" s="64" t="s">
        <v>761</v>
      </c>
      <c r="D28" s="50"/>
      <c r="E28" s="50"/>
      <c r="F28" s="286">
        <v>0</v>
      </c>
      <c r="G28" s="286">
        <v>0</v>
      </c>
      <c r="H28" s="286">
        <f t="shared" si="0"/>
        <v>0</v>
      </c>
      <c r="I28" s="274" t="str">
        <f t="shared" si="1"/>
        <v/>
      </c>
      <c r="J28" s="257"/>
      <c r="K28" s="286">
        <v>0</v>
      </c>
      <c r="L28" s="286">
        <v>0</v>
      </c>
      <c r="M28" s="286">
        <f t="shared" si="2"/>
        <v>0</v>
      </c>
      <c r="N28" s="274" t="str">
        <f t="shared" si="3"/>
        <v/>
      </c>
      <c r="O28" s="257"/>
      <c r="P28" s="142">
        <v>0</v>
      </c>
      <c r="Q28" s="142">
        <v>0</v>
      </c>
      <c r="R28" s="142">
        <f t="shared" si="4"/>
        <v>0</v>
      </c>
      <c r="S28" s="257"/>
      <c r="T28" s="286">
        <v>0</v>
      </c>
      <c r="U28" s="286">
        <v>0</v>
      </c>
      <c r="V28" s="286">
        <f t="shared" si="5"/>
        <v>0</v>
      </c>
      <c r="W28" s="274" t="str">
        <f t="shared" si="6"/>
        <v/>
      </c>
      <c r="X28" s="257"/>
      <c r="Y28" s="286">
        <v>0</v>
      </c>
      <c r="Z28" s="286">
        <v>0</v>
      </c>
      <c r="AA28" s="286">
        <f t="shared" si="7"/>
        <v>0</v>
      </c>
      <c r="AB28" s="274" t="str">
        <f t="shared" si="8"/>
        <v/>
      </c>
      <c r="AC28" s="257"/>
      <c r="AD28" s="142">
        <f>ROUND(ABS(AE28)/MONTH(FERC_IS1!$C$701),0)</f>
        <v>0</v>
      </c>
      <c r="AE28" s="142">
        <v>0</v>
      </c>
      <c r="AF28" s="142">
        <f>ROUND(ABS(AG28)/MONTH(FERC_IS1!$C$701),0)</f>
        <v>0</v>
      </c>
      <c r="AG28" s="292">
        <v>0</v>
      </c>
      <c r="AH28" s="142">
        <f t="shared" si="9"/>
        <v>0</v>
      </c>
      <c r="AI28" s="257"/>
      <c r="AJ28" s="286">
        <v>0</v>
      </c>
      <c r="AK28" s="286">
        <v>0</v>
      </c>
      <c r="AL28" s="286">
        <f t="shared" si="10"/>
        <v>0</v>
      </c>
      <c r="AM28" s="274" t="str">
        <f t="shared" si="11"/>
        <v/>
      </c>
      <c r="AN28" s="257"/>
      <c r="AO28" s="286">
        <v>0</v>
      </c>
      <c r="AP28" s="286">
        <v>0</v>
      </c>
      <c r="AQ28" s="286">
        <f t="shared" si="12"/>
        <v>0</v>
      </c>
      <c r="AR28" s="274" t="str">
        <f t="shared" si="13"/>
        <v/>
      </c>
      <c r="AS28" s="257"/>
      <c r="AT28" s="142">
        <f t="shared" si="14"/>
        <v>0</v>
      </c>
      <c r="AU28" s="286">
        <v>0</v>
      </c>
      <c r="AV28" s="142">
        <f t="shared" si="15"/>
        <v>0</v>
      </c>
      <c r="AW28" s="274">
        <v>0</v>
      </c>
      <c r="AX28" s="142">
        <f t="shared" si="16"/>
        <v>0</v>
      </c>
      <c r="AY28" s="257"/>
      <c r="AZ28" s="286">
        <v>0</v>
      </c>
      <c r="BA28" s="286">
        <v>0</v>
      </c>
      <c r="BB28" s="286">
        <f t="shared" si="17"/>
        <v>0</v>
      </c>
      <c r="BC28" s="274" t="str">
        <f t="shared" si="18"/>
        <v/>
      </c>
      <c r="BD28" s="257"/>
      <c r="BE28" s="286">
        <v>0</v>
      </c>
      <c r="BF28" s="286">
        <v>0</v>
      </c>
      <c r="BG28" s="286">
        <f t="shared" si="19"/>
        <v>0</v>
      </c>
      <c r="BH28" s="274" t="str">
        <f t="shared" si="20"/>
        <v/>
      </c>
      <c r="BI28" s="257"/>
      <c r="BJ28" s="142">
        <f t="shared" si="21"/>
        <v>0</v>
      </c>
      <c r="BK28" s="286">
        <v>0</v>
      </c>
      <c r="BL28" s="142">
        <f t="shared" si="22"/>
        <v>0</v>
      </c>
      <c r="BM28" s="274">
        <v>0</v>
      </c>
      <c r="BN28" s="142">
        <f t="shared" si="23"/>
        <v>0</v>
      </c>
    </row>
    <row r="29" spans="1:67" s="43" customFormat="1" x14ac:dyDescent="0.25">
      <c r="A29" s="43" t="s">
        <v>874</v>
      </c>
      <c r="B29" s="43" t="s">
        <v>58</v>
      </c>
      <c r="C29" s="63" t="s">
        <v>760</v>
      </c>
      <c r="D29" s="50"/>
      <c r="E29" s="50"/>
      <c r="F29" s="286">
        <v>66078702.460000008</v>
      </c>
      <c r="G29" s="286">
        <v>47892780.93</v>
      </c>
      <c r="H29" s="286">
        <f t="shared" si="0"/>
        <v>18185921.530000009</v>
      </c>
      <c r="I29" s="274">
        <f t="shared" si="1"/>
        <v>0.37972156088786152</v>
      </c>
      <c r="J29" s="257"/>
      <c r="K29" s="286">
        <v>497744519</v>
      </c>
      <c r="L29" s="286">
        <v>422065892</v>
      </c>
      <c r="M29" s="286">
        <f t="shared" si="2"/>
        <v>75678627</v>
      </c>
      <c r="N29" s="274">
        <f t="shared" si="3"/>
        <v>0.17930524222506944</v>
      </c>
      <c r="O29" s="257"/>
      <c r="P29" s="142">
        <v>161659</v>
      </c>
      <c r="Q29" s="142">
        <v>162195</v>
      </c>
      <c r="R29" s="142">
        <f t="shared" si="4"/>
        <v>-536</v>
      </c>
      <c r="S29" s="257"/>
      <c r="T29" s="286">
        <v>344187697.97999996</v>
      </c>
      <c r="U29" s="286">
        <v>316051690.36000007</v>
      </c>
      <c r="V29" s="286">
        <f t="shared" si="5"/>
        <v>28136007.619999886</v>
      </c>
      <c r="W29" s="274">
        <f t="shared" si="6"/>
        <v>8.9023436602890624E-2</v>
      </c>
      <c r="X29" s="257"/>
      <c r="Y29" s="286">
        <v>2733621580</v>
      </c>
      <c r="Z29" s="286">
        <v>2681656776</v>
      </c>
      <c r="AA29" s="286">
        <f t="shared" si="7"/>
        <v>51964804</v>
      </c>
      <c r="AB29" s="274">
        <f t="shared" si="8"/>
        <v>1.9377872837817632E-2</v>
      </c>
      <c r="AC29" s="257"/>
      <c r="AD29" s="142">
        <f>ROUND(ABS(AE29)/MONTH(FERC_IS1!$C$701),0)</f>
        <v>162206</v>
      </c>
      <c r="AE29" s="142">
        <v>973234</v>
      </c>
      <c r="AF29" s="142">
        <f>ROUND(ABS(AG29)/MONTH(FERC_IS1!$C$701),0)</f>
        <v>162508</v>
      </c>
      <c r="AG29" s="292">
        <v>975046</v>
      </c>
      <c r="AH29" s="142">
        <f t="shared" si="9"/>
        <v>-302</v>
      </c>
      <c r="AI29" s="257"/>
      <c r="AJ29" s="286">
        <v>153951045.86000001</v>
      </c>
      <c r="AK29" s="286">
        <v>146130211.06</v>
      </c>
      <c r="AL29" s="286">
        <f t="shared" si="10"/>
        <v>7820834.8000000119</v>
      </c>
      <c r="AM29" s="274">
        <f t="shared" si="11"/>
        <v>5.3519629810079683E-2</v>
      </c>
      <c r="AN29" s="257"/>
      <c r="AO29" s="286">
        <v>1226187278</v>
      </c>
      <c r="AP29" s="286">
        <v>1236118934</v>
      </c>
      <c r="AQ29" s="286">
        <f t="shared" si="12"/>
        <v>-9931656</v>
      </c>
      <c r="AR29" s="274">
        <f t="shared" si="13"/>
        <v>-8.0345472646890133E-3</v>
      </c>
      <c r="AS29" s="257"/>
      <c r="AT29" s="142">
        <f t="shared" si="14"/>
        <v>161869</v>
      </c>
      <c r="AU29" s="286">
        <v>485608</v>
      </c>
      <c r="AV29" s="142">
        <f t="shared" si="15"/>
        <v>162304</v>
      </c>
      <c r="AW29" s="274">
        <v>486912</v>
      </c>
      <c r="AX29" s="142">
        <f t="shared" si="16"/>
        <v>-435</v>
      </c>
      <c r="AY29" s="257"/>
      <c r="AZ29" s="286">
        <v>668852265.49000013</v>
      </c>
      <c r="BA29" s="286">
        <v>597067921.82999992</v>
      </c>
      <c r="BB29" s="286">
        <f t="shared" si="17"/>
        <v>71784343.660000205</v>
      </c>
      <c r="BC29" s="274">
        <f t="shared" si="18"/>
        <v>0.12022810309417191</v>
      </c>
      <c r="BD29" s="257"/>
      <c r="BE29" s="286">
        <v>5373241819</v>
      </c>
      <c r="BF29" s="286">
        <v>5316468431</v>
      </c>
      <c r="BG29" s="286">
        <f t="shared" si="19"/>
        <v>56773388</v>
      </c>
      <c r="BH29" s="274">
        <f t="shared" si="20"/>
        <v>1.0678778353870752E-2</v>
      </c>
      <c r="BI29" s="257"/>
      <c r="BJ29" s="142">
        <f t="shared" si="21"/>
        <v>162355</v>
      </c>
      <c r="BK29" s="286">
        <v>1948262</v>
      </c>
      <c r="BL29" s="142">
        <f t="shared" si="22"/>
        <v>162560</v>
      </c>
      <c r="BM29" s="274">
        <v>1950718</v>
      </c>
      <c r="BN29" s="142">
        <f t="shared" si="23"/>
        <v>-205</v>
      </c>
    </row>
    <row r="30" spans="1:67" s="70" customFormat="1" hidden="1" outlineLevel="1" x14ac:dyDescent="0.25">
      <c r="A30" s="65" t="s">
        <v>1255</v>
      </c>
      <c r="B30" s="66" t="s">
        <v>1716</v>
      </c>
      <c r="C30" s="67" t="s">
        <v>2176</v>
      </c>
      <c r="D30" s="68"/>
      <c r="E30" s="69"/>
      <c r="F30" s="284">
        <v>0</v>
      </c>
      <c r="G30" s="284">
        <v>0</v>
      </c>
      <c r="H30" s="284">
        <f t="shared" si="0"/>
        <v>0</v>
      </c>
      <c r="I30" s="272" t="str">
        <f t="shared" si="1"/>
        <v/>
      </c>
      <c r="J30" s="278"/>
      <c r="K30" s="284">
        <v>0</v>
      </c>
      <c r="L30" s="284">
        <v>0</v>
      </c>
      <c r="M30" s="284">
        <f t="shared" si="2"/>
        <v>0</v>
      </c>
      <c r="N30" s="272" t="str">
        <f t="shared" si="3"/>
        <v/>
      </c>
      <c r="O30" s="278"/>
      <c r="P30" s="284">
        <v>0</v>
      </c>
      <c r="Q30" s="284">
        <v>0</v>
      </c>
      <c r="R30" s="284">
        <f t="shared" si="4"/>
        <v>0</v>
      </c>
      <c r="S30" s="278"/>
      <c r="T30" s="284">
        <v>0</v>
      </c>
      <c r="U30" s="284">
        <v>0</v>
      </c>
      <c r="V30" s="284">
        <f t="shared" si="5"/>
        <v>0</v>
      </c>
      <c r="W30" s="272" t="str">
        <f t="shared" si="6"/>
        <v/>
      </c>
      <c r="X30" s="278"/>
      <c r="Y30" s="284">
        <v>0</v>
      </c>
      <c r="Z30" s="284">
        <v>0</v>
      </c>
      <c r="AA30" s="284">
        <f t="shared" si="7"/>
        <v>0</v>
      </c>
      <c r="AB30" s="272" t="str">
        <f t="shared" si="8"/>
        <v/>
      </c>
      <c r="AC30" s="278"/>
      <c r="AD30" s="311">
        <f>ROUND(ABS(AE30)/MONTH(FERC_IS1!$C$701),0)</f>
        <v>0</v>
      </c>
      <c r="AE30" s="284">
        <v>0</v>
      </c>
      <c r="AF30" s="311">
        <f>ROUND(ABS(AG30)/MONTH(FERC_IS1!$C$701),0)</f>
        <v>0</v>
      </c>
      <c r="AG30" s="272">
        <v>0</v>
      </c>
      <c r="AH30" s="284">
        <f t="shared" si="9"/>
        <v>0</v>
      </c>
      <c r="AI30" s="278"/>
      <c r="AJ30" s="284">
        <v>0</v>
      </c>
      <c r="AK30" s="284">
        <v>0</v>
      </c>
      <c r="AL30" s="284">
        <f t="shared" si="10"/>
        <v>0</v>
      </c>
      <c r="AM30" s="272" t="str">
        <f t="shared" si="11"/>
        <v/>
      </c>
      <c r="AN30" s="278"/>
      <c r="AO30" s="284">
        <v>0</v>
      </c>
      <c r="AP30" s="284">
        <v>0</v>
      </c>
      <c r="AQ30" s="284">
        <f t="shared" si="12"/>
        <v>0</v>
      </c>
      <c r="AR30" s="272" t="str">
        <f t="shared" si="13"/>
        <v/>
      </c>
      <c r="AS30" s="278"/>
      <c r="AT30" s="296">
        <f t="shared" si="14"/>
        <v>0</v>
      </c>
      <c r="AU30" s="284">
        <v>0</v>
      </c>
      <c r="AV30" s="296">
        <f t="shared" si="15"/>
        <v>0</v>
      </c>
      <c r="AW30" s="272">
        <v>0</v>
      </c>
      <c r="AX30" s="296">
        <f t="shared" si="16"/>
        <v>0</v>
      </c>
      <c r="AY30" s="278"/>
      <c r="AZ30" s="284">
        <v>0</v>
      </c>
      <c r="BA30" s="284">
        <v>8.67</v>
      </c>
      <c r="BB30" s="284">
        <f t="shared" si="17"/>
        <v>-8.67</v>
      </c>
      <c r="BC30" s="272">
        <f t="shared" si="18"/>
        <v>1</v>
      </c>
      <c r="BD30" s="278"/>
      <c r="BE30" s="284">
        <v>0</v>
      </c>
      <c r="BF30" s="284">
        <v>0</v>
      </c>
      <c r="BG30" s="284">
        <f t="shared" si="19"/>
        <v>0</v>
      </c>
      <c r="BH30" s="272" t="str">
        <f t="shared" si="20"/>
        <v/>
      </c>
      <c r="BI30" s="278"/>
      <c r="BJ30" s="296">
        <f t="shared" si="21"/>
        <v>0</v>
      </c>
      <c r="BK30" s="284">
        <v>0</v>
      </c>
      <c r="BL30" s="296">
        <f t="shared" si="22"/>
        <v>0</v>
      </c>
      <c r="BM30" s="272">
        <v>0</v>
      </c>
      <c r="BN30" s="296">
        <f t="shared" si="23"/>
        <v>0</v>
      </c>
      <c r="BO30" s="65"/>
    </row>
    <row r="31" spans="1:67" s="70" customFormat="1" hidden="1" outlineLevel="1" x14ac:dyDescent="0.25">
      <c r="A31" s="65" t="s">
        <v>1256</v>
      </c>
      <c r="B31" s="66" t="s">
        <v>1717</v>
      </c>
      <c r="C31" s="67" t="s">
        <v>2177</v>
      </c>
      <c r="D31" s="68"/>
      <c r="E31" s="69"/>
      <c r="F31" s="284">
        <v>0</v>
      </c>
      <c r="G31" s="284">
        <v>0</v>
      </c>
      <c r="H31" s="284">
        <f t="shared" si="0"/>
        <v>0</v>
      </c>
      <c r="I31" s="272" t="str">
        <f t="shared" si="1"/>
        <v/>
      </c>
      <c r="J31" s="278"/>
      <c r="K31" s="284">
        <v>0</v>
      </c>
      <c r="L31" s="284">
        <v>0</v>
      </c>
      <c r="M31" s="284">
        <f t="shared" si="2"/>
        <v>0</v>
      </c>
      <c r="N31" s="272" t="str">
        <f t="shared" si="3"/>
        <v/>
      </c>
      <c r="O31" s="278"/>
      <c r="P31" s="284">
        <v>0</v>
      </c>
      <c r="Q31" s="284">
        <v>0</v>
      </c>
      <c r="R31" s="284">
        <f t="shared" si="4"/>
        <v>0</v>
      </c>
      <c r="S31" s="278"/>
      <c r="T31" s="284">
        <v>0</v>
      </c>
      <c r="U31" s="284">
        <v>-18.93</v>
      </c>
      <c r="V31" s="284">
        <f t="shared" si="5"/>
        <v>18.93</v>
      </c>
      <c r="W31" s="272">
        <f t="shared" si="6"/>
        <v>1</v>
      </c>
      <c r="X31" s="278"/>
      <c r="Y31" s="284">
        <v>0</v>
      </c>
      <c r="Z31" s="284">
        <v>0</v>
      </c>
      <c r="AA31" s="284">
        <f t="shared" si="7"/>
        <v>0</v>
      </c>
      <c r="AB31" s="272" t="str">
        <f t="shared" si="8"/>
        <v/>
      </c>
      <c r="AC31" s="278"/>
      <c r="AD31" s="311">
        <f>ROUND(ABS(AE31)/MONTH(FERC_IS1!$C$701),0)</f>
        <v>0</v>
      </c>
      <c r="AE31" s="284">
        <v>0</v>
      </c>
      <c r="AF31" s="311">
        <f>ROUND(ABS(AG31)/MONTH(FERC_IS1!$C$701),0)</f>
        <v>0</v>
      </c>
      <c r="AG31" s="272">
        <v>0</v>
      </c>
      <c r="AH31" s="284">
        <f t="shared" si="9"/>
        <v>0</v>
      </c>
      <c r="AI31" s="278"/>
      <c r="AJ31" s="284">
        <v>0</v>
      </c>
      <c r="AK31" s="284">
        <v>7.36</v>
      </c>
      <c r="AL31" s="284">
        <f t="shared" si="10"/>
        <v>-7.36</v>
      </c>
      <c r="AM31" s="272">
        <f t="shared" si="11"/>
        <v>1</v>
      </c>
      <c r="AN31" s="278"/>
      <c r="AO31" s="284">
        <v>0</v>
      </c>
      <c r="AP31" s="284">
        <v>0</v>
      </c>
      <c r="AQ31" s="284">
        <f t="shared" si="12"/>
        <v>0</v>
      </c>
      <c r="AR31" s="272" t="str">
        <f t="shared" si="13"/>
        <v/>
      </c>
      <c r="AS31" s="278"/>
      <c r="AT31" s="296">
        <f t="shared" si="14"/>
        <v>0</v>
      </c>
      <c r="AU31" s="284">
        <v>0</v>
      </c>
      <c r="AV31" s="296">
        <f t="shared" si="15"/>
        <v>0</v>
      </c>
      <c r="AW31" s="272">
        <v>0</v>
      </c>
      <c r="AX31" s="296">
        <f t="shared" si="16"/>
        <v>0</v>
      </c>
      <c r="AY31" s="278"/>
      <c r="AZ31" s="284">
        <v>0</v>
      </c>
      <c r="BA31" s="284">
        <v>-652.06999999999994</v>
      </c>
      <c r="BB31" s="284">
        <f t="shared" si="17"/>
        <v>652.06999999999994</v>
      </c>
      <c r="BC31" s="272">
        <f t="shared" si="18"/>
        <v>1</v>
      </c>
      <c r="BD31" s="278"/>
      <c r="BE31" s="284">
        <v>0</v>
      </c>
      <c r="BF31" s="284">
        <v>0</v>
      </c>
      <c r="BG31" s="284">
        <f t="shared" si="19"/>
        <v>0</v>
      </c>
      <c r="BH31" s="272" t="str">
        <f t="shared" si="20"/>
        <v/>
      </c>
      <c r="BI31" s="278"/>
      <c r="BJ31" s="296">
        <f t="shared" si="21"/>
        <v>0</v>
      </c>
      <c r="BK31" s="284">
        <v>0</v>
      </c>
      <c r="BL31" s="296">
        <f t="shared" si="22"/>
        <v>0</v>
      </c>
      <c r="BM31" s="272">
        <v>0</v>
      </c>
      <c r="BN31" s="296">
        <f t="shared" si="23"/>
        <v>0</v>
      </c>
      <c r="BO31" s="65"/>
    </row>
    <row r="32" spans="1:67" s="70" customFormat="1" hidden="1" outlineLevel="1" x14ac:dyDescent="0.25">
      <c r="A32" s="65" t="s">
        <v>1257</v>
      </c>
      <c r="B32" s="66" t="s">
        <v>1718</v>
      </c>
      <c r="C32" s="67" t="s">
        <v>2178</v>
      </c>
      <c r="D32" s="68"/>
      <c r="E32" s="69"/>
      <c r="F32" s="284">
        <v>3490.5</v>
      </c>
      <c r="G32" s="284">
        <v>149156.43</v>
      </c>
      <c r="H32" s="284">
        <f t="shared" si="0"/>
        <v>-145665.93</v>
      </c>
      <c r="I32" s="272">
        <f t="shared" si="1"/>
        <v>-0.97659839404844972</v>
      </c>
      <c r="J32" s="278"/>
      <c r="K32" s="284">
        <v>24073</v>
      </c>
      <c r="L32" s="284">
        <v>6389643</v>
      </c>
      <c r="M32" s="284">
        <f t="shared" si="2"/>
        <v>-6365570</v>
      </c>
      <c r="N32" s="272">
        <f t="shared" si="3"/>
        <v>-0.99623249687032589</v>
      </c>
      <c r="O32" s="278"/>
      <c r="P32" s="284">
        <v>0</v>
      </c>
      <c r="Q32" s="284">
        <v>0</v>
      </c>
      <c r="R32" s="284">
        <f t="shared" si="4"/>
        <v>0</v>
      </c>
      <c r="S32" s="278"/>
      <c r="T32" s="284">
        <v>1518601.93</v>
      </c>
      <c r="U32" s="284">
        <v>1303282.51</v>
      </c>
      <c r="V32" s="284">
        <f t="shared" si="5"/>
        <v>215319.41999999993</v>
      </c>
      <c r="W32" s="272">
        <f t="shared" si="6"/>
        <v>0.16521315858063645</v>
      </c>
      <c r="X32" s="278"/>
      <c r="Y32" s="284">
        <v>32141242</v>
      </c>
      <c r="Z32" s="284">
        <v>37499041</v>
      </c>
      <c r="AA32" s="284">
        <f t="shared" si="7"/>
        <v>-5357799</v>
      </c>
      <c r="AB32" s="272">
        <f t="shared" si="8"/>
        <v>-0.14287829387423534</v>
      </c>
      <c r="AC32" s="278"/>
      <c r="AD32" s="311">
        <f>ROUND(ABS(AE32)/MONTH(FERC_IS1!$C$701),0)</f>
        <v>0</v>
      </c>
      <c r="AE32" s="284">
        <v>0</v>
      </c>
      <c r="AF32" s="311">
        <f>ROUND(ABS(AG32)/MONTH(FERC_IS1!$C$701),0)</f>
        <v>0</v>
      </c>
      <c r="AG32" s="272">
        <v>0</v>
      </c>
      <c r="AH32" s="284">
        <f t="shared" si="9"/>
        <v>0</v>
      </c>
      <c r="AI32" s="278"/>
      <c r="AJ32" s="284">
        <v>596169.99</v>
      </c>
      <c r="AK32" s="284">
        <v>585194.01</v>
      </c>
      <c r="AL32" s="284">
        <f t="shared" si="10"/>
        <v>10975.979999999981</v>
      </c>
      <c r="AM32" s="272">
        <f t="shared" si="11"/>
        <v>1.8756138669293591E-2</v>
      </c>
      <c r="AN32" s="278"/>
      <c r="AO32" s="284">
        <v>10233316</v>
      </c>
      <c r="AP32" s="284">
        <v>17057576</v>
      </c>
      <c r="AQ32" s="284">
        <f t="shared" si="12"/>
        <v>-6824260</v>
      </c>
      <c r="AR32" s="272">
        <f t="shared" si="13"/>
        <v>-0.40007208527167049</v>
      </c>
      <c r="AS32" s="278"/>
      <c r="AT32" s="296">
        <f t="shared" si="14"/>
        <v>0</v>
      </c>
      <c r="AU32" s="284">
        <v>0</v>
      </c>
      <c r="AV32" s="296">
        <f t="shared" si="15"/>
        <v>0</v>
      </c>
      <c r="AW32" s="272">
        <v>0</v>
      </c>
      <c r="AX32" s="296">
        <f t="shared" si="16"/>
        <v>0</v>
      </c>
      <c r="AY32" s="278"/>
      <c r="AZ32" s="284">
        <v>2810530.4299999997</v>
      </c>
      <c r="BA32" s="284">
        <v>2703307.74</v>
      </c>
      <c r="BB32" s="284">
        <f t="shared" si="17"/>
        <v>107222.68999999948</v>
      </c>
      <c r="BC32" s="272">
        <f t="shared" si="18"/>
        <v>3.9663516074569992E-2</v>
      </c>
      <c r="BD32" s="278"/>
      <c r="BE32" s="284">
        <v>69066171</v>
      </c>
      <c r="BF32" s="284">
        <v>73952569</v>
      </c>
      <c r="BG32" s="284">
        <f t="shared" si="19"/>
        <v>-4886398</v>
      </c>
      <c r="BH32" s="272">
        <f t="shared" si="20"/>
        <v>-6.6074756645708957E-2</v>
      </c>
      <c r="BI32" s="278"/>
      <c r="BJ32" s="296">
        <f t="shared" si="21"/>
        <v>0</v>
      </c>
      <c r="BK32" s="284">
        <v>0</v>
      </c>
      <c r="BL32" s="296">
        <f t="shared" si="22"/>
        <v>0</v>
      </c>
      <c r="BM32" s="272">
        <v>0</v>
      </c>
      <c r="BN32" s="296">
        <f t="shared" si="23"/>
        <v>0</v>
      </c>
      <c r="BO32" s="65"/>
    </row>
    <row r="33" spans="1:67" s="70" customFormat="1" hidden="1" outlineLevel="1" x14ac:dyDescent="0.25">
      <c r="A33" s="65" t="s">
        <v>1258</v>
      </c>
      <c r="B33" s="66" t="s">
        <v>1719</v>
      </c>
      <c r="C33" s="67" t="s">
        <v>2179</v>
      </c>
      <c r="D33" s="68"/>
      <c r="E33" s="69"/>
      <c r="F33" s="284">
        <v>132.43</v>
      </c>
      <c r="G33" s="284">
        <v>191012.26</v>
      </c>
      <c r="H33" s="284">
        <f t="shared" si="0"/>
        <v>-190879.83000000002</v>
      </c>
      <c r="I33" s="272">
        <f t="shared" si="1"/>
        <v>-0.99930669371693737</v>
      </c>
      <c r="J33" s="278"/>
      <c r="K33" s="284">
        <v>0</v>
      </c>
      <c r="L33" s="284">
        <v>0</v>
      </c>
      <c r="M33" s="284">
        <f t="shared" si="2"/>
        <v>0</v>
      </c>
      <c r="N33" s="272" t="str">
        <f t="shared" si="3"/>
        <v/>
      </c>
      <c r="O33" s="278"/>
      <c r="P33" s="284">
        <v>0</v>
      </c>
      <c r="Q33" s="284">
        <v>0</v>
      </c>
      <c r="R33" s="284">
        <f t="shared" si="4"/>
        <v>0</v>
      </c>
      <c r="S33" s="278"/>
      <c r="T33" s="284">
        <v>1325054.69</v>
      </c>
      <c r="U33" s="284">
        <v>774505.1</v>
      </c>
      <c r="V33" s="284">
        <f t="shared" si="5"/>
        <v>550549.59</v>
      </c>
      <c r="W33" s="272">
        <f t="shared" si="6"/>
        <v>0.71084049672494087</v>
      </c>
      <c r="X33" s="278"/>
      <c r="Y33" s="284">
        <v>0</v>
      </c>
      <c r="Z33" s="284">
        <v>0</v>
      </c>
      <c r="AA33" s="284">
        <f t="shared" si="7"/>
        <v>0</v>
      </c>
      <c r="AB33" s="272" t="str">
        <f t="shared" si="8"/>
        <v/>
      </c>
      <c r="AC33" s="278"/>
      <c r="AD33" s="311">
        <f>ROUND(ABS(AE33)/MONTH(FERC_IS1!$C$701),0)</f>
        <v>0</v>
      </c>
      <c r="AE33" s="284">
        <v>0</v>
      </c>
      <c r="AF33" s="311">
        <f>ROUND(ABS(AG33)/MONTH(FERC_IS1!$C$701),0)</f>
        <v>0</v>
      </c>
      <c r="AG33" s="272">
        <v>0</v>
      </c>
      <c r="AH33" s="284">
        <f t="shared" si="9"/>
        <v>0</v>
      </c>
      <c r="AI33" s="278"/>
      <c r="AJ33" s="284">
        <v>669868.24</v>
      </c>
      <c r="AK33" s="284">
        <v>111792.27</v>
      </c>
      <c r="AL33" s="284">
        <f t="shared" si="10"/>
        <v>558075.97</v>
      </c>
      <c r="AM33" s="272">
        <f t="shared" si="11"/>
        <v>4.992080132195186</v>
      </c>
      <c r="AN33" s="278"/>
      <c r="AO33" s="284">
        <v>0</v>
      </c>
      <c r="AP33" s="284">
        <v>0</v>
      </c>
      <c r="AQ33" s="284">
        <f t="shared" si="12"/>
        <v>0</v>
      </c>
      <c r="AR33" s="272" t="str">
        <f t="shared" si="13"/>
        <v/>
      </c>
      <c r="AS33" s="278"/>
      <c r="AT33" s="296">
        <f t="shared" si="14"/>
        <v>0</v>
      </c>
      <c r="AU33" s="284">
        <v>0</v>
      </c>
      <c r="AV33" s="296">
        <f t="shared" si="15"/>
        <v>0</v>
      </c>
      <c r="AW33" s="272">
        <v>0</v>
      </c>
      <c r="AX33" s="296">
        <f t="shared" si="16"/>
        <v>0</v>
      </c>
      <c r="AY33" s="278"/>
      <c r="AZ33" s="284">
        <v>2378979.06</v>
      </c>
      <c r="BA33" s="284">
        <v>1990679.21</v>
      </c>
      <c r="BB33" s="284">
        <f t="shared" si="17"/>
        <v>388299.85000000009</v>
      </c>
      <c r="BC33" s="272">
        <f t="shared" si="18"/>
        <v>0.19505897688055931</v>
      </c>
      <c r="BD33" s="278"/>
      <c r="BE33" s="284">
        <v>0</v>
      </c>
      <c r="BF33" s="284">
        <v>0</v>
      </c>
      <c r="BG33" s="284">
        <f t="shared" si="19"/>
        <v>0</v>
      </c>
      <c r="BH33" s="272" t="str">
        <f t="shared" si="20"/>
        <v/>
      </c>
      <c r="BI33" s="278"/>
      <c r="BJ33" s="296">
        <f t="shared" si="21"/>
        <v>0</v>
      </c>
      <c r="BK33" s="284">
        <v>0</v>
      </c>
      <c r="BL33" s="296">
        <f t="shared" si="22"/>
        <v>0</v>
      </c>
      <c r="BM33" s="272">
        <v>0</v>
      </c>
      <c r="BN33" s="296">
        <f t="shared" si="23"/>
        <v>0</v>
      </c>
      <c r="BO33" s="65"/>
    </row>
    <row r="34" spans="1:67" s="70" customFormat="1" hidden="1" outlineLevel="1" x14ac:dyDescent="0.25">
      <c r="A34" s="65" t="s">
        <v>1259</v>
      </c>
      <c r="B34" s="66" t="s">
        <v>1720</v>
      </c>
      <c r="C34" s="67" t="s">
        <v>2180</v>
      </c>
      <c r="D34" s="68"/>
      <c r="E34" s="69"/>
      <c r="F34" s="284">
        <v>0</v>
      </c>
      <c r="G34" s="284">
        <v>0</v>
      </c>
      <c r="H34" s="284">
        <f t="shared" si="0"/>
        <v>0</v>
      </c>
      <c r="I34" s="272" t="str">
        <f t="shared" si="1"/>
        <v/>
      </c>
      <c r="J34" s="278"/>
      <c r="K34" s="284">
        <v>0</v>
      </c>
      <c r="L34" s="284">
        <v>0</v>
      </c>
      <c r="M34" s="284">
        <f t="shared" si="2"/>
        <v>0</v>
      </c>
      <c r="N34" s="272" t="str">
        <f t="shared" si="3"/>
        <v/>
      </c>
      <c r="O34" s="278"/>
      <c r="P34" s="284">
        <v>0</v>
      </c>
      <c r="Q34" s="284">
        <v>0</v>
      </c>
      <c r="R34" s="284">
        <f t="shared" si="4"/>
        <v>0</v>
      </c>
      <c r="S34" s="278"/>
      <c r="T34" s="284">
        <v>0</v>
      </c>
      <c r="U34" s="284">
        <v>0</v>
      </c>
      <c r="V34" s="284">
        <f t="shared" si="5"/>
        <v>0</v>
      </c>
      <c r="W34" s="272" t="str">
        <f t="shared" si="6"/>
        <v/>
      </c>
      <c r="X34" s="278"/>
      <c r="Y34" s="284">
        <v>0</v>
      </c>
      <c r="Z34" s="284">
        <v>0</v>
      </c>
      <c r="AA34" s="284">
        <f t="shared" si="7"/>
        <v>0</v>
      </c>
      <c r="AB34" s="272" t="str">
        <f t="shared" si="8"/>
        <v/>
      </c>
      <c r="AC34" s="278"/>
      <c r="AD34" s="311">
        <f>ROUND(ABS(AE34)/MONTH(FERC_IS1!$C$701),0)</f>
        <v>0</v>
      </c>
      <c r="AE34" s="284">
        <v>0</v>
      </c>
      <c r="AF34" s="311">
        <f>ROUND(ABS(AG34)/MONTH(FERC_IS1!$C$701),0)</f>
        <v>0</v>
      </c>
      <c r="AG34" s="272">
        <v>0</v>
      </c>
      <c r="AH34" s="284">
        <f t="shared" si="9"/>
        <v>0</v>
      </c>
      <c r="AI34" s="278"/>
      <c r="AJ34" s="284">
        <v>0</v>
      </c>
      <c r="AK34" s="284">
        <v>0</v>
      </c>
      <c r="AL34" s="284">
        <f t="shared" si="10"/>
        <v>0</v>
      </c>
      <c r="AM34" s="272" t="str">
        <f t="shared" si="11"/>
        <v/>
      </c>
      <c r="AN34" s="278"/>
      <c r="AO34" s="284">
        <v>0</v>
      </c>
      <c r="AP34" s="284">
        <v>0</v>
      </c>
      <c r="AQ34" s="284">
        <f t="shared" si="12"/>
        <v>0</v>
      </c>
      <c r="AR34" s="272" t="str">
        <f t="shared" si="13"/>
        <v/>
      </c>
      <c r="AS34" s="278"/>
      <c r="AT34" s="296">
        <f t="shared" si="14"/>
        <v>0</v>
      </c>
      <c r="AU34" s="284">
        <v>0</v>
      </c>
      <c r="AV34" s="296">
        <f t="shared" si="15"/>
        <v>0</v>
      </c>
      <c r="AW34" s="272">
        <v>0</v>
      </c>
      <c r="AX34" s="296">
        <f t="shared" si="16"/>
        <v>0</v>
      </c>
      <c r="AY34" s="278"/>
      <c r="AZ34" s="284">
        <v>0</v>
      </c>
      <c r="BA34" s="284">
        <v>0</v>
      </c>
      <c r="BB34" s="284">
        <f t="shared" si="17"/>
        <v>0</v>
      </c>
      <c r="BC34" s="272" t="str">
        <f t="shared" si="18"/>
        <v/>
      </c>
      <c r="BD34" s="278"/>
      <c r="BE34" s="284">
        <v>0</v>
      </c>
      <c r="BF34" s="284">
        <v>0</v>
      </c>
      <c r="BG34" s="284">
        <f t="shared" si="19"/>
        <v>0</v>
      </c>
      <c r="BH34" s="272" t="str">
        <f t="shared" si="20"/>
        <v/>
      </c>
      <c r="BI34" s="278"/>
      <c r="BJ34" s="296">
        <f t="shared" si="21"/>
        <v>0</v>
      </c>
      <c r="BK34" s="284">
        <v>0</v>
      </c>
      <c r="BL34" s="296">
        <f t="shared" si="22"/>
        <v>0</v>
      </c>
      <c r="BM34" s="272">
        <v>0</v>
      </c>
      <c r="BN34" s="296">
        <f t="shared" si="23"/>
        <v>0</v>
      </c>
      <c r="BO34" s="65"/>
    </row>
    <row r="35" spans="1:67" s="70" customFormat="1" hidden="1" outlineLevel="1" x14ac:dyDescent="0.25">
      <c r="A35" s="65" t="s">
        <v>1260</v>
      </c>
      <c r="B35" s="66" t="s">
        <v>1721</v>
      </c>
      <c r="C35" s="67" t="s">
        <v>2181</v>
      </c>
      <c r="D35" s="68"/>
      <c r="E35" s="69"/>
      <c r="F35" s="284">
        <v>-220.65</v>
      </c>
      <c r="G35" s="284">
        <v>-301.65000000000003</v>
      </c>
      <c r="H35" s="284">
        <f t="shared" si="0"/>
        <v>81.000000000000028</v>
      </c>
      <c r="I35" s="272">
        <f t="shared" si="1"/>
        <v>-0.2685231228244655</v>
      </c>
      <c r="J35" s="278"/>
      <c r="K35" s="284">
        <v>0</v>
      </c>
      <c r="L35" s="284">
        <v>0</v>
      </c>
      <c r="M35" s="284">
        <f t="shared" si="2"/>
        <v>0</v>
      </c>
      <c r="N35" s="272" t="str">
        <f t="shared" si="3"/>
        <v/>
      </c>
      <c r="O35" s="278"/>
      <c r="P35" s="284">
        <v>0</v>
      </c>
      <c r="Q35" s="284">
        <v>0</v>
      </c>
      <c r="R35" s="284">
        <f t="shared" si="4"/>
        <v>0</v>
      </c>
      <c r="S35" s="278"/>
      <c r="T35" s="284">
        <v>-2247.0500000000002</v>
      </c>
      <c r="U35" s="284">
        <v>-3102.08</v>
      </c>
      <c r="V35" s="284">
        <f t="shared" si="5"/>
        <v>855.02999999999975</v>
      </c>
      <c r="W35" s="272">
        <f t="shared" si="6"/>
        <v>-0.2756311893955023</v>
      </c>
      <c r="X35" s="278"/>
      <c r="Y35" s="284">
        <v>0</v>
      </c>
      <c r="Z35" s="284">
        <v>0</v>
      </c>
      <c r="AA35" s="284">
        <f t="shared" si="7"/>
        <v>0</v>
      </c>
      <c r="AB35" s="272" t="str">
        <f t="shared" si="8"/>
        <v/>
      </c>
      <c r="AC35" s="278"/>
      <c r="AD35" s="311">
        <f>ROUND(ABS(AE35)/MONTH(FERC_IS1!$C$701),0)</f>
        <v>0</v>
      </c>
      <c r="AE35" s="284">
        <v>0</v>
      </c>
      <c r="AF35" s="311">
        <f>ROUND(ABS(AG35)/MONTH(FERC_IS1!$C$701),0)</f>
        <v>0</v>
      </c>
      <c r="AG35" s="272">
        <v>0</v>
      </c>
      <c r="AH35" s="284">
        <f t="shared" si="9"/>
        <v>0</v>
      </c>
      <c r="AI35" s="278"/>
      <c r="AJ35" s="284">
        <v>-878.1</v>
      </c>
      <c r="AK35" s="284">
        <v>-2315.2800000000002</v>
      </c>
      <c r="AL35" s="284">
        <f t="shared" si="10"/>
        <v>1437.1800000000003</v>
      </c>
      <c r="AM35" s="272">
        <f t="shared" si="11"/>
        <v>-0.62073701668912618</v>
      </c>
      <c r="AN35" s="278"/>
      <c r="AO35" s="284">
        <v>0</v>
      </c>
      <c r="AP35" s="284">
        <v>0</v>
      </c>
      <c r="AQ35" s="284">
        <f t="shared" si="12"/>
        <v>0</v>
      </c>
      <c r="AR35" s="272" t="str">
        <f t="shared" si="13"/>
        <v/>
      </c>
      <c r="AS35" s="278"/>
      <c r="AT35" s="296">
        <f t="shared" si="14"/>
        <v>0</v>
      </c>
      <c r="AU35" s="284">
        <v>0</v>
      </c>
      <c r="AV35" s="296">
        <f t="shared" si="15"/>
        <v>0</v>
      </c>
      <c r="AW35" s="272">
        <v>0</v>
      </c>
      <c r="AX35" s="296">
        <f t="shared" si="16"/>
        <v>0</v>
      </c>
      <c r="AY35" s="278"/>
      <c r="AZ35" s="284">
        <v>-6016.6100000000006</v>
      </c>
      <c r="BA35" s="284">
        <v>-5439.7</v>
      </c>
      <c r="BB35" s="284">
        <f t="shared" si="17"/>
        <v>-576.91000000000076</v>
      </c>
      <c r="BC35" s="272">
        <f t="shared" si="18"/>
        <v>0.10605548100079062</v>
      </c>
      <c r="BD35" s="278"/>
      <c r="BE35" s="284">
        <v>0</v>
      </c>
      <c r="BF35" s="284">
        <v>0</v>
      </c>
      <c r="BG35" s="284">
        <f t="shared" si="19"/>
        <v>0</v>
      </c>
      <c r="BH35" s="272" t="str">
        <f t="shared" si="20"/>
        <v/>
      </c>
      <c r="BI35" s="278"/>
      <c r="BJ35" s="296">
        <f t="shared" si="21"/>
        <v>0</v>
      </c>
      <c r="BK35" s="284">
        <v>0</v>
      </c>
      <c r="BL35" s="296">
        <f t="shared" si="22"/>
        <v>0</v>
      </c>
      <c r="BM35" s="272">
        <v>0</v>
      </c>
      <c r="BN35" s="296">
        <f t="shared" si="23"/>
        <v>0</v>
      </c>
      <c r="BO35" s="65"/>
    </row>
    <row r="36" spans="1:67" s="70" customFormat="1" hidden="1" outlineLevel="1" x14ac:dyDescent="0.25">
      <c r="A36" s="65" t="s">
        <v>1261</v>
      </c>
      <c r="B36" s="66" t="s">
        <v>1722</v>
      </c>
      <c r="C36" s="67" t="s">
        <v>2182</v>
      </c>
      <c r="D36" s="68"/>
      <c r="E36" s="69"/>
      <c r="F36" s="284">
        <v>1140661.57</v>
      </c>
      <c r="G36" s="284">
        <v>689542.48</v>
      </c>
      <c r="H36" s="284">
        <f t="shared" si="0"/>
        <v>451119.09000000008</v>
      </c>
      <c r="I36" s="272">
        <f t="shared" si="1"/>
        <v>0.65422958423098176</v>
      </c>
      <c r="J36" s="278"/>
      <c r="K36" s="284">
        <v>0</v>
      </c>
      <c r="L36" s="284">
        <v>0</v>
      </c>
      <c r="M36" s="284">
        <f t="shared" si="2"/>
        <v>0</v>
      </c>
      <c r="N36" s="272" t="str">
        <f t="shared" si="3"/>
        <v/>
      </c>
      <c r="O36" s="278"/>
      <c r="P36" s="284">
        <v>0</v>
      </c>
      <c r="Q36" s="284">
        <v>0</v>
      </c>
      <c r="R36" s="284">
        <f t="shared" si="4"/>
        <v>0</v>
      </c>
      <c r="S36" s="278"/>
      <c r="T36" s="284">
        <v>1484495.94</v>
      </c>
      <c r="U36" s="284">
        <v>819355.16</v>
      </c>
      <c r="V36" s="284">
        <f t="shared" si="5"/>
        <v>665140.77999999991</v>
      </c>
      <c r="W36" s="272">
        <f t="shared" si="6"/>
        <v>0.81178567301632654</v>
      </c>
      <c r="X36" s="278"/>
      <c r="Y36" s="284">
        <v>0</v>
      </c>
      <c r="Z36" s="284">
        <v>0</v>
      </c>
      <c r="AA36" s="284">
        <f t="shared" si="7"/>
        <v>0</v>
      </c>
      <c r="AB36" s="272" t="str">
        <f t="shared" si="8"/>
        <v/>
      </c>
      <c r="AC36" s="278"/>
      <c r="AD36" s="311">
        <f>ROUND(ABS(AE36)/MONTH(FERC_IS1!$C$701),0)</f>
        <v>0</v>
      </c>
      <c r="AE36" s="284">
        <v>0</v>
      </c>
      <c r="AF36" s="311">
        <f>ROUND(ABS(AG36)/MONTH(FERC_IS1!$C$701),0)</f>
        <v>0</v>
      </c>
      <c r="AG36" s="272">
        <v>0</v>
      </c>
      <c r="AH36" s="284">
        <f t="shared" si="9"/>
        <v>0</v>
      </c>
      <c r="AI36" s="278"/>
      <c r="AJ36" s="284">
        <v>1196694.71</v>
      </c>
      <c r="AK36" s="284">
        <v>763180.87</v>
      </c>
      <c r="AL36" s="284">
        <f t="shared" si="10"/>
        <v>433513.83999999997</v>
      </c>
      <c r="AM36" s="272">
        <f t="shared" si="11"/>
        <v>0.56803551692798582</v>
      </c>
      <c r="AN36" s="278"/>
      <c r="AO36" s="284">
        <v>0</v>
      </c>
      <c r="AP36" s="284">
        <v>0</v>
      </c>
      <c r="AQ36" s="284">
        <f t="shared" si="12"/>
        <v>0</v>
      </c>
      <c r="AR36" s="272" t="str">
        <f t="shared" si="13"/>
        <v/>
      </c>
      <c r="AS36" s="278"/>
      <c r="AT36" s="296">
        <f t="shared" si="14"/>
        <v>0</v>
      </c>
      <c r="AU36" s="284">
        <v>0</v>
      </c>
      <c r="AV36" s="296">
        <f t="shared" si="15"/>
        <v>0</v>
      </c>
      <c r="AW36" s="272">
        <v>0</v>
      </c>
      <c r="AX36" s="296">
        <f t="shared" si="16"/>
        <v>0</v>
      </c>
      <c r="AY36" s="278"/>
      <c r="AZ36" s="284">
        <v>708078.73999999987</v>
      </c>
      <c r="BA36" s="284">
        <v>195321.95000000007</v>
      </c>
      <c r="BB36" s="284">
        <f t="shared" si="17"/>
        <v>512756.7899999998</v>
      </c>
      <c r="BC36" s="272">
        <f t="shared" si="18"/>
        <v>2.6251877477160126</v>
      </c>
      <c r="BD36" s="278"/>
      <c r="BE36" s="284">
        <v>0</v>
      </c>
      <c r="BF36" s="284">
        <v>0</v>
      </c>
      <c r="BG36" s="284">
        <f t="shared" si="19"/>
        <v>0</v>
      </c>
      <c r="BH36" s="272" t="str">
        <f t="shared" si="20"/>
        <v/>
      </c>
      <c r="BI36" s="278"/>
      <c r="BJ36" s="296">
        <f t="shared" si="21"/>
        <v>0</v>
      </c>
      <c r="BK36" s="284">
        <v>0</v>
      </c>
      <c r="BL36" s="296">
        <f t="shared" si="22"/>
        <v>0</v>
      </c>
      <c r="BM36" s="272">
        <v>0</v>
      </c>
      <c r="BN36" s="296">
        <f t="shared" si="23"/>
        <v>0</v>
      </c>
      <c r="BO36" s="65"/>
    </row>
    <row r="37" spans="1:67" s="70" customFormat="1" hidden="1" outlineLevel="1" x14ac:dyDescent="0.25">
      <c r="A37" s="65" t="s">
        <v>1262</v>
      </c>
      <c r="B37" s="66" t="s">
        <v>1723</v>
      </c>
      <c r="C37" s="67" t="s">
        <v>2183</v>
      </c>
      <c r="D37" s="68"/>
      <c r="E37" s="69"/>
      <c r="F37" s="284">
        <v>1589.1100000000001</v>
      </c>
      <c r="G37" s="284">
        <v>-13580.61</v>
      </c>
      <c r="H37" s="284">
        <f t="shared" si="0"/>
        <v>15169.720000000001</v>
      </c>
      <c r="I37" s="272">
        <f t="shared" si="1"/>
        <v>-1.1170131533119647</v>
      </c>
      <c r="J37" s="278"/>
      <c r="K37" s="284">
        <v>0</v>
      </c>
      <c r="L37" s="284">
        <v>0</v>
      </c>
      <c r="M37" s="284">
        <f t="shared" si="2"/>
        <v>0</v>
      </c>
      <c r="N37" s="272" t="str">
        <f t="shared" si="3"/>
        <v/>
      </c>
      <c r="O37" s="278"/>
      <c r="P37" s="284">
        <v>0</v>
      </c>
      <c r="Q37" s="284">
        <v>0</v>
      </c>
      <c r="R37" s="284">
        <f t="shared" si="4"/>
        <v>0</v>
      </c>
      <c r="S37" s="278"/>
      <c r="T37" s="284">
        <v>-32988.910000000003</v>
      </c>
      <c r="U37" s="284">
        <v>-14106.550000000001</v>
      </c>
      <c r="V37" s="284">
        <f t="shared" si="5"/>
        <v>-18882.36</v>
      </c>
      <c r="W37" s="272">
        <f t="shared" si="6"/>
        <v>1.338552658162343</v>
      </c>
      <c r="X37" s="278"/>
      <c r="Y37" s="284">
        <v>0</v>
      </c>
      <c r="Z37" s="284">
        <v>0</v>
      </c>
      <c r="AA37" s="284">
        <f t="shared" si="7"/>
        <v>0</v>
      </c>
      <c r="AB37" s="272" t="str">
        <f t="shared" si="8"/>
        <v/>
      </c>
      <c r="AC37" s="278"/>
      <c r="AD37" s="311">
        <f>ROUND(ABS(AE37)/MONTH(FERC_IS1!$C$701),0)</f>
        <v>0</v>
      </c>
      <c r="AE37" s="284">
        <v>0</v>
      </c>
      <c r="AF37" s="311">
        <f>ROUND(ABS(AG37)/MONTH(FERC_IS1!$C$701),0)</f>
        <v>0</v>
      </c>
      <c r="AG37" s="272">
        <v>0</v>
      </c>
      <c r="AH37" s="284">
        <f t="shared" si="9"/>
        <v>0</v>
      </c>
      <c r="AI37" s="278"/>
      <c r="AJ37" s="284">
        <v>-13176.59</v>
      </c>
      <c r="AK37" s="284">
        <v>-14740.48</v>
      </c>
      <c r="AL37" s="284">
        <f t="shared" si="10"/>
        <v>1563.8899999999994</v>
      </c>
      <c r="AM37" s="272">
        <f t="shared" si="11"/>
        <v>-0.10609491685481066</v>
      </c>
      <c r="AN37" s="278"/>
      <c r="AO37" s="284">
        <v>0</v>
      </c>
      <c r="AP37" s="284">
        <v>0</v>
      </c>
      <c r="AQ37" s="284">
        <f t="shared" si="12"/>
        <v>0</v>
      </c>
      <c r="AR37" s="272" t="str">
        <f t="shared" si="13"/>
        <v/>
      </c>
      <c r="AS37" s="278"/>
      <c r="AT37" s="296">
        <f t="shared" si="14"/>
        <v>0</v>
      </c>
      <c r="AU37" s="284">
        <v>0</v>
      </c>
      <c r="AV37" s="296">
        <f t="shared" si="15"/>
        <v>0</v>
      </c>
      <c r="AW37" s="272">
        <v>0</v>
      </c>
      <c r="AX37" s="296">
        <f t="shared" si="16"/>
        <v>0</v>
      </c>
      <c r="AY37" s="278"/>
      <c r="AZ37" s="284">
        <v>-63960.320000000007</v>
      </c>
      <c r="BA37" s="284">
        <v>-39946</v>
      </c>
      <c r="BB37" s="284">
        <f t="shared" si="17"/>
        <v>-24014.320000000007</v>
      </c>
      <c r="BC37" s="272">
        <f t="shared" si="18"/>
        <v>0.60116957893155776</v>
      </c>
      <c r="BD37" s="278"/>
      <c r="BE37" s="284">
        <v>0</v>
      </c>
      <c r="BF37" s="284">
        <v>0</v>
      </c>
      <c r="BG37" s="284">
        <f t="shared" si="19"/>
        <v>0</v>
      </c>
      <c r="BH37" s="272" t="str">
        <f t="shared" si="20"/>
        <v/>
      </c>
      <c r="BI37" s="278"/>
      <c r="BJ37" s="296">
        <f t="shared" si="21"/>
        <v>0</v>
      </c>
      <c r="BK37" s="284">
        <v>0</v>
      </c>
      <c r="BL37" s="296">
        <f t="shared" si="22"/>
        <v>0</v>
      </c>
      <c r="BM37" s="272">
        <v>0</v>
      </c>
      <c r="BN37" s="296">
        <f t="shared" si="23"/>
        <v>0</v>
      </c>
      <c r="BO37" s="65"/>
    </row>
    <row r="38" spans="1:67" s="70" customFormat="1" hidden="1" outlineLevel="1" x14ac:dyDescent="0.25">
      <c r="A38" s="65" t="s">
        <v>1263</v>
      </c>
      <c r="B38" s="66" t="s">
        <v>1724</v>
      </c>
      <c r="C38" s="67" t="s">
        <v>2184</v>
      </c>
      <c r="D38" s="68"/>
      <c r="E38" s="69"/>
      <c r="F38" s="284">
        <v>0</v>
      </c>
      <c r="G38" s="284">
        <v>0</v>
      </c>
      <c r="H38" s="284">
        <f t="shared" si="0"/>
        <v>0</v>
      </c>
      <c r="I38" s="272" t="str">
        <f t="shared" si="1"/>
        <v/>
      </c>
      <c r="J38" s="278"/>
      <c r="K38" s="284">
        <v>0</v>
      </c>
      <c r="L38" s="284">
        <v>0</v>
      </c>
      <c r="M38" s="284">
        <f t="shared" si="2"/>
        <v>0</v>
      </c>
      <c r="N38" s="272" t="str">
        <f t="shared" si="3"/>
        <v/>
      </c>
      <c r="O38" s="278"/>
      <c r="P38" s="284">
        <v>0</v>
      </c>
      <c r="Q38" s="284">
        <v>0</v>
      </c>
      <c r="R38" s="284">
        <f t="shared" si="4"/>
        <v>0</v>
      </c>
      <c r="S38" s="278"/>
      <c r="T38" s="284">
        <v>-50880.99</v>
      </c>
      <c r="U38" s="284">
        <v>0</v>
      </c>
      <c r="V38" s="284">
        <f t="shared" si="5"/>
        <v>-50880.99</v>
      </c>
      <c r="W38" s="272">
        <f t="shared" si="6"/>
        <v>1</v>
      </c>
      <c r="X38" s="278"/>
      <c r="Y38" s="284">
        <v>0</v>
      </c>
      <c r="Z38" s="284">
        <v>0</v>
      </c>
      <c r="AA38" s="284">
        <f t="shared" si="7"/>
        <v>0</v>
      </c>
      <c r="AB38" s="272" t="str">
        <f t="shared" si="8"/>
        <v/>
      </c>
      <c r="AC38" s="278"/>
      <c r="AD38" s="311">
        <f>ROUND(ABS(AE38)/MONTH(FERC_IS1!$C$701),0)</f>
        <v>0</v>
      </c>
      <c r="AE38" s="284">
        <v>0</v>
      </c>
      <c r="AF38" s="311">
        <f>ROUND(ABS(AG38)/MONTH(FERC_IS1!$C$701),0)</f>
        <v>0</v>
      </c>
      <c r="AG38" s="272">
        <v>0</v>
      </c>
      <c r="AH38" s="284">
        <f t="shared" si="9"/>
        <v>0</v>
      </c>
      <c r="AI38" s="278"/>
      <c r="AJ38" s="284">
        <v>-20554.560000000001</v>
      </c>
      <c r="AK38" s="284">
        <v>0</v>
      </c>
      <c r="AL38" s="284">
        <f t="shared" si="10"/>
        <v>-20554.560000000001</v>
      </c>
      <c r="AM38" s="272">
        <f t="shared" si="11"/>
        <v>1</v>
      </c>
      <c r="AN38" s="278"/>
      <c r="AO38" s="284">
        <v>0</v>
      </c>
      <c r="AP38" s="284">
        <v>0</v>
      </c>
      <c r="AQ38" s="284">
        <f t="shared" si="12"/>
        <v>0</v>
      </c>
      <c r="AR38" s="272" t="str">
        <f t="shared" si="13"/>
        <v/>
      </c>
      <c r="AS38" s="278"/>
      <c r="AT38" s="296">
        <f t="shared" si="14"/>
        <v>0</v>
      </c>
      <c r="AU38" s="284">
        <v>0</v>
      </c>
      <c r="AV38" s="296">
        <f t="shared" si="15"/>
        <v>0</v>
      </c>
      <c r="AW38" s="272">
        <v>0</v>
      </c>
      <c r="AX38" s="296">
        <f t="shared" si="16"/>
        <v>0</v>
      </c>
      <c r="AY38" s="278"/>
      <c r="AZ38" s="284">
        <v>-122922.10999999999</v>
      </c>
      <c r="BA38" s="284">
        <v>0</v>
      </c>
      <c r="BB38" s="284">
        <f t="shared" si="17"/>
        <v>-122922.10999999999</v>
      </c>
      <c r="BC38" s="272">
        <f t="shared" si="18"/>
        <v>1</v>
      </c>
      <c r="BD38" s="278"/>
      <c r="BE38" s="284">
        <v>0</v>
      </c>
      <c r="BF38" s="284">
        <v>0</v>
      </c>
      <c r="BG38" s="284">
        <f t="shared" si="19"/>
        <v>0</v>
      </c>
      <c r="BH38" s="272" t="str">
        <f t="shared" si="20"/>
        <v/>
      </c>
      <c r="BI38" s="278"/>
      <c r="BJ38" s="296">
        <f t="shared" si="21"/>
        <v>0</v>
      </c>
      <c r="BK38" s="284">
        <v>0</v>
      </c>
      <c r="BL38" s="296">
        <f t="shared" si="22"/>
        <v>0</v>
      </c>
      <c r="BM38" s="272">
        <v>0</v>
      </c>
      <c r="BN38" s="296">
        <f t="shared" si="23"/>
        <v>0</v>
      </c>
      <c r="BO38" s="65"/>
    </row>
    <row r="39" spans="1:67" s="70" customFormat="1" hidden="1" outlineLevel="1" x14ac:dyDescent="0.25">
      <c r="A39" s="65" t="s">
        <v>1264</v>
      </c>
      <c r="B39" s="66" t="s">
        <v>1725</v>
      </c>
      <c r="C39" s="67" t="s">
        <v>2185</v>
      </c>
      <c r="D39" s="68"/>
      <c r="E39" s="69"/>
      <c r="F39" s="284">
        <v>-26837.99</v>
      </c>
      <c r="G39" s="284">
        <v>13245.300000000001</v>
      </c>
      <c r="H39" s="284">
        <f t="shared" si="0"/>
        <v>-40083.29</v>
      </c>
      <c r="I39" s="272">
        <f t="shared" si="1"/>
        <v>-3.0262274165175569</v>
      </c>
      <c r="J39" s="278"/>
      <c r="K39" s="284">
        <v>0</v>
      </c>
      <c r="L39" s="284">
        <v>0</v>
      </c>
      <c r="M39" s="284">
        <f t="shared" si="2"/>
        <v>0</v>
      </c>
      <c r="N39" s="272" t="str">
        <f t="shared" si="3"/>
        <v/>
      </c>
      <c r="O39" s="278"/>
      <c r="P39" s="284">
        <v>0</v>
      </c>
      <c r="Q39" s="284">
        <v>0</v>
      </c>
      <c r="R39" s="284">
        <f t="shared" si="4"/>
        <v>0</v>
      </c>
      <c r="S39" s="278"/>
      <c r="T39" s="284">
        <v>50888.03</v>
      </c>
      <c r="U39" s="284">
        <v>71459.23</v>
      </c>
      <c r="V39" s="284">
        <f t="shared" si="5"/>
        <v>-20571.199999999997</v>
      </c>
      <c r="W39" s="272">
        <f t="shared" si="6"/>
        <v>-0.28787323904833567</v>
      </c>
      <c r="X39" s="278"/>
      <c r="Y39" s="284">
        <v>0</v>
      </c>
      <c r="Z39" s="284">
        <v>0</v>
      </c>
      <c r="AA39" s="284">
        <f t="shared" si="7"/>
        <v>0</v>
      </c>
      <c r="AB39" s="272" t="str">
        <f t="shared" si="8"/>
        <v/>
      </c>
      <c r="AC39" s="278"/>
      <c r="AD39" s="311">
        <f>ROUND(ABS(AE39)/MONTH(FERC_IS1!$C$701),0)</f>
        <v>0</v>
      </c>
      <c r="AE39" s="284">
        <v>0</v>
      </c>
      <c r="AF39" s="311">
        <f>ROUND(ABS(AG39)/MONTH(FERC_IS1!$C$701),0)</f>
        <v>0</v>
      </c>
      <c r="AG39" s="272">
        <v>0</v>
      </c>
      <c r="AH39" s="284">
        <f t="shared" si="9"/>
        <v>0</v>
      </c>
      <c r="AI39" s="278"/>
      <c r="AJ39" s="284">
        <v>13874.050000000001</v>
      </c>
      <c r="AK39" s="284">
        <v>45841.56</v>
      </c>
      <c r="AL39" s="284">
        <f t="shared" si="10"/>
        <v>-31967.509999999995</v>
      </c>
      <c r="AM39" s="272">
        <f t="shared" si="11"/>
        <v>-0.69734777786794333</v>
      </c>
      <c r="AN39" s="278"/>
      <c r="AO39" s="284">
        <v>0</v>
      </c>
      <c r="AP39" s="284">
        <v>0</v>
      </c>
      <c r="AQ39" s="284">
        <f t="shared" si="12"/>
        <v>0</v>
      </c>
      <c r="AR39" s="272" t="str">
        <f t="shared" si="13"/>
        <v/>
      </c>
      <c r="AS39" s="278"/>
      <c r="AT39" s="296">
        <f t="shared" si="14"/>
        <v>0</v>
      </c>
      <c r="AU39" s="284">
        <v>0</v>
      </c>
      <c r="AV39" s="296">
        <f t="shared" si="15"/>
        <v>0</v>
      </c>
      <c r="AW39" s="272">
        <v>0</v>
      </c>
      <c r="AX39" s="296">
        <f t="shared" si="16"/>
        <v>0</v>
      </c>
      <c r="AY39" s="278"/>
      <c r="AZ39" s="284">
        <v>225002.79</v>
      </c>
      <c r="BA39" s="284">
        <v>82416.61</v>
      </c>
      <c r="BB39" s="284">
        <f t="shared" si="17"/>
        <v>142586.18</v>
      </c>
      <c r="BC39" s="272">
        <f t="shared" si="18"/>
        <v>1.7300660631394569</v>
      </c>
      <c r="BD39" s="278"/>
      <c r="BE39" s="284">
        <v>0</v>
      </c>
      <c r="BF39" s="284">
        <v>0</v>
      </c>
      <c r="BG39" s="284">
        <f t="shared" si="19"/>
        <v>0</v>
      </c>
      <c r="BH39" s="272" t="str">
        <f t="shared" si="20"/>
        <v/>
      </c>
      <c r="BI39" s="278"/>
      <c r="BJ39" s="296">
        <f t="shared" si="21"/>
        <v>0</v>
      </c>
      <c r="BK39" s="284">
        <v>0</v>
      </c>
      <c r="BL39" s="296">
        <f t="shared" si="22"/>
        <v>0</v>
      </c>
      <c r="BM39" s="272">
        <v>0</v>
      </c>
      <c r="BN39" s="296">
        <f t="shared" si="23"/>
        <v>0</v>
      </c>
      <c r="BO39" s="65"/>
    </row>
    <row r="40" spans="1:67" s="70" customFormat="1" hidden="1" outlineLevel="1" x14ac:dyDescent="0.25">
      <c r="A40" s="65" t="s">
        <v>1265</v>
      </c>
      <c r="B40" s="66" t="s">
        <v>1726</v>
      </c>
      <c r="C40" s="67" t="s">
        <v>2186</v>
      </c>
      <c r="D40" s="68"/>
      <c r="E40" s="69"/>
      <c r="F40" s="284">
        <v>4740913.12</v>
      </c>
      <c r="G40" s="284">
        <v>2934629.29</v>
      </c>
      <c r="H40" s="284">
        <f t="shared" si="0"/>
        <v>1806283.83</v>
      </c>
      <c r="I40" s="272">
        <f t="shared" si="1"/>
        <v>0.61550664547480205</v>
      </c>
      <c r="J40" s="278"/>
      <c r="K40" s="284">
        <v>90341003</v>
      </c>
      <c r="L40" s="284">
        <v>90953331</v>
      </c>
      <c r="M40" s="284">
        <f t="shared" si="2"/>
        <v>-612328</v>
      </c>
      <c r="N40" s="272">
        <f t="shared" si="3"/>
        <v>-6.7323317713344662E-3</v>
      </c>
      <c r="O40" s="278"/>
      <c r="P40" s="284">
        <v>0</v>
      </c>
      <c r="Q40" s="284">
        <v>0</v>
      </c>
      <c r="R40" s="284">
        <f t="shared" si="4"/>
        <v>0</v>
      </c>
      <c r="S40" s="278"/>
      <c r="T40" s="284">
        <v>9683651.7599999998</v>
      </c>
      <c r="U40" s="284">
        <v>5215148.26</v>
      </c>
      <c r="V40" s="284">
        <f t="shared" si="5"/>
        <v>4468503.5</v>
      </c>
      <c r="W40" s="272">
        <f t="shared" si="6"/>
        <v>0.85683153713447835</v>
      </c>
      <c r="X40" s="278"/>
      <c r="Y40" s="284">
        <v>210104835</v>
      </c>
      <c r="Z40" s="284">
        <v>159785905</v>
      </c>
      <c r="AA40" s="284">
        <f t="shared" si="7"/>
        <v>50318930</v>
      </c>
      <c r="AB40" s="272">
        <f t="shared" si="8"/>
        <v>0.31491469788902843</v>
      </c>
      <c r="AC40" s="278"/>
      <c r="AD40" s="311">
        <f>ROUND(ABS(AE40)/MONTH(FERC_IS1!$C$701),0)</f>
        <v>0</v>
      </c>
      <c r="AE40" s="284">
        <v>0</v>
      </c>
      <c r="AF40" s="311">
        <f>ROUND(ABS(AG40)/MONTH(FERC_IS1!$C$701),0)</f>
        <v>0</v>
      </c>
      <c r="AG40" s="272">
        <v>0</v>
      </c>
      <c r="AH40" s="284">
        <f t="shared" si="9"/>
        <v>0</v>
      </c>
      <c r="AI40" s="278"/>
      <c r="AJ40" s="284">
        <v>6702714.3700000001</v>
      </c>
      <c r="AK40" s="284">
        <v>3828222.85</v>
      </c>
      <c r="AL40" s="284">
        <f t="shared" si="10"/>
        <v>2874491.52</v>
      </c>
      <c r="AM40" s="272">
        <f t="shared" si="11"/>
        <v>0.75086838792574473</v>
      </c>
      <c r="AN40" s="278"/>
      <c r="AO40" s="284">
        <v>142162917</v>
      </c>
      <c r="AP40" s="284">
        <v>104710687</v>
      </c>
      <c r="AQ40" s="284">
        <f t="shared" si="12"/>
        <v>37452230</v>
      </c>
      <c r="AR40" s="272">
        <f t="shared" si="13"/>
        <v>0.35767342449009049</v>
      </c>
      <c r="AS40" s="278"/>
      <c r="AT40" s="296">
        <f t="shared" si="14"/>
        <v>0</v>
      </c>
      <c r="AU40" s="284">
        <v>0</v>
      </c>
      <c r="AV40" s="296">
        <f t="shared" si="15"/>
        <v>0</v>
      </c>
      <c r="AW40" s="272">
        <v>0</v>
      </c>
      <c r="AX40" s="296">
        <f t="shared" si="16"/>
        <v>0</v>
      </c>
      <c r="AY40" s="278"/>
      <c r="AZ40" s="284">
        <v>18617694.859999999</v>
      </c>
      <c r="BA40" s="284">
        <v>14537511.549999999</v>
      </c>
      <c r="BB40" s="284">
        <f t="shared" si="17"/>
        <v>4080183.3100000005</v>
      </c>
      <c r="BC40" s="272">
        <f t="shared" si="18"/>
        <v>0.28066586884328226</v>
      </c>
      <c r="BD40" s="278"/>
      <c r="BE40" s="284">
        <v>441110483</v>
      </c>
      <c r="BF40" s="284">
        <v>438117501</v>
      </c>
      <c r="BG40" s="284">
        <f t="shared" si="19"/>
        <v>2992982</v>
      </c>
      <c r="BH40" s="272">
        <f t="shared" si="20"/>
        <v>6.8314595814331549E-3</v>
      </c>
      <c r="BI40" s="278"/>
      <c r="BJ40" s="296">
        <f t="shared" si="21"/>
        <v>0</v>
      </c>
      <c r="BK40" s="284">
        <v>0</v>
      </c>
      <c r="BL40" s="296">
        <f t="shared" si="22"/>
        <v>0</v>
      </c>
      <c r="BM40" s="272">
        <v>0</v>
      </c>
      <c r="BN40" s="296">
        <f t="shared" si="23"/>
        <v>0</v>
      </c>
      <c r="BO40" s="65"/>
    </row>
    <row r="41" spans="1:67" s="70" customFormat="1" hidden="1" outlineLevel="1" x14ac:dyDescent="0.25">
      <c r="A41" s="65" t="s">
        <v>1266</v>
      </c>
      <c r="B41" s="66" t="s">
        <v>1727</v>
      </c>
      <c r="C41" s="67" t="s">
        <v>2187</v>
      </c>
      <c r="D41" s="68"/>
      <c r="E41" s="69"/>
      <c r="F41" s="284">
        <v>0</v>
      </c>
      <c r="G41" s="284">
        <v>0</v>
      </c>
      <c r="H41" s="284">
        <f t="shared" ref="H41:H72" si="24">+F41-G41</f>
        <v>0</v>
      </c>
      <c r="I41" s="272" t="str">
        <f t="shared" si="1"/>
        <v/>
      </c>
      <c r="J41" s="278"/>
      <c r="K41" s="284">
        <v>0</v>
      </c>
      <c r="L41" s="284">
        <v>0</v>
      </c>
      <c r="M41" s="284">
        <f t="shared" ref="M41:M72" si="25">+K41-L41</f>
        <v>0</v>
      </c>
      <c r="N41" s="272" t="str">
        <f t="shared" ref="N41:N72" si="26">IF(AND(K41=0,L41=0),"",IF(OR(K41=0,L41=0),100%,(+M41/L41)))</f>
        <v/>
      </c>
      <c r="O41" s="278"/>
      <c r="P41" s="284">
        <v>0</v>
      </c>
      <c r="Q41" s="284">
        <v>0</v>
      </c>
      <c r="R41" s="284">
        <f t="shared" ref="R41:R63" si="27">+P41-Q41</f>
        <v>0</v>
      </c>
      <c r="S41" s="278"/>
      <c r="T41" s="284">
        <v>0</v>
      </c>
      <c r="U41" s="284">
        <v>3.52</v>
      </c>
      <c r="V41" s="284">
        <f t="shared" ref="V41:V72" si="28">+T41-U41</f>
        <v>-3.52</v>
      </c>
      <c r="W41" s="272">
        <f t="shared" ref="W41:W72" si="29">IF(AND(T41=0,U41=0),"",IF(OR(T41=0,U41=0),100%,(+V41/U41)))</f>
        <v>1</v>
      </c>
      <c r="X41" s="278"/>
      <c r="Y41" s="284">
        <v>0</v>
      </c>
      <c r="Z41" s="284">
        <v>0</v>
      </c>
      <c r="AA41" s="284">
        <f t="shared" ref="AA41:AA72" si="30">+Y41-Z41</f>
        <v>0</v>
      </c>
      <c r="AB41" s="272" t="str">
        <f t="shared" ref="AB41:AB72" si="31">IF(AND(Y41=0,Z41=0),"",IF(OR(Y41=0,Z41=0),100%,(+AA41/Z41)))</f>
        <v/>
      </c>
      <c r="AC41" s="278"/>
      <c r="AD41" s="311">
        <f>ROUND(ABS(AE41)/MONTH(FERC_IS1!$C$701),0)</f>
        <v>0</v>
      </c>
      <c r="AE41" s="284">
        <v>0</v>
      </c>
      <c r="AF41" s="311">
        <f>ROUND(ABS(AG41)/MONTH(FERC_IS1!$C$701),0)</f>
        <v>0</v>
      </c>
      <c r="AG41" s="272">
        <v>0</v>
      </c>
      <c r="AH41" s="284">
        <f t="shared" ref="AH41:AH64" si="32">+AD41-AF41</f>
        <v>0</v>
      </c>
      <c r="AI41" s="278"/>
      <c r="AJ41" s="284">
        <v>0</v>
      </c>
      <c r="AK41" s="284">
        <v>0</v>
      </c>
      <c r="AL41" s="284">
        <f t="shared" ref="AL41:AL72" si="33">+AJ41-AK41</f>
        <v>0</v>
      </c>
      <c r="AM41" s="272" t="str">
        <f t="shared" ref="AM41:AM72" si="34">IF(AND(AJ41=0,AK41=0),"",IF(OR(AJ41=0,AK41=0),100%,(+AL41/AK41)))</f>
        <v/>
      </c>
      <c r="AN41" s="278"/>
      <c r="AO41" s="284">
        <v>0</v>
      </c>
      <c r="AP41" s="284">
        <v>0</v>
      </c>
      <c r="AQ41" s="284">
        <f t="shared" ref="AQ41:AQ72" si="35">+AO41-AP41</f>
        <v>0</v>
      </c>
      <c r="AR41" s="272" t="str">
        <f t="shared" ref="AR41:AR72" si="36">IF(AND(AO41=0,AP41=0),"",IF(OR(AO41=0,AP41=0),100%,(+AQ41/AP41)))</f>
        <v/>
      </c>
      <c r="AS41" s="278"/>
      <c r="AT41" s="296">
        <f t="shared" ref="AT41:AT64" si="37">ROUND(ABS(AU41)/3,0)</f>
        <v>0</v>
      </c>
      <c r="AU41" s="284">
        <v>0</v>
      </c>
      <c r="AV41" s="296">
        <f t="shared" ref="AV41:AV64" si="38">ROUND(ABS(AW41)/3,0)</f>
        <v>0</v>
      </c>
      <c r="AW41" s="272">
        <v>0</v>
      </c>
      <c r="AX41" s="296">
        <f t="shared" ref="AX41:AX64" si="39">+AT41-AV41</f>
        <v>0</v>
      </c>
      <c r="AY41" s="278"/>
      <c r="AZ41" s="284">
        <v>0</v>
      </c>
      <c r="BA41" s="284">
        <v>3.52</v>
      </c>
      <c r="BB41" s="284">
        <f t="shared" ref="BB41:BB72" si="40">+AZ41-BA41</f>
        <v>-3.52</v>
      </c>
      <c r="BC41" s="272">
        <f t="shared" ref="BC41:BC72" si="41">IF(AND(AZ41=0,BA41=0),"",IF(OR(AZ41=0,BA41=0),100%,(+BB41/BA41)))</f>
        <v>1</v>
      </c>
      <c r="BD41" s="278"/>
      <c r="BE41" s="284">
        <v>0</v>
      </c>
      <c r="BF41" s="284">
        <v>0</v>
      </c>
      <c r="BG41" s="284">
        <f t="shared" ref="BG41:BG72" si="42">+BE41-BF41</f>
        <v>0</v>
      </c>
      <c r="BH41" s="272" t="str">
        <f t="shared" ref="BH41:BH72" si="43">IF(AND(BE41=0,BF41=0),"",IF(OR(BE41=0,BF41=0),100%,(+BG41/BF41)))</f>
        <v/>
      </c>
      <c r="BI41" s="278"/>
      <c r="BJ41" s="296">
        <f t="shared" ref="BJ41:BJ64" si="44">ROUND(ABS(BK41)/12,0)</f>
        <v>0</v>
      </c>
      <c r="BK41" s="284">
        <v>0</v>
      </c>
      <c r="BL41" s="296">
        <f t="shared" ref="BL41:BL64" si="45">ROUND(ABS(BM41)/12,0)</f>
        <v>0</v>
      </c>
      <c r="BM41" s="272">
        <v>0</v>
      </c>
      <c r="BN41" s="296">
        <f t="shared" ref="BN41:BN64" si="46">+BJ41-BL41</f>
        <v>0</v>
      </c>
      <c r="BO41" s="65"/>
    </row>
    <row r="42" spans="1:67" s="70" customFormat="1" hidden="1" outlineLevel="1" x14ac:dyDescent="0.25">
      <c r="A42" s="65" t="s">
        <v>1267</v>
      </c>
      <c r="B42" s="66" t="s">
        <v>1728</v>
      </c>
      <c r="C42" s="67" t="s">
        <v>2188</v>
      </c>
      <c r="D42" s="68"/>
      <c r="E42" s="69"/>
      <c r="F42" s="284">
        <v>6201.32</v>
      </c>
      <c r="G42" s="284">
        <v>-1507.9</v>
      </c>
      <c r="H42" s="284">
        <f t="shared" si="24"/>
        <v>7709.2199999999993</v>
      </c>
      <c r="I42" s="272">
        <f t="shared" si="1"/>
        <v>-5.1125538828834793</v>
      </c>
      <c r="J42" s="278"/>
      <c r="K42" s="284">
        <v>0</v>
      </c>
      <c r="L42" s="284">
        <v>0</v>
      </c>
      <c r="M42" s="284">
        <f t="shared" si="25"/>
        <v>0</v>
      </c>
      <c r="N42" s="272" t="str">
        <f t="shared" si="26"/>
        <v/>
      </c>
      <c r="O42" s="278"/>
      <c r="P42" s="284">
        <v>0</v>
      </c>
      <c r="Q42" s="284">
        <v>0</v>
      </c>
      <c r="R42" s="284">
        <f t="shared" si="27"/>
        <v>0</v>
      </c>
      <c r="S42" s="278"/>
      <c r="T42" s="284">
        <v>-3755.61</v>
      </c>
      <c r="U42" s="284">
        <v>-8697.09</v>
      </c>
      <c r="V42" s="284">
        <f t="shared" si="28"/>
        <v>4941.4799999999996</v>
      </c>
      <c r="W42" s="272">
        <f t="shared" si="29"/>
        <v>-0.5681762520567224</v>
      </c>
      <c r="X42" s="278"/>
      <c r="Y42" s="284">
        <v>0</v>
      </c>
      <c r="Z42" s="284">
        <v>0</v>
      </c>
      <c r="AA42" s="284">
        <f t="shared" si="30"/>
        <v>0</v>
      </c>
      <c r="AB42" s="272" t="str">
        <f t="shared" si="31"/>
        <v/>
      </c>
      <c r="AC42" s="278"/>
      <c r="AD42" s="311">
        <f>ROUND(ABS(AE42)/MONTH(FERC_IS1!$C$701),0)</f>
        <v>0</v>
      </c>
      <c r="AE42" s="284">
        <v>0</v>
      </c>
      <c r="AF42" s="311">
        <f>ROUND(ABS(AG42)/MONTH(FERC_IS1!$C$701),0)</f>
        <v>0</v>
      </c>
      <c r="AG42" s="272">
        <v>0</v>
      </c>
      <c r="AH42" s="284">
        <f t="shared" si="32"/>
        <v>0</v>
      </c>
      <c r="AI42" s="278"/>
      <c r="AJ42" s="284">
        <v>6106.57</v>
      </c>
      <c r="AK42" s="284">
        <v>-5521.66</v>
      </c>
      <c r="AL42" s="284">
        <f t="shared" si="33"/>
        <v>11628.23</v>
      </c>
      <c r="AM42" s="272">
        <f t="shared" si="34"/>
        <v>-2.1059301007305775</v>
      </c>
      <c r="AN42" s="278"/>
      <c r="AO42" s="284">
        <v>0</v>
      </c>
      <c r="AP42" s="284">
        <v>0</v>
      </c>
      <c r="AQ42" s="284">
        <f t="shared" si="35"/>
        <v>0</v>
      </c>
      <c r="AR42" s="272" t="str">
        <f t="shared" si="36"/>
        <v/>
      </c>
      <c r="AS42" s="278"/>
      <c r="AT42" s="296">
        <f t="shared" si="37"/>
        <v>0</v>
      </c>
      <c r="AU42" s="284">
        <v>0</v>
      </c>
      <c r="AV42" s="296">
        <f t="shared" si="38"/>
        <v>0</v>
      </c>
      <c r="AW42" s="272">
        <v>0</v>
      </c>
      <c r="AX42" s="296">
        <f t="shared" si="39"/>
        <v>0</v>
      </c>
      <c r="AY42" s="278"/>
      <c r="AZ42" s="284">
        <v>45534.51</v>
      </c>
      <c r="BA42" s="284">
        <v>1885.3099999999995</v>
      </c>
      <c r="BB42" s="284">
        <f t="shared" si="40"/>
        <v>43649.200000000004</v>
      </c>
      <c r="BC42" s="272">
        <f t="shared" si="41"/>
        <v>23.152266735974464</v>
      </c>
      <c r="BD42" s="278"/>
      <c r="BE42" s="284">
        <v>0</v>
      </c>
      <c r="BF42" s="284">
        <v>0</v>
      </c>
      <c r="BG42" s="284">
        <f t="shared" si="42"/>
        <v>0</v>
      </c>
      <c r="BH42" s="272" t="str">
        <f t="shared" si="43"/>
        <v/>
      </c>
      <c r="BI42" s="278"/>
      <c r="BJ42" s="296">
        <f t="shared" si="44"/>
        <v>0</v>
      </c>
      <c r="BK42" s="284">
        <v>0</v>
      </c>
      <c r="BL42" s="296">
        <f t="shared" si="45"/>
        <v>0</v>
      </c>
      <c r="BM42" s="272">
        <v>0</v>
      </c>
      <c r="BN42" s="296">
        <f t="shared" si="46"/>
        <v>0</v>
      </c>
      <c r="BO42" s="65"/>
    </row>
    <row r="43" spans="1:67" s="70" customFormat="1" hidden="1" outlineLevel="1" x14ac:dyDescent="0.25">
      <c r="A43" s="65" t="s">
        <v>1268</v>
      </c>
      <c r="B43" s="66" t="s">
        <v>1729</v>
      </c>
      <c r="C43" s="67" t="s">
        <v>2189</v>
      </c>
      <c r="D43" s="68"/>
      <c r="E43" s="69"/>
      <c r="F43" s="284">
        <v>-672953.05</v>
      </c>
      <c r="G43" s="284">
        <v>-11537.66</v>
      </c>
      <c r="H43" s="284">
        <f t="shared" si="24"/>
        <v>-661415.39</v>
      </c>
      <c r="I43" s="272">
        <f t="shared" si="1"/>
        <v>57.326649424580026</v>
      </c>
      <c r="J43" s="278"/>
      <c r="K43" s="284">
        <v>0</v>
      </c>
      <c r="L43" s="284">
        <v>0</v>
      </c>
      <c r="M43" s="284">
        <f t="shared" si="25"/>
        <v>0</v>
      </c>
      <c r="N43" s="272" t="str">
        <f t="shared" si="26"/>
        <v/>
      </c>
      <c r="O43" s="278"/>
      <c r="P43" s="284">
        <v>0</v>
      </c>
      <c r="Q43" s="284">
        <v>0</v>
      </c>
      <c r="R43" s="284">
        <f t="shared" si="27"/>
        <v>0</v>
      </c>
      <c r="S43" s="278"/>
      <c r="T43" s="284">
        <v>-839017.05</v>
      </c>
      <c r="U43" s="284">
        <v>-195828.36000000002</v>
      </c>
      <c r="V43" s="284">
        <f t="shared" si="28"/>
        <v>-643188.69000000006</v>
      </c>
      <c r="W43" s="272">
        <f t="shared" si="29"/>
        <v>3.2844511898072373</v>
      </c>
      <c r="X43" s="278"/>
      <c r="Y43" s="284">
        <v>0</v>
      </c>
      <c r="Z43" s="284">
        <v>0</v>
      </c>
      <c r="AA43" s="284">
        <f t="shared" si="30"/>
        <v>0</v>
      </c>
      <c r="AB43" s="272" t="str">
        <f t="shared" si="31"/>
        <v/>
      </c>
      <c r="AC43" s="278"/>
      <c r="AD43" s="311">
        <f>ROUND(ABS(AE43)/MONTH(FERC_IS1!$C$701),0)</f>
        <v>0</v>
      </c>
      <c r="AE43" s="284">
        <v>0</v>
      </c>
      <c r="AF43" s="311">
        <f>ROUND(ABS(AG43)/MONTH(FERC_IS1!$C$701),0)</f>
        <v>0</v>
      </c>
      <c r="AG43" s="272">
        <v>0</v>
      </c>
      <c r="AH43" s="284">
        <f t="shared" si="32"/>
        <v>0</v>
      </c>
      <c r="AI43" s="278"/>
      <c r="AJ43" s="284">
        <v>-690633.86</v>
      </c>
      <c r="AK43" s="284">
        <v>-95568.900000000009</v>
      </c>
      <c r="AL43" s="284">
        <f t="shared" si="33"/>
        <v>-595064.96</v>
      </c>
      <c r="AM43" s="272">
        <f t="shared" si="34"/>
        <v>6.226554454430258</v>
      </c>
      <c r="AN43" s="278"/>
      <c r="AO43" s="284">
        <v>0</v>
      </c>
      <c r="AP43" s="284">
        <v>0</v>
      </c>
      <c r="AQ43" s="284">
        <f t="shared" si="35"/>
        <v>0</v>
      </c>
      <c r="AR43" s="272" t="str">
        <f t="shared" si="36"/>
        <v/>
      </c>
      <c r="AS43" s="278"/>
      <c r="AT43" s="296">
        <f t="shared" si="37"/>
        <v>0</v>
      </c>
      <c r="AU43" s="284">
        <v>0</v>
      </c>
      <c r="AV43" s="296">
        <f t="shared" si="38"/>
        <v>0</v>
      </c>
      <c r="AW43" s="272">
        <v>0</v>
      </c>
      <c r="AX43" s="296">
        <f t="shared" si="39"/>
        <v>0</v>
      </c>
      <c r="AY43" s="278"/>
      <c r="AZ43" s="284">
        <v>-396881.52</v>
      </c>
      <c r="BA43" s="284">
        <v>-580322.85</v>
      </c>
      <c r="BB43" s="284">
        <f t="shared" si="40"/>
        <v>183441.32999999996</v>
      </c>
      <c r="BC43" s="272">
        <f t="shared" si="41"/>
        <v>-0.31610220069742206</v>
      </c>
      <c r="BD43" s="278"/>
      <c r="BE43" s="284">
        <v>0</v>
      </c>
      <c r="BF43" s="284">
        <v>0</v>
      </c>
      <c r="BG43" s="284">
        <f t="shared" si="42"/>
        <v>0</v>
      </c>
      <c r="BH43" s="272" t="str">
        <f t="shared" si="43"/>
        <v/>
      </c>
      <c r="BI43" s="278"/>
      <c r="BJ43" s="296">
        <f t="shared" si="44"/>
        <v>0</v>
      </c>
      <c r="BK43" s="284">
        <v>0</v>
      </c>
      <c r="BL43" s="296">
        <f t="shared" si="45"/>
        <v>0</v>
      </c>
      <c r="BM43" s="272">
        <v>0</v>
      </c>
      <c r="BN43" s="296">
        <f t="shared" si="46"/>
        <v>0</v>
      </c>
      <c r="BO43" s="65"/>
    </row>
    <row r="44" spans="1:67" s="70" customFormat="1" hidden="1" outlineLevel="1" x14ac:dyDescent="0.25">
      <c r="A44" s="65" t="s">
        <v>1269</v>
      </c>
      <c r="B44" s="66" t="s">
        <v>1730</v>
      </c>
      <c r="C44" s="67" t="s">
        <v>2190</v>
      </c>
      <c r="D44" s="68"/>
      <c r="E44" s="69"/>
      <c r="F44" s="284">
        <v>-272561.5</v>
      </c>
      <c r="G44" s="284">
        <v>-59111.360000000001</v>
      </c>
      <c r="H44" s="284">
        <f t="shared" si="24"/>
        <v>-213450.14</v>
      </c>
      <c r="I44" s="272">
        <f t="shared" si="1"/>
        <v>3.6109834048819045</v>
      </c>
      <c r="J44" s="278"/>
      <c r="K44" s="284">
        <v>0</v>
      </c>
      <c r="L44" s="284">
        <v>0</v>
      </c>
      <c r="M44" s="284">
        <f t="shared" si="25"/>
        <v>0</v>
      </c>
      <c r="N44" s="272" t="str">
        <f t="shared" si="26"/>
        <v/>
      </c>
      <c r="O44" s="278"/>
      <c r="P44" s="284">
        <v>0</v>
      </c>
      <c r="Q44" s="284">
        <v>0</v>
      </c>
      <c r="R44" s="284">
        <f t="shared" si="27"/>
        <v>0</v>
      </c>
      <c r="S44" s="278"/>
      <c r="T44" s="284">
        <v>-318877.31</v>
      </c>
      <c r="U44" s="284">
        <v>-78824.070000000007</v>
      </c>
      <c r="V44" s="284">
        <f t="shared" si="28"/>
        <v>-240053.24</v>
      </c>
      <c r="W44" s="272">
        <f t="shared" si="29"/>
        <v>3.0454306660389392</v>
      </c>
      <c r="X44" s="278"/>
      <c r="Y44" s="284">
        <v>0</v>
      </c>
      <c r="Z44" s="284">
        <v>0</v>
      </c>
      <c r="AA44" s="284">
        <f t="shared" si="30"/>
        <v>0</v>
      </c>
      <c r="AB44" s="272" t="str">
        <f t="shared" si="31"/>
        <v/>
      </c>
      <c r="AC44" s="278"/>
      <c r="AD44" s="311">
        <f>ROUND(ABS(AE44)/MONTH(FERC_IS1!$C$701),0)</f>
        <v>0</v>
      </c>
      <c r="AE44" s="284">
        <v>0</v>
      </c>
      <c r="AF44" s="311">
        <f>ROUND(ABS(AG44)/MONTH(FERC_IS1!$C$701),0)</f>
        <v>0</v>
      </c>
      <c r="AG44" s="272">
        <v>0</v>
      </c>
      <c r="AH44" s="284">
        <f t="shared" si="32"/>
        <v>0</v>
      </c>
      <c r="AI44" s="278"/>
      <c r="AJ44" s="284">
        <v>-276600.95</v>
      </c>
      <c r="AK44" s="284">
        <v>-78610.41</v>
      </c>
      <c r="AL44" s="284">
        <f t="shared" si="33"/>
        <v>-197990.54</v>
      </c>
      <c r="AM44" s="272">
        <f t="shared" si="34"/>
        <v>2.518630038947768</v>
      </c>
      <c r="AN44" s="278"/>
      <c r="AO44" s="284">
        <v>0</v>
      </c>
      <c r="AP44" s="284">
        <v>0</v>
      </c>
      <c r="AQ44" s="284">
        <f t="shared" si="35"/>
        <v>0</v>
      </c>
      <c r="AR44" s="272" t="str">
        <f t="shared" si="36"/>
        <v/>
      </c>
      <c r="AS44" s="278"/>
      <c r="AT44" s="296">
        <f t="shared" si="37"/>
        <v>0</v>
      </c>
      <c r="AU44" s="284">
        <v>0</v>
      </c>
      <c r="AV44" s="296">
        <f t="shared" si="38"/>
        <v>0</v>
      </c>
      <c r="AW44" s="272">
        <v>0</v>
      </c>
      <c r="AX44" s="296">
        <f t="shared" si="39"/>
        <v>0</v>
      </c>
      <c r="AY44" s="278"/>
      <c r="AZ44" s="284">
        <v>-556239.43999999994</v>
      </c>
      <c r="BA44" s="284">
        <v>-225153.19</v>
      </c>
      <c r="BB44" s="284">
        <f t="shared" si="40"/>
        <v>-331086.24999999994</v>
      </c>
      <c r="BC44" s="272">
        <f t="shared" si="41"/>
        <v>1.4704932672728286</v>
      </c>
      <c r="BD44" s="278"/>
      <c r="BE44" s="284">
        <v>0</v>
      </c>
      <c r="BF44" s="284">
        <v>0</v>
      </c>
      <c r="BG44" s="284">
        <f t="shared" si="42"/>
        <v>0</v>
      </c>
      <c r="BH44" s="272" t="str">
        <f t="shared" si="43"/>
        <v/>
      </c>
      <c r="BI44" s="278"/>
      <c r="BJ44" s="296">
        <f t="shared" si="44"/>
        <v>0</v>
      </c>
      <c r="BK44" s="284">
        <v>0</v>
      </c>
      <c r="BL44" s="296">
        <f t="shared" si="45"/>
        <v>0</v>
      </c>
      <c r="BM44" s="272">
        <v>0</v>
      </c>
      <c r="BN44" s="296">
        <f t="shared" si="46"/>
        <v>0</v>
      </c>
      <c r="BO44" s="65"/>
    </row>
    <row r="45" spans="1:67" s="70" customFormat="1" hidden="1" outlineLevel="1" x14ac:dyDescent="0.25">
      <c r="A45" s="65" t="s">
        <v>1270</v>
      </c>
      <c r="B45" s="66" t="s">
        <v>1731</v>
      </c>
      <c r="C45" s="67" t="s">
        <v>2191</v>
      </c>
      <c r="D45" s="68"/>
      <c r="E45" s="69"/>
      <c r="F45" s="284">
        <v>0</v>
      </c>
      <c r="G45" s="284">
        <v>0</v>
      </c>
      <c r="H45" s="284">
        <f t="shared" si="24"/>
        <v>0</v>
      </c>
      <c r="I45" s="272" t="str">
        <f t="shared" si="1"/>
        <v/>
      </c>
      <c r="J45" s="278"/>
      <c r="K45" s="284">
        <v>0</v>
      </c>
      <c r="L45" s="284">
        <v>0</v>
      </c>
      <c r="M45" s="284">
        <f t="shared" si="25"/>
        <v>0</v>
      </c>
      <c r="N45" s="272" t="str">
        <f t="shared" si="26"/>
        <v/>
      </c>
      <c r="O45" s="278"/>
      <c r="P45" s="284">
        <v>0</v>
      </c>
      <c r="Q45" s="284">
        <v>0</v>
      </c>
      <c r="R45" s="284">
        <f t="shared" si="27"/>
        <v>0</v>
      </c>
      <c r="S45" s="278"/>
      <c r="T45" s="284">
        <v>0</v>
      </c>
      <c r="U45" s="284">
        <v>0</v>
      </c>
      <c r="V45" s="284">
        <f t="shared" si="28"/>
        <v>0</v>
      </c>
      <c r="W45" s="272" t="str">
        <f t="shared" si="29"/>
        <v/>
      </c>
      <c r="X45" s="278"/>
      <c r="Y45" s="284">
        <v>0</v>
      </c>
      <c r="Z45" s="284">
        <v>0</v>
      </c>
      <c r="AA45" s="284">
        <f t="shared" si="30"/>
        <v>0</v>
      </c>
      <c r="AB45" s="272" t="str">
        <f t="shared" si="31"/>
        <v/>
      </c>
      <c r="AC45" s="278"/>
      <c r="AD45" s="311">
        <f>ROUND(ABS(AE45)/MONTH(FERC_IS1!$C$701),0)</f>
        <v>0</v>
      </c>
      <c r="AE45" s="284">
        <v>0</v>
      </c>
      <c r="AF45" s="311">
        <f>ROUND(ABS(AG45)/MONTH(FERC_IS1!$C$701),0)</f>
        <v>0</v>
      </c>
      <c r="AG45" s="272">
        <v>0</v>
      </c>
      <c r="AH45" s="284">
        <f t="shared" si="32"/>
        <v>0</v>
      </c>
      <c r="AI45" s="278"/>
      <c r="AJ45" s="284">
        <v>0</v>
      </c>
      <c r="AK45" s="284">
        <v>0</v>
      </c>
      <c r="AL45" s="284">
        <f t="shared" si="33"/>
        <v>0</v>
      </c>
      <c r="AM45" s="272" t="str">
        <f t="shared" si="34"/>
        <v/>
      </c>
      <c r="AN45" s="278"/>
      <c r="AO45" s="284">
        <v>0</v>
      </c>
      <c r="AP45" s="284">
        <v>0</v>
      </c>
      <c r="AQ45" s="284">
        <f t="shared" si="35"/>
        <v>0</v>
      </c>
      <c r="AR45" s="272" t="str">
        <f t="shared" si="36"/>
        <v/>
      </c>
      <c r="AS45" s="278"/>
      <c r="AT45" s="296">
        <f t="shared" si="37"/>
        <v>0</v>
      </c>
      <c r="AU45" s="284">
        <v>0</v>
      </c>
      <c r="AV45" s="296">
        <f t="shared" si="38"/>
        <v>0</v>
      </c>
      <c r="AW45" s="272">
        <v>0</v>
      </c>
      <c r="AX45" s="296">
        <f t="shared" si="39"/>
        <v>0</v>
      </c>
      <c r="AY45" s="278"/>
      <c r="AZ45" s="284">
        <v>0</v>
      </c>
      <c r="BA45" s="284">
        <v>1692.21</v>
      </c>
      <c r="BB45" s="284">
        <f t="shared" si="40"/>
        <v>-1692.21</v>
      </c>
      <c r="BC45" s="272">
        <f t="shared" si="41"/>
        <v>1</v>
      </c>
      <c r="BD45" s="278"/>
      <c r="BE45" s="284">
        <v>0</v>
      </c>
      <c r="BF45" s="284">
        <v>0</v>
      </c>
      <c r="BG45" s="284">
        <f t="shared" si="42"/>
        <v>0</v>
      </c>
      <c r="BH45" s="272" t="str">
        <f t="shared" si="43"/>
        <v/>
      </c>
      <c r="BI45" s="278"/>
      <c r="BJ45" s="296">
        <f t="shared" si="44"/>
        <v>0</v>
      </c>
      <c r="BK45" s="284">
        <v>0</v>
      </c>
      <c r="BL45" s="296">
        <f t="shared" si="45"/>
        <v>0</v>
      </c>
      <c r="BM45" s="272">
        <v>0</v>
      </c>
      <c r="BN45" s="296">
        <f t="shared" si="46"/>
        <v>0</v>
      </c>
      <c r="BO45" s="65"/>
    </row>
    <row r="46" spans="1:67" s="70" customFormat="1" hidden="1" outlineLevel="1" x14ac:dyDescent="0.25">
      <c r="A46" s="65" t="s">
        <v>1271</v>
      </c>
      <c r="B46" s="66" t="s">
        <v>1732</v>
      </c>
      <c r="C46" s="67" t="s">
        <v>2192</v>
      </c>
      <c r="D46" s="68"/>
      <c r="E46" s="69"/>
      <c r="F46" s="284">
        <v>390.14</v>
      </c>
      <c r="G46" s="284">
        <v>50357.68</v>
      </c>
      <c r="H46" s="284">
        <f t="shared" si="24"/>
        <v>-49967.54</v>
      </c>
      <c r="I46" s="272">
        <f t="shared" si="1"/>
        <v>-0.99225262164579464</v>
      </c>
      <c r="J46" s="278"/>
      <c r="K46" s="284">
        <v>0</v>
      </c>
      <c r="L46" s="284">
        <v>0</v>
      </c>
      <c r="M46" s="284">
        <f t="shared" si="25"/>
        <v>0</v>
      </c>
      <c r="N46" s="272" t="str">
        <f t="shared" si="26"/>
        <v/>
      </c>
      <c r="O46" s="278"/>
      <c r="P46" s="284">
        <v>0</v>
      </c>
      <c r="Q46" s="284">
        <v>0</v>
      </c>
      <c r="R46" s="284">
        <f t="shared" si="27"/>
        <v>0</v>
      </c>
      <c r="S46" s="278"/>
      <c r="T46" s="284">
        <v>-9750.14</v>
      </c>
      <c r="U46" s="284">
        <v>98638.75</v>
      </c>
      <c r="V46" s="284">
        <f t="shared" si="28"/>
        <v>-108388.89</v>
      </c>
      <c r="W46" s="272">
        <f t="shared" si="29"/>
        <v>-1.0988469541635513</v>
      </c>
      <c r="X46" s="278"/>
      <c r="Y46" s="284">
        <v>0</v>
      </c>
      <c r="Z46" s="284">
        <v>0</v>
      </c>
      <c r="AA46" s="284">
        <f t="shared" si="30"/>
        <v>0</v>
      </c>
      <c r="AB46" s="272" t="str">
        <f t="shared" si="31"/>
        <v/>
      </c>
      <c r="AC46" s="278"/>
      <c r="AD46" s="311">
        <f>ROUND(ABS(AE46)/MONTH(FERC_IS1!$C$701),0)</f>
        <v>0</v>
      </c>
      <c r="AE46" s="284">
        <v>0</v>
      </c>
      <c r="AF46" s="311">
        <f>ROUND(ABS(AG46)/MONTH(FERC_IS1!$C$701),0)</f>
        <v>0</v>
      </c>
      <c r="AG46" s="272">
        <v>0</v>
      </c>
      <c r="AH46" s="284">
        <f t="shared" si="32"/>
        <v>0</v>
      </c>
      <c r="AI46" s="278"/>
      <c r="AJ46" s="284">
        <v>-3942.9</v>
      </c>
      <c r="AK46" s="284">
        <v>69722.080000000002</v>
      </c>
      <c r="AL46" s="284">
        <f t="shared" si="33"/>
        <v>-73664.98</v>
      </c>
      <c r="AM46" s="272">
        <f t="shared" si="34"/>
        <v>-1.0565516691412533</v>
      </c>
      <c r="AN46" s="278"/>
      <c r="AO46" s="284">
        <v>0</v>
      </c>
      <c r="AP46" s="284">
        <v>0</v>
      </c>
      <c r="AQ46" s="284">
        <f t="shared" si="35"/>
        <v>0</v>
      </c>
      <c r="AR46" s="272" t="str">
        <f t="shared" si="36"/>
        <v/>
      </c>
      <c r="AS46" s="278"/>
      <c r="AT46" s="296">
        <f t="shared" si="37"/>
        <v>0</v>
      </c>
      <c r="AU46" s="284">
        <v>0</v>
      </c>
      <c r="AV46" s="296">
        <f t="shared" si="38"/>
        <v>0</v>
      </c>
      <c r="AW46" s="272">
        <v>0</v>
      </c>
      <c r="AX46" s="296">
        <f t="shared" si="39"/>
        <v>0</v>
      </c>
      <c r="AY46" s="278"/>
      <c r="AZ46" s="284">
        <v>88852.75</v>
      </c>
      <c r="BA46" s="284">
        <v>200154.16999999998</v>
      </c>
      <c r="BB46" s="284">
        <f t="shared" si="40"/>
        <v>-111301.41999999998</v>
      </c>
      <c r="BC46" s="272">
        <f t="shared" si="41"/>
        <v>-0.55607844692918462</v>
      </c>
      <c r="BD46" s="278"/>
      <c r="BE46" s="284">
        <v>0</v>
      </c>
      <c r="BF46" s="284">
        <v>0</v>
      </c>
      <c r="BG46" s="284">
        <f t="shared" si="42"/>
        <v>0</v>
      </c>
      <c r="BH46" s="272" t="str">
        <f t="shared" si="43"/>
        <v/>
      </c>
      <c r="BI46" s="278"/>
      <c r="BJ46" s="296">
        <f t="shared" si="44"/>
        <v>0</v>
      </c>
      <c r="BK46" s="284">
        <v>0</v>
      </c>
      <c r="BL46" s="296">
        <f t="shared" si="45"/>
        <v>0</v>
      </c>
      <c r="BM46" s="272">
        <v>0</v>
      </c>
      <c r="BN46" s="296">
        <f t="shared" si="46"/>
        <v>0</v>
      </c>
      <c r="BO46" s="65"/>
    </row>
    <row r="47" spans="1:67" s="70" customFormat="1" hidden="1" outlineLevel="1" x14ac:dyDescent="0.25">
      <c r="A47" s="65" t="s">
        <v>1272</v>
      </c>
      <c r="B47" s="66" t="s">
        <v>1733</v>
      </c>
      <c r="C47" s="67" t="s">
        <v>2193</v>
      </c>
      <c r="D47" s="68"/>
      <c r="E47" s="69"/>
      <c r="F47" s="284">
        <v>0</v>
      </c>
      <c r="G47" s="284">
        <v>114212.59</v>
      </c>
      <c r="H47" s="284">
        <f t="shared" si="24"/>
        <v>-114212.59</v>
      </c>
      <c r="I47" s="272">
        <f t="shared" si="1"/>
        <v>1</v>
      </c>
      <c r="J47" s="278"/>
      <c r="K47" s="284">
        <v>0</v>
      </c>
      <c r="L47" s="284">
        <v>1700346</v>
      </c>
      <c r="M47" s="284">
        <f t="shared" si="25"/>
        <v>-1700346</v>
      </c>
      <c r="N47" s="272">
        <f t="shared" si="26"/>
        <v>1</v>
      </c>
      <c r="O47" s="278"/>
      <c r="P47" s="284">
        <v>0</v>
      </c>
      <c r="Q47" s="284">
        <v>0</v>
      </c>
      <c r="R47" s="284">
        <f t="shared" si="27"/>
        <v>0</v>
      </c>
      <c r="S47" s="278"/>
      <c r="T47" s="284">
        <v>0</v>
      </c>
      <c r="U47" s="284">
        <v>114212.59</v>
      </c>
      <c r="V47" s="284">
        <f t="shared" si="28"/>
        <v>-114212.59</v>
      </c>
      <c r="W47" s="272">
        <f t="shared" si="29"/>
        <v>1</v>
      </c>
      <c r="X47" s="278"/>
      <c r="Y47" s="284">
        <v>0</v>
      </c>
      <c r="Z47" s="284">
        <v>1700346</v>
      </c>
      <c r="AA47" s="284">
        <f t="shared" si="30"/>
        <v>-1700346</v>
      </c>
      <c r="AB47" s="272">
        <f t="shared" si="31"/>
        <v>1</v>
      </c>
      <c r="AC47" s="278"/>
      <c r="AD47" s="311">
        <f>ROUND(ABS(AE47)/MONTH(FERC_IS1!$C$701),0)</f>
        <v>0</v>
      </c>
      <c r="AE47" s="284">
        <v>0</v>
      </c>
      <c r="AF47" s="311">
        <f>ROUND(ABS(AG47)/MONTH(FERC_IS1!$C$701),0)</f>
        <v>0</v>
      </c>
      <c r="AG47" s="272">
        <v>0</v>
      </c>
      <c r="AH47" s="284">
        <f t="shared" si="32"/>
        <v>0</v>
      </c>
      <c r="AI47" s="278"/>
      <c r="AJ47" s="284">
        <v>0</v>
      </c>
      <c r="AK47" s="284">
        <v>114212.59</v>
      </c>
      <c r="AL47" s="284">
        <f t="shared" si="33"/>
        <v>-114212.59</v>
      </c>
      <c r="AM47" s="272">
        <f t="shared" si="34"/>
        <v>1</v>
      </c>
      <c r="AN47" s="278"/>
      <c r="AO47" s="284">
        <v>0</v>
      </c>
      <c r="AP47" s="284">
        <v>1700346</v>
      </c>
      <c r="AQ47" s="284">
        <f t="shared" si="35"/>
        <v>-1700346</v>
      </c>
      <c r="AR47" s="272">
        <f t="shared" si="36"/>
        <v>1</v>
      </c>
      <c r="AS47" s="278"/>
      <c r="AT47" s="296">
        <f t="shared" si="37"/>
        <v>0</v>
      </c>
      <c r="AU47" s="284">
        <v>0</v>
      </c>
      <c r="AV47" s="296">
        <f t="shared" si="38"/>
        <v>0</v>
      </c>
      <c r="AW47" s="272">
        <v>0</v>
      </c>
      <c r="AX47" s="296">
        <f t="shared" si="39"/>
        <v>0</v>
      </c>
      <c r="AY47" s="278"/>
      <c r="AZ47" s="284">
        <v>-114212.59</v>
      </c>
      <c r="BA47" s="284">
        <v>114212.59</v>
      </c>
      <c r="BB47" s="284">
        <f t="shared" si="40"/>
        <v>-228425.18</v>
      </c>
      <c r="BC47" s="272">
        <f t="shared" si="41"/>
        <v>-2</v>
      </c>
      <c r="BD47" s="278"/>
      <c r="BE47" s="284">
        <v>-1700346</v>
      </c>
      <c r="BF47" s="284">
        <v>1700346</v>
      </c>
      <c r="BG47" s="284">
        <f t="shared" si="42"/>
        <v>-3400692</v>
      </c>
      <c r="BH47" s="272">
        <f t="shared" si="43"/>
        <v>-2</v>
      </c>
      <c r="BI47" s="278"/>
      <c r="BJ47" s="296">
        <f t="shared" si="44"/>
        <v>0</v>
      </c>
      <c r="BK47" s="284">
        <v>0</v>
      </c>
      <c r="BL47" s="296">
        <f t="shared" si="45"/>
        <v>0</v>
      </c>
      <c r="BM47" s="272">
        <v>0</v>
      </c>
      <c r="BN47" s="296">
        <f t="shared" si="46"/>
        <v>0</v>
      </c>
      <c r="BO47" s="65"/>
    </row>
    <row r="48" spans="1:67" s="70" customFormat="1" hidden="1" outlineLevel="1" x14ac:dyDescent="0.25">
      <c r="A48" s="65" t="s">
        <v>1273</v>
      </c>
      <c r="B48" s="66" t="s">
        <v>1734</v>
      </c>
      <c r="C48" s="67" t="s">
        <v>2194</v>
      </c>
      <c r="D48" s="68"/>
      <c r="E48" s="69"/>
      <c r="F48" s="284">
        <v>928453.77</v>
      </c>
      <c r="G48" s="284">
        <v>1148271.3400000001</v>
      </c>
      <c r="H48" s="284">
        <f t="shared" si="24"/>
        <v>-219817.57000000007</v>
      </c>
      <c r="I48" s="272">
        <f t="shared" si="1"/>
        <v>-0.19143347251007767</v>
      </c>
      <c r="J48" s="278"/>
      <c r="K48" s="284">
        <v>0</v>
      </c>
      <c r="L48" s="284">
        <v>0</v>
      </c>
      <c r="M48" s="284">
        <f t="shared" si="25"/>
        <v>0</v>
      </c>
      <c r="N48" s="272" t="str">
        <f t="shared" si="26"/>
        <v/>
      </c>
      <c r="O48" s="278"/>
      <c r="P48" s="284">
        <v>0</v>
      </c>
      <c r="Q48" s="284">
        <v>0</v>
      </c>
      <c r="R48" s="284">
        <f t="shared" si="27"/>
        <v>0</v>
      </c>
      <c r="S48" s="278"/>
      <c r="T48" s="284">
        <v>3601257.42</v>
      </c>
      <c r="U48" s="284">
        <v>3144172.1</v>
      </c>
      <c r="V48" s="284">
        <f t="shared" si="28"/>
        <v>457085.31999999983</v>
      </c>
      <c r="W48" s="272">
        <f t="shared" si="29"/>
        <v>0.14537541376949431</v>
      </c>
      <c r="X48" s="278"/>
      <c r="Y48" s="284">
        <v>0</v>
      </c>
      <c r="Z48" s="284">
        <v>0</v>
      </c>
      <c r="AA48" s="284">
        <f t="shared" si="30"/>
        <v>0</v>
      </c>
      <c r="AB48" s="272" t="str">
        <f t="shared" si="31"/>
        <v/>
      </c>
      <c r="AC48" s="278"/>
      <c r="AD48" s="311">
        <f>ROUND(ABS(AE48)/MONTH(FERC_IS1!$C$701),0)</f>
        <v>0</v>
      </c>
      <c r="AE48" s="284">
        <v>0</v>
      </c>
      <c r="AF48" s="311">
        <f>ROUND(ABS(AG48)/MONTH(FERC_IS1!$C$701),0)</f>
        <v>0</v>
      </c>
      <c r="AG48" s="272">
        <v>0</v>
      </c>
      <c r="AH48" s="284">
        <f t="shared" si="32"/>
        <v>0</v>
      </c>
      <c r="AI48" s="278"/>
      <c r="AJ48" s="284">
        <v>1989684.73</v>
      </c>
      <c r="AK48" s="284">
        <v>1883427.17</v>
      </c>
      <c r="AL48" s="284">
        <f t="shared" si="33"/>
        <v>106257.56000000006</v>
      </c>
      <c r="AM48" s="272">
        <f t="shared" si="34"/>
        <v>5.6417132391692139E-2</v>
      </c>
      <c r="AN48" s="278"/>
      <c r="AO48" s="284">
        <v>0</v>
      </c>
      <c r="AP48" s="284">
        <v>0</v>
      </c>
      <c r="AQ48" s="284">
        <f t="shared" si="35"/>
        <v>0</v>
      </c>
      <c r="AR48" s="272" t="str">
        <f t="shared" si="36"/>
        <v/>
      </c>
      <c r="AS48" s="278"/>
      <c r="AT48" s="296">
        <f t="shared" si="37"/>
        <v>0</v>
      </c>
      <c r="AU48" s="284">
        <v>0</v>
      </c>
      <c r="AV48" s="296">
        <f t="shared" si="38"/>
        <v>0</v>
      </c>
      <c r="AW48" s="272">
        <v>0</v>
      </c>
      <c r="AX48" s="296">
        <f t="shared" si="39"/>
        <v>0</v>
      </c>
      <c r="AY48" s="278"/>
      <c r="AZ48" s="284">
        <v>5248211.3100000005</v>
      </c>
      <c r="BA48" s="284">
        <v>3603518.59</v>
      </c>
      <c r="BB48" s="284">
        <f t="shared" si="40"/>
        <v>1644692.7200000007</v>
      </c>
      <c r="BC48" s="272">
        <f t="shared" si="41"/>
        <v>0.45641299716452988</v>
      </c>
      <c r="BD48" s="278"/>
      <c r="BE48" s="284">
        <v>0</v>
      </c>
      <c r="BF48" s="284">
        <v>0</v>
      </c>
      <c r="BG48" s="284">
        <f t="shared" si="42"/>
        <v>0</v>
      </c>
      <c r="BH48" s="272" t="str">
        <f t="shared" si="43"/>
        <v/>
      </c>
      <c r="BI48" s="278"/>
      <c r="BJ48" s="296">
        <f t="shared" si="44"/>
        <v>0</v>
      </c>
      <c r="BK48" s="284">
        <v>0</v>
      </c>
      <c r="BL48" s="296">
        <f t="shared" si="45"/>
        <v>0</v>
      </c>
      <c r="BM48" s="272">
        <v>0</v>
      </c>
      <c r="BN48" s="296">
        <f t="shared" si="46"/>
        <v>0</v>
      </c>
      <c r="BO48" s="65"/>
    </row>
    <row r="49" spans="1:67" s="70" customFormat="1" hidden="1" outlineLevel="1" x14ac:dyDescent="0.25">
      <c r="A49" s="65" t="s">
        <v>1274</v>
      </c>
      <c r="B49" s="66" t="s">
        <v>1735</v>
      </c>
      <c r="C49" s="67" t="s">
        <v>2195</v>
      </c>
      <c r="D49" s="68"/>
      <c r="E49" s="69"/>
      <c r="F49" s="284">
        <v>-928453.77</v>
      </c>
      <c r="G49" s="284">
        <v>-1148271.3400000001</v>
      </c>
      <c r="H49" s="284">
        <f t="shared" si="24"/>
        <v>219817.57000000007</v>
      </c>
      <c r="I49" s="272">
        <f t="shared" si="1"/>
        <v>-0.19143347251007767</v>
      </c>
      <c r="J49" s="278"/>
      <c r="K49" s="284">
        <v>0</v>
      </c>
      <c r="L49" s="284">
        <v>0</v>
      </c>
      <c r="M49" s="284">
        <f t="shared" si="25"/>
        <v>0</v>
      </c>
      <c r="N49" s="272" t="str">
        <f t="shared" si="26"/>
        <v/>
      </c>
      <c r="O49" s="278"/>
      <c r="P49" s="284">
        <v>0</v>
      </c>
      <c r="Q49" s="284">
        <v>0</v>
      </c>
      <c r="R49" s="284">
        <f t="shared" si="27"/>
        <v>0</v>
      </c>
      <c r="S49" s="278"/>
      <c r="T49" s="284">
        <v>-3601257.42</v>
      </c>
      <c r="U49" s="284">
        <v>-3144172.1</v>
      </c>
      <c r="V49" s="284">
        <f t="shared" si="28"/>
        <v>-457085.31999999983</v>
      </c>
      <c r="W49" s="272">
        <f t="shared" si="29"/>
        <v>0.14537541376949431</v>
      </c>
      <c r="X49" s="278"/>
      <c r="Y49" s="284">
        <v>0</v>
      </c>
      <c r="Z49" s="284">
        <v>0</v>
      </c>
      <c r="AA49" s="284">
        <f t="shared" si="30"/>
        <v>0</v>
      </c>
      <c r="AB49" s="272" t="str">
        <f t="shared" si="31"/>
        <v/>
      </c>
      <c r="AC49" s="278"/>
      <c r="AD49" s="311">
        <f>ROUND(ABS(AE49)/MONTH(FERC_IS1!$C$701),0)</f>
        <v>0</v>
      </c>
      <c r="AE49" s="284">
        <v>0</v>
      </c>
      <c r="AF49" s="311">
        <f>ROUND(ABS(AG49)/MONTH(FERC_IS1!$C$701),0)</f>
        <v>0</v>
      </c>
      <c r="AG49" s="272">
        <v>0</v>
      </c>
      <c r="AH49" s="284">
        <f t="shared" si="32"/>
        <v>0</v>
      </c>
      <c r="AI49" s="278"/>
      <c r="AJ49" s="284">
        <v>-1989684.73</v>
      </c>
      <c r="AK49" s="284">
        <v>-1883427.17</v>
      </c>
      <c r="AL49" s="284">
        <f t="shared" si="33"/>
        <v>-106257.56000000006</v>
      </c>
      <c r="AM49" s="272">
        <f t="shared" si="34"/>
        <v>5.6417132391692139E-2</v>
      </c>
      <c r="AN49" s="278"/>
      <c r="AO49" s="284">
        <v>0</v>
      </c>
      <c r="AP49" s="284">
        <v>0</v>
      </c>
      <c r="AQ49" s="284">
        <f t="shared" si="35"/>
        <v>0</v>
      </c>
      <c r="AR49" s="272" t="str">
        <f t="shared" si="36"/>
        <v/>
      </c>
      <c r="AS49" s="278"/>
      <c r="AT49" s="296">
        <f t="shared" si="37"/>
        <v>0</v>
      </c>
      <c r="AU49" s="284">
        <v>0</v>
      </c>
      <c r="AV49" s="296">
        <f t="shared" si="38"/>
        <v>0</v>
      </c>
      <c r="AW49" s="272">
        <v>0</v>
      </c>
      <c r="AX49" s="296">
        <f t="shared" si="39"/>
        <v>0</v>
      </c>
      <c r="AY49" s="278"/>
      <c r="AZ49" s="284">
        <v>-5248211.3100000005</v>
      </c>
      <c r="BA49" s="284">
        <v>-3603518.59</v>
      </c>
      <c r="BB49" s="284">
        <f t="shared" si="40"/>
        <v>-1644692.7200000007</v>
      </c>
      <c r="BC49" s="272">
        <f t="shared" si="41"/>
        <v>0.45641299716452988</v>
      </c>
      <c r="BD49" s="278"/>
      <c r="BE49" s="284">
        <v>0</v>
      </c>
      <c r="BF49" s="284">
        <v>0</v>
      </c>
      <c r="BG49" s="284">
        <f t="shared" si="42"/>
        <v>0</v>
      </c>
      <c r="BH49" s="272" t="str">
        <f t="shared" si="43"/>
        <v/>
      </c>
      <c r="BI49" s="278"/>
      <c r="BJ49" s="296">
        <f t="shared" si="44"/>
        <v>0</v>
      </c>
      <c r="BK49" s="284">
        <v>0</v>
      </c>
      <c r="BL49" s="296">
        <f t="shared" si="45"/>
        <v>0</v>
      </c>
      <c r="BM49" s="272">
        <v>0</v>
      </c>
      <c r="BN49" s="296">
        <f t="shared" si="46"/>
        <v>0</v>
      </c>
      <c r="BO49" s="65"/>
    </row>
    <row r="50" spans="1:67" s="70" customFormat="1" hidden="1" outlineLevel="1" x14ac:dyDescent="0.25">
      <c r="A50" s="65" t="s">
        <v>1275</v>
      </c>
      <c r="B50" s="66" t="s">
        <v>1736</v>
      </c>
      <c r="C50" s="67" t="s">
        <v>2196</v>
      </c>
      <c r="D50" s="68"/>
      <c r="E50" s="69"/>
      <c r="F50" s="284">
        <v>39713.919999999998</v>
      </c>
      <c r="G50" s="284">
        <v>10272.65</v>
      </c>
      <c r="H50" s="284">
        <f t="shared" si="24"/>
        <v>29441.269999999997</v>
      </c>
      <c r="I50" s="272">
        <f t="shared" si="1"/>
        <v>2.8659858945841625</v>
      </c>
      <c r="J50" s="278"/>
      <c r="K50" s="284">
        <v>0</v>
      </c>
      <c r="L50" s="284">
        <v>0</v>
      </c>
      <c r="M50" s="284">
        <f t="shared" si="25"/>
        <v>0</v>
      </c>
      <c r="N50" s="272" t="str">
        <f t="shared" si="26"/>
        <v/>
      </c>
      <c r="O50" s="278"/>
      <c r="P50" s="284">
        <v>0</v>
      </c>
      <c r="Q50" s="284">
        <v>0</v>
      </c>
      <c r="R50" s="284">
        <f t="shared" si="27"/>
        <v>0</v>
      </c>
      <c r="S50" s="278"/>
      <c r="T50" s="284">
        <v>88012.75</v>
      </c>
      <c r="U50" s="284">
        <v>26690.920000000002</v>
      </c>
      <c r="V50" s="284">
        <f t="shared" si="28"/>
        <v>61321.83</v>
      </c>
      <c r="W50" s="272">
        <f t="shared" si="29"/>
        <v>2.2974790677878469</v>
      </c>
      <c r="X50" s="278"/>
      <c r="Y50" s="284">
        <v>0</v>
      </c>
      <c r="Z50" s="284">
        <v>0</v>
      </c>
      <c r="AA50" s="284">
        <f t="shared" si="30"/>
        <v>0</v>
      </c>
      <c r="AB50" s="272" t="str">
        <f t="shared" si="31"/>
        <v/>
      </c>
      <c r="AC50" s="278"/>
      <c r="AD50" s="311">
        <f>ROUND(ABS(AE50)/MONTH(FERC_IS1!$C$701),0)</f>
        <v>0</v>
      </c>
      <c r="AE50" s="284">
        <v>0</v>
      </c>
      <c r="AF50" s="311">
        <f>ROUND(ABS(AG50)/MONTH(FERC_IS1!$C$701),0)</f>
        <v>0</v>
      </c>
      <c r="AG50" s="272">
        <v>0</v>
      </c>
      <c r="AH50" s="284">
        <f t="shared" si="32"/>
        <v>0</v>
      </c>
      <c r="AI50" s="278"/>
      <c r="AJ50" s="284">
        <v>44877.79</v>
      </c>
      <c r="AK50" s="284">
        <v>16582.7</v>
      </c>
      <c r="AL50" s="284">
        <f t="shared" si="33"/>
        <v>28295.09</v>
      </c>
      <c r="AM50" s="272">
        <f t="shared" si="34"/>
        <v>1.7063017482074692</v>
      </c>
      <c r="AN50" s="278"/>
      <c r="AO50" s="284">
        <v>0</v>
      </c>
      <c r="AP50" s="284">
        <v>0</v>
      </c>
      <c r="AQ50" s="284">
        <f t="shared" si="35"/>
        <v>0</v>
      </c>
      <c r="AR50" s="272" t="str">
        <f t="shared" si="36"/>
        <v/>
      </c>
      <c r="AS50" s="278"/>
      <c r="AT50" s="296">
        <f t="shared" si="37"/>
        <v>0</v>
      </c>
      <c r="AU50" s="284">
        <v>0</v>
      </c>
      <c r="AV50" s="296">
        <f t="shared" si="38"/>
        <v>0</v>
      </c>
      <c r="AW50" s="272">
        <v>0</v>
      </c>
      <c r="AX50" s="296">
        <f t="shared" si="39"/>
        <v>0</v>
      </c>
      <c r="AY50" s="278"/>
      <c r="AZ50" s="284">
        <v>147137.27000000002</v>
      </c>
      <c r="BA50" s="284">
        <v>58476.91</v>
      </c>
      <c r="BB50" s="284">
        <f t="shared" si="40"/>
        <v>88660.360000000015</v>
      </c>
      <c r="BC50" s="272">
        <f t="shared" si="41"/>
        <v>1.5161601391044774</v>
      </c>
      <c r="BD50" s="278"/>
      <c r="BE50" s="284">
        <v>0</v>
      </c>
      <c r="BF50" s="284">
        <v>0</v>
      </c>
      <c r="BG50" s="284">
        <f t="shared" si="42"/>
        <v>0</v>
      </c>
      <c r="BH50" s="272" t="str">
        <f t="shared" si="43"/>
        <v/>
      </c>
      <c r="BI50" s="278"/>
      <c r="BJ50" s="296">
        <f t="shared" si="44"/>
        <v>0</v>
      </c>
      <c r="BK50" s="284">
        <v>0</v>
      </c>
      <c r="BL50" s="296">
        <f t="shared" si="45"/>
        <v>0</v>
      </c>
      <c r="BM50" s="272">
        <v>0</v>
      </c>
      <c r="BN50" s="296">
        <f t="shared" si="46"/>
        <v>0</v>
      </c>
      <c r="BO50" s="65"/>
    </row>
    <row r="51" spans="1:67" s="70" customFormat="1" hidden="1" outlineLevel="1" x14ac:dyDescent="0.25">
      <c r="A51" s="65" t="s">
        <v>1276</v>
      </c>
      <c r="B51" s="66" t="s">
        <v>1737</v>
      </c>
      <c r="C51" s="67" t="s">
        <v>2197</v>
      </c>
      <c r="D51" s="68"/>
      <c r="E51" s="69"/>
      <c r="F51" s="284">
        <v>-88606.82</v>
      </c>
      <c r="G51" s="284">
        <v>-36227.81</v>
      </c>
      <c r="H51" s="284">
        <f t="shared" si="24"/>
        <v>-52379.010000000009</v>
      </c>
      <c r="I51" s="272">
        <f t="shared" si="1"/>
        <v>1.4458232501495403</v>
      </c>
      <c r="J51" s="278"/>
      <c r="K51" s="284">
        <v>0</v>
      </c>
      <c r="L51" s="284">
        <v>0</v>
      </c>
      <c r="M51" s="284">
        <f t="shared" si="25"/>
        <v>0</v>
      </c>
      <c r="N51" s="272" t="str">
        <f t="shared" si="26"/>
        <v/>
      </c>
      <c r="O51" s="278"/>
      <c r="P51" s="284">
        <v>0</v>
      </c>
      <c r="Q51" s="284">
        <v>0</v>
      </c>
      <c r="R51" s="284">
        <f t="shared" si="27"/>
        <v>0</v>
      </c>
      <c r="S51" s="278"/>
      <c r="T51" s="284">
        <v>-163539.49</v>
      </c>
      <c r="U51" s="284">
        <v>-77078.650000000009</v>
      </c>
      <c r="V51" s="284">
        <f t="shared" si="28"/>
        <v>-86460.839999999982</v>
      </c>
      <c r="W51" s="272">
        <f t="shared" si="29"/>
        <v>1.1217222927490293</v>
      </c>
      <c r="X51" s="278"/>
      <c r="Y51" s="284">
        <v>0</v>
      </c>
      <c r="Z51" s="284">
        <v>0</v>
      </c>
      <c r="AA51" s="284">
        <f t="shared" si="30"/>
        <v>0</v>
      </c>
      <c r="AB51" s="272" t="str">
        <f t="shared" si="31"/>
        <v/>
      </c>
      <c r="AC51" s="278"/>
      <c r="AD51" s="311">
        <f>ROUND(ABS(AE51)/MONTH(FERC_IS1!$C$701),0)</f>
        <v>0</v>
      </c>
      <c r="AE51" s="284">
        <v>0</v>
      </c>
      <c r="AF51" s="311">
        <f>ROUND(ABS(AG51)/MONTH(FERC_IS1!$C$701),0)</f>
        <v>0</v>
      </c>
      <c r="AG51" s="272">
        <v>0</v>
      </c>
      <c r="AH51" s="284">
        <f t="shared" si="32"/>
        <v>0</v>
      </c>
      <c r="AI51" s="278"/>
      <c r="AJ51" s="284">
        <v>-96787.51</v>
      </c>
      <c r="AK51" s="284">
        <v>-50254.700000000004</v>
      </c>
      <c r="AL51" s="284">
        <f t="shared" si="33"/>
        <v>-46532.80999999999</v>
      </c>
      <c r="AM51" s="272">
        <f t="shared" si="34"/>
        <v>0.9259394643685066</v>
      </c>
      <c r="AN51" s="278"/>
      <c r="AO51" s="284">
        <v>0</v>
      </c>
      <c r="AP51" s="284">
        <v>0</v>
      </c>
      <c r="AQ51" s="284">
        <f t="shared" si="35"/>
        <v>0</v>
      </c>
      <c r="AR51" s="272" t="str">
        <f t="shared" si="36"/>
        <v/>
      </c>
      <c r="AS51" s="278"/>
      <c r="AT51" s="296">
        <f t="shared" si="37"/>
        <v>0</v>
      </c>
      <c r="AU51" s="284">
        <v>0</v>
      </c>
      <c r="AV51" s="296">
        <f t="shared" si="38"/>
        <v>0</v>
      </c>
      <c r="AW51" s="272">
        <v>0</v>
      </c>
      <c r="AX51" s="296">
        <f t="shared" si="39"/>
        <v>0</v>
      </c>
      <c r="AY51" s="278"/>
      <c r="AZ51" s="284">
        <v>-294830.93</v>
      </c>
      <c r="BA51" s="284">
        <v>-233992.39</v>
      </c>
      <c r="BB51" s="284">
        <f t="shared" si="40"/>
        <v>-60838.539999999979</v>
      </c>
      <c r="BC51" s="272">
        <f t="shared" si="41"/>
        <v>0.26000221631139359</v>
      </c>
      <c r="BD51" s="278"/>
      <c r="BE51" s="284">
        <v>0</v>
      </c>
      <c r="BF51" s="284">
        <v>0</v>
      </c>
      <c r="BG51" s="284">
        <f t="shared" si="42"/>
        <v>0</v>
      </c>
      <c r="BH51" s="272" t="str">
        <f t="shared" si="43"/>
        <v/>
      </c>
      <c r="BI51" s="278"/>
      <c r="BJ51" s="296">
        <f t="shared" si="44"/>
        <v>0</v>
      </c>
      <c r="BK51" s="284">
        <v>0</v>
      </c>
      <c r="BL51" s="296">
        <f t="shared" si="45"/>
        <v>0</v>
      </c>
      <c r="BM51" s="272">
        <v>0</v>
      </c>
      <c r="BN51" s="296">
        <f t="shared" si="46"/>
        <v>0</v>
      </c>
      <c r="BO51" s="65"/>
    </row>
    <row r="52" spans="1:67" s="70" customFormat="1" hidden="1" outlineLevel="1" x14ac:dyDescent="0.25">
      <c r="A52" s="65" t="s">
        <v>1277</v>
      </c>
      <c r="B52" s="66" t="s">
        <v>1738</v>
      </c>
      <c r="C52" s="67" t="s">
        <v>2198</v>
      </c>
      <c r="D52" s="68"/>
      <c r="E52" s="69"/>
      <c r="F52" s="284">
        <v>0</v>
      </c>
      <c r="G52" s="284">
        <v>0</v>
      </c>
      <c r="H52" s="284">
        <f t="shared" si="24"/>
        <v>0</v>
      </c>
      <c r="I52" s="272" t="str">
        <f t="shared" si="1"/>
        <v/>
      </c>
      <c r="J52" s="278"/>
      <c r="K52" s="284">
        <v>0</v>
      </c>
      <c r="L52" s="284">
        <v>0</v>
      </c>
      <c r="M52" s="284">
        <f t="shared" si="25"/>
        <v>0</v>
      </c>
      <c r="N52" s="272" t="str">
        <f t="shared" si="26"/>
        <v/>
      </c>
      <c r="O52" s="278"/>
      <c r="P52" s="284">
        <v>0</v>
      </c>
      <c r="Q52" s="284">
        <v>0</v>
      </c>
      <c r="R52" s="284">
        <f t="shared" si="27"/>
        <v>0</v>
      </c>
      <c r="S52" s="278"/>
      <c r="T52" s="284">
        <v>0</v>
      </c>
      <c r="U52" s="284">
        <v>2730.93</v>
      </c>
      <c r="V52" s="284">
        <f t="shared" si="28"/>
        <v>-2730.93</v>
      </c>
      <c r="W52" s="272">
        <f t="shared" si="29"/>
        <v>1</v>
      </c>
      <c r="X52" s="278"/>
      <c r="Y52" s="284">
        <v>0</v>
      </c>
      <c r="Z52" s="284">
        <v>0</v>
      </c>
      <c r="AA52" s="284">
        <f t="shared" si="30"/>
        <v>0</v>
      </c>
      <c r="AB52" s="272" t="str">
        <f t="shared" si="31"/>
        <v/>
      </c>
      <c r="AC52" s="278"/>
      <c r="AD52" s="311">
        <f>ROUND(ABS(AE52)/MONTH(FERC_IS1!$C$701),0)</f>
        <v>0</v>
      </c>
      <c r="AE52" s="284">
        <v>0</v>
      </c>
      <c r="AF52" s="311">
        <f>ROUND(ABS(AG52)/MONTH(FERC_IS1!$C$701),0)</f>
        <v>0</v>
      </c>
      <c r="AG52" s="272">
        <v>0</v>
      </c>
      <c r="AH52" s="284">
        <f t="shared" si="32"/>
        <v>0</v>
      </c>
      <c r="AI52" s="278"/>
      <c r="AJ52" s="284">
        <v>0</v>
      </c>
      <c r="AK52" s="284">
        <v>0</v>
      </c>
      <c r="AL52" s="284">
        <f t="shared" si="33"/>
        <v>0</v>
      </c>
      <c r="AM52" s="272" t="str">
        <f t="shared" si="34"/>
        <v/>
      </c>
      <c r="AN52" s="278"/>
      <c r="AO52" s="284">
        <v>0</v>
      </c>
      <c r="AP52" s="284">
        <v>0</v>
      </c>
      <c r="AQ52" s="284">
        <f t="shared" si="35"/>
        <v>0</v>
      </c>
      <c r="AR52" s="272" t="str">
        <f t="shared" si="36"/>
        <v/>
      </c>
      <c r="AS52" s="278"/>
      <c r="AT52" s="296">
        <f t="shared" si="37"/>
        <v>0</v>
      </c>
      <c r="AU52" s="284">
        <v>0</v>
      </c>
      <c r="AV52" s="296">
        <f t="shared" si="38"/>
        <v>0</v>
      </c>
      <c r="AW52" s="272">
        <v>0</v>
      </c>
      <c r="AX52" s="296">
        <f t="shared" si="39"/>
        <v>0</v>
      </c>
      <c r="AY52" s="278"/>
      <c r="AZ52" s="284">
        <v>0</v>
      </c>
      <c r="BA52" s="284">
        <v>2730.93</v>
      </c>
      <c r="BB52" s="284">
        <f t="shared" si="40"/>
        <v>-2730.93</v>
      </c>
      <c r="BC52" s="272">
        <f t="shared" si="41"/>
        <v>1</v>
      </c>
      <c r="BD52" s="278"/>
      <c r="BE52" s="284">
        <v>0</v>
      </c>
      <c r="BF52" s="284">
        <v>0</v>
      </c>
      <c r="BG52" s="284">
        <f t="shared" si="42"/>
        <v>0</v>
      </c>
      <c r="BH52" s="272" t="str">
        <f t="shared" si="43"/>
        <v/>
      </c>
      <c r="BI52" s="278"/>
      <c r="BJ52" s="296">
        <f t="shared" si="44"/>
        <v>0</v>
      </c>
      <c r="BK52" s="284">
        <v>0</v>
      </c>
      <c r="BL52" s="296">
        <f t="shared" si="45"/>
        <v>0</v>
      </c>
      <c r="BM52" s="272">
        <v>0</v>
      </c>
      <c r="BN52" s="296">
        <f t="shared" si="46"/>
        <v>0</v>
      </c>
      <c r="BO52" s="65"/>
    </row>
    <row r="53" spans="1:67" s="70" customFormat="1" hidden="1" outlineLevel="1" x14ac:dyDescent="0.25">
      <c r="A53" s="65" t="s">
        <v>1278</v>
      </c>
      <c r="B53" s="66" t="s">
        <v>1739</v>
      </c>
      <c r="C53" s="67" t="s">
        <v>2199</v>
      </c>
      <c r="D53" s="68"/>
      <c r="E53" s="69"/>
      <c r="F53" s="284">
        <v>114346.43000000001</v>
      </c>
      <c r="G53" s="284">
        <v>444043.5</v>
      </c>
      <c r="H53" s="284">
        <f t="shared" si="24"/>
        <v>-329697.07</v>
      </c>
      <c r="I53" s="272">
        <f t="shared" si="1"/>
        <v>-0.74248822468969822</v>
      </c>
      <c r="J53" s="278"/>
      <c r="K53" s="284">
        <v>0</v>
      </c>
      <c r="L53" s="284">
        <v>0</v>
      </c>
      <c r="M53" s="284">
        <f t="shared" si="25"/>
        <v>0</v>
      </c>
      <c r="N53" s="272" t="str">
        <f t="shared" si="26"/>
        <v/>
      </c>
      <c r="O53" s="278"/>
      <c r="P53" s="284">
        <v>0</v>
      </c>
      <c r="Q53" s="284">
        <v>0</v>
      </c>
      <c r="R53" s="284">
        <f t="shared" si="27"/>
        <v>0</v>
      </c>
      <c r="S53" s="278"/>
      <c r="T53" s="284">
        <v>2512037.66</v>
      </c>
      <c r="U53" s="284">
        <v>2302047.39</v>
      </c>
      <c r="V53" s="284">
        <f t="shared" si="28"/>
        <v>209990.27000000002</v>
      </c>
      <c r="W53" s="272">
        <f t="shared" si="29"/>
        <v>9.1218917087540929E-2</v>
      </c>
      <c r="X53" s="278"/>
      <c r="Y53" s="284">
        <v>0</v>
      </c>
      <c r="Z53" s="284">
        <v>0</v>
      </c>
      <c r="AA53" s="284">
        <f t="shared" si="30"/>
        <v>0</v>
      </c>
      <c r="AB53" s="272" t="str">
        <f t="shared" si="31"/>
        <v/>
      </c>
      <c r="AC53" s="278"/>
      <c r="AD53" s="311">
        <f>ROUND(ABS(AE53)/MONTH(FERC_IS1!$C$701),0)</f>
        <v>0</v>
      </c>
      <c r="AE53" s="284">
        <v>0</v>
      </c>
      <c r="AF53" s="311">
        <f>ROUND(ABS(AG53)/MONTH(FERC_IS1!$C$701),0)</f>
        <v>0</v>
      </c>
      <c r="AG53" s="272">
        <v>0</v>
      </c>
      <c r="AH53" s="284">
        <f t="shared" si="32"/>
        <v>0</v>
      </c>
      <c r="AI53" s="278"/>
      <c r="AJ53" s="284">
        <v>1110589.54</v>
      </c>
      <c r="AK53" s="284">
        <v>1096001.23</v>
      </c>
      <c r="AL53" s="284">
        <f t="shared" si="33"/>
        <v>14588.310000000056</v>
      </c>
      <c r="AM53" s="272">
        <f t="shared" si="34"/>
        <v>1.3310486886953635E-2</v>
      </c>
      <c r="AN53" s="278"/>
      <c r="AO53" s="284">
        <v>0</v>
      </c>
      <c r="AP53" s="284">
        <v>0</v>
      </c>
      <c r="AQ53" s="284">
        <f t="shared" si="35"/>
        <v>0</v>
      </c>
      <c r="AR53" s="272" t="str">
        <f t="shared" si="36"/>
        <v/>
      </c>
      <c r="AS53" s="278"/>
      <c r="AT53" s="296">
        <f t="shared" si="37"/>
        <v>0</v>
      </c>
      <c r="AU53" s="284">
        <v>0</v>
      </c>
      <c r="AV53" s="296">
        <f t="shared" si="38"/>
        <v>0</v>
      </c>
      <c r="AW53" s="272">
        <v>0</v>
      </c>
      <c r="AX53" s="296">
        <f t="shared" si="39"/>
        <v>0</v>
      </c>
      <c r="AY53" s="278"/>
      <c r="AZ53" s="284">
        <v>5218672.9400000004</v>
      </c>
      <c r="BA53" s="284">
        <v>3656908.75</v>
      </c>
      <c r="BB53" s="284">
        <f t="shared" si="40"/>
        <v>1561764.1900000004</v>
      </c>
      <c r="BC53" s="272">
        <f t="shared" si="41"/>
        <v>0.42707223416498985</v>
      </c>
      <c r="BD53" s="278"/>
      <c r="BE53" s="284">
        <v>0</v>
      </c>
      <c r="BF53" s="284">
        <v>0</v>
      </c>
      <c r="BG53" s="284">
        <f t="shared" si="42"/>
        <v>0</v>
      </c>
      <c r="BH53" s="272" t="str">
        <f t="shared" si="43"/>
        <v/>
      </c>
      <c r="BI53" s="278"/>
      <c r="BJ53" s="296">
        <f t="shared" si="44"/>
        <v>0</v>
      </c>
      <c r="BK53" s="284">
        <v>0</v>
      </c>
      <c r="BL53" s="296">
        <f t="shared" si="45"/>
        <v>0</v>
      </c>
      <c r="BM53" s="272">
        <v>0</v>
      </c>
      <c r="BN53" s="296">
        <f t="shared" si="46"/>
        <v>0</v>
      </c>
      <c r="BO53" s="65"/>
    </row>
    <row r="54" spans="1:67" s="70" customFormat="1" hidden="1" outlineLevel="1" x14ac:dyDescent="0.25">
      <c r="A54" s="65" t="s">
        <v>1279</v>
      </c>
      <c r="B54" s="66" t="s">
        <v>1740</v>
      </c>
      <c r="C54" s="67" t="s">
        <v>2200</v>
      </c>
      <c r="D54" s="68"/>
      <c r="E54" s="69"/>
      <c r="F54" s="284">
        <v>15059.880000000001</v>
      </c>
      <c r="G54" s="284">
        <v>1156.82</v>
      </c>
      <c r="H54" s="284">
        <f t="shared" si="24"/>
        <v>13903.060000000001</v>
      </c>
      <c r="I54" s="272">
        <f t="shared" si="1"/>
        <v>12.01834338963711</v>
      </c>
      <c r="J54" s="278"/>
      <c r="K54" s="284">
        <v>0</v>
      </c>
      <c r="L54" s="284">
        <v>0</v>
      </c>
      <c r="M54" s="284">
        <f t="shared" si="25"/>
        <v>0</v>
      </c>
      <c r="N54" s="272" t="str">
        <f t="shared" si="26"/>
        <v/>
      </c>
      <c r="O54" s="278"/>
      <c r="P54" s="284">
        <v>0</v>
      </c>
      <c r="Q54" s="284">
        <v>0</v>
      </c>
      <c r="R54" s="284">
        <f t="shared" si="27"/>
        <v>0</v>
      </c>
      <c r="S54" s="278"/>
      <c r="T54" s="284">
        <v>64408.03</v>
      </c>
      <c r="U54" s="284">
        <v>23652.39</v>
      </c>
      <c r="V54" s="284">
        <f t="shared" si="28"/>
        <v>40755.64</v>
      </c>
      <c r="W54" s="272">
        <f t="shared" si="29"/>
        <v>1.7231087429219627</v>
      </c>
      <c r="X54" s="278"/>
      <c r="Y54" s="284">
        <v>0</v>
      </c>
      <c r="Z54" s="284">
        <v>0</v>
      </c>
      <c r="AA54" s="284">
        <f t="shared" si="30"/>
        <v>0</v>
      </c>
      <c r="AB54" s="272" t="str">
        <f t="shared" si="31"/>
        <v/>
      </c>
      <c r="AC54" s="278"/>
      <c r="AD54" s="311">
        <f>ROUND(ABS(AE54)/MONTH(FERC_IS1!$C$701),0)</f>
        <v>0</v>
      </c>
      <c r="AE54" s="284">
        <v>0</v>
      </c>
      <c r="AF54" s="311">
        <f>ROUND(ABS(AG54)/MONTH(FERC_IS1!$C$701),0)</f>
        <v>0</v>
      </c>
      <c r="AG54" s="272">
        <v>0</v>
      </c>
      <c r="AH54" s="284">
        <f t="shared" si="32"/>
        <v>0</v>
      </c>
      <c r="AI54" s="278"/>
      <c r="AJ54" s="284">
        <v>35716.39</v>
      </c>
      <c r="AK54" s="284">
        <v>20216.75</v>
      </c>
      <c r="AL54" s="284">
        <f t="shared" si="33"/>
        <v>15499.64</v>
      </c>
      <c r="AM54" s="272">
        <f t="shared" si="34"/>
        <v>0.76667317941805679</v>
      </c>
      <c r="AN54" s="278"/>
      <c r="AO54" s="284">
        <v>0</v>
      </c>
      <c r="AP54" s="284">
        <v>0</v>
      </c>
      <c r="AQ54" s="284">
        <f t="shared" si="35"/>
        <v>0</v>
      </c>
      <c r="AR54" s="272" t="str">
        <f t="shared" si="36"/>
        <v/>
      </c>
      <c r="AS54" s="278"/>
      <c r="AT54" s="296">
        <f t="shared" si="37"/>
        <v>0</v>
      </c>
      <c r="AU54" s="284">
        <v>0</v>
      </c>
      <c r="AV54" s="296">
        <f t="shared" si="38"/>
        <v>0</v>
      </c>
      <c r="AW54" s="272">
        <v>0</v>
      </c>
      <c r="AX54" s="296">
        <f t="shared" si="39"/>
        <v>0</v>
      </c>
      <c r="AY54" s="278"/>
      <c r="AZ54" s="284">
        <v>108934.51000000001</v>
      </c>
      <c r="BA54" s="284">
        <v>35874.11</v>
      </c>
      <c r="BB54" s="284">
        <f t="shared" si="40"/>
        <v>73060.400000000009</v>
      </c>
      <c r="BC54" s="272">
        <f t="shared" si="41"/>
        <v>2.0365773534172695</v>
      </c>
      <c r="BD54" s="278"/>
      <c r="BE54" s="284">
        <v>0</v>
      </c>
      <c r="BF54" s="284">
        <v>0</v>
      </c>
      <c r="BG54" s="284">
        <f t="shared" si="42"/>
        <v>0</v>
      </c>
      <c r="BH54" s="272" t="str">
        <f t="shared" si="43"/>
        <v/>
      </c>
      <c r="BI54" s="278"/>
      <c r="BJ54" s="296">
        <f t="shared" si="44"/>
        <v>0</v>
      </c>
      <c r="BK54" s="284">
        <v>0</v>
      </c>
      <c r="BL54" s="296">
        <f t="shared" si="45"/>
        <v>0</v>
      </c>
      <c r="BM54" s="272">
        <v>0</v>
      </c>
      <c r="BN54" s="296">
        <f t="shared" si="46"/>
        <v>0</v>
      </c>
      <c r="BO54" s="65"/>
    </row>
    <row r="55" spans="1:67" s="43" customFormat="1" collapsed="1" x14ac:dyDescent="0.25">
      <c r="A55" s="43" t="s">
        <v>875</v>
      </c>
      <c r="B55" s="43" t="s">
        <v>59</v>
      </c>
      <c r="C55" s="63" t="s">
        <v>759</v>
      </c>
      <c r="D55" s="50"/>
      <c r="E55" s="50"/>
      <c r="F55" s="100">
        <v>5001318.4099999992</v>
      </c>
      <c r="G55" s="100">
        <v>4475362.0100000007</v>
      </c>
      <c r="H55" s="100">
        <f t="shared" si="24"/>
        <v>525956.39999999851</v>
      </c>
      <c r="I55" s="275">
        <f t="shared" si="1"/>
        <v>0.11752264930183791</v>
      </c>
      <c r="J55" s="257"/>
      <c r="K55" s="100">
        <v>90365076</v>
      </c>
      <c r="L55" s="100">
        <v>99043320</v>
      </c>
      <c r="M55" s="100">
        <f t="shared" si="25"/>
        <v>-8678244</v>
      </c>
      <c r="N55" s="275">
        <f t="shared" si="26"/>
        <v>-8.7620689613393407E-2</v>
      </c>
      <c r="O55" s="257"/>
      <c r="P55" s="138">
        <v>0</v>
      </c>
      <c r="Q55" s="138">
        <v>0</v>
      </c>
      <c r="R55" s="138">
        <f t="shared" si="27"/>
        <v>0</v>
      </c>
      <c r="S55" s="257"/>
      <c r="T55" s="100">
        <v>15306094.239999996</v>
      </c>
      <c r="U55" s="100">
        <v>10374071.02</v>
      </c>
      <c r="V55" s="100">
        <f t="shared" si="28"/>
        <v>4932023.2199999969</v>
      </c>
      <c r="W55" s="275">
        <f t="shared" si="29"/>
        <v>0.47541830111743316</v>
      </c>
      <c r="X55" s="257"/>
      <c r="Y55" s="100">
        <v>242246077</v>
      </c>
      <c r="Z55" s="100">
        <v>198985292</v>
      </c>
      <c r="AA55" s="100">
        <f t="shared" si="30"/>
        <v>43260785</v>
      </c>
      <c r="AB55" s="275">
        <f t="shared" si="31"/>
        <v>0.21740694784617548</v>
      </c>
      <c r="AC55" s="257"/>
      <c r="AD55" s="138">
        <f>ROUND(ABS(AE55)/MONTH(FERC_IS1!$C$701),0)</f>
        <v>0</v>
      </c>
      <c r="AE55" s="138">
        <v>0</v>
      </c>
      <c r="AF55" s="138">
        <f>ROUND(ABS(AG55)/MONTH(FERC_IS1!$C$701),0)</f>
        <v>0</v>
      </c>
      <c r="AG55" s="293">
        <v>0</v>
      </c>
      <c r="AH55" s="138">
        <f t="shared" si="32"/>
        <v>0</v>
      </c>
      <c r="AI55" s="257"/>
      <c r="AJ55" s="100">
        <v>9274037.1799999997</v>
      </c>
      <c r="AK55" s="100">
        <v>6403962.8399999999</v>
      </c>
      <c r="AL55" s="100">
        <f t="shared" si="33"/>
        <v>2870074.34</v>
      </c>
      <c r="AM55" s="275">
        <f t="shared" si="34"/>
        <v>0.44817161056481081</v>
      </c>
      <c r="AN55" s="257"/>
      <c r="AO55" s="100">
        <v>152396233</v>
      </c>
      <c r="AP55" s="100">
        <v>123468609</v>
      </c>
      <c r="AQ55" s="100">
        <f t="shared" si="35"/>
        <v>28927624</v>
      </c>
      <c r="AR55" s="275">
        <f t="shared" si="36"/>
        <v>0.23429132501201175</v>
      </c>
      <c r="AS55" s="257"/>
      <c r="AT55" s="138">
        <f t="shared" si="37"/>
        <v>0</v>
      </c>
      <c r="AU55" s="100">
        <v>0</v>
      </c>
      <c r="AV55" s="138">
        <f t="shared" si="38"/>
        <v>0</v>
      </c>
      <c r="AW55" s="275">
        <v>0</v>
      </c>
      <c r="AX55" s="138">
        <f t="shared" si="39"/>
        <v>0</v>
      </c>
      <c r="AY55" s="257"/>
      <c r="AZ55" s="100">
        <v>28794354.340000004</v>
      </c>
      <c r="BA55" s="100">
        <v>22495678.030000005</v>
      </c>
      <c r="BB55" s="100">
        <f t="shared" si="40"/>
        <v>6298676.3099999987</v>
      </c>
      <c r="BC55" s="275">
        <f t="shared" si="41"/>
        <v>0.27999495287939968</v>
      </c>
      <c r="BD55" s="257"/>
      <c r="BE55" s="100">
        <v>508476308</v>
      </c>
      <c r="BF55" s="100">
        <v>513770416</v>
      </c>
      <c r="BG55" s="100">
        <f t="shared" si="42"/>
        <v>-5294108</v>
      </c>
      <c r="BH55" s="275">
        <f t="shared" si="43"/>
        <v>-1.0304423600754778E-2</v>
      </c>
      <c r="BI55" s="257"/>
      <c r="BJ55" s="138">
        <f t="shared" si="44"/>
        <v>0</v>
      </c>
      <c r="BK55" s="100">
        <v>0</v>
      </c>
      <c r="BL55" s="138">
        <f t="shared" si="45"/>
        <v>0</v>
      </c>
      <c r="BM55" s="275">
        <v>0</v>
      </c>
      <c r="BN55" s="138">
        <f t="shared" si="46"/>
        <v>0</v>
      </c>
      <c r="BO55" s="22"/>
    </row>
    <row r="56" spans="1:67" s="43" customFormat="1" x14ac:dyDescent="0.25">
      <c r="A56" s="43" t="s">
        <v>876</v>
      </c>
      <c r="B56" s="43" t="s">
        <v>61</v>
      </c>
      <c r="C56" s="62" t="s">
        <v>758</v>
      </c>
      <c r="D56" s="50"/>
      <c r="E56" s="50"/>
      <c r="F56" s="100">
        <v>71080020.870000005</v>
      </c>
      <c r="G56" s="100">
        <v>52368142.939999998</v>
      </c>
      <c r="H56" s="100">
        <f t="shared" si="24"/>
        <v>18711877.930000007</v>
      </c>
      <c r="I56" s="275">
        <f t="shared" si="1"/>
        <v>0.35731413946526336</v>
      </c>
      <c r="J56" s="257"/>
      <c r="K56" s="100">
        <v>588109595</v>
      </c>
      <c r="L56" s="100">
        <v>521109212</v>
      </c>
      <c r="M56" s="100">
        <f t="shared" si="25"/>
        <v>67000383</v>
      </c>
      <c r="N56" s="275">
        <f t="shared" si="26"/>
        <v>0.12857263210307632</v>
      </c>
      <c r="O56" s="257"/>
      <c r="P56" s="138">
        <v>161659</v>
      </c>
      <c r="Q56" s="138">
        <v>162195</v>
      </c>
      <c r="R56" s="138">
        <f t="shared" si="27"/>
        <v>-536</v>
      </c>
      <c r="S56" s="257"/>
      <c r="T56" s="100">
        <v>359493792.21999997</v>
      </c>
      <c r="U56" s="100">
        <v>326425761.38000005</v>
      </c>
      <c r="V56" s="100">
        <f t="shared" si="28"/>
        <v>33068030.839999914</v>
      </c>
      <c r="W56" s="275">
        <f t="shared" si="29"/>
        <v>0.10130337354564559</v>
      </c>
      <c r="X56" s="257"/>
      <c r="Y56" s="100">
        <v>2975867657</v>
      </c>
      <c r="Z56" s="100">
        <v>2880642068</v>
      </c>
      <c r="AA56" s="100">
        <f t="shared" si="30"/>
        <v>95225589</v>
      </c>
      <c r="AB56" s="275">
        <f t="shared" si="31"/>
        <v>3.3057070872437179E-2</v>
      </c>
      <c r="AC56" s="257"/>
      <c r="AD56" s="138">
        <f>ROUND(ABS(AE56)/MONTH(FERC_IS1!$C$701),0)</f>
        <v>162206</v>
      </c>
      <c r="AE56" s="138">
        <v>973234</v>
      </c>
      <c r="AF56" s="138">
        <f>ROUND(ABS(AG56)/MONTH(FERC_IS1!$C$701),0)</f>
        <v>162508</v>
      </c>
      <c r="AG56" s="293">
        <v>975046</v>
      </c>
      <c r="AH56" s="138">
        <f t="shared" si="32"/>
        <v>-302</v>
      </c>
      <c r="AI56" s="257"/>
      <c r="AJ56" s="100">
        <v>163225083.04000002</v>
      </c>
      <c r="AK56" s="100">
        <v>152534173.90000001</v>
      </c>
      <c r="AL56" s="100">
        <f t="shared" si="33"/>
        <v>10690909.140000015</v>
      </c>
      <c r="AM56" s="275">
        <f t="shared" si="34"/>
        <v>7.0088615991121289E-2</v>
      </c>
      <c r="AN56" s="257"/>
      <c r="AO56" s="100">
        <v>1378583511</v>
      </c>
      <c r="AP56" s="100">
        <v>1359587543</v>
      </c>
      <c r="AQ56" s="100">
        <f t="shared" si="35"/>
        <v>18995968</v>
      </c>
      <c r="AR56" s="275">
        <f t="shared" si="36"/>
        <v>1.3971860876339318E-2</v>
      </c>
      <c r="AS56" s="257"/>
      <c r="AT56" s="138">
        <f t="shared" si="37"/>
        <v>161869</v>
      </c>
      <c r="AU56" s="100">
        <v>485608</v>
      </c>
      <c r="AV56" s="138">
        <f t="shared" si="38"/>
        <v>162304</v>
      </c>
      <c r="AW56" s="275">
        <v>486912</v>
      </c>
      <c r="AX56" s="138">
        <f t="shared" si="39"/>
        <v>-435</v>
      </c>
      <c r="AY56" s="257"/>
      <c r="AZ56" s="100">
        <v>697646619.83000016</v>
      </c>
      <c r="BA56" s="100">
        <v>619563599.8599999</v>
      </c>
      <c r="BB56" s="100">
        <f t="shared" si="40"/>
        <v>78083019.970000267</v>
      </c>
      <c r="BC56" s="275">
        <f t="shared" si="41"/>
        <v>0.12602906301733083</v>
      </c>
      <c r="BD56" s="257"/>
      <c r="BE56" s="100">
        <v>5881718127</v>
      </c>
      <c r="BF56" s="100">
        <v>5830238847</v>
      </c>
      <c r="BG56" s="100">
        <f t="shared" si="42"/>
        <v>51479280</v>
      </c>
      <c r="BH56" s="275">
        <f t="shared" si="43"/>
        <v>8.8297034394206868E-3</v>
      </c>
      <c r="BI56" s="257"/>
      <c r="BJ56" s="138">
        <f t="shared" si="44"/>
        <v>162355</v>
      </c>
      <c r="BK56" s="100">
        <v>1948262</v>
      </c>
      <c r="BL56" s="138">
        <f t="shared" si="45"/>
        <v>162560</v>
      </c>
      <c r="BM56" s="275">
        <v>1950718</v>
      </c>
      <c r="BN56" s="138">
        <f t="shared" si="46"/>
        <v>-205</v>
      </c>
      <c r="BO56" s="22"/>
    </row>
    <row r="57" spans="1:67" s="70" customFormat="1" hidden="1" outlineLevel="1" x14ac:dyDescent="0.25">
      <c r="A57" s="65" t="s">
        <v>1280</v>
      </c>
      <c r="B57" s="66" t="s">
        <v>1741</v>
      </c>
      <c r="C57" s="67" t="s">
        <v>2201</v>
      </c>
      <c r="D57" s="68"/>
      <c r="E57" s="69"/>
      <c r="F57" s="284">
        <v>0</v>
      </c>
      <c r="G57" s="284">
        <v>-17060</v>
      </c>
      <c r="H57" s="284">
        <f t="shared" si="24"/>
        <v>17060</v>
      </c>
      <c r="I57" s="272"/>
      <c r="J57" s="278"/>
      <c r="K57" s="284">
        <v>0</v>
      </c>
      <c r="L57" s="284">
        <v>0</v>
      </c>
      <c r="M57" s="284">
        <f t="shared" si="25"/>
        <v>0</v>
      </c>
      <c r="N57" s="272" t="str">
        <f t="shared" si="26"/>
        <v/>
      </c>
      <c r="O57" s="278"/>
      <c r="P57" s="284">
        <v>0</v>
      </c>
      <c r="Q57" s="284">
        <v>0</v>
      </c>
      <c r="R57" s="284">
        <f t="shared" si="27"/>
        <v>0</v>
      </c>
      <c r="S57" s="278"/>
      <c r="T57" s="284">
        <v>0</v>
      </c>
      <c r="U57" s="284">
        <v>-101351</v>
      </c>
      <c r="V57" s="284">
        <f t="shared" si="28"/>
        <v>101351</v>
      </c>
      <c r="W57" s="272">
        <f t="shared" si="29"/>
        <v>1</v>
      </c>
      <c r="X57" s="278"/>
      <c r="Y57" s="284">
        <v>0</v>
      </c>
      <c r="Z57" s="284">
        <v>0</v>
      </c>
      <c r="AA57" s="284">
        <f t="shared" si="30"/>
        <v>0</v>
      </c>
      <c r="AB57" s="272" t="str">
        <f t="shared" si="31"/>
        <v/>
      </c>
      <c r="AC57" s="278"/>
      <c r="AD57" s="311">
        <f>ROUND(ABS(AE57)/MONTH(FERC_IS1!$C$701),0)</f>
        <v>0</v>
      </c>
      <c r="AE57" s="284">
        <v>0</v>
      </c>
      <c r="AF57" s="311">
        <f>ROUND(ABS(AG57)/MONTH(FERC_IS1!$C$701),0)</f>
        <v>0</v>
      </c>
      <c r="AG57" s="272">
        <v>0</v>
      </c>
      <c r="AH57" s="284">
        <f t="shared" si="32"/>
        <v>0</v>
      </c>
      <c r="AI57" s="278"/>
      <c r="AJ57" s="284">
        <v>0</v>
      </c>
      <c r="AK57" s="284">
        <v>-63760</v>
      </c>
      <c r="AL57" s="284">
        <f t="shared" si="33"/>
        <v>63760</v>
      </c>
      <c r="AM57" s="272">
        <f t="shared" si="34"/>
        <v>1</v>
      </c>
      <c r="AN57" s="278"/>
      <c r="AO57" s="284">
        <v>0</v>
      </c>
      <c r="AP57" s="284">
        <v>0</v>
      </c>
      <c r="AQ57" s="284">
        <f t="shared" si="35"/>
        <v>0</v>
      </c>
      <c r="AR57" s="272" t="str">
        <f t="shared" si="36"/>
        <v/>
      </c>
      <c r="AS57" s="278"/>
      <c r="AT57" s="296">
        <f t="shared" si="37"/>
        <v>0</v>
      </c>
      <c r="AU57" s="284">
        <v>0</v>
      </c>
      <c r="AV57" s="296">
        <f t="shared" si="38"/>
        <v>0</v>
      </c>
      <c r="AW57" s="272">
        <v>0</v>
      </c>
      <c r="AX57" s="296">
        <f t="shared" si="39"/>
        <v>0</v>
      </c>
      <c r="AY57" s="278"/>
      <c r="AZ57" s="284">
        <v>-719707</v>
      </c>
      <c r="BA57" s="284">
        <v>308961</v>
      </c>
      <c r="BB57" s="284">
        <f t="shared" si="40"/>
        <v>-1028668</v>
      </c>
      <c r="BC57" s="272">
        <f t="shared" si="41"/>
        <v>-3.3294428746670293</v>
      </c>
      <c r="BD57" s="278"/>
      <c r="BE57" s="284">
        <v>0</v>
      </c>
      <c r="BF57" s="284">
        <v>0</v>
      </c>
      <c r="BG57" s="284">
        <f t="shared" si="42"/>
        <v>0</v>
      </c>
      <c r="BH57" s="272" t="str">
        <f t="shared" si="43"/>
        <v/>
      </c>
      <c r="BI57" s="278"/>
      <c r="BJ57" s="296">
        <f t="shared" si="44"/>
        <v>0</v>
      </c>
      <c r="BK57" s="284">
        <v>0</v>
      </c>
      <c r="BL57" s="296">
        <f t="shared" si="45"/>
        <v>0</v>
      </c>
      <c r="BM57" s="272">
        <v>0</v>
      </c>
      <c r="BN57" s="296">
        <f t="shared" si="46"/>
        <v>0</v>
      </c>
      <c r="BO57" s="65"/>
    </row>
    <row r="58" spans="1:67" s="70" customFormat="1" hidden="1" outlineLevel="1" x14ac:dyDescent="0.25">
      <c r="A58" s="65" t="s">
        <v>1281</v>
      </c>
      <c r="B58" s="66" t="s">
        <v>1742</v>
      </c>
      <c r="C58" s="67" t="s">
        <v>2202</v>
      </c>
      <c r="D58" s="68"/>
      <c r="E58" s="69"/>
      <c r="F58" s="284">
        <v>0</v>
      </c>
      <c r="G58" s="284">
        <v>-3883</v>
      </c>
      <c r="H58" s="284">
        <f t="shared" si="24"/>
        <v>3883</v>
      </c>
      <c r="I58" s="272"/>
      <c r="J58" s="278"/>
      <c r="K58" s="284">
        <v>0</v>
      </c>
      <c r="L58" s="284">
        <v>0</v>
      </c>
      <c r="M58" s="284">
        <f t="shared" si="25"/>
        <v>0</v>
      </c>
      <c r="N58" s="272" t="str">
        <f t="shared" si="26"/>
        <v/>
      </c>
      <c r="O58" s="278"/>
      <c r="P58" s="284">
        <v>0</v>
      </c>
      <c r="Q58" s="284">
        <v>0</v>
      </c>
      <c r="R58" s="284">
        <f t="shared" si="27"/>
        <v>0</v>
      </c>
      <c r="S58" s="278"/>
      <c r="T58" s="284">
        <v>0</v>
      </c>
      <c r="U58" s="284">
        <v>-23079</v>
      </c>
      <c r="V58" s="284">
        <f t="shared" si="28"/>
        <v>23079</v>
      </c>
      <c r="W58" s="272">
        <f t="shared" si="29"/>
        <v>1</v>
      </c>
      <c r="X58" s="278"/>
      <c r="Y58" s="284">
        <v>0</v>
      </c>
      <c r="Z58" s="284">
        <v>0</v>
      </c>
      <c r="AA58" s="284">
        <f t="shared" si="30"/>
        <v>0</v>
      </c>
      <c r="AB58" s="272" t="str">
        <f t="shared" si="31"/>
        <v/>
      </c>
      <c r="AC58" s="278"/>
      <c r="AD58" s="311">
        <f>ROUND(ABS(AE58)/MONTH(FERC_IS1!$C$701),0)</f>
        <v>0</v>
      </c>
      <c r="AE58" s="284">
        <v>0</v>
      </c>
      <c r="AF58" s="311">
        <f>ROUND(ABS(AG58)/MONTH(FERC_IS1!$C$701),0)</f>
        <v>0</v>
      </c>
      <c r="AG58" s="272">
        <v>0</v>
      </c>
      <c r="AH58" s="284">
        <f t="shared" si="32"/>
        <v>0</v>
      </c>
      <c r="AI58" s="278"/>
      <c r="AJ58" s="284">
        <v>0</v>
      </c>
      <c r="AK58" s="284">
        <v>-14666</v>
      </c>
      <c r="AL58" s="284">
        <f t="shared" si="33"/>
        <v>14666</v>
      </c>
      <c r="AM58" s="272">
        <f t="shared" si="34"/>
        <v>1</v>
      </c>
      <c r="AN58" s="278"/>
      <c r="AO58" s="284">
        <v>0</v>
      </c>
      <c r="AP58" s="284">
        <v>0</v>
      </c>
      <c r="AQ58" s="284">
        <f t="shared" si="35"/>
        <v>0</v>
      </c>
      <c r="AR58" s="272" t="str">
        <f t="shared" si="36"/>
        <v/>
      </c>
      <c r="AS58" s="278"/>
      <c r="AT58" s="296">
        <f t="shared" si="37"/>
        <v>0</v>
      </c>
      <c r="AU58" s="284">
        <v>0</v>
      </c>
      <c r="AV58" s="296">
        <f t="shared" si="38"/>
        <v>0</v>
      </c>
      <c r="AW58" s="272">
        <v>0</v>
      </c>
      <c r="AX58" s="296">
        <f t="shared" si="39"/>
        <v>0</v>
      </c>
      <c r="AY58" s="278"/>
      <c r="AZ58" s="284">
        <v>-158271</v>
      </c>
      <c r="BA58" s="284">
        <v>-149526</v>
      </c>
      <c r="BB58" s="284">
        <f t="shared" si="40"/>
        <v>-8745</v>
      </c>
      <c r="BC58" s="272">
        <f t="shared" si="41"/>
        <v>5.8484812005938767E-2</v>
      </c>
      <c r="BD58" s="278"/>
      <c r="BE58" s="284">
        <v>0</v>
      </c>
      <c r="BF58" s="284">
        <v>0</v>
      </c>
      <c r="BG58" s="284">
        <f t="shared" si="42"/>
        <v>0</v>
      </c>
      <c r="BH58" s="272" t="str">
        <f t="shared" si="43"/>
        <v/>
      </c>
      <c r="BI58" s="278"/>
      <c r="BJ58" s="296">
        <f t="shared" si="44"/>
        <v>0</v>
      </c>
      <c r="BK58" s="284">
        <v>0</v>
      </c>
      <c r="BL58" s="296">
        <f t="shared" si="45"/>
        <v>0</v>
      </c>
      <c r="BM58" s="272">
        <v>0</v>
      </c>
      <c r="BN58" s="296">
        <f t="shared" si="46"/>
        <v>0</v>
      </c>
      <c r="BO58" s="65"/>
    </row>
    <row r="59" spans="1:67" s="70" customFormat="1" hidden="1" outlineLevel="1" x14ac:dyDescent="0.25">
      <c r="A59" s="65" t="s">
        <v>1282</v>
      </c>
      <c r="B59" s="66" t="s">
        <v>1743</v>
      </c>
      <c r="C59" s="67" t="s">
        <v>2203</v>
      </c>
      <c r="D59" s="68"/>
      <c r="E59" s="69"/>
      <c r="F59" s="284">
        <v>0</v>
      </c>
      <c r="G59" s="284">
        <v>-114363</v>
      </c>
      <c r="H59" s="284">
        <f t="shared" si="24"/>
        <v>114363</v>
      </c>
      <c r="I59" s="272"/>
      <c r="J59" s="278"/>
      <c r="K59" s="284">
        <v>0</v>
      </c>
      <c r="L59" s="284">
        <v>0</v>
      </c>
      <c r="M59" s="284">
        <f t="shared" si="25"/>
        <v>0</v>
      </c>
      <c r="N59" s="272" t="str">
        <f t="shared" si="26"/>
        <v/>
      </c>
      <c r="O59" s="278"/>
      <c r="P59" s="284">
        <v>0</v>
      </c>
      <c r="Q59" s="284">
        <v>0</v>
      </c>
      <c r="R59" s="284">
        <f t="shared" si="27"/>
        <v>0</v>
      </c>
      <c r="S59" s="278"/>
      <c r="T59" s="284">
        <v>0</v>
      </c>
      <c r="U59" s="284">
        <v>-679515</v>
      </c>
      <c r="V59" s="284">
        <f t="shared" si="28"/>
        <v>679515</v>
      </c>
      <c r="W59" s="272">
        <f t="shared" si="29"/>
        <v>1</v>
      </c>
      <c r="X59" s="278"/>
      <c r="Y59" s="284">
        <v>0</v>
      </c>
      <c r="Z59" s="284">
        <v>0</v>
      </c>
      <c r="AA59" s="284">
        <f t="shared" si="30"/>
        <v>0</v>
      </c>
      <c r="AB59" s="272" t="str">
        <f t="shared" si="31"/>
        <v/>
      </c>
      <c r="AC59" s="278"/>
      <c r="AD59" s="311">
        <f>ROUND(ABS(AE59)/MONTH(FERC_IS1!$C$701),0)</f>
        <v>0</v>
      </c>
      <c r="AE59" s="284">
        <v>0</v>
      </c>
      <c r="AF59" s="311">
        <f>ROUND(ABS(AG59)/MONTH(FERC_IS1!$C$701),0)</f>
        <v>0</v>
      </c>
      <c r="AG59" s="272">
        <v>0</v>
      </c>
      <c r="AH59" s="284">
        <f t="shared" si="32"/>
        <v>0</v>
      </c>
      <c r="AI59" s="278"/>
      <c r="AJ59" s="284">
        <v>0</v>
      </c>
      <c r="AK59" s="284">
        <v>-429031</v>
      </c>
      <c r="AL59" s="284">
        <f t="shared" si="33"/>
        <v>429031</v>
      </c>
      <c r="AM59" s="272">
        <f t="shared" si="34"/>
        <v>1</v>
      </c>
      <c r="AN59" s="278"/>
      <c r="AO59" s="284">
        <v>0</v>
      </c>
      <c r="AP59" s="284">
        <v>0</v>
      </c>
      <c r="AQ59" s="284">
        <f t="shared" si="35"/>
        <v>0</v>
      </c>
      <c r="AR59" s="272" t="str">
        <f t="shared" si="36"/>
        <v/>
      </c>
      <c r="AS59" s="278"/>
      <c r="AT59" s="296">
        <f t="shared" si="37"/>
        <v>0</v>
      </c>
      <c r="AU59" s="284">
        <v>0</v>
      </c>
      <c r="AV59" s="296">
        <f t="shared" si="38"/>
        <v>0</v>
      </c>
      <c r="AW59" s="272">
        <v>0</v>
      </c>
      <c r="AX59" s="296">
        <f t="shared" si="39"/>
        <v>0</v>
      </c>
      <c r="AY59" s="278"/>
      <c r="AZ59" s="284">
        <v>-4764663</v>
      </c>
      <c r="BA59" s="284">
        <v>-4545367</v>
      </c>
      <c r="BB59" s="284">
        <f t="shared" si="40"/>
        <v>-219296</v>
      </c>
      <c r="BC59" s="272">
        <f t="shared" si="41"/>
        <v>4.8246049218907953E-2</v>
      </c>
      <c r="BD59" s="278"/>
      <c r="BE59" s="284">
        <v>0</v>
      </c>
      <c r="BF59" s="284">
        <v>0</v>
      </c>
      <c r="BG59" s="284">
        <f t="shared" si="42"/>
        <v>0</v>
      </c>
      <c r="BH59" s="272" t="str">
        <f t="shared" si="43"/>
        <v/>
      </c>
      <c r="BI59" s="278"/>
      <c r="BJ59" s="296">
        <f t="shared" si="44"/>
        <v>0</v>
      </c>
      <c r="BK59" s="284">
        <v>0</v>
      </c>
      <c r="BL59" s="296">
        <f t="shared" si="45"/>
        <v>0</v>
      </c>
      <c r="BM59" s="272">
        <v>0</v>
      </c>
      <c r="BN59" s="296">
        <f t="shared" si="46"/>
        <v>0</v>
      </c>
      <c r="BO59" s="65"/>
    </row>
    <row r="60" spans="1:67" s="70" customFormat="1" hidden="1" outlineLevel="1" x14ac:dyDescent="0.25">
      <c r="A60" s="65" t="s">
        <v>1283</v>
      </c>
      <c r="B60" s="66" t="s">
        <v>1744</v>
      </c>
      <c r="C60" s="67" t="s">
        <v>2204</v>
      </c>
      <c r="D60" s="68"/>
      <c r="E60" s="69"/>
      <c r="F60" s="284">
        <v>625314</v>
      </c>
      <c r="G60" s="284">
        <v>0</v>
      </c>
      <c r="H60" s="284">
        <f t="shared" si="24"/>
        <v>625314</v>
      </c>
      <c r="I60" s="272"/>
      <c r="J60" s="278"/>
      <c r="K60" s="284">
        <v>0</v>
      </c>
      <c r="L60" s="284">
        <v>0</v>
      </c>
      <c r="M60" s="284">
        <f t="shared" si="25"/>
        <v>0</v>
      </c>
      <c r="N60" s="272" t="str">
        <f t="shared" si="26"/>
        <v/>
      </c>
      <c r="O60" s="278"/>
      <c r="P60" s="284">
        <v>0</v>
      </c>
      <c r="Q60" s="284">
        <v>0</v>
      </c>
      <c r="R60" s="284">
        <f t="shared" si="27"/>
        <v>0</v>
      </c>
      <c r="S60" s="278"/>
      <c r="T60" s="284">
        <v>524618</v>
      </c>
      <c r="U60" s="284">
        <v>0</v>
      </c>
      <c r="V60" s="284">
        <f t="shared" si="28"/>
        <v>524618</v>
      </c>
      <c r="W60" s="272">
        <f t="shared" si="29"/>
        <v>1</v>
      </c>
      <c r="X60" s="278"/>
      <c r="Y60" s="284">
        <v>0</v>
      </c>
      <c r="Z60" s="284">
        <v>0</v>
      </c>
      <c r="AA60" s="284">
        <f t="shared" si="30"/>
        <v>0</v>
      </c>
      <c r="AB60" s="272" t="str">
        <f t="shared" si="31"/>
        <v/>
      </c>
      <c r="AC60" s="278"/>
      <c r="AD60" s="311">
        <f>ROUND(ABS(AE60)/MONTH(FERC_IS1!$C$701),0)</f>
        <v>0</v>
      </c>
      <c r="AE60" s="284">
        <v>0</v>
      </c>
      <c r="AF60" s="311">
        <f>ROUND(ABS(AG60)/MONTH(FERC_IS1!$C$701),0)</f>
        <v>0</v>
      </c>
      <c r="AG60" s="272">
        <v>0</v>
      </c>
      <c r="AH60" s="284">
        <f t="shared" si="32"/>
        <v>0</v>
      </c>
      <c r="AI60" s="278"/>
      <c r="AJ60" s="284">
        <v>584945</v>
      </c>
      <c r="AK60" s="284">
        <v>0</v>
      </c>
      <c r="AL60" s="284">
        <f t="shared" si="33"/>
        <v>584945</v>
      </c>
      <c r="AM60" s="272">
        <f t="shared" si="34"/>
        <v>1</v>
      </c>
      <c r="AN60" s="278"/>
      <c r="AO60" s="284">
        <v>0</v>
      </c>
      <c r="AP60" s="284">
        <v>0</v>
      </c>
      <c r="AQ60" s="284">
        <f t="shared" si="35"/>
        <v>0</v>
      </c>
      <c r="AR60" s="272" t="str">
        <f t="shared" si="36"/>
        <v/>
      </c>
      <c r="AS60" s="278"/>
      <c r="AT60" s="296">
        <f t="shared" si="37"/>
        <v>0</v>
      </c>
      <c r="AU60" s="284">
        <v>0</v>
      </c>
      <c r="AV60" s="296">
        <f t="shared" si="38"/>
        <v>0</v>
      </c>
      <c r="AW60" s="272">
        <v>0</v>
      </c>
      <c r="AX60" s="296">
        <f t="shared" si="39"/>
        <v>0</v>
      </c>
      <c r="AY60" s="278"/>
      <c r="AZ60" s="284">
        <v>524618</v>
      </c>
      <c r="BA60" s="284">
        <v>0</v>
      </c>
      <c r="BB60" s="284">
        <f t="shared" si="40"/>
        <v>524618</v>
      </c>
      <c r="BC60" s="272">
        <f t="shared" si="41"/>
        <v>1</v>
      </c>
      <c r="BD60" s="278"/>
      <c r="BE60" s="284">
        <v>0</v>
      </c>
      <c r="BF60" s="284">
        <v>0</v>
      </c>
      <c r="BG60" s="284">
        <f t="shared" si="42"/>
        <v>0</v>
      </c>
      <c r="BH60" s="272" t="str">
        <f t="shared" si="43"/>
        <v/>
      </c>
      <c r="BI60" s="278"/>
      <c r="BJ60" s="296">
        <f t="shared" si="44"/>
        <v>0</v>
      </c>
      <c r="BK60" s="284">
        <v>0</v>
      </c>
      <c r="BL60" s="296">
        <f t="shared" si="45"/>
        <v>0</v>
      </c>
      <c r="BM60" s="272">
        <v>0</v>
      </c>
      <c r="BN60" s="296">
        <f t="shared" si="46"/>
        <v>0</v>
      </c>
      <c r="BO60" s="65"/>
    </row>
    <row r="61" spans="1:67" s="70" customFormat="1" hidden="1" outlineLevel="1" x14ac:dyDescent="0.25">
      <c r="A61" s="65" t="s">
        <v>1284</v>
      </c>
      <c r="B61" s="66" t="s">
        <v>1745</v>
      </c>
      <c r="C61" s="67" t="s">
        <v>2205</v>
      </c>
      <c r="D61" s="68"/>
      <c r="E61" s="69"/>
      <c r="F61" s="284">
        <v>124062</v>
      </c>
      <c r="G61" s="284">
        <v>0</v>
      </c>
      <c r="H61" s="284">
        <f t="shared" si="24"/>
        <v>124062</v>
      </c>
      <c r="I61" s="272"/>
      <c r="J61" s="278"/>
      <c r="K61" s="284">
        <v>0</v>
      </c>
      <c r="L61" s="284">
        <v>0</v>
      </c>
      <c r="M61" s="284">
        <f t="shared" si="25"/>
        <v>0</v>
      </c>
      <c r="N61" s="272" t="str">
        <f t="shared" si="26"/>
        <v/>
      </c>
      <c r="O61" s="278"/>
      <c r="P61" s="284">
        <v>0</v>
      </c>
      <c r="Q61" s="284">
        <v>0</v>
      </c>
      <c r="R61" s="284">
        <f t="shared" si="27"/>
        <v>0</v>
      </c>
      <c r="S61" s="278"/>
      <c r="T61" s="284">
        <v>101295</v>
      </c>
      <c r="U61" s="284">
        <v>0</v>
      </c>
      <c r="V61" s="284">
        <f t="shared" si="28"/>
        <v>101295</v>
      </c>
      <c r="W61" s="272">
        <f t="shared" si="29"/>
        <v>1</v>
      </c>
      <c r="X61" s="278"/>
      <c r="Y61" s="284">
        <v>0</v>
      </c>
      <c r="Z61" s="284">
        <v>0</v>
      </c>
      <c r="AA61" s="284">
        <f t="shared" si="30"/>
        <v>0</v>
      </c>
      <c r="AB61" s="272" t="str">
        <f t="shared" si="31"/>
        <v/>
      </c>
      <c r="AC61" s="278"/>
      <c r="AD61" s="311">
        <f>ROUND(ABS(AE61)/MONTH(FERC_IS1!$C$701),0)</f>
        <v>0</v>
      </c>
      <c r="AE61" s="284">
        <v>0</v>
      </c>
      <c r="AF61" s="311">
        <f>ROUND(ABS(AG61)/MONTH(FERC_IS1!$C$701),0)</f>
        <v>0</v>
      </c>
      <c r="AG61" s="272">
        <v>0</v>
      </c>
      <c r="AH61" s="284">
        <f t="shared" si="32"/>
        <v>0</v>
      </c>
      <c r="AI61" s="278"/>
      <c r="AJ61" s="284">
        <v>114938</v>
      </c>
      <c r="AK61" s="284">
        <v>0</v>
      </c>
      <c r="AL61" s="284">
        <f t="shared" si="33"/>
        <v>114938</v>
      </c>
      <c r="AM61" s="272">
        <f t="shared" si="34"/>
        <v>1</v>
      </c>
      <c r="AN61" s="278"/>
      <c r="AO61" s="284">
        <v>0</v>
      </c>
      <c r="AP61" s="284">
        <v>0</v>
      </c>
      <c r="AQ61" s="284">
        <f t="shared" si="35"/>
        <v>0</v>
      </c>
      <c r="AR61" s="272" t="str">
        <f t="shared" si="36"/>
        <v/>
      </c>
      <c r="AS61" s="278"/>
      <c r="AT61" s="296">
        <f t="shared" si="37"/>
        <v>0</v>
      </c>
      <c r="AU61" s="284">
        <v>0</v>
      </c>
      <c r="AV61" s="296">
        <f t="shared" si="38"/>
        <v>0</v>
      </c>
      <c r="AW61" s="272">
        <v>0</v>
      </c>
      <c r="AX61" s="296">
        <f t="shared" si="39"/>
        <v>0</v>
      </c>
      <c r="AY61" s="278"/>
      <c r="AZ61" s="284">
        <v>101295</v>
      </c>
      <c r="BA61" s="284">
        <v>0</v>
      </c>
      <c r="BB61" s="284">
        <f t="shared" si="40"/>
        <v>101295</v>
      </c>
      <c r="BC61" s="272">
        <f t="shared" si="41"/>
        <v>1</v>
      </c>
      <c r="BD61" s="278"/>
      <c r="BE61" s="284">
        <v>0</v>
      </c>
      <c r="BF61" s="284">
        <v>0</v>
      </c>
      <c r="BG61" s="284">
        <f t="shared" si="42"/>
        <v>0</v>
      </c>
      <c r="BH61" s="272" t="str">
        <f t="shared" si="43"/>
        <v/>
      </c>
      <c r="BI61" s="278"/>
      <c r="BJ61" s="296">
        <f t="shared" si="44"/>
        <v>0</v>
      </c>
      <c r="BK61" s="284">
        <v>0</v>
      </c>
      <c r="BL61" s="296">
        <f t="shared" si="45"/>
        <v>0</v>
      </c>
      <c r="BM61" s="272">
        <v>0</v>
      </c>
      <c r="BN61" s="296">
        <f t="shared" si="46"/>
        <v>0</v>
      </c>
      <c r="BO61" s="65"/>
    </row>
    <row r="62" spans="1:67" s="70" customFormat="1" hidden="1" outlineLevel="1" x14ac:dyDescent="0.25">
      <c r="A62" s="65" t="s">
        <v>1285</v>
      </c>
      <c r="B62" s="66" t="s">
        <v>1746</v>
      </c>
      <c r="C62" s="67" t="s">
        <v>2206</v>
      </c>
      <c r="D62" s="68"/>
      <c r="E62" s="69"/>
      <c r="F62" s="284">
        <v>3623431</v>
      </c>
      <c r="G62" s="284">
        <v>0</v>
      </c>
      <c r="H62" s="284">
        <f t="shared" si="24"/>
        <v>3623431</v>
      </c>
      <c r="I62" s="272"/>
      <c r="J62" s="278"/>
      <c r="K62" s="284">
        <v>0</v>
      </c>
      <c r="L62" s="284">
        <v>0</v>
      </c>
      <c r="M62" s="284">
        <f t="shared" si="25"/>
        <v>0</v>
      </c>
      <c r="N62" s="272" t="str">
        <f t="shared" si="26"/>
        <v/>
      </c>
      <c r="O62" s="278"/>
      <c r="P62" s="284">
        <v>0</v>
      </c>
      <c r="Q62" s="284">
        <v>0</v>
      </c>
      <c r="R62" s="284">
        <f t="shared" si="27"/>
        <v>0</v>
      </c>
      <c r="S62" s="278"/>
      <c r="T62" s="284">
        <v>2949945</v>
      </c>
      <c r="U62" s="284">
        <v>0</v>
      </c>
      <c r="V62" s="284">
        <f t="shared" si="28"/>
        <v>2949945</v>
      </c>
      <c r="W62" s="272">
        <f t="shared" si="29"/>
        <v>1</v>
      </c>
      <c r="X62" s="278"/>
      <c r="Y62" s="284">
        <v>0</v>
      </c>
      <c r="Z62" s="284">
        <v>0</v>
      </c>
      <c r="AA62" s="284">
        <f t="shared" si="30"/>
        <v>0</v>
      </c>
      <c r="AB62" s="272" t="str">
        <f t="shared" si="31"/>
        <v/>
      </c>
      <c r="AC62" s="278"/>
      <c r="AD62" s="311">
        <f>ROUND(ABS(AE62)/MONTH(FERC_IS1!$C$701),0)</f>
        <v>0</v>
      </c>
      <c r="AE62" s="284">
        <v>0</v>
      </c>
      <c r="AF62" s="311">
        <f>ROUND(ABS(AG62)/MONTH(FERC_IS1!$C$701),0)</f>
        <v>0</v>
      </c>
      <c r="AG62" s="272">
        <v>0</v>
      </c>
      <c r="AH62" s="284">
        <f t="shared" si="32"/>
        <v>0</v>
      </c>
      <c r="AI62" s="278"/>
      <c r="AJ62" s="284">
        <v>3353458</v>
      </c>
      <c r="AK62" s="284">
        <v>0</v>
      </c>
      <c r="AL62" s="284">
        <f t="shared" si="33"/>
        <v>3353458</v>
      </c>
      <c r="AM62" s="272">
        <f t="shared" si="34"/>
        <v>1</v>
      </c>
      <c r="AN62" s="278"/>
      <c r="AO62" s="284">
        <v>0</v>
      </c>
      <c r="AP62" s="284">
        <v>0</v>
      </c>
      <c r="AQ62" s="284">
        <f t="shared" si="35"/>
        <v>0</v>
      </c>
      <c r="AR62" s="272" t="str">
        <f t="shared" si="36"/>
        <v/>
      </c>
      <c r="AS62" s="278"/>
      <c r="AT62" s="296">
        <f t="shared" si="37"/>
        <v>0</v>
      </c>
      <c r="AU62" s="284">
        <v>0</v>
      </c>
      <c r="AV62" s="296">
        <f t="shared" si="38"/>
        <v>0</v>
      </c>
      <c r="AW62" s="272">
        <v>0</v>
      </c>
      <c r="AX62" s="296">
        <f t="shared" si="39"/>
        <v>0</v>
      </c>
      <c r="AY62" s="278"/>
      <c r="AZ62" s="284">
        <v>2949945</v>
      </c>
      <c r="BA62" s="284">
        <v>0</v>
      </c>
      <c r="BB62" s="284">
        <f t="shared" si="40"/>
        <v>2949945</v>
      </c>
      <c r="BC62" s="272">
        <f t="shared" si="41"/>
        <v>1</v>
      </c>
      <c r="BD62" s="278"/>
      <c r="BE62" s="284">
        <v>0</v>
      </c>
      <c r="BF62" s="284">
        <v>0</v>
      </c>
      <c r="BG62" s="284">
        <f t="shared" si="42"/>
        <v>0</v>
      </c>
      <c r="BH62" s="272" t="str">
        <f t="shared" si="43"/>
        <v/>
      </c>
      <c r="BI62" s="278"/>
      <c r="BJ62" s="296">
        <f t="shared" si="44"/>
        <v>0</v>
      </c>
      <c r="BK62" s="284">
        <v>0</v>
      </c>
      <c r="BL62" s="296">
        <f t="shared" si="45"/>
        <v>0</v>
      </c>
      <c r="BM62" s="272">
        <v>0</v>
      </c>
      <c r="BN62" s="296">
        <f t="shared" si="46"/>
        <v>0</v>
      </c>
      <c r="BO62" s="65"/>
    </row>
    <row r="63" spans="1:67" s="103" customFormat="1" ht="12.75" customHeight="1" collapsed="1" x14ac:dyDescent="0.25">
      <c r="A63" s="103" t="s">
        <v>775</v>
      </c>
      <c r="B63" s="103" t="s">
        <v>63</v>
      </c>
      <c r="C63" s="118" t="s">
        <v>757</v>
      </c>
      <c r="D63" s="73"/>
      <c r="E63" s="73"/>
      <c r="F63" s="101">
        <v>4372807</v>
      </c>
      <c r="G63" s="101">
        <v>-135306</v>
      </c>
      <c r="H63" s="101">
        <f t="shared" si="24"/>
        <v>4508113</v>
      </c>
      <c r="I63" s="276"/>
      <c r="J63" s="259"/>
      <c r="K63" s="101">
        <v>0</v>
      </c>
      <c r="L63" s="101">
        <v>0</v>
      </c>
      <c r="M63" s="101">
        <f t="shared" si="25"/>
        <v>0</v>
      </c>
      <c r="N63" s="276" t="str">
        <f t="shared" si="26"/>
        <v/>
      </c>
      <c r="O63" s="259"/>
      <c r="P63" s="139">
        <v>0</v>
      </c>
      <c r="Q63" s="139">
        <v>0</v>
      </c>
      <c r="R63" s="139">
        <f t="shared" si="27"/>
        <v>0</v>
      </c>
      <c r="S63" s="259"/>
      <c r="T63" s="101">
        <v>3575858</v>
      </c>
      <c r="U63" s="101">
        <v>-803945</v>
      </c>
      <c r="V63" s="101">
        <f t="shared" si="28"/>
        <v>4379803</v>
      </c>
      <c r="W63" s="276">
        <f t="shared" si="29"/>
        <v>-5.4478888481177199</v>
      </c>
      <c r="X63" s="259"/>
      <c r="Y63" s="101">
        <v>0</v>
      </c>
      <c r="Z63" s="101">
        <v>0</v>
      </c>
      <c r="AA63" s="101">
        <f t="shared" si="30"/>
        <v>0</v>
      </c>
      <c r="AB63" s="276" t="str">
        <f t="shared" si="31"/>
        <v/>
      </c>
      <c r="AC63" s="259"/>
      <c r="AD63" s="139">
        <f>ROUND(ABS(AE63)/MONTH(FERC_IS1!$C$701),0)</f>
        <v>0</v>
      </c>
      <c r="AE63" s="139">
        <v>0</v>
      </c>
      <c r="AF63" s="139">
        <f>ROUND(ABS(AG63)/MONTH(FERC_IS1!$C$701),0)</f>
        <v>0</v>
      </c>
      <c r="AG63" s="294">
        <v>0</v>
      </c>
      <c r="AH63" s="139">
        <f t="shared" si="32"/>
        <v>0</v>
      </c>
      <c r="AI63" s="259"/>
      <c r="AJ63" s="101">
        <v>4053341</v>
      </c>
      <c r="AK63" s="101">
        <v>-507457</v>
      </c>
      <c r="AL63" s="101">
        <f t="shared" si="33"/>
        <v>4560798</v>
      </c>
      <c r="AM63" s="276">
        <f t="shared" si="34"/>
        <v>-8.9875555958435882</v>
      </c>
      <c r="AN63" s="259"/>
      <c r="AO63" s="101">
        <v>0</v>
      </c>
      <c r="AP63" s="101">
        <v>0</v>
      </c>
      <c r="AQ63" s="101">
        <f t="shared" si="35"/>
        <v>0</v>
      </c>
      <c r="AR63" s="276" t="str">
        <f t="shared" si="36"/>
        <v/>
      </c>
      <c r="AS63" s="259"/>
      <c r="AT63" s="139">
        <f t="shared" si="37"/>
        <v>0</v>
      </c>
      <c r="AU63" s="101">
        <v>0</v>
      </c>
      <c r="AV63" s="139">
        <f t="shared" si="38"/>
        <v>0</v>
      </c>
      <c r="AW63" s="276">
        <v>0</v>
      </c>
      <c r="AX63" s="139">
        <f t="shared" si="39"/>
        <v>0</v>
      </c>
      <c r="AY63" s="259"/>
      <c r="AZ63" s="101">
        <v>-2066783</v>
      </c>
      <c r="BA63" s="101">
        <v>-4385932</v>
      </c>
      <c r="BB63" s="101">
        <f t="shared" si="40"/>
        <v>2319149</v>
      </c>
      <c r="BC63" s="276">
        <f t="shared" si="41"/>
        <v>-0.52876993988962895</v>
      </c>
      <c r="BD63" s="259"/>
      <c r="BE63" s="101">
        <v>0</v>
      </c>
      <c r="BF63" s="101">
        <v>0</v>
      </c>
      <c r="BG63" s="101">
        <f t="shared" si="42"/>
        <v>0</v>
      </c>
      <c r="BH63" s="276" t="str">
        <f t="shared" si="43"/>
        <v/>
      </c>
      <c r="BI63" s="259"/>
      <c r="BJ63" s="139">
        <f t="shared" si="44"/>
        <v>0</v>
      </c>
      <c r="BK63" s="101">
        <v>0</v>
      </c>
      <c r="BL63" s="139">
        <f t="shared" si="45"/>
        <v>0</v>
      </c>
      <c r="BM63" s="276">
        <v>0</v>
      </c>
      <c r="BN63" s="139">
        <f t="shared" si="46"/>
        <v>0</v>
      </c>
    </row>
    <row r="64" spans="1:67" s="43" customFormat="1" x14ac:dyDescent="0.25">
      <c r="A64" s="43" t="s">
        <v>877</v>
      </c>
      <c r="B64" s="43" t="s">
        <v>65</v>
      </c>
      <c r="C64" s="61" t="s">
        <v>756</v>
      </c>
      <c r="D64" s="50"/>
      <c r="E64" s="50"/>
      <c r="F64" s="287">
        <v>75452827.870000005</v>
      </c>
      <c r="G64" s="287">
        <v>52232836.939999998</v>
      </c>
      <c r="H64" s="100">
        <f t="shared" si="24"/>
        <v>23219990.930000007</v>
      </c>
      <c r="I64" s="271"/>
      <c r="J64" s="260"/>
      <c r="K64" s="287">
        <v>588109595</v>
      </c>
      <c r="L64" s="287">
        <v>521109212</v>
      </c>
      <c r="M64" s="100">
        <f t="shared" si="25"/>
        <v>67000383</v>
      </c>
      <c r="N64" s="271">
        <f t="shared" si="26"/>
        <v>0.12857263210307632</v>
      </c>
      <c r="O64" s="260"/>
      <c r="P64" s="141">
        <v>161659</v>
      </c>
      <c r="Q64" s="141">
        <v>162195</v>
      </c>
      <c r="R64" s="138"/>
      <c r="S64" s="260"/>
      <c r="T64" s="287">
        <v>363069650.21999997</v>
      </c>
      <c r="U64" s="287">
        <v>325621816.38000005</v>
      </c>
      <c r="V64" s="100">
        <f t="shared" si="28"/>
        <v>37447833.839999914</v>
      </c>
      <c r="W64" s="271">
        <f t="shared" si="29"/>
        <v>0.11500406900346739</v>
      </c>
      <c r="X64" s="260"/>
      <c r="Y64" s="287">
        <v>2975867657</v>
      </c>
      <c r="Z64" s="287">
        <v>2880642068</v>
      </c>
      <c r="AA64" s="100">
        <f t="shared" si="30"/>
        <v>95225589</v>
      </c>
      <c r="AB64" s="271">
        <f t="shared" si="31"/>
        <v>3.3057070872437179E-2</v>
      </c>
      <c r="AC64" s="260"/>
      <c r="AD64" s="141">
        <f>ROUND(ABS(AE64)/MONTH(FERC_IS1!$C$701),0)</f>
        <v>162206</v>
      </c>
      <c r="AE64" s="141">
        <v>973234</v>
      </c>
      <c r="AF64" s="138">
        <f>ROUND(ABS(AG64)/MONTH(FERC_IS1!$C$701),0)</f>
        <v>162508</v>
      </c>
      <c r="AG64" s="295">
        <v>975046</v>
      </c>
      <c r="AH64" s="141">
        <f t="shared" si="32"/>
        <v>-302</v>
      </c>
      <c r="AI64" s="260"/>
      <c r="AJ64" s="287">
        <v>167278424.04000002</v>
      </c>
      <c r="AK64" s="287">
        <v>152026716.90000001</v>
      </c>
      <c r="AL64" s="100">
        <f t="shared" si="33"/>
        <v>15251707.140000015</v>
      </c>
      <c r="AM64" s="271">
        <f t="shared" si="34"/>
        <v>0.10032254495130793</v>
      </c>
      <c r="AN64" s="260"/>
      <c r="AO64" s="287">
        <v>1378583511</v>
      </c>
      <c r="AP64" s="287">
        <v>1359587543</v>
      </c>
      <c r="AQ64" s="100">
        <f t="shared" si="35"/>
        <v>18995968</v>
      </c>
      <c r="AR64" s="271">
        <f t="shared" si="36"/>
        <v>1.3971860876339318E-2</v>
      </c>
      <c r="AS64" s="260"/>
      <c r="AT64" s="141">
        <f t="shared" si="37"/>
        <v>161869</v>
      </c>
      <c r="AU64" s="287">
        <v>485608</v>
      </c>
      <c r="AV64" s="138">
        <f t="shared" si="38"/>
        <v>162304</v>
      </c>
      <c r="AW64" s="271">
        <v>486912</v>
      </c>
      <c r="AX64" s="141">
        <f t="shared" si="39"/>
        <v>-435</v>
      </c>
      <c r="AY64" s="260"/>
      <c r="AZ64" s="287">
        <v>695579836.83000016</v>
      </c>
      <c r="BA64" s="287">
        <v>615177667.8599999</v>
      </c>
      <c r="BB64" s="100">
        <f t="shared" si="40"/>
        <v>80402168.970000267</v>
      </c>
      <c r="BC64" s="271">
        <f t="shared" si="41"/>
        <v>0.13069747679510682</v>
      </c>
      <c r="BD64" s="260"/>
      <c r="BE64" s="287">
        <v>5881718127</v>
      </c>
      <c r="BF64" s="287">
        <v>5830238847</v>
      </c>
      <c r="BG64" s="100">
        <f t="shared" si="42"/>
        <v>51479280</v>
      </c>
      <c r="BH64" s="271">
        <f t="shared" si="43"/>
        <v>8.8297034394206868E-3</v>
      </c>
      <c r="BI64" s="257"/>
      <c r="BJ64" s="141">
        <f t="shared" si="44"/>
        <v>162355</v>
      </c>
      <c r="BK64" s="287">
        <v>1948262</v>
      </c>
      <c r="BL64" s="138">
        <f t="shared" si="45"/>
        <v>162560</v>
      </c>
      <c r="BM64" s="271">
        <v>1950718</v>
      </c>
      <c r="BN64" s="141">
        <f t="shared" si="46"/>
        <v>-205</v>
      </c>
    </row>
    <row r="65" spans="1:67" s="43" customFormat="1" x14ac:dyDescent="0.25">
      <c r="B65" s="43" t="s">
        <v>69</v>
      </c>
      <c r="C65" s="61" t="s">
        <v>755</v>
      </c>
      <c r="D65" s="50"/>
      <c r="E65" s="127"/>
      <c r="F65" s="286"/>
      <c r="G65" s="286"/>
      <c r="H65" s="286">
        <f t="shared" si="24"/>
        <v>0</v>
      </c>
      <c r="I65" s="274" t="str">
        <f t="shared" ref="I65:I112" si="47">IF(AND(F65=0,G65=0),"",IF(OR(F65=0,G65=0),100%,(+H65/G65)))</f>
        <v/>
      </c>
      <c r="J65" s="257"/>
      <c r="K65" s="286"/>
      <c r="L65" s="286"/>
      <c r="M65" s="286">
        <f t="shared" si="25"/>
        <v>0</v>
      </c>
      <c r="N65" s="274" t="str">
        <f t="shared" si="26"/>
        <v/>
      </c>
      <c r="O65" s="257"/>
      <c r="P65" s="142"/>
      <c r="Q65" s="142"/>
      <c r="R65" s="142"/>
      <c r="S65" s="257"/>
      <c r="T65" s="286"/>
      <c r="U65" s="286"/>
      <c r="V65" s="286">
        <f t="shared" si="28"/>
        <v>0</v>
      </c>
      <c r="W65" s="274" t="str">
        <f t="shared" si="29"/>
        <v/>
      </c>
      <c r="X65" s="257"/>
      <c r="Y65" s="286"/>
      <c r="Z65" s="286"/>
      <c r="AA65" s="286">
        <f t="shared" si="30"/>
        <v>0</v>
      </c>
      <c r="AB65" s="274" t="str">
        <f t="shared" si="31"/>
        <v/>
      </c>
      <c r="AC65" s="257"/>
      <c r="AD65" s="142"/>
      <c r="AE65" s="142"/>
      <c r="AF65" s="142"/>
      <c r="AG65" s="292"/>
      <c r="AH65" s="142"/>
      <c r="AI65" s="257"/>
      <c r="AJ65" s="286"/>
      <c r="AK65" s="286"/>
      <c r="AL65" s="286">
        <f t="shared" si="33"/>
        <v>0</v>
      </c>
      <c r="AM65" s="274" t="str">
        <f t="shared" si="34"/>
        <v/>
      </c>
      <c r="AN65" s="257"/>
      <c r="AO65" s="286"/>
      <c r="AP65" s="286"/>
      <c r="AQ65" s="286">
        <f t="shared" si="35"/>
        <v>0</v>
      </c>
      <c r="AR65" s="274" t="str">
        <f t="shared" si="36"/>
        <v/>
      </c>
      <c r="AS65" s="257"/>
      <c r="AT65" s="142"/>
      <c r="AU65" s="286"/>
      <c r="AV65" s="142"/>
      <c r="AW65" s="274"/>
      <c r="AX65" s="142"/>
      <c r="AY65" s="257"/>
      <c r="AZ65" s="286"/>
      <c r="BA65" s="286"/>
      <c r="BB65" s="286">
        <f t="shared" si="40"/>
        <v>0</v>
      </c>
      <c r="BC65" s="274" t="str">
        <f t="shared" si="41"/>
        <v/>
      </c>
      <c r="BD65" s="257"/>
      <c r="BE65" s="286"/>
      <c r="BF65" s="286"/>
      <c r="BG65" s="286">
        <f t="shared" si="42"/>
        <v>0</v>
      </c>
      <c r="BH65" s="274" t="str">
        <f t="shared" si="43"/>
        <v/>
      </c>
      <c r="BI65" s="257"/>
      <c r="BJ65" s="142"/>
      <c r="BK65" s="286"/>
      <c r="BL65" s="142"/>
      <c r="BM65" s="274"/>
      <c r="BN65" s="142"/>
    </row>
    <row r="66" spans="1:67" s="70" customFormat="1" hidden="1" outlineLevel="1" x14ac:dyDescent="0.25">
      <c r="A66" s="65" t="s">
        <v>1286</v>
      </c>
      <c r="B66" s="66" t="s">
        <v>1747</v>
      </c>
      <c r="C66" s="67" t="s">
        <v>2207</v>
      </c>
      <c r="D66" s="68"/>
      <c r="E66" s="69"/>
      <c r="F66" s="284">
        <v>124423.59</v>
      </c>
      <c r="G66" s="284">
        <v>24866.65</v>
      </c>
      <c r="H66" s="284">
        <f t="shared" si="24"/>
        <v>99556.94</v>
      </c>
      <c r="I66" s="272">
        <f t="shared" si="47"/>
        <v>4.0036329783062854</v>
      </c>
      <c r="J66" s="278"/>
      <c r="K66" s="284">
        <v>0</v>
      </c>
      <c r="L66" s="284">
        <v>0</v>
      </c>
      <c r="M66" s="284">
        <f t="shared" si="25"/>
        <v>0</v>
      </c>
      <c r="N66" s="272" t="str">
        <f t="shared" si="26"/>
        <v/>
      </c>
      <c r="O66" s="278"/>
      <c r="P66" s="284">
        <v>0</v>
      </c>
      <c r="Q66" s="284">
        <v>0</v>
      </c>
      <c r="R66" s="284"/>
      <c r="S66" s="278"/>
      <c r="T66" s="284">
        <v>680763.22</v>
      </c>
      <c r="U66" s="284">
        <v>412572.74</v>
      </c>
      <c r="V66" s="284">
        <f t="shared" si="28"/>
        <v>268190.48</v>
      </c>
      <c r="W66" s="272">
        <f t="shared" si="29"/>
        <v>0.6500441110093701</v>
      </c>
      <c r="X66" s="278"/>
      <c r="Y66" s="284">
        <v>0</v>
      </c>
      <c r="Z66" s="284">
        <v>0</v>
      </c>
      <c r="AA66" s="284">
        <f t="shared" si="30"/>
        <v>0</v>
      </c>
      <c r="AB66" s="272" t="str">
        <f t="shared" si="31"/>
        <v/>
      </c>
      <c r="AC66" s="278"/>
      <c r="AD66" s="311"/>
      <c r="AE66" s="284">
        <v>0</v>
      </c>
      <c r="AF66" s="311"/>
      <c r="AG66" s="272">
        <v>0</v>
      </c>
      <c r="AH66" s="284"/>
      <c r="AI66" s="278"/>
      <c r="AJ66" s="284">
        <v>346624.64</v>
      </c>
      <c r="AK66" s="284">
        <v>173826.52</v>
      </c>
      <c r="AL66" s="284">
        <f t="shared" si="33"/>
        <v>172798.12000000002</v>
      </c>
      <c r="AM66" s="272">
        <f t="shared" si="34"/>
        <v>0.99408375660975112</v>
      </c>
      <c r="AN66" s="278"/>
      <c r="AO66" s="284">
        <v>0</v>
      </c>
      <c r="AP66" s="284">
        <v>0</v>
      </c>
      <c r="AQ66" s="284">
        <f t="shared" si="35"/>
        <v>0</v>
      </c>
      <c r="AR66" s="272" t="str">
        <f t="shared" si="36"/>
        <v/>
      </c>
      <c r="AS66" s="278"/>
      <c r="AT66" s="296"/>
      <c r="AU66" s="284">
        <v>0</v>
      </c>
      <c r="AV66" s="296"/>
      <c r="AW66" s="272">
        <v>0</v>
      </c>
      <c r="AX66" s="296"/>
      <c r="AY66" s="278"/>
      <c r="AZ66" s="284">
        <v>1134658.67</v>
      </c>
      <c r="BA66" s="284">
        <v>1075406.92</v>
      </c>
      <c r="BB66" s="284">
        <f t="shared" si="40"/>
        <v>59251.75</v>
      </c>
      <c r="BC66" s="272">
        <f t="shared" si="41"/>
        <v>5.5097051077186675E-2</v>
      </c>
      <c r="BD66" s="278"/>
      <c r="BE66" s="284">
        <v>0</v>
      </c>
      <c r="BF66" s="284">
        <v>0</v>
      </c>
      <c r="BG66" s="284">
        <f t="shared" si="42"/>
        <v>0</v>
      </c>
      <c r="BH66" s="272" t="str">
        <f t="shared" si="43"/>
        <v/>
      </c>
      <c r="BI66" s="278"/>
      <c r="BJ66" s="296"/>
      <c r="BK66" s="284">
        <v>0</v>
      </c>
      <c r="BL66" s="296"/>
      <c r="BM66" s="272">
        <v>0</v>
      </c>
      <c r="BN66" s="296"/>
      <c r="BO66" s="65"/>
    </row>
    <row r="67" spans="1:67" s="43" customFormat="1" collapsed="1" x14ac:dyDescent="0.25">
      <c r="A67" s="43" t="s">
        <v>878</v>
      </c>
      <c r="B67" s="43" t="s">
        <v>71</v>
      </c>
      <c r="C67" s="62" t="s">
        <v>754</v>
      </c>
      <c r="D67" s="50"/>
      <c r="E67" s="50"/>
      <c r="F67" s="286">
        <v>124423.59</v>
      </c>
      <c r="G67" s="286">
        <v>24866.65</v>
      </c>
      <c r="H67" s="286">
        <f t="shared" si="24"/>
        <v>99556.94</v>
      </c>
      <c r="I67" s="274">
        <f t="shared" si="47"/>
        <v>4.0036329783062854</v>
      </c>
      <c r="J67" s="257"/>
      <c r="K67" s="286">
        <v>0</v>
      </c>
      <c r="L67" s="286">
        <v>0</v>
      </c>
      <c r="M67" s="286">
        <f t="shared" si="25"/>
        <v>0</v>
      </c>
      <c r="N67" s="274" t="str">
        <f t="shared" si="26"/>
        <v/>
      </c>
      <c r="O67" s="257"/>
      <c r="P67" s="142">
        <v>0</v>
      </c>
      <c r="Q67" s="142">
        <v>0</v>
      </c>
      <c r="R67" s="142"/>
      <c r="S67" s="257"/>
      <c r="T67" s="286">
        <v>680763.22</v>
      </c>
      <c r="U67" s="286">
        <v>412572.74</v>
      </c>
      <c r="V67" s="286">
        <f t="shared" si="28"/>
        <v>268190.48</v>
      </c>
      <c r="W67" s="274">
        <f t="shared" si="29"/>
        <v>0.6500441110093701</v>
      </c>
      <c r="X67" s="257"/>
      <c r="Y67" s="286">
        <v>0</v>
      </c>
      <c r="Z67" s="286">
        <v>0</v>
      </c>
      <c r="AA67" s="286">
        <f t="shared" si="30"/>
        <v>0</v>
      </c>
      <c r="AB67" s="274" t="str">
        <f t="shared" si="31"/>
        <v/>
      </c>
      <c r="AC67" s="257"/>
      <c r="AD67" s="142"/>
      <c r="AE67" s="142">
        <v>0</v>
      </c>
      <c r="AF67" s="142"/>
      <c r="AG67" s="292">
        <v>0</v>
      </c>
      <c r="AH67" s="142"/>
      <c r="AI67" s="257"/>
      <c r="AJ67" s="286">
        <v>346624.64</v>
      </c>
      <c r="AK67" s="286">
        <v>173826.52</v>
      </c>
      <c r="AL67" s="286">
        <f t="shared" si="33"/>
        <v>172798.12000000002</v>
      </c>
      <c r="AM67" s="274">
        <f t="shared" si="34"/>
        <v>0.99408375660975112</v>
      </c>
      <c r="AN67" s="257"/>
      <c r="AO67" s="286">
        <v>0</v>
      </c>
      <c r="AP67" s="286">
        <v>0</v>
      </c>
      <c r="AQ67" s="286">
        <f t="shared" si="35"/>
        <v>0</v>
      </c>
      <c r="AR67" s="274" t="str">
        <f t="shared" si="36"/>
        <v/>
      </c>
      <c r="AS67" s="257"/>
      <c r="AT67" s="142"/>
      <c r="AU67" s="286">
        <v>0</v>
      </c>
      <c r="AV67" s="142"/>
      <c r="AW67" s="274">
        <v>0</v>
      </c>
      <c r="AX67" s="142"/>
      <c r="AY67" s="257"/>
      <c r="AZ67" s="286">
        <v>1134658.67</v>
      </c>
      <c r="BA67" s="286">
        <v>1075406.92</v>
      </c>
      <c r="BB67" s="286">
        <f t="shared" si="40"/>
        <v>59251.75</v>
      </c>
      <c r="BC67" s="274">
        <f t="shared" si="41"/>
        <v>5.5097051077186675E-2</v>
      </c>
      <c r="BD67" s="257"/>
      <c r="BE67" s="286">
        <v>0</v>
      </c>
      <c r="BF67" s="286">
        <v>0</v>
      </c>
      <c r="BG67" s="286">
        <f t="shared" si="42"/>
        <v>0</v>
      </c>
      <c r="BH67" s="274" t="str">
        <f t="shared" si="43"/>
        <v/>
      </c>
      <c r="BI67" s="257"/>
      <c r="BJ67" s="142"/>
      <c r="BK67" s="286">
        <v>0</v>
      </c>
      <c r="BL67" s="142"/>
      <c r="BM67" s="274">
        <v>0</v>
      </c>
      <c r="BN67" s="142"/>
    </row>
    <row r="68" spans="1:67" s="70" customFormat="1" hidden="1" outlineLevel="1" x14ac:dyDescent="0.25">
      <c r="A68" s="65" t="s">
        <v>1287</v>
      </c>
      <c r="B68" s="66" t="s">
        <v>1748</v>
      </c>
      <c r="C68" s="67" t="s">
        <v>2208</v>
      </c>
      <c r="D68" s="68"/>
      <c r="E68" s="69"/>
      <c r="F68" s="284">
        <v>9475.14</v>
      </c>
      <c r="G68" s="284">
        <v>10471.69</v>
      </c>
      <c r="H68" s="284">
        <f t="shared" si="24"/>
        <v>-996.55000000000109</v>
      </c>
      <c r="I68" s="272">
        <f t="shared" si="47"/>
        <v>-9.5166109768337392E-2</v>
      </c>
      <c r="J68" s="278"/>
      <c r="K68" s="284">
        <v>0</v>
      </c>
      <c r="L68" s="284">
        <v>0</v>
      </c>
      <c r="M68" s="284">
        <f t="shared" si="25"/>
        <v>0</v>
      </c>
      <c r="N68" s="272" t="str">
        <f t="shared" si="26"/>
        <v/>
      </c>
      <c r="O68" s="278"/>
      <c r="P68" s="284">
        <v>0</v>
      </c>
      <c r="Q68" s="284">
        <v>0</v>
      </c>
      <c r="R68" s="284"/>
      <c r="S68" s="278"/>
      <c r="T68" s="284">
        <v>48343.75</v>
      </c>
      <c r="U68" s="284">
        <v>74353.38</v>
      </c>
      <c r="V68" s="284">
        <f t="shared" si="28"/>
        <v>-26009.630000000005</v>
      </c>
      <c r="W68" s="272">
        <f t="shared" si="29"/>
        <v>-0.34981099715977948</v>
      </c>
      <c r="X68" s="278"/>
      <c r="Y68" s="284">
        <v>0</v>
      </c>
      <c r="Z68" s="284">
        <v>0</v>
      </c>
      <c r="AA68" s="284">
        <f t="shared" si="30"/>
        <v>0</v>
      </c>
      <c r="AB68" s="272" t="str">
        <f t="shared" si="31"/>
        <v/>
      </c>
      <c r="AC68" s="278"/>
      <c r="AD68" s="311"/>
      <c r="AE68" s="284">
        <v>0</v>
      </c>
      <c r="AF68" s="311"/>
      <c r="AG68" s="272">
        <v>0</v>
      </c>
      <c r="AH68" s="284"/>
      <c r="AI68" s="278"/>
      <c r="AJ68" s="284">
        <v>25959.9</v>
      </c>
      <c r="AK68" s="284">
        <v>41828.120000000003</v>
      </c>
      <c r="AL68" s="284">
        <f t="shared" si="33"/>
        <v>-15868.220000000001</v>
      </c>
      <c r="AM68" s="272">
        <f t="shared" si="34"/>
        <v>-0.37936727732444109</v>
      </c>
      <c r="AN68" s="278"/>
      <c r="AO68" s="284">
        <v>0</v>
      </c>
      <c r="AP68" s="284">
        <v>0</v>
      </c>
      <c r="AQ68" s="284">
        <f t="shared" si="35"/>
        <v>0</v>
      </c>
      <c r="AR68" s="272" t="str">
        <f t="shared" si="36"/>
        <v/>
      </c>
      <c r="AS68" s="278"/>
      <c r="AT68" s="296"/>
      <c r="AU68" s="284">
        <v>0</v>
      </c>
      <c r="AV68" s="296"/>
      <c r="AW68" s="272">
        <v>0</v>
      </c>
      <c r="AX68" s="296"/>
      <c r="AY68" s="278"/>
      <c r="AZ68" s="284">
        <v>97243.61</v>
      </c>
      <c r="BA68" s="284">
        <v>135522.77000000002</v>
      </c>
      <c r="BB68" s="284">
        <f t="shared" si="40"/>
        <v>-38279.160000000018</v>
      </c>
      <c r="BC68" s="272">
        <f t="shared" si="41"/>
        <v>-0.28245556078878858</v>
      </c>
      <c r="BD68" s="278"/>
      <c r="BE68" s="284">
        <v>0</v>
      </c>
      <c r="BF68" s="284">
        <v>0</v>
      </c>
      <c r="BG68" s="284">
        <f t="shared" si="42"/>
        <v>0</v>
      </c>
      <c r="BH68" s="272" t="str">
        <f t="shared" si="43"/>
        <v/>
      </c>
      <c r="BI68" s="278"/>
      <c r="BJ68" s="296"/>
      <c r="BK68" s="284">
        <v>0</v>
      </c>
      <c r="BL68" s="296"/>
      <c r="BM68" s="272">
        <v>0</v>
      </c>
      <c r="BN68" s="296"/>
      <c r="BO68" s="65"/>
    </row>
    <row r="69" spans="1:67" s="43" customFormat="1" collapsed="1" x14ac:dyDescent="0.25">
      <c r="A69" s="43" t="s">
        <v>879</v>
      </c>
      <c r="B69" s="40" t="s">
        <v>73</v>
      </c>
      <c r="C69" s="62" t="s">
        <v>753</v>
      </c>
      <c r="D69" s="50"/>
      <c r="E69" s="50"/>
      <c r="F69" s="286">
        <v>9475.14</v>
      </c>
      <c r="G69" s="286">
        <v>10471.69</v>
      </c>
      <c r="H69" s="286">
        <f t="shared" si="24"/>
        <v>-996.55000000000109</v>
      </c>
      <c r="I69" s="274">
        <f t="shared" si="47"/>
        <v>-9.5166109768337392E-2</v>
      </c>
      <c r="J69" s="257"/>
      <c r="K69" s="286">
        <v>0</v>
      </c>
      <c r="L69" s="286">
        <v>0</v>
      </c>
      <c r="M69" s="286">
        <f t="shared" si="25"/>
        <v>0</v>
      </c>
      <c r="N69" s="274" t="str">
        <f t="shared" si="26"/>
        <v/>
      </c>
      <c r="O69" s="257"/>
      <c r="P69" s="142">
        <v>0</v>
      </c>
      <c r="Q69" s="142">
        <v>0</v>
      </c>
      <c r="R69" s="142"/>
      <c r="S69" s="257"/>
      <c r="T69" s="286">
        <v>48343.75</v>
      </c>
      <c r="U69" s="286">
        <v>74353.38</v>
      </c>
      <c r="V69" s="286">
        <f t="shared" si="28"/>
        <v>-26009.630000000005</v>
      </c>
      <c r="W69" s="274">
        <f t="shared" si="29"/>
        <v>-0.34981099715977948</v>
      </c>
      <c r="X69" s="257"/>
      <c r="Y69" s="286">
        <v>0</v>
      </c>
      <c r="Z69" s="286">
        <v>0</v>
      </c>
      <c r="AA69" s="286">
        <f t="shared" si="30"/>
        <v>0</v>
      </c>
      <c r="AB69" s="274" t="str">
        <f t="shared" si="31"/>
        <v/>
      </c>
      <c r="AC69" s="257"/>
      <c r="AD69" s="142"/>
      <c r="AE69" s="142">
        <v>0</v>
      </c>
      <c r="AF69" s="142"/>
      <c r="AG69" s="292">
        <v>0</v>
      </c>
      <c r="AH69" s="142"/>
      <c r="AI69" s="257"/>
      <c r="AJ69" s="286">
        <v>25959.9</v>
      </c>
      <c r="AK69" s="286">
        <v>41828.120000000003</v>
      </c>
      <c r="AL69" s="286">
        <f t="shared" si="33"/>
        <v>-15868.220000000001</v>
      </c>
      <c r="AM69" s="274">
        <f t="shared" si="34"/>
        <v>-0.37936727732444109</v>
      </c>
      <c r="AN69" s="257"/>
      <c r="AO69" s="286">
        <v>0</v>
      </c>
      <c r="AP69" s="286">
        <v>0</v>
      </c>
      <c r="AQ69" s="286">
        <f t="shared" si="35"/>
        <v>0</v>
      </c>
      <c r="AR69" s="274" t="str">
        <f t="shared" si="36"/>
        <v/>
      </c>
      <c r="AS69" s="257"/>
      <c r="AT69" s="142"/>
      <c r="AU69" s="286">
        <v>0</v>
      </c>
      <c r="AV69" s="142"/>
      <c r="AW69" s="274">
        <v>0</v>
      </c>
      <c r="AX69" s="142"/>
      <c r="AY69" s="257"/>
      <c r="AZ69" s="286">
        <v>97243.61</v>
      </c>
      <c r="BA69" s="286">
        <v>135522.77000000002</v>
      </c>
      <c r="BB69" s="286">
        <f t="shared" si="40"/>
        <v>-38279.160000000018</v>
      </c>
      <c r="BC69" s="274">
        <f t="shared" si="41"/>
        <v>-0.28245556078878858</v>
      </c>
      <c r="BD69" s="257"/>
      <c r="BE69" s="286">
        <v>0</v>
      </c>
      <c r="BF69" s="286">
        <v>0</v>
      </c>
      <c r="BG69" s="286">
        <f t="shared" si="42"/>
        <v>0</v>
      </c>
      <c r="BH69" s="274" t="str">
        <f t="shared" si="43"/>
        <v/>
      </c>
      <c r="BI69" s="257"/>
      <c r="BJ69" s="142"/>
      <c r="BK69" s="286">
        <v>0</v>
      </c>
      <c r="BL69" s="142"/>
      <c r="BM69" s="274">
        <v>0</v>
      </c>
      <c r="BN69" s="142"/>
    </row>
    <row r="70" spans="1:67" s="43" customFormat="1" x14ac:dyDescent="0.25">
      <c r="A70" s="43" t="s">
        <v>880</v>
      </c>
      <c r="B70" s="43" t="s">
        <v>75</v>
      </c>
      <c r="C70" s="62" t="s">
        <v>752</v>
      </c>
      <c r="D70" s="50"/>
      <c r="E70" s="50"/>
      <c r="F70" s="286">
        <v>0</v>
      </c>
      <c r="G70" s="286">
        <v>0</v>
      </c>
      <c r="H70" s="286">
        <f t="shared" si="24"/>
        <v>0</v>
      </c>
      <c r="I70" s="274" t="str">
        <f t="shared" si="47"/>
        <v/>
      </c>
      <c r="J70" s="257"/>
      <c r="K70" s="286">
        <v>0</v>
      </c>
      <c r="L70" s="286">
        <v>0</v>
      </c>
      <c r="M70" s="286">
        <f t="shared" si="25"/>
        <v>0</v>
      </c>
      <c r="N70" s="274" t="str">
        <f t="shared" si="26"/>
        <v/>
      </c>
      <c r="O70" s="257"/>
      <c r="P70" s="142">
        <v>0</v>
      </c>
      <c r="Q70" s="142">
        <v>0</v>
      </c>
      <c r="R70" s="142"/>
      <c r="S70" s="257"/>
      <c r="T70" s="286">
        <v>0</v>
      </c>
      <c r="U70" s="286">
        <v>0</v>
      </c>
      <c r="V70" s="286">
        <f t="shared" si="28"/>
        <v>0</v>
      </c>
      <c r="W70" s="274" t="str">
        <f t="shared" si="29"/>
        <v/>
      </c>
      <c r="X70" s="257"/>
      <c r="Y70" s="286">
        <v>0</v>
      </c>
      <c r="Z70" s="286">
        <v>0</v>
      </c>
      <c r="AA70" s="286">
        <f t="shared" si="30"/>
        <v>0</v>
      </c>
      <c r="AB70" s="274" t="str">
        <f t="shared" si="31"/>
        <v/>
      </c>
      <c r="AC70" s="257"/>
      <c r="AD70" s="142"/>
      <c r="AE70" s="142">
        <v>0</v>
      </c>
      <c r="AF70" s="142"/>
      <c r="AG70" s="292">
        <v>0</v>
      </c>
      <c r="AH70" s="142"/>
      <c r="AI70" s="257"/>
      <c r="AJ70" s="286">
        <v>0</v>
      </c>
      <c r="AK70" s="286">
        <v>0</v>
      </c>
      <c r="AL70" s="286">
        <f t="shared" si="33"/>
        <v>0</v>
      </c>
      <c r="AM70" s="274" t="str">
        <f t="shared" si="34"/>
        <v/>
      </c>
      <c r="AN70" s="257"/>
      <c r="AO70" s="286">
        <v>0</v>
      </c>
      <c r="AP70" s="286">
        <v>0</v>
      </c>
      <c r="AQ70" s="286">
        <f t="shared" si="35"/>
        <v>0</v>
      </c>
      <c r="AR70" s="274" t="str">
        <f t="shared" si="36"/>
        <v/>
      </c>
      <c r="AS70" s="257"/>
      <c r="AT70" s="142"/>
      <c r="AU70" s="286">
        <v>0</v>
      </c>
      <c r="AV70" s="142"/>
      <c r="AW70" s="274">
        <v>0</v>
      </c>
      <c r="AX70" s="142"/>
      <c r="AY70" s="257"/>
      <c r="AZ70" s="286">
        <v>0</v>
      </c>
      <c r="BA70" s="286">
        <v>0</v>
      </c>
      <c r="BB70" s="286">
        <f t="shared" si="40"/>
        <v>0</v>
      </c>
      <c r="BC70" s="274" t="str">
        <f t="shared" si="41"/>
        <v/>
      </c>
      <c r="BD70" s="257"/>
      <c r="BE70" s="286">
        <v>0</v>
      </c>
      <c r="BF70" s="286">
        <v>0</v>
      </c>
      <c r="BG70" s="286">
        <f t="shared" si="42"/>
        <v>0</v>
      </c>
      <c r="BH70" s="274" t="str">
        <f t="shared" si="43"/>
        <v/>
      </c>
      <c r="BI70" s="257"/>
      <c r="BJ70" s="142"/>
      <c r="BK70" s="286">
        <v>0</v>
      </c>
      <c r="BL70" s="142"/>
      <c r="BM70" s="274">
        <v>0</v>
      </c>
      <c r="BN70" s="142"/>
    </row>
    <row r="71" spans="1:67" s="70" customFormat="1" hidden="1" outlineLevel="1" x14ac:dyDescent="0.25">
      <c r="A71" s="65" t="s">
        <v>1288</v>
      </c>
      <c r="B71" s="66" t="s">
        <v>1749</v>
      </c>
      <c r="C71" s="67" t="s">
        <v>2209</v>
      </c>
      <c r="D71" s="68"/>
      <c r="E71" s="69"/>
      <c r="F71" s="284">
        <v>121231.235</v>
      </c>
      <c r="G71" s="284">
        <v>93424.854999999996</v>
      </c>
      <c r="H71" s="284">
        <f t="shared" si="24"/>
        <v>27806.380000000005</v>
      </c>
      <c r="I71" s="272">
        <f t="shared" si="47"/>
        <v>0.29763364363798056</v>
      </c>
      <c r="J71" s="278"/>
      <c r="K71" s="284">
        <v>0</v>
      </c>
      <c r="L71" s="284">
        <v>0</v>
      </c>
      <c r="M71" s="284">
        <f t="shared" si="25"/>
        <v>0</v>
      </c>
      <c r="N71" s="272" t="str">
        <f t="shared" si="26"/>
        <v/>
      </c>
      <c r="O71" s="278"/>
      <c r="P71" s="284">
        <v>0</v>
      </c>
      <c r="Q71" s="284">
        <v>0</v>
      </c>
      <c r="R71" s="284"/>
      <c r="S71" s="278"/>
      <c r="T71" s="284">
        <v>903168.79</v>
      </c>
      <c r="U71" s="284">
        <v>581081.65</v>
      </c>
      <c r="V71" s="284">
        <f t="shared" si="28"/>
        <v>322087.14</v>
      </c>
      <c r="W71" s="272">
        <f t="shared" si="29"/>
        <v>0.5542889540566287</v>
      </c>
      <c r="X71" s="278"/>
      <c r="Y71" s="284">
        <v>0</v>
      </c>
      <c r="Z71" s="284">
        <v>0</v>
      </c>
      <c r="AA71" s="284">
        <f t="shared" si="30"/>
        <v>0</v>
      </c>
      <c r="AB71" s="272" t="str">
        <f t="shared" si="31"/>
        <v/>
      </c>
      <c r="AC71" s="278"/>
      <c r="AD71" s="311"/>
      <c r="AE71" s="284">
        <v>0</v>
      </c>
      <c r="AF71" s="311"/>
      <c r="AG71" s="272">
        <v>0</v>
      </c>
      <c r="AH71" s="284"/>
      <c r="AI71" s="278"/>
      <c r="AJ71" s="284">
        <v>418719.60499999998</v>
      </c>
      <c r="AK71" s="284">
        <v>301648.57500000001</v>
      </c>
      <c r="AL71" s="284">
        <f t="shared" si="33"/>
        <v>117071.02999999997</v>
      </c>
      <c r="AM71" s="272">
        <f t="shared" si="34"/>
        <v>0.38810403795211024</v>
      </c>
      <c r="AN71" s="278"/>
      <c r="AO71" s="284">
        <v>0</v>
      </c>
      <c r="AP71" s="284">
        <v>0</v>
      </c>
      <c r="AQ71" s="284">
        <f t="shared" si="35"/>
        <v>0</v>
      </c>
      <c r="AR71" s="272" t="str">
        <f t="shared" si="36"/>
        <v/>
      </c>
      <c r="AS71" s="278"/>
      <c r="AT71" s="296"/>
      <c r="AU71" s="284">
        <v>0</v>
      </c>
      <c r="AV71" s="296"/>
      <c r="AW71" s="272">
        <v>0</v>
      </c>
      <c r="AX71" s="296"/>
      <c r="AY71" s="278"/>
      <c r="AZ71" s="284">
        <v>1550963.3900000001</v>
      </c>
      <c r="BA71" s="284">
        <v>1140615.3599999999</v>
      </c>
      <c r="BB71" s="284">
        <f t="shared" si="40"/>
        <v>410348.03000000026</v>
      </c>
      <c r="BC71" s="272">
        <f t="shared" si="41"/>
        <v>0.35976021750224396</v>
      </c>
      <c r="BD71" s="278"/>
      <c r="BE71" s="284">
        <v>0</v>
      </c>
      <c r="BF71" s="284">
        <v>0</v>
      </c>
      <c r="BG71" s="284">
        <f t="shared" si="42"/>
        <v>0</v>
      </c>
      <c r="BH71" s="272" t="str">
        <f t="shared" si="43"/>
        <v/>
      </c>
      <c r="BI71" s="278"/>
      <c r="BJ71" s="296"/>
      <c r="BK71" s="284">
        <v>0</v>
      </c>
      <c r="BL71" s="296"/>
      <c r="BM71" s="272">
        <v>0</v>
      </c>
      <c r="BN71" s="296"/>
      <c r="BO71" s="65"/>
    </row>
    <row r="72" spans="1:67" s="70" customFormat="1" hidden="1" outlineLevel="1" x14ac:dyDescent="0.25">
      <c r="A72" s="65" t="s">
        <v>1289</v>
      </c>
      <c r="B72" s="66" t="s">
        <v>1750</v>
      </c>
      <c r="C72" s="67" t="s">
        <v>2210</v>
      </c>
      <c r="D72" s="68"/>
      <c r="E72" s="69"/>
      <c r="F72" s="284">
        <v>261124.27000000002</v>
      </c>
      <c r="G72" s="284">
        <v>255401.04</v>
      </c>
      <c r="H72" s="284">
        <f t="shared" si="24"/>
        <v>5723.2300000000105</v>
      </c>
      <c r="I72" s="272">
        <f t="shared" si="47"/>
        <v>2.2408796769190956E-2</v>
      </c>
      <c r="J72" s="278"/>
      <c r="K72" s="284">
        <v>0</v>
      </c>
      <c r="L72" s="284">
        <v>0</v>
      </c>
      <c r="M72" s="284">
        <f t="shared" si="25"/>
        <v>0</v>
      </c>
      <c r="N72" s="272" t="str">
        <f t="shared" si="26"/>
        <v/>
      </c>
      <c r="O72" s="278"/>
      <c r="P72" s="284">
        <v>0</v>
      </c>
      <c r="Q72" s="284">
        <v>0</v>
      </c>
      <c r="R72" s="284"/>
      <c r="S72" s="278"/>
      <c r="T72" s="284">
        <v>1265466.22</v>
      </c>
      <c r="U72" s="284">
        <v>1957160.38</v>
      </c>
      <c r="V72" s="284">
        <f t="shared" si="28"/>
        <v>-691694.15999999992</v>
      </c>
      <c r="W72" s="272">
        <f t="shared" si="29"/>
        <v>-0.35341720947774347</v>
      </c>
      <c r="X72" s="278"/>
      <c r="Y72" s="284">
        <v>0</v>
      </c>
      <c r="Z72" s="284">
        <v>0</v>
      </c>
      <c r="AA72" s="284">
        <f t="shared" si="30"/>
        <v>0</v>
      </c>
      <c r="AB72" s="272" t="str">
        <f t="shared" si="31"/>
        <v/>
      </c>
      <c r="AC72" s="278"/>
      <c r="AD72" s="311"/>
      <c r="AE72" s="284">
        <v>0</v>
      </c>
      <c r="AF72" s="311"/>
      <c r="AG72" s="272">
        <v>0</v>
      </c>
      <c r="AH72" s="284"/>
      <c r="AI72" s="278"/>
      <c r="AJ72" s="284">
        <v>560293.73</v>
      </c>
      <c r="AK72" s="284">
        <v>921091.26</v>
      </c>
      <c r="AL72" s="284">
        <f t="shared" si="33"/>
        <v>-360797.53</v>
      </c>
      <c r="AM72" s="272">
        <f t="shared" si="34"/>
        <v>-0.39170660462026319</v>
      </c>
      <c r="AN72" s="278"/>
      <c r="AO72" s="284">
        <v>0</v>
      </c>
      <c r="AP72" s="284">
        <v>0</v>
      </c>
      <c r="AQ72" s="284">
        <f t="shared" si="35"/>
        <v>0</v>
      </c>
      <c r="AR72" s="272" t="str">
        <f t="shared" si="36"/>
        <v/>
      </c>
      <c r="AS72" s="278"/>
      <c r="AT72" s="296"/>
      <c r="AU72" s="284">
        <v>0</v>
      </c>
      <c r="AV72" s="296"/>
      <c r="AW72" s="272">
        <v>0</v>
      </c>
      <c r="AX72" s="296"/>
      <c r="AY72" s="278"/>
      <c r="AZ72" s="284">
        <v>2517763.5</v>
      </c>
      <c r="BA72" s="284">
        <v>3387965.65</v>
      </c>
      <c r="BB72" s="284">
        <f t="shared" si="40"/>
        <v>-870202.14999999991</v>
      </c>
      <c r="BC72" s="272">
        <f t="shared" si="41"/>
        <v>-0.25685093649045704</v>
      </c>
      <c r="BD72" s="278"/>
      <c r="BE72" s="284">
        <v>0</v>
      </c>
      <c r="BF72" s="284">
        <v>0</v>
      </c>
      <c r="BG72" s="284">
        <f t="shared" si="42"/>
        <v>0</v>
      </c>
      <c r="BH72" s="272" t="str">
        <f t="shared" si="43"/>
        <v/>
      </c>
      <c r="BI72" s="278"/>
      <c r="BJ72" s="296"/>
      <c r="BK72" s="284">
        <v>0</v>
      </c>
      <c r="BL72" s="296"/>
      <c r="BM72" s="272">
        <v>0</v>
      </c>
      <c r="BN72" s="296"/>
      <c r="BO72" s="65"/>
    </row>
    <row r="73" spans="1:67" s="70" customFormat="1" hidden="1" outlineLevel="1" x14ac:dyDescent="0.25">
      <c r="A73" s="65" t="s">
        <v>1290</v>
      </c>
      <c r="B73" s="66" t="s">
        <v>1751</v>
      </c>
      <c r="C73" s="67" t="s">
        <v>2211</v>
      </c>
      <c r="D73" s="68"/>
      <c r="E73" s="69"/>
      <c r="F73" s="284">
        <v>0</v>
      </c>
      <c r="G73" s="284">
        <v>0</v>
      </c>
      <c r="H73" s="284">
        <f t="shared" ref="H73:H104" si="48">+F73-G73</f>
        <v>0</v>
      </c>
      <c r="I73" s="272" t="str">
        <f t="shared" si="47"/>
        <v/>
      </c>
      <c r="J73" s="278"/>
      <c r="K73" s="284">
        <v>0</v>
      </c>
      <c r="L73" s="284">
        <v>0</v>
      </c>
      <c r="M73" s="284">
        <f t="shared" ref="M73:M104" si="49">+K73-L73</f>
        <v>0</v>
      </c>
      <c r="N73" s="272" t="str">
        <f t="shared" ref="N73:N104" si="50">IF(AND(K73=0,L73=0),"",IF(OR(K73=0,L73=0),100%,(+M73/L73)))</f>
        <v/>
      </c>
      <c r="O73" s="278"/>
      <c r="P73" s="284">
        <v>0</v>
      </c>
      <c r="Q73" s="284">
        <v>0</v>
      </c>
      <c r="R73" s="284"/>
      <c r="S73" s="278"/>
      <c r="T73" s="284">
        <v>0</v>
      </c>
      <c r="U73" s="284">
        <v>-16325.65</v>
      </c>
      <c r="V73" s="284">
        <f t="shared" ref="V73:V104" si="51">+T73-U73</f>
        <v>16325.65</v>
      </c>
      <c r="W73" s="272">
        <f t="shared" ref="W73:W104" si="52">IF(AND(T73=0,U73=0),"",IF(OR(T73=0,U73=0),100%,(+V73/U73)))</f>
        <v>1</v>
      </c>
      <c r="X73" s="278"/>
      <c r="Y73" s="284">
        <v>0</v>
      </c>
      <c r="Z73" s="284">
        <v>0</v>
      </c>
      <c r="AA73" s="284">
        <f t="shared" ref="AA73:AA104" si="53">+Y73-Z73</f>
        <v>0</v>
      </c>
      <c r="AB73" s="272" t="str">
        <f t="shared" ref="AB73:AB104" si="54">IF(AND(Y73=0,Z73=0),"",IF(OR(Y73=0,Z73=0),100%,(+AA73/Z73)))</f>
        <v/>
      </c>
      <c r="AC73" s="278"/>
      <c r="AD73" s="311"/>
      <c r="AE73" s="284">
        <v>0</v>
      </c>
      <c r="AF73" s="311"/>
      <c r="AG73" s="272">
        <v>0</v>
      </c>
      <c r="AH73" s="284"/>
      <c r="AI73" s="278"/>
      <c r="AJ73" s="284">
        <v>0</v>
      </c>
      <c r="AK73" s="284">
        <v>0</v>
      </c>
      <c r="AL73" s="284">
        <f t="shared" ref="AL73:AL104" si="55">+AJ73-AK73</f>
        <v>0</v>
      </c>
      <c r="AM73" s="272" t="str">
        <f t="shared" ref="AM73:AM104" si="56">IF(AND(AJ73=0,AK73=0),"",IF(OR(AJ73=0,AK73=0),100%,(+AL73/AK73)))</f>
        <v/>
      </c>
      <c r="AN73" s="278"/>
      <c r="AO73" s="284">
        <v>0</v>
      </c>
      <c r="AP73" s="284">
        <v>0</v>
      </c>
      <c r="AQ73" s="284">
        <f t="shared" ref="AQ73:AQ104" si="57">+AO73-AP73</f>
        <v>0</v>
      </c>
      <c r="AR73" s="272" t="str">
        <f t="shared" ref="AR73:AR104" si="58">IF(AND(AO73=0,AP73=0),"",IF(OR(AO73=0,AP73=0),100%,(+AQ73/AP73)))</f>
        <v/>
      </c>
      <c r="AS73" s="278"/>
      <c r="AT73" s="296"/>
      <c r="AU73" s="284">
        <v>0</v>
      </c>
      <c r="AV73" s="296"/>
      <c r="AW73" s="272">
        <v>0</v>
      </c>
      <c r="AX73" s="296"/>
      <c r="AY73" s="278"/>
      <c r="AZ73" s="284">
        <v>18000</v>
      </c>
      <c r="BA73" s="284">
        <v>61557.000000000007</v>
      </c>
      <c r="BB73" s="284">
        <f t="shared" ref="BB73:BB104" si="59">+AZ73-BA73</f>
        <v>-43557.000000000007</v>
      </c>
      <c r="BC73" s="272">
        <f t="shared" ref="BC73:BC104" si="60">IF(AND(AZ73=0,BA73=0),"",IF(OR(AZ73=0,BA73=0),100%,(+BB73/BA73)))</f>
        <v>-0.70758808908816218</v>
      </c>
      <c r="BD73" s="278"/>
      <c r="BE73" s="284">
        <v>0</v>
      </c>
      <c r="BF73" s="284">
        <v>0</v>
      </c>
      <c r="BG73" s="284">
        <f t="shared" ref="BG73:BG104" si="61">+BE73-BF73</f>
        <v>0</v>
      </c>
      <c r="BH73" s="272" t="str">
        <f t="shared" ref="BH73:BH104" si="62">IF(AND(BE73=0,BF73=0),"",IF(OR(BE73=0,BF73=0),100%,(+BG73/BF73)))</f>
        <v/>
      </c>
      <c r="BI73" s="278"/>
      <c r="BJ73" s="296"/>
      <c r="BK73" s="284">
        <v>0</v>
      </c>
      <c r="BL73" s="296"/>
      <c r="BM73" s="272">
        <v>0</v>
      </c>
      <c r="BN73" s="296"/>
      <c r="BO73" s="65"/>
    </row>
    <row r="74" spans="1:67" s="70" customFormat="1" hidden="1" outlineLevel="1" x14ac:dyDescent="0.25">
      <c r="A74" s="65" t="s">
        <v>1291</v>
      </c>
      <c r="B74" s="66" t="s">
        <v>1752</v>
      </c>
      <c r="C74" s="67" t="s">
        <v>2212</v>
      </c>
      <c r="D74" s="68"/>
      <c r="E74" s="69"/>
      <c r="F74" s="284">
        <v>819804.66</v>
      </c>
      <c r="G74" s="284">
        <v>664589.04</v>
      </c>
      <c r="H74" s="284">
        <f t="shared" si="48"/>
        <v>155215.62</v>
      </c>
      <c r="I74" s="272">
        <f t="shared" si="47"/>
        <v>0.23355127854651347</v>
      </c>
      <c r="J74" s="278"/>
      <c r="K74" s="284">
        <v>0</v>
      </c>
      <c r="L74" s="284">
        <v>0</v>
      </c>
      <c r="M74" s="284">
        <f t="shared" si="49"/>
        <v>0</v>
      </c>
      <c r="N74" s="272" t="str">
        <f t="shared" si="50"/>
        <v/>
      </c>
      <c r="O74" s="278"/>
      <c r="P74" s="284">
        <v>0</v>
      </c>
      <c r="Q74" s="284">
        <v>0</v>
      </c>
      <c r="R74" s="284"/>
      <c r="S74" s="278"/>
      <c r="T74" s="284">
        <v>2793718.0300000003</v>
      </c>
      <c r="U74" s="284">
        <v>2498576.4700000002</v>
      </c>
      <c r="V74" s="284">
        <f t="shared" si="51"/>
        <v>295141.56000000006</v>
      </c>
      <c r="W74" s="272">
        <f t="shared" si="52"/>
        <v>0.11812388515769542</v>
      </c>
      <c r="X74" s="278"/>
      <c r="Y74" s="284">
        <v>0</v>
      </c>
      <c r="Z74" s="284">
        <v>0</v>
      </c>
      <c r="AA74" s="284">
        <f t="shared" si="53"/>
        <v>0</v>
      </c>
      <c r="AB74" s="272" t="str">
        <f t="shared" si="54"/>
        <v/>
      </c>
      <c r="AC74" s="278"/>
      <c r="AD74" s="311"/>
      <c r="AE74" s="284">
        <v>0</v>
      </c>
      <c r="AF74" s="311"/>
      <c r="AG74" s="272">
        <v>0</v>
      </c>
      <c r="AH74" s="284"/>
      <c r="AI74" s="278"/>
      <c r="AJ74" s="284">
        <v>1609973.3</v>
      </c>
      <c r="AK74" s="284">
        <v>1412684.12</v>
      </c>
      <c r="AL74" s="284">
        <f t="shared" si="55"/>
        <v>197289.17999999993</v>
      </c>
      <c r="AM74" s="272">
        <f t="shared" si="56"/>
        <v>0.13965555158926818</v>
      </c>
      <c r="AN74" s="278"/>
      <c r="AO74" s="284">
        <v>0</v>
      </c>
      <c r="AP74" s="284">
        <v>0</v>
      </c>
      <c r="AQ74" s="284">
        <f t="shared" si="57"/>
        <v>0</v>
      </c>
      <c r="AR74" s="272" t="str">
        <f t="shared" si="58"/>
        <v/>
      </c>
      <c r="AS74" s="278"/>
      <c r="AT74" s="296"/>
      <c r="AU74" s="284">
        <v>0</v>
      </c>
      <c r="AV74" s="296"/>
      <c r="AW74" s="272">
        <v>0</v>
      </c>
      <c r="AX74" s="296"/>
      <c r="AY74" s="278"/>
      <c r="AZ74" s="284">
        <v>5302838.0200000005</v>
      </c>
      <c r="BA74" s="284">
        <v>4724556.2</v>
      </c>
      <c r="BB74" s="284">
        <f t="shared" si="59"/>
        <v>578281.8200000003</v>
      </c>
      <c r="BC74" s="272">
        <f t="shared" si="60"/>
        <v>0.1223991832291042</v>
      </c>
      <c r="BD74" s="278"/>
      <c r="BE74" s="284">
        <v>0</v>
      </c>
      <c r="BF74" s="284">
        <v>0</v>
      </c>
      <c r="BG74" s="284">
        <f t="shared" si="61"/>
        <v>0</v>
      </c>
      <c r="BH74" s="272" t="str">
        <f t="shared" si="62"/>
        <v/>
      </c>
      <c r="BI74" s="278"/>
      <c r="BJ74" s="296"/>
      <c r="BK74" s="284">
        <v>0</v>
      </c>
      <c r="BL74" s="296"/>
      <c r="BM74" s="272">
        <v>0</v>
      </c>
      <c r="BN74" s="296"/>
      <c r="BO74" s="65"/>
    </row>
    <row r="75" spans="1:67" s="43" customFormat="1" collapsed="1" x14ac:dyDescent="0.25">
      <c r="A75" s="43" t="s">
        <v>881</v>
      </c>
      <c r="B75" s="43" t="s">
        <v>77</v>
      </c>
      <c r="C75" s="62" t="s">
        <v>751</v>
      </c>
      <c r="D75" s="50"/>
      <c r="E75" s="50"/>
      <c r="F75" s="286">
        <v>1202160.165</v>
      </c>
      <c r="G75" s="286">
        <v>1013414.9350000001</v>
      </c>
      <c r="H75" s="286">
        <f t="shared" si="48"/>
        <v>188745.22999999998</v>
      </c>
      <c r="I75" s="274">
        <f t="shared" si="47"/>
        <v>0.18624674206128605</v>
      </c>
      <c r="J75" s="257"/>
      <c r="K75" s="286">
        <v>0</v>
      </c>
      <c r="L75" s="286">
        <v>0</v>
      </c>
      <c r="M75" s="286">
        <f t="shared" si="49"/>
        <v>0</v>
      </c>
      <c r="N75" s="274" t="str">
        <f t="shared" si="50"/>
        <v/>
      </c>
      <c r="O75" s="257"/>
      <c r="P75" s="142">
        <v>0</v>
      </c>
      <c r="Q75" s="142">
        <v>0</v>
      </c>
      <c r="R75" s="142"/>
      <c r="S75" s="257"/>
      <c r="T75" s="286">
        <v>4962353.04</v>
      </c>
      <c r="U75" s="286">
        <v>5020492.8499999996</v>
      </c>
      <c r="V75" s="286">
        <f t="shared" si="51"/>
        <v>-58139.80999999959</v>
      </c>
      <c r="W75" s="274">
        <f t="shared" si="52"/>
        <v>-1.1580498516196391E-2</v>
      </c>
      <c r="X75" s="257"/>
      <c r="Y75" s="286">
        <v>0</v>
      </c>
      <c r="Z75" s="286">
        <v>0</v>
      </c>
      <c r="AA75" s="286">
        <f t="shared" si="53"/>
        <v>0</v>
      </c>
      <c r="AB75" s="274" t="str">
        <f t="shared" si="54"/>
        <v/>
      </c>
      <c r="AC75" s="257"/>
      <c r="AD75" s="142"/>
      <c r="AE75" s="142">
        <v>0</v>
      </c>
      <c r="AF75" s="142"/>
      <c r="AG75" s="292">
        <v>0</v>
      </c>
      <c r="AH75" s="142"/>
      <c r="AI75" s="257"/>
      <c r="AJ75" s="286">
        <v>2588986.6349999998</v>
      </c>
      <c r="AK75" s="286">
        <v>2635423.9550000001</v>
      </c>
      <c r="AL75" s="286">
        <f t="shared" si="55"/>
        <v>-46437.320000000298</v>
      </c>
      <c r="AM75" s="274">
        <f t="shared" si="56"/>
        <v>-1.7620436329379992E-2</v>
      </c>
      <c r="AN75" s="257"/>
      <c r="AO75" s="286">
        <v>0</v>
      </c>
      <c r="AP75" s="286">
        <v>0</v>
      </c>
      <c r="AQ75" s="286">
        <f t="shared" si="57"/>
        <v>0</v>
      </c>
      <c r="AR75" s="274" t="str">
        <f t="shared" si="58"/>
        <v/>
      </c>
      <c r="AS75" s="257"/>
      <c r="AT75" s="142"/>
      <c r="AU75" s="286">
        <v>0</v>
      </c>
      <c r="AV75" s="142"/>
      <c r="AW75" s="274">
        <v>0</v>
      </c>
      <c r="AX75" s="142"/>
      <c r="AY75" s="257"/>
      <c r="AZ75" s="286">
        <v>9389564.9100000001</v>
      </c>
      <c r="BA75" s="286">
        <v>9314694.209999999</v>
      </c>
      <c r="BB75" s="286">
        <f t="shared" si="59"/>
        <v>74870.700000001118</v>
      </c>
      <c r="BC75" s="274">
        <f t="shared" si="60"/>
        <v>8.0379128194699081E-3</v>
      </c>
      <c r="BD75" s="257"/>
      <c r="BE75" s="286">
        <v>0</v>
      </c>
      <c r="BF75" s="286">
        <v>0</v>
      </c>
      <c r="BG75" s="286">
        <f t="shared" si="61"/>
        <v>0</v>
      </c>
      <c r="BH75" s="274" t="str">
        <f t="shared" si="62"/>
        <v/>
      </c>
      <c r="BI75" s="257"/>
      <c r="BJ75" s="142"/>
      <c r="BK75" s="286">
        <v>0</v>
      </c>
      <c r="BL75" s="142"/>
      <c r="BM75" s="274">
        <v>0</v>
      </c>
      <c r="BN75" s="142"/>
    </row>
    <row r="76" spans="1:67" s="43" customFormat="1" x14ac:dyDescent="0.25">
      <c r="A76" s="43" t="s">
        <v>882</v>
      </c>
      <c r="B76" s="43" t="s">
        <v>79</v>
      </c>
      <c r="C76" s="62" t="s">
        <v>750</v>
      </c>
      <c r="D76" s="50"/>
      <c r="E76" s="50"/>
      <c r="F76" s="286">
        <v>0</v>
      </c>
      <c r="G76" s="286">
        <v>0</v>
      </c>
      <c r="H76" s="286">
        <f t="shared" si="48"/>
        <v>0</v>
      </c>
      <c r="I76" s="274" t="str">
        <f t="shared" si="47"/>
        <v/>
      </c>
      <c r="J76" s="257"/>
      <c r="K76" s="286">
        <v>0</v>
      </c>
      <c r="L76" s="286">
        <v>0</v>
      </c>
      <c r="M76" s="286">
        <f t="shared" si="49"/>
        <v>0</v>
      </c>
      <c r="N76" s="274" t="str">
        <f t="shared" si="50"/>
        <v/>
      </c>
      <c r="O76" s="257"/>
      <c r="P76" s="142">
        <v>0</v>
      </c>
      <c r="Q76" s="142">
        <v>0</v>
      </c>
      <c r="R76" s="142"/>
      <c r="S76" s="257"/>
      <c r="T76" s="286">
        <v>0</v>
      </c>
      <c r="U76" s="286">
        <v>0</v>
      </c>
      <c r="V76" s="286">
        <f t="shared" si="51"/>
        <v>0</v>
      </c>
      <c r="W76" s="274" t="str">
        <f t="shared" si="52"/>
        <v/>
      </c>
      <c r="X76" s="257"/>
      <c r="Y76" s="286">
        <v>0</v>
      </c>
      <c r="Z76" s="286">
        <v>0</v>
      </c>
      <c r="AA76" s="286">
        <f t="shared" si="53"/>
        <v>0</v>
      </c>
      <c r="AB76" s="274" t="str">
        <f t="shared" si="54"/>
        <v/>
      </c>
      <c r="AC76" s="257"/>
      <c r="AD76" s="142"/>
      <c r="AE76" s="142">
        <v>0</v>
      </c>
      <c r="AF76" s="142"/>
      <c r="AG76" s="292">
        <v>0</v>
      </c>
      <c r="AH76" s="142"/>
      <c r="AI76" s="257"/>
      <c r="AJ76" s="286">
        <v>0</v>
      </c>
      <c r="AK76" s="286">
        <v>0</v>
      </c>
      <c r="AL76" s="286">
        <f t="shared" si="55"/>
        <v>0</v>
      </c>
      <c r="AM76" s="274" t="str">
        <f t="shared" si="56"/>
        <v/>
      </c>
      <c r="AN76" s="257"/>
      <c r="AO76" s="286">
        <v>0</v>
      </c>
      <c r="AP76" s="286">
        <v>0</v>
      </c>
      <c r="AQ76" s="286">
        <f t="shared" si="57"/>
        <v>0</v>
      </c>
      <c r="AR76" s="274" t="str">
        <f t="shared" si="58"/>
        <v/>
      </c>
      <c r="AS76" s="257"/>
      <c r="AT76" s="142"/>
      <c r="AU76" s="286">
        <v>0</v>
      </c>
      <c r="AV76" s="142"/>
      <c r="AW76" s="274">
        <v>0</v>
      </c>
      <c r="AX76" s="142"/>
      <c r="AY76" s="257"/>
      <c r="AZ76" s="286">
        <v>0</v>
      </c>
      <c r="BA76" s="286">
        <v>0</v>
      </c>
      <c r="BB76" s="286">
        <f t="shared" si="59"/>
        <v>0</v>
      </c>
      <c r="BC76" s="274" t="str">
        <f t="shared" si="60"/>
        <v/>
      </c>
      <c r="BD76" s="257"/>
      <c r="BE76" s="286">
        <v>0</v>
      </c>
      <c r="BF76" s="286">
        <v>0</v>
      </c>
      <c r="BG76" s="286">
        <f t="shared" si="61"/>
        <v>0</v>
      </c>
      <c r="BH76" s="274" t="str">
        <f t="shared" si="62"/>
        <v/>
      </c>
      <c r="BI76" s="257"/>
      <c r="BJ76" s="142"/>
      <c r="BK76" s="286">
        <v>0</v>
      </c>
      <c r="BL76" s="142"/>
      <c r="BM76" s="274">
        <v>0</v>
      </c>
      <c r="BN76" s="142"/>
    </row>
    <row r="77" spans="1:67" s="70" customFormat="1" hidden="1" outlineLevel="1" x14ac:dyDescent="0.25">
      <c r="A77" s="65" t="s">
        <v>1292</v>
      </c>
      <c r="B77" s="66" t="s">
        <v>1753</v>
      </c>
      <c r="C77" s="67" t="s">
        <v>2213</v>
      </c>
      <c r="D77" s="68"/>
      <c r="E77" s="69"/>
      <c r="F77" s="284">
        <v>14443.73</v>
      </c>
      <c r="G77" s="284">
        <v>0</v>
      </c>
      <c r="H77" s="284">
        <f t="shared" si="48"/>
        <v>14443.73</v>
      </c>
      <c r="I77" s="272">
        <f t="shared" si="47"/>
        <v>1</v>
      </c>
      <c r="J77" s="278"/>
      <c r="K77" s="284">
        <v>0</v>
      </c>
      <c r="L77" s="284">
        <v>0</v>
      </c>
      <c r="M77" s="284">
        <f t="shared" si="49"/>
        <v>0</v>
      </c>
      <c r="N77" s="272" t="str">
        <f t="shared" si="50"/>
        <v/>
      </c>
      <c r="O77" s="278"/>
      <c r="P77" s="284">
        <v>0</v>
      </c>
      <c r="Q77" s="284">
        <v>0</v>
      </c>
      <c r="R77" s="284"/>
      <c r="S77" s="278"/>
      <c r="T77" s="284">
        <v>14443.73</v>
      </c>
      <c r="U77" s="284">
        <v>0</v>
      </c>
      <c r="V77" s="284">
        <f t="shared" si="51"/>
        <v>14443.73</v>
      </c>
      <c r="W77" s="272">
        <f t="shared" si="52"/>
        <v>1</v>
      </c>
      <c r="X77" s="278"/>
      <c r="Y77" s="284">
        <v>0</v>
      </c>
      <c r="Z77" s="284">
        <v>0</v>
      </c>
      <c r="AA77" s="284">
        <f t="shared" si="53"/>
        <v>0</v>
      </c>
      <c r="AB77" s="272" t="str">
        <f t="shared" si="54"/>
        <v/>
      </c>
      <c r="AC77" s="278"/>
      <c r="AD77" s="311"/>
      <c r="AE77" s="284">
        <v>0</v>
      </c>
      <c r="AF77" s="311"/>
      <c r="AG77" s="272">
        <v>0</v>
      </c>
      <c r="AH77" s="284"/>
      <c r="AI77" s="278"/>
      <c r="AJ77" s="284">
        <v>14443.73</v>
      </c>
      <c r="AK77" s="284">
        <v>0</v>
      </c>
      <c r="AL77" s="284">
        <f t="shared" si="55"/>
        <v>14443.73</v>
      </c>
      <c r="AM77" s="272">
        <f t="shared" si="56"/>
        <v>1</v>
      </c>
      <c r="AN77" s="278"/>
      <c r="AO77" s="284">
        <v>0</v>
      </c>
      <c r="AP77" s="284">
        <v>0</v>
      </c>
      <c r="AQ77" s="284">
        <f t="shared" si="57"/>
        <v>0</v>
      </c>
      <c r="AR77" s="272" t="str">
        <f t="shared" si="58"/>
        <v/>
      </c>
      <c r="AS77" s="278"/>
      <c r="AT77" s="296"/>
      <c r="AU77" s="284">
        <v>0</v>
      </c>
      <c r="AV77" s="296"/>
      <c r="AW77" s="272">
        <v>0</v>
      </c>
      <c r="AX77" s="296"/>
      <c r="AY77" s="278"/>
      <c r="AZ77" s="284">
        <v>14443.73</v>
      </c>
      <c r="BA77" s="284">
        <v>0</v>
      </c>
      <c r="BB77" s="284">
        <f t="shared" si="59"/>
        <v>14443.73</v>
      </c>
      <c r="BC77" s="272">
        <f t="shared" si="60"/>
        <v>1</v>
      </c>
      <c r="BD77" s="278"/>
      <c r="BE77" s="284">
        <v>0</v>
      </c>
      <c r="BF77" s="284">
        <v>0</v>
      </c>
      <c r="BG77" s="284">
        <f t="shared" si="61"/>
        <v>0</v>
      </c>
      <c r="BH77" s="272" t="str">
        <f t="shared" si="62"/>
        <v/>
      </c>
      <c r="BI77" s="278"/>
      <c r="BJ77" s="296"/>
      <c r="BK77" s="284">
        <v>0</v>
      </c>
      <c r="BL77" s="296"/>
      <c r="BM77" s="272">
        <v>0</v>
      </c>
      <c r="BN77" s="296"/>
      <c r="BO77" s="65"/>
    </row>
    <row r="78" spans="1:67" s="70" customFormat="1" hidden="1" outlineLevel="1" x14ac:dyDescent="0.25">
      <c r="A78" s="65" t="s">
        <v>1293</v>
      </c>
      <c r="B78" s="66" t="s">
        <v>1754</v>
      </c>
      <c r="C78" s="67" t="s">
        <v>2214</v>
      </c>
      <c r="D78" s="68"/>
      <c r="E78" s="69"/>
      <c r="F78" s="284">
        <v>120168.05</v>
      </c>
      <c r="G78" s="284">
        <v>22901.15</v>
      </c>
      <c r="H78" s="284">
        <f t="shared" si="48"/>
        <v>97266.9</v>
      </c>
      <c r="I78" s="272">
        <f t="shared" si="47"/>
        <v>4.2472495922693829</v>
      </c>
      <c r="J78" s="278"/>
      <c r="K78" s="284">
        <v>0</v>
      </c>
      <c r="L78" s="284">
        <v>0</v>
      </c>
      <c r="M78" s="284">
        <f t="shared" si="49"/>
        <v>0</v>
      </c>
      <c r="N78" s="272" t="str">
        <f t="shared" si="50"/>
        <v/>
      </c>
      <c r="O78" s="278"/>
      <c r="P78" s="284">
        <v>0</v>
      </c>
      <c r="Q78" s="284">
        <v>0</v>
      </c>
      <c r="R78" s="284"/>
      <c r="S78" s="278"/>
      <c r="T78" s="284">
        <v>550443.89</v>
      </c>
      <c r="U78" s="284">
        <v>295822.83</v>
      </c>
      <c r="V78" s="284">
        <f t="shared" si="51"/>
        <v>254621.06</v>
      </c>
      <c r="W78" s="272">
        <f t="shared" si="52"/>
        <v>0.86072146629115809</v>
      </c>
      <c r="X78" s="278"/>
      <c r="Y78" s="284">
        <v>0</v>
      </c>
      <c r="Z78" s="284">
        <v>0</v>
      </c>
      <c r="AA78" s="284">
        <f t="shared" si="53"/>
        <v>0</v>
      </c>
      <c r="AB78" s="272" t="str">
        <f t="shared" si="54"/>
        <v/>
      </c>
      <c r="AC78" s="278"/>
      <c r="AD78" s="311"/>
      <c r="AE78" s="284">
        <v>0</v>
      </c>
      <c r="AF78" s="311"/>
      <c r="AG78" s="272">
        <v>0</v>
      </c>
      <c r="AH78" s="284"/>
      <c r="AI78" s="278"/>
      <c r="AJ78" s="284">
        <v>361084.55</v>
      </c>
      <c r="AK78" s="284">
        <v>55505.67</v>
      </c>
      <c r="AL78" s="284">
        <f t="shared" si="55"/>
        <v>305578.88</v>
      </c>
      <c r="AM78" s="272">
        <f t="shared" si="56"/>
        <v>5.5053633259448995</v>
      </c>
      <c r="AN78" s="278"/>
      <c r="AO78" s="284">
        <v>0</v>
      </c>
      <c r="AP78" s="284">
        <v>0</v>
      </c>
      <c r="AQ78" s="284">
        <f t="shared" si="57"/>
        <v>0</v>
      </c>
      <c r="AR78" s="272" t="str">
        <f t="shared" si="58"/>
        <v/>
      </c>
      <c r="AS78" s="278"/>
      <c r="AT78" s="296"/>
      <c r="AU78" s="284">
        <v>0</v>
      </c>
      <c r="AV78" s="296"/>
      <c r="AW78" s="272">
        <v>0</v>
      </c>
      <c r="AX78" s="296"/>
      <c r="AY78" s="278"/>
      <c r="AZ78" s="284">
        <v>670859.68000000005</v>
      </c>
      <c r="BA78" s="284">
        <v>521170.19000000006</v>
      </c>
      <c r="BB78" s="284">
        <f t="shared" si="59"/>
        <v>149689.49</v>
      </c>
      <c r="BC78" s="272">
        <f t="shared" si="60"/>
        <v>0.28721805826998659</v>
      </c>
      <c r="BD78" s="278"/>
      <c r="BE78" s="284">
        <v>0</v>
      </c>
      <c r="BF78" s="284">
        <v>0</v>
      </c>
      <c r="BG78" s="284">
        <f t="shared" si="61"/>
        <v>0</v>
      </c>
      <c r="BH78" s="272" t="str">
        <f t="shared" si="62"/>
        <v/>
      </c>
      <c r="BI78" s="278"/>
      <c r="BJ78" s="296"/>
      <c r="BK78" s="284">
        <v>0</v>
      </c>
      <c r="BL78" s="296"/>
      <c r="BM78" s="272">
        <v>0</v>
      </c>
      <c r="BN78" s="296"/>
      <c r="BO78" s="65"/>
    </row>
    <row r="79" spans="1:67" s="70" customFormat="1" hidden="1" outlineLevel="1" x14ac:dyDescent="0.25">
      <c r="A79" s="65" t="s">
        <v>1294</v>
      </c>
      <c r="B79" s="66" t="s">
        <v>1755</v>
      </c>
      <c r="C79" s="67" t="s">
        <v>2215</v>
      </c>
      <c r="D79" s="68"/>
      <c r="E79" s="69"/>
      <c r="F79" s="284">
        <v>0</v>
      </c>
      <c r="G79" s="284">
        <v>0</v>
      </c>
      <c r="H79" s="284">
        <f t="shared" si="48"/>
        <v>0</v>
      </c>
      <c r="I79" s="272" t="str">
        <f t="shared" si="47"/>
        <v/>
      </c>
      <c r="J79" s="278"/>
      <c r="K79" s="284">
        <v>0</v>
      </c>
      <c r="L79" s="284">
        <v>0</v>
      </c>
      <c r="M79" s="284">
        <f t="shared" si="49"/>
        <v>0</v>
      </c>
      <c r="N79" s="272" t="str">
        <f t="shared" si="50"/>
        <v/>
      </c>
      <c r="O79" s="278"/>
      <c r="P79" s="284">
        <v>0</v>
      </c>
      <c r="Q79" s="284">
        <v>0</v>
      </c>
      <c r="R79" s="284"/>
      <c r="S79" s="278"/>
      <c r="T79" s="284">
        <v>0</v>
      </c>
      <c r="U79" s="284">
        <v>0</v>
      </c>
      <c r="V79" s="284">
        <f t="shared" si="51"/>
        <v>0</v>
      </c>
      <c r="W79" s="272" t="str">
        <f t="shared" si="52"/>
        <v/>
      </c>
      <c r="X79" s="278"/>
      <c r="Y79" s="284">
        <v>0</v>
      </c>
      <c r="Z79" s="284">
        <v>0</v>
      </c>
      <c r="AA79" s="284">
        <f t="shared" si="53"/>
        <v>0</v>
      </c>
      <c r="AB79" s="272" t="str">
        <f t="shared" si="54"/>
        <v/>
      </c>
      <c r="AC79" s="278"/>
      <c r="AD79" s="311"/>
      <c r="AE79" s="284">
        <v>0</v>
      </c>
      <c r="AF79" s="311"/>
      <c r="AG79" s="272">
        <v>0</v>
      </c>
      <c r="AH79" s="284"/>
      <c r="AI79" s="278"/>
      <c r="AJ79" s="284">
        <v>0</v>
      </c>
      <c r="AK79" s="284">
        <v>0</v>
      </c>
      <c r="AL79" s="284">
        <f t="shared" si="55"/>
        <v>0</v>
      </c>
      <c r="AM79" s="272" t="str">
        <f t="shared" si="56"/>
        <v/>
      </c>
      <c r="AN79" s="278"/>
      <c r="AO79" s="284">
        <v>0</v>
      </c>
      <c r="AP79" s="284">
        <v>0</v>
      </c>
      <c r="AQ79" s="284">
        <f t="shared" si="57"/>
        <v>0</v>
      </c>
      <c r="AR79" s="272" t="str">
        <f t="shared" si="58"/>
        <v/>
      </c>
      <c r="AS79" s="278"/>
      <c r="AT79" s="296"/>
      <c r="AU79" s="284">
        <v>0</v>
      </c>
      <c r="AV79" s="296"/>
      <c r="AW79" s="272">
        <v>0</v>
      </c>
      <c r="AX79" s="296"/>
      <c r="AY79" s="278"/>
      <c r="AZ79" s="284">
        <v>0</v>
      </c>
      <c r="BA79" s="284">
        <v>11200</v>
      </c>
      <c r="BB79" s="284">
        <f t="shared" si="59"/>
        <v>-11200</v>
      </c>
      <c r="BC79" s="272">
        <f t="shared" si="60"/>
        <v>1</v>
      </c>
      <c r="BD79" s="278"/>
      <c r="BE79" s="284">
        <v>0</v>
      </c>
      <c r="BF79" s="284">
        <v>0</v>
      </c>
      <c r="BG79" s="284">
        <f t="shared" si="61"/>
        <v>0</v>
      </c>
      <c r="BH79" s="272" t="str">
        <f t="shared" si="62"/>
        <v/>
      </c>
      <c r="BI79" s="278"/>
      <c r="BJ79" s="296"/>
      <c r="BK79" s="284">
        <v>0</v>
      </c>
      <c r="BL79" s="296"/>
      <c r="BM79" s="272">
        <v>0</v>
      </c>
      <c r="BN79" s="296"/>
      <c r="BO79" s="65"/>
    </row>
    <row r="80" spans="1:67" s="70" customFormat="1" hidden="1" outlineLevel="1" x14ac:dyDescent="0.25">
      <c r="A80" s="65" t="s">
        <v>1295</v>
      </c>
      <c r="B80" s="66" t="s">
        <v>1756</v>
      </c>
      <c r="C80" s="67" t="s">
        <v>2216</v>
      </c>
      <c r="D80" s="68"/>
      <c r="E80" s="69"/>
      <c r="F80" s="284">
        <v>16488.22</v>
      </c>
      <c r="G80" s="284">
        <v>18726.05</v>
      </c>
      <c r="H80" s="284">
        <f t="shared" si="48"/>
        <v>-2237.8299999999981</v>
      </c>
      <c r="I80" s="272">
        <f t="shared" si="47"/>
        <v>-0.11950357923854728</v>
      </c>
      <c r="J80" s="278"/>
      <c r="K80" s="284">
        <v>0</v>
      </c>
      <c r="L80" s="284">
        <v>0</v>
      </c>
      <c r="M80" s="284">
        <f t="shared" si="49"/>
        <v>0</v>
      </c>
      <c r="N80" s="272" t="str">
        <f t="shared" si="50"/>
        <v/>
      </c>
      <c r="O80" s="278"/>
      <c r="P80" s="284">
        <v>0</v>
      </c>
      <c r="Q80" s="284">
        <v>0</v>
      </c>
      <c r="R80" s="284"/>
      <c r="S80" s="278"/>
      <c r="T80" s="284">
        <v>205352.1</v>
      </c>
      <c r="U80" s="284">
        <v>335973.69</v>
      </c>
      <c r="V80" s="284">
        <f t="shared" si="51"/>
        <v>-130621.59</v>
      </c>
      <c r="W80" s="272">
        <f t="shared" si="52"/>
        <v>-0.38878517541061025</v>
      </c>
      <c r="X80" s="278"/>
      <c r="Y80" s="284">
        <v>0</v>
      </c>
      <c r="Z80" s="284">
        <v>0</v>
      </c>
      <c r="AA80" s="284">
        <f t="shared" si="53"/>
        <v>0</v>
      </c>
      <c r="AB80" s="272" t="str">
        <f t="shared" si="54"/>
        <v/>
      </c>
      <c r="AC80" s="278"/>
      <c r="AD80" s="311"/>
      <c r="AE80" s="284">
        <v>0</v>
      </c>
      <c r="AF80" s="311"/>
      <c r="AG80" s="272">
        <v>0</v>
      </c>
      <c r="AH80" s="284"/>
      <c r="AI80" s="278"/>
      <c r="AJ80" s="284">
        <v>62703.840000000004</v>
      </c>
      <c r="AK80" s="284">
        <v>67671.55</v>
      </c>
      <c r="AL80" s="284">
        <f t="shared" si="55"/>
        <v>-4967.7099999999991</v>
      </c>
      <c r="AM80" s="272">
        <f t="shared" si="56"/>
        <v>-7.340913574463713E-2</v>
      </c>
      <c r="AN80" s="278"/>
      <c r="AO80" s="284">
        <v>0</v>
      </c>
      <c r="AP80" s="284">
        <v>0</v>
      </c>
      <c r="AQ80" s="284">
        <f t="shared" si="57"/>
        <v>0</v>
      </c>
      <c r="AR80" s="272" t="str">
        <f t="shared" si="58"/>
        <v/>
      </c>
      <c r="AS80" s="278"/>
      <c r="AT80" s="296"/>
      <c r="AU80" s="284">
        <v>0</v>
      </c>
      <c r="AV80" s="296"/>
      <c r="AW80" s="272">
        <v>0</v>
      </c>
      <c r="AX80" s="296"/>
      <c r="AY80" s="278"/>
      <c r="AZ80" s="284">
        <v>501023.31000000006</v>
      </c>
      <c r="BA80" s="284">
        <v>499696.25</v>
      </c>
      <c r="BB80" s="284">
        <f t="shared" si="59"/>
        <v>1327.0600000000559</v>
      </c>
      <c r="BC80" s="272">
        <f t="shared" si="60"/>
        <v>2.6557333580151058E-3</v>
      </c>
      <c r="BD80" s="278"/>
      <c r="BE80" s="284">
        <v>0</v>
      </c>
      <c r="BF80" s="284">
        <v>0</v>
      </c>
      <c r="BG80" s="284">
        <f t="shared" si="61"/>
        <v>0</v>
      </c>
      <c r="BH80" s="272" t="str">
        <f t="shared" si="62"/>
        <v/>
      </c>
      <c r="BI80" s="278"/>
      <c r="BJ80" s="296"/>
      <c r="BK80" s="284">
        <v>0</v>
      </c>
      <c r="BL80" s="296"/>
      <c r="BM80" s="272">
        <v>0</v>
      </c>
      <c r="BN80" s="296"/>
      <c r="BO80" s="65"/>
    </row>
    <row r="81" spans="1:67" s="70" customFormat="1" hidden="1" outlineLevel="1" x14ac:dyDescent="0.25">
      <c r="A81" s="65" t="s">
        <v>1296</v>
      </c>
      <c r="B81" s="66" t="s">
        <v>1757</v>
      </c>
      <c r="C81" s="67" t="s">
        <v>2217</v>
      </c>
      <c r="D81" s="68"/>
      <c r="E81" s="69"/>
      <c r="F81" s="284">
        <v>1881.94</v>
      </c>
      <c r="G81" s="284">
        <v>0</v>
      </c>
      <c r="H81" s="284">
        <f t="shared" si="48"/>
        <v>1881.94</v>
      </c>
      <c r="I81" s="272">
        <f t="shared" si="47"/>
        <v>1</v>
      </c>
      <c r="J81" s="278"/>
      <c r="K81" s="284">
        <v>0</v>
      </c>
      <c r="L81" s="284">
        <v>0</v>
      </c>
      <c r="M81" s="284">
        <f t="shared" si="49"/>
        <v>0</v>
      </c>
      <c r="N81" s="272" t="str">
        <f t="shared" si="50"/>
        <v/>
      </c>
      <c r="O81" s="278"/>
      <c r="P81" s="284">
        <v>0</v>
      </c>
      <c r="Q81" s="284">
        <v>0</v>
      </c>
      <c r="R81" s="284"/>
      <c r="S81" s="278"/>
      <c r="T81" s="284">
        <v>1881.94</v>
      </c>
      <c r="U81" s="284">
        <v>0</v>
      </c>
      <c r="V81" s="284">
        <f t="shared" si="51"/>
        <v>1881.94</v>
      </c>
      <c r="W81" s="272">
        <f t="shared" si="52"/>
        <v>1</v>
      </c>
      <c r="X81" s="278"/>
      <c r="Y81" s="284">
        <v>0</v>
      </c>
      <c r="Z81" s="284">
        <v>0</v>
      </c>
      <c r="AA81" s="284">
        <f t="shared" si="53"/>
        <v>0</v>
      </c>
      <c r="AB81" s="272" t="str">
        <f t="shared" si="54"/>
        <v/>
      </c>
      <c r="AC81" s="278"/>
      <c r="AD81" s="311"/>
      <c r="AE81" s="284">
        <v>0</v>
      </c>
      <c r="AF81" s="311"/>
      <c r="AG81" s="272">
        <v>0</v>
      </c>
      <c r="AH81" s="284"/>
      <c r="AI81" s="278"/>
      <c r="AJ81" s="284">
        <v>1881.94</v>
      </c>
      <c r="AK81" s="284">
        <v>0</v>
      </c>
      <c r="AL81" s="284">
        <f t="shared" si="55"/>
        <v>1881.94</v>
      </c>
      <c r="AM81" s="272">
        <f t="shared" si="56"/>
        <v>1</v>
      </c>
      <c r="AN81" s="278"/>
      <c r="AO81" s="284">
        <v>0</v>
      </c>
      <c r="AP81" s="284">
        <v>0</v>
      </c>
      <c r="AQ81" s="284">
        <f t="shared" si="57"/>
        <v>0</v>
      </c>
      <c r="AR81" s="272" t="str">
        <f t="shared" si="58"/>
        <v/>
      </c>
      <c r="AS81" s="278"/>
      <c r="AT81" s="296"/>
      <c r="AU81" s="284">
        <v>0</v>
      </c>
      <c r="AV81" s="296"/>
      <c r="AW81" s="272">
        <v>0</v>
      </c>
      <c r="AX81" s="296"/>
      <c r="AY81" s="278"/>
      <c r="AZ81" s="284">
        <v>1881.94</v>
      </c>
      <c r="BA81" s="284">
        <v>0</v>
      </c>
      <c r="BB81" s="284">
        <f t="shared" si="59"/>
        <v>1881.94</v>
      </c>
      <c r="BC81" s="272">
        <f t="shared" si="60"/>
        <v>1</v>
      </c>
      <c r="BD81" s="278"/>
      <c r="BE81" s="284">
        <v>0</v>
      </c>
      <c r="BF81" s="284">
        <v>0</v>
      </c>
      <c r="BG81" s="284">
        <f t="shared" si="61"/>
        <v>0</v>
      </c>
      <c r="BH81" s="272" t="str">
        <f t="shared" si="62"/>
        <v/>
      </c>
      <c r="BI81" s="278"/>
      <c r="BJ81" s="296"/>
      <c r="BK81" s="284">
        <v>0</v>
      </c>
      <c r="BL81" s="296"/>
      <c r="BM81" s="272">
        <v>0</v>
      </c>
      <c r="BN81" s="296"/>
      <c r="BO81" s="65"/>
    </row>
    <row r="82" spans="1:67" s="70" customFormat="1" hidden="1" outlineLevel="1" x14ac:dyDescent="0.25">
      <c r="A82" s="65" t="s">
        <v>1297</v>
      </c>
      <c r="B82" s="66" t="s">
        <v>1758</v>
      </c>
      <c r="C82" s="67" t="s">
        <v>2218</v>
      </c>
      <c r="D82" s="68"/>
      <c r="E82" s="69"/>
      <c r="F82" s="284">
        <v>0</v>
      </c>
      <c r="G82" s="284">
        <v>0</v>
      </c>
      <c r="H82" s="284">
        <f t="shared" si="48"/>
        <v>0</v>
      </c>
      <c r="I82" s="272" t="str">
        <f t="shared" si="47"/>
        <v/>
      </c>
      <c r="J82" s="278"/>
      <c r="K82" s="284">
        <v>0</v>
      </c>
      <c r="L82" s="284">
        <v>0</v>
      </c>
      <c r="M82" s="284">
        <f t="shared" si="49"/>
        <v>0</v>
      </c>
      <c r="N82" s="272" t="str">
        <f t="shared" si="50"/>
        <v/>
      </c>
      <c r="O82" s="278"/>
      <c r="P82" s="284">
        <v>0</v>
      </c>
      <c r="Q82" s="284">
        <v>0</v>
      </c>
      <c r="R82" s="284"/>
      <c r="S82" s="278"/>
      <c r="T82" s="284">
        <v>0</v>
      </c>
      <c r="U82" s="284">
        <v>0</v>
      </c>
      <c r="V82" s="284">
        <f t="shared" si="51"/>
        <v>0</v>
      </c>
      <c r="W82" s="272" t="str">
        <f t="shared" si="52"/>
        <v/>
      </c>
      <c r="X82" s="278"/>
      <c r="Y82" s="284">
        <v>0</v>
      </c>
      <c r="Z82" s="284">
        <v>0</v>
      </c>
      <c r="AA82" s="284">
        <f t="shared" si="53"/>
        <v>0</v>
      </c>
      <c r="AB82" s="272" t="str">
        <f t="shared" si="54"/>
        <v/>
      </c>
      <c r="AC82" s="278"/>
      <c r="AD82" s="311"/>
      <c r="AE82" s="284">
        <v>0</v>
      </c>
      <c r="AF82" s="311"/>
      <c r="AG82" s="272">
        <v>0</v>
      </c>
      <c r="AH82" s="284"/>
      <c r="AI82" s="278"/>
      <c r="AJ82" s="284">
        <v>0</v>
      </c>
      <c r="AK82" s="284">
        <v>0</v>
      </c>
      <c r="AL82" s="284">
        <f t="shared" si="55"/>
        <v>0</v>
      </c>
      <c r="AM82" s="272" t="str">
        <f t="shared" si="56"/>
        <v/>
      </c>
      <c r="AN82" s="278"/>
      <c r="AO82" s="284">
        <v>0</v>
      </c>
      <c r="AP82" s="284">
        <v>0</v>
      </c>
      <c r="AQ82" s="284">
        <f t="shared" si="57"/>
        <v>0</v>
      </c>
      <c r="AR82" s="272" t="str">
        <f t="shared" si="58"/>
        <v/>
      </c>
      <c r="AS82" s="278"/>
      <c r="AT82" s="296"/>
      <c r="AU82" s="284">
        <v>0</v>
      </c>
      <c r="AV82" s="296"/>
      <c r="AW82" s="272">
        <v>0</v>
      </c>
      <c r="AX82" s="296"/>
      <c r="AY82" s="278"/>
      <c r="AZ82" s="284">
        <v>0</v>
      </c>
      <c r="BA82" s="284">
        <v>0</v>
      </c>
      <c r="BB82" s="284">
        <f t="shared" si="59"/>
        <v>0</v>
      </c>
      <c r="BC82" s="272" t="str">
        <f t="shared" si="60"/>
        <v/>
      </c>
      <c r="BD82" s="278"/>
      <c r="BE82" s="284">
        <v>0</v>
      </c>
      <c r="BF82" s="284">
        <v>0</v>
      </c>
      <c r="BG82" s="284">
        <f t="shared" si="61"/>
        <v>0</v>
      </c>
      <c r="BH82" s="272" t="str">
        <f t="shared" si="62"/>
        <v/>
      </c>
      <c r="BI82" s="278"/>
      <c r="BJ82" s="296"/>
      <c r="BK82" s="284">
        <v>0</v>
      </c>
      <c r="BL82" s="296"/>
      <c r="BM82" s="272">
        <v>0</v>
      </c>
      <c r="BN82" s="296"/>
      <c r="BO82" s="65"/>
    </row>
    <row r="83" spans="1:67" s="70" customFormat="1" hidden="1" outlineLevel="1" x14ac:dyDescent="0.25">
      <c r="A83" s="65" t="s">
        <v>1298</v>
      </c>
      <c r="B83" s="66" t="s">
        <v>1759</v>
      </c>
      <c r="C83" s="67" t="s">
        <v>2219</v>
      </c>
      <c r="D83" s="68"/>
      <c r="E83" s="69"/>
      <c r="F83" s="284">
        <v>0</v>
      </c>
      <c r="G83" s="284">
        <v>0</v>
      </c>
      <c r="H83" s="284">
        <f t="shared" si="48"/>
        <v>0</v>
      </c>
      <c r="I83" s="272" t="str">
        <f t="shared" si="47"/>
        <v/>
      </c>
      <c r="J83" s="278"/>
      <c r="K83" s="284">
        <v>0</v>
      </c>
      <c r="L83" s="284">
        <v>0</v>
      </c>
      <c r="M83" s="284">
        <f t="shared" si="49"/>
        <v>0</v>
      </c>
      <c r="N83" s="272" t="str">
        <f t="shared" si="50"/>
        <v/>
      </c>
      <c r="O83" s="278"/>
      <c r="P83" s="284">
        <v>0</v>
      </c>
      <c r="Q83" s="284">
        <v>0</v>
      </c>
      <c r="R83" s="284"/>
      <c r="S83" s="278"/>
      <c r="T83" s="284">
        <v>0</v>
      </c>
      <c r="U83" s="284">
        <v>0</v>
      </c>
      <c r="V83" s="284">
        <f t="shared" si="51"/>
        <v>0</v>
      </c>
      <c r="W83" s="272" t="str">
        <f t="shared" si="52"/>
        <v/>
      </c>
      <c r="X83" s="278"/>
      <c r="Y83" s="284">
        <v>0</v>
      </c>
      <c r="Z83" s="284">
        <v>0</v>
      </c>
      <c r="AA83" s="284">
        <f t="shared" si="53"/>
        <v>0</v>
      </c>
      <c r="AB83" s="272" t="str">
        <f t="shared" si="54"/>
        <v/>
      </c>
      <c r="AC83" s="278"/>
      <c r="AD83" s="311"/>
      <c r="AE83" s="284">
        <v>0</v>
      </c>
      <c r="AF83" s="311"/>
      <c r="AG83" s="272">
        <v>0</v>
      </c>
      <c r="AH83" s="284"/>
      <c r="AI83" s="278"/>
      <c r="AJ83" s="284">
        <v>0</v>
      </c>
      <c r="AK83" s="284">
        <v>0</v>
      </c>
      <c r="AL83" s="284">
        <f t="shared" si="55"/>
        <v>0</v>
      </c>
      <c r="AM83" s="272" t="str">
        <f t="shared" si="56"/>
        <v/>
      </c>
      <c r="AN83" s="278"/>
      <c r="AO83" s="284">
        <v>0</v>
      </c>
      <c r="AP83" s="284">
        <v>0</v>
      </c>
      <c r="AQ83" s="284">
        <f t="shared" si="57"/>
        <v>0</v>
      </c>
      <c r="AR83" s="272" t="str">
        <f t="shared" si="58"/>
        <v/>
      </c>
      <c r="AS83" s="278"/>
      <c r="AT83" s="296"/>
      <c r="AU83" s="284">
        <v>0</v>
      </c>
      <c r="AV83" s="296"/>
      <c r="AW83" s="272">
        <v>0</v>
      </c>
      <c r="AX83" s="296"/>
      <c r="AY83" s="278"/>
      <c r="AZ83" s="284">
        <v>0</v>
      </c>
      <c r="BA83" s="284">
        <v>0</v>
      </c>
      <c r="BB83" s="284">
        <f t="shared" si="59"/>
        <v>0</v>
      </c>
      <c r="BC83" s="272" t="str">
        <f t="shared" si="60"/>
        <v/>
      </c>
      <c r="BD83" s="278"/>
      <c r="BE83" s="284">
        <v>0</v>
      </c>
      <c r="BF83" s="284">
        <v>0</v>
      </c>
      <c r="BG83" s="284">
        <f t="shared" si="61"/>
        <v>0</v>
      </c>
      <c r="BH83" s="272" t="str">
        <f t="shared" si="62"/>
        <v/>
      </c>
      <c r="BI83" s="278"/>
      <c r="BJ83" s="296"/>
      <c r="BK83" s="284">
        <v>0</v>
      </c>
      <c r="BL83" s="296"/>
      <c r="BM83" s="272">
        <v>0</v>
      </c>
      <c r="BN83" s="296"/>
      <c r="BO83" s="65"/>
    </row>
    <row r="84" spans="1:67" s="43" customFormat="1" collapsed="1" x14ac:dyDescent="0.25">
      <c r="A84" s="43" t="s">
        <v>883</v>
      </c>
      <c r="B84" s="40" t="s">
        <v>81</v>
      </c>
      <c r="C84" s="62" t="s">
        <v>749</v>
      </c>
      <c r="D84" s="50"/>
      <c r="E84" s="50"/>
      <c r="F84" s="286">
        <v>152981.94</v>
      </c>
      <c r="G84" s="286">
        <v>41627.199999999997</v>
      </c>
      <c r="H84" s="286">
        <f t="shared" si="48"/>
        <v>111354.74</v>
      </c>
      <c r="I84" s="274">
        <f t="shared" si="47"/>
        <v>2.6750475650536192</v>
      </c>
      <c r="J84" s="257"/>
      <c r="K84" s="286">
        <v>0</v>
      </c>
      <c r="L84" s="286">
        <v>0</v>
      </c>
      <c r="M84" s="286">
        <f t="shared" si="49"/>
        <v>0</v>
      </c>
      <c r="N84" s="274" t="str">
        <f t="shared" si="50"/>
        <v/>
      </c>
      <c r="O84" s="257"/>
      <c r="P84" s="142">
        <v>0</v>
      </c>
      <c r="Q84" s="142">
        <v>0</v>
      </c>
      <c r="R84" s="142"/>
      <c r="S84" s="257"/>
      <c r="T84" s="286">
        <v>772121.65999999992</v>
      </c>
      <c r="U84" s="286">
        <v>631796.52</v>
      </c>
      <c r="V84" s="286">
        <f t="shared" si="51"/>
        <v>140325.1399999999</v>
      </c>
      <c r="W84" s="274">
        <f t="shared" si="52"/>
        <v>0.22210495872943378</v>
      </c>
      <c r="X84" s="257"/>
      <c r="Y84" s="286">
        <v>0</v>
      </c>
      <c r="Z84" s="286">
        <v>0</v>
      </c>
      <c r="AA84" s="286">
        <f t="shared" si="53"/>
        <v>0</v>
      </c>
      <c r="AB84" s="274" t="str">
        <f t="shared" si="54"/>
        <v/>
      </c>
      <c r="AC84" s="257"/>
      <c r="AD84" s="142"/>
      <c r="AE84" s="142">
        <v>0</v>
      </c>
      <c r="AF84" s="142"/>
      <c r="AG84" s="292">
        <v>0</v>
      </c>
      <c r="AH84" s="142"/>
      <c r="AI84" s="257"/>
      <c r="AJ84" s="286">
        <v>440114.06</v>
      </c>
      <c r="AK84" s="286">
        <v>123177.22</v>
      </c>
      <c r="AL84" s="286">
        <f t="shared" si="55"/>
        <v>316936.83999999997</v>
      </c>
      <c r="AM84" s="274">
        <f t="shared" si="56"/>
        <v>2.5730150428788696</v>
      </c>
      <c r="AN84" s="257"/>
      <c r="AO84" s="286">
        <v>0</v>
      </c>
      <c r="AP84" s="286">
        <v>0</v>
      </c>
      <c r="AQ84" s="286">
        <f t="shared" si="57"/>
        <v>0</v>
      </c>
      <c r="AR84" s="274" t="str">
        <f t="shared" si="58"/>
        <v/>
      </c>
      <c r="AS84" s="257"/>
      <c r="AT84" s="142"/>
      <c r="AU84" s="286">
        <v>0</v>
      </c>
      <c r="AV84" s="142"/>
      <c r="AW84" s="274">
        <v>0</v>
      </c>
      <c r="AX84" s="142"/>
      <c r="AY84" s="257"/>
      <c r="AZ84" s="286">
        <v>1188208.6599999999</v>
      </c>
      <c r="BA84" s="286">
        <v>1032066.44</v>
      </c>
      <c r="BB84" s="286">
        <f t="shared" si="59"/>
        <v>156142.21999999997</v>
      </c>
      <c r="BC84" s="274">
        <f t="shared" si="60"/>
        <v>0.15129086069303832</v>
      </c>
      <c r="BD84" s="257"/>
      <c r="BE84" s="286">
        <v>0</v>
      </c>
      <c r="BF84" s="286">
        <v>0</v>
      </c>
      <c r="BG84" s="286">
        <f t="shared" si="61"/>
        <v>0</v>
      </c>
      <c r="BH84" s="274" t="str">
        <f t="shared" si="62"/>
        <v/>
      </c>
      <c r="BI84" s="257"/>
      <c r="BJ84" s="142"/>
      <c r="BK84" s="286">
        <v>0</v>
      </c>
      <c r="BL84" s="142"/>
      <c r="BM84" s="274">
        <v>0</v>
      </c>
      <c r="BN84" s="142"/>
    </row>
    <row r="85" spans="1:67" s="70" customFormat="1" hidden="1" outlineLevel="1" x14ac:dyDescent="0.25">
      <c r="A85" s="65" t="s">
        <v>1299</v>
      </c>
      <c r="B85" s="66" t="s">
        <v>1760</v>
      </c>
      <c r="C85" s="67" t="s">
        <v>2220</v>
      </c>
      <c r="D85" s="68"/>
      <c r="E85" s="69"/>
      <c r="F85" s="284">
        <v>-22977.47</v>
      </c>
      <c r="G85" s="284">
        <v>154030.01</v>
      </c>
      <c r="H85" s="284">
        <f t="shared" si="48"/>
        <v>-177007.48</v>
      </c>
      <c r="I85" s="272">
        <f t="shared" si="47"/>
        <v>-1.1491752808429994</v>
      </c>
      <c r="J85" s="278"/>
      <c r="K85" s="284">
        <v>0</v>
      </c>
      <c r="L85" s="284">
        <v>0</v>
      </c>
      <c r="M85" s="284">
        <f t="shared" si="49"/>
        <v>0</v>
      </c>
      <c r="N85" s="272" t="str">
        <f t="shared" si="50"/>
        <v/>
      </c>
      <c r="O85" s="278"/>
      <c r="P85" s="284">
        <v>0</v>
      </c>
      <c r="Q85" s="284">
        <v>0</v>
      </c>
      <c r="R85" s="284"/>
      <c r="S85" s="278"/>
      <c r="T85" s="284">
        <v>1034615.78</v>
      </c>
      <c r="U85" s="284">
        <v>1172191</v>
      </c>
      <c r="V85" s="284">
        <f t="shared" si="51"/>
        <v>-137575.21999999997</v>
      </c>
      <c r="W85" s="272">
        <f t="shared" si="52"/>
        <v>-0.11736587296780129</v>
      </c>
      <c r="X85" s="278"/>
      <c r="Y85" s="284">
        <v>0</v>
      </c>
      <c r="Z85" s="284">
        <v>0</v>
      </c>
      <c r="AA85" s="284">
        <f t="shared" si="53"/>
        <v>0</v>
      </c>
      <c r="AB85" s="272" t="str">
        <f t="shared" si="54"/>
        <v/>
      </c>
      <c r="AC85" s="278"/>
      <c r="AD85" s="311"/>
      <c r="AE85" s="284">
        <v>0</v>
      </c>
      <c r="AF85" s="311"/>
      <c r="AG85" s="272">
        <v>0</v>
      </c>
      <c r="AH85" s="284"/>
      <c r="AI85" s="278"/>
      <c r="AJ85" s="284">
        <v>379263.93</v>
      </c>
      <c r="AK85" s="284">
        <v>419196.78</v>
      </c>
      <c r="AL85" s="284">
        <f t="shared" si="55"/>
        <v>-39932.850000000035</v>
      </c>
      <c r="AM85" s="272">
        <f t="shared" si="56"/>
        <v>-9.526039298298053E-2</v>
      </c>
      <c r="AN85" s="278"/>
      <c r="AO85" s="284">
        <v>0</v>
      </c>
      <c r="AP85" s="284">
        <v>0</v>
      </c>
      <c r="AQ85" s="284">
        <f t="shared" si="57"/>
        <v>0</v>
      </c>
      <c r="AR85" s="272" t="str">
        <f t="shared" si="58"/>
        <v/>
      </c>
      <c r="AS85" s="278"/>
      <c r="AT85" s="296"/>
      <c r="AU85" s="284">
        <v>0</v>
      </c>
      <c r="AV85" s="296"/>
      <c r="AW85" s="272">
        <v>0</v>
      </c>
      <c r="AX85" s="296"/>
      <c r="AY85" s="278"/>
      <c r="AZ85" s="284">
        <v>2020340.79</v>
      </c>
      <c r="BA85" s="284">
        <v>1987069.74</v>
      </c>
      <c r="BB85" s="284">
        <f t="shared" si="59"/>
        <v>33271.050000000047</v>
      </c>
      <c r="BC85" s="272">
        <f t="shared" si="60"/>
        <v>1.6743775686504113E-2</v>
      </c>
      <c r="BD85" s="278"/>
      <c r="BE85" s="284">
        <v>0</v>
      </c>
      <c r="BF85" s="284">
        <v>0</v>
      </c>
      <c r="BG85" s="284">
        <f t="shared" si="61"/>
        <v>0</v>
      </c>
      <c r="BH85" s="272" t="str">
        <f t="shared" si="62"/>
        <v/>
      </c>
      <c r="BI85" s="278"/>
      <c r="BJ85" s="296"/>
      <c r="BK85" s="284">
        <v>0</v>
      </c>
      <c r="BL85" s="296"/>
      <c r="BM85" s="272">
        <v>0</v>
      </c>
      <c r="BN85" s="296"/>
      <c r="BO85" s="65"/>
    </row>
    <row r="86" spans="1:67" s="70" customFormat="1" hidden="1" outlineLevel="1" x14ac:dyDescent="0.25">
      <c r="A86" s="65" t="s">
        <v>1300</v>
      </c>
      <c r="B86" s="66" t="s">
        <v>1761</v>
      </c>
      <c r="C86" s="67" t="s">
        <v>2221</v>
      </c>
      <c r="D86" s="68"/>
      <c r="E86" s="69"/>
      <c r="F86" s="284">
        <v>8103.53</v>
      </c>
      <c r="G86" s="284">
        <v>8657.67</v>
      </c>
      <c r="H86" s="284">
        <f t="shared" si="48"/>
        <v>-554.14000000000033</v>
      </c>
      <c r="I86" s="272">
        <f t="shared" si="47"/>
        <v>-6.400567358192219E-2</v>
      </c>
      <c r="J86" s="278"/>
      <c r="K86" s="284">
        <v>0</v>
      </c>
      <c r="L86" s="284">
        <v>0</v>
      </c>
      <c r="M86" s="284">
        <f t="shared" si="49"/>
        <v>0</v>
      </c>
      <c r="N86" s="272" t="str">
        <f t="shared" si="50"/>
        <v/>
      </c>
      <c r="O86" s="278"/>
      <c r="P86" s="284">
        <v>0</v>
      </c>
      <c r="Q86" s="284">
        <v>0</v>
      </c>
      <c r="R86" s="284"/>
      <c r="S86" s="278"/>
      <c r="T86" s="284">
        <v>47285.700000000004</v>
      </c>
      <c r="U86" s="284">
        <v>45089.91</v>
      </c>
      <c r="V86" s="284">
        <f t="shared" si="51"/>
        <v>2195.7900000000009</v>
      </c>
      <c r="W86" s="272">
        <f t="shared" si="52"/>
        <v>4.8698034660082504E-2</v>
      </c>
      <c r="X86" s="278"/>
      <c r="Y86" s="284">
        <v>0</v>
      </c>
      <c r="Z86" s="284">
        <v>0</v>
      </c>
      <c r="AA86" s="284">
        <f t="shared" si="53"/>
        <v>0</v>
      </c>
      <c r="AB86" s="272" t="str">
        <f t="shared" si="54"/>
        <v/>
      </c>
      <c r="AC86" s="278"/>
      <c r="AD86" s="311"/>
      <c r="AE86" s="284">
        <v>0</v>
      </c>
      <c r="AF86" s="311"/>
      <c r="AG86" s="272">
        <v>0</v>
      </c>
      <c r="AH86" s="284"/>
      <c r="AI86" s="278"/>
      <c r="AJ86" s="284">
        <v>21620.52</v>
      </c>
      <c r="AK86" s="284">
        <v>21081.850000000002</v>
      </c>
      <c r="AL86" s="284">
        <f t="shared" si="55"/>
        <v>538.66999999999825</v>
      </c>
      <c r="AM86" s="272">
        <f t="shared" si="56"/>
        <v>2.5551362902212008E-2</v>
      </c>
      <c r="AN86" s="278"/>
      <c r="AO86" s="284">
        <v>0</v>
      </c>
      <c r="AP86" s="284">
        <v>0</v>
      </c>
      <c r="AQ86" s="284">
        <f t="shared" si="57"/>
        <v>0</v>
      </c>
      <c r="AR86" s="272" t="str">
        <f t="shared" si="58"/>
        <v/>
      </c>
      <c r="AS86" s="278"/>
      <c r="AT86" s="296"/>
      <c r="AU86" s="284">
        <v>0</v>
      </c>
      <c r="AV86" s="296"/>
      <c r="AW86" s="272">
        <v>0</v>
      </c>
      <c r="AX86" s="296"/>
      <c r="AY86" s="278"/>
      <c r="AZ86" s="284">
        <v>90068.82</v>
      </c>
      <c r="BA86" s="284">
        <v>102389.75</v>
      </c>
      <c r="BB86" s="284">
        <f t="shared" si="59"/>
        <v>-12320.929999999993</v>
      </c>
      <c r="BC86" s="272">
        <f t="shared" si="60"/>
        <v>-0.12033362714529523</v>
      </c>
      <c r="BD86" s="278"/>
      <c r="BE86" s="284">
        <v>0</v>
      </c>
      <c r="BF86" s="284">
        <v>0</v>
      </c>
      <c r="BG86" s="284">
        <f t="shared" si="61"/>
        <v>0</v>
      </c>
      <c r="BH86" s="272" t="str">
        <f t="shared" si="62"/>
        <v/>
      </c>
      <c r="BI86" s="278"/>
      <c r="BJ86" s="296"/>
      <c r="BK86" s="284">
        <v>0</v>
      </c>
      <c r="BL86" s="296"/>
      <c r="BM86" s="272">
        <v>0</v>
      </c>
      <c r="BN86" s="296"/>
      <c r="BO86" s="65"/>
    </row>
    <row r="87" spans="1:67" s="70" customFormat="1" hidden="1" outlineLevel="1" x14ac:dyDescent="0.25">
      <c r="A87" s="65" t="s">
        <v>1301</v>
      </c>
      <c r="B87" s="66" t="s">
        <v>1762</v>
      </c>
      <c r="C87" s="67" t="s">
        <v>2222</v>
      </c>
      <c r="D87" s="68"/>
      <c r="E87" s="69"/>
      <c r="F87" s="284">
        <v>990773.91</v>
      </c>
      <c r="G87" s="284">
        <v>907773.79</v>
      </c>
      <c r="H87" s="284">
        <f t="shared" si="48"/>
        <v>83000.12</v>
      </c>
      <c r="I87" s="272">
        <f t="shared" si="47"/>
        <v>9.1432602388751491E-2</v>
      </c>
      <c r="J87" s="278"/>
      <c r="K87" s="284">
        <v>0</v>
      </c>
      <c r="L87" s="284">
        <v>0</v>
      </c>
      <c r="M87" s="284">
        <f t="shared" si="49"/>
        <v>0</v>
      </c>
      <c r="N87" s="272" t="str">
        <f t="shared" si="50"/>
        <v/>
      </c>
      <c r="O87" s="278"/>
      <c r="P87" s="284">
        <v>0</v>
      </c>
      <c r="Q87" s="284">
        <v>0</v>
      </c>
      <c r="R87" s="284"/>
      <c r="S87" s="278"/>
      <c r="T87" s="284">
        <v>5926564.8100000005</v>
      </c>
      <c r="U87" s="284">
        <v>5505565.21</v>
      </c>
      <c r="V87" s="284">
        <f t="shared" si="51"/>
        <v>420999.60000000056</v>
      </c>
      <c r="W87" s="272">
        <f t="shared" si="52"/>
        <v>7.6468007178503758E-2</v>
      </c>
      <c r="X87" s="278"/>
      <c r="Y87" s="284">
        <v>0</v>
      </c>
      <c r="Z87" s="284">
        <v>0</v>
      </c>
      <c r="AA87" s="284">
        <f t="shared" si="53"/>
        <v>0</v>
      </c>
      <c r="AB87" s="272" t="str">
        <f t="shared" si="54"/>
        <v/>
      </c>
      <c r="AC87" s="278"/>
      <c r="AD87" s="311"/>
      <c r="AE87" s="284">
        <v>0</v>
      </c>
      <c r="AF87" s="311"/>
      <c r="AG87" s="272">
        <v>0</v>
      </c>
      <c r="AH87" s="284"/>
      <c r="AI87" s="278"/>
      <c r="AJ87" s="284">
        <v>2984675.2800000003</v>
      </c>
      <c r="AK87" s="284">
        <v>2753819.9699999997</v>
      </c>
      <c r="AL87" s="284">
        <f t="shared" si="55"/>
        <v>230855.31000000052</v>
      </c>
      <c r="AM87" s="272">
        <f t="shared" si="56"/>
        <v>8.3830937575777892E-2</v>
      </c>
      <c r="AN87" s="278"/>
      <c r="AO87" s="284">
        <v>0</v>
      </c>
      <c r="AP87" s="284">
        <v>0</v>
      </c>
      <c r="AQ87" s="284">
        <f t="shared" si="57"/>
        <v>0</v>
      </c>
      <c r="AR87" s="272" t="str">
        <f t="shared" si="58"/>
        <v/>
      </c>
      <c r="AS87" s="278"/>
      <c r="AT87" s="296"/>
      <c r="AU87" s="284">
        <v>0</v>
      </c>
      <c r="AV87" s="296"/>
      <c r="AW87" s="272">
        <v>0</v>
      </c>
      <c r="AX87" s="296"/>
      <c r="AY87" s="278"/>
      <c r="AZ87" s="284">
        <v>11479682.060000001</v>
      </c>
      <c r="BA87" s="284">
        <v>10766724.07</v>
      </c>
      <c r="BB87" s="284">
        <f t="shared" si="59"/>
        <v>712957.99000000022</v>
      </c>
      <c r="BC87" s="272">
        <f t="shared" si="60"/>
        <v>6.6218655309144572E-2</v>
      </c>
      <c r="BD87" s="278"/>
      <c r="BE87" s="284">
        <v>0</v>
      </c>
      <c r="BF87" s="284">
        <v>0</v>
      </c>
      <c r="BG87" s="284">
        <f t="shared" si="61"/>
        <v>0</v>
      </c>
      <c r="BH87" s="272" t="str">
        <f t="shared" si="62"/>
        <v/>
      </c>
      <c r="BI87" s="278"/>
      <c r="BJ87" s="296"/>
      <c r="BK87" s="284">
        <v>0</v>
      </c>
      <c r="BL87" s="296"/>
      <c r="BM87" s="272">
        <v>0</v>
      </c>
      <c r="BN87" s="296"/>
      <c r="BO87" s="65"/>
    </row>
    <row r="88" spans="1:67" s="70" customFormat="1" hidden="1" outlineLevel="1" x14ac:dyDescent="0.25">
      <c r="A88" s="65" t="s">
        <v>1302</v>
      </c>
      <c r="B88" s="66" t="s">
        <v>1763</v>
      </c>
      <c r="C88" s="67" t="s">
        <v>2223</v>
      </c>
      <c r="D88" s="68"/>
      <c r="E88" s="69"/>
      <c r="F88" s="284">
        <v>4519.5</v>
      </c>
      <c r="G88" s="284">
        <v>4449</v>
      </c>
      <c r="H88" s="284">
        <f t="shared" si="48"/>
        <v>70.5</v>
      </c>
      <c r="I88" s="272">
        <f t="shared" si="47"/>
        <v>1.5846257585974376E-2</v>
      </c>
      <c r="J88" s="278"/>
      <c r="K88" s="284">
        <v>0</v>
      </c>
      <c r="L88" s="284">
        <v>0</v>
      </c>
      <c r="M88" s="284">
        <f t="shared" si="49"/>
        <v>0</v>
      </c>
      <c r="N88" s="272" t="str">
        <f t="shared" si="50"/>
        <v/>
      </c>
      <c r="O88" s="278"/>
      <c r="P88" s="284">
        <v>0</v>
      </c>
      <c r="Q88" s="284">
        <v>0</v>
      </c>
      <c r="R88" s="284"/>
      <c r="S88" s="278"/>
      <c r="T88" s="284">
        <v>28369.5</v>
      </c>
      <c r="U88" s="284">
        <v>26535</v>
      </c>
      <c r="V88" s="284">
        <f t="shared" si="51"/>
        <v>1834.5</v>
      </c>
      <c r="W88" s="272">
        <f t="shared" si="52"/>
        <v>6.9135104578858117E-2</v>
      </c>
      <c r="X88" s="278"/>
      <c r="Y88" s="284">
        <v>0</v>
      </c>
      <c r="Z88" s="284">
        <v>0</v>
      </c>
      <c r="AA88" s="284">
        <f t="shared" si="53"/>
        <v>0</v>
      </c>
      <c r="AB88" s="272" t="str">
        <f t="shared" si="54"/>
        <v/>
      </c>
      <c r="AC88" s="278"/>
      <c r="AD88" s="311"/>
      <c r="AE88" s="284">
        <v>0</v>
      </c>
      <c r="AF88" s="311"/>
      <c r="AG88" s="272">
        <v>0</v>
      </c>
      <c r="AH88" s="284"/>
      <c r="AI88" s="278"/>
      <c r="AJ88" s="284">
        <v>11611.5</v>
      </c>
      <c r="AK88" s="284">
        <v>11676</v>
      </c>
      <c r="AL88" s="284">
        <f t="shared" si="55"/>
        <v>-64.5</v>
      </c>
      <c r="AM88" s="272">
        <f t="shared" si="56"/>
        <v>-5.5241521068859194E-3</v>
      </c>
      <c r="AN88" s="278"/>
      <c r="AO88" s="284">
        <v>0</v>
      </c>
      <c r="AP88" s="284">
        <v>0</v>
      </c>
      <c r="AQ88" s="284">
        <f t="shared" si="57"/>
        <v>0</v>
      </c>
      <c r="AR88" s="272" t="str">
        <f t="shared" si="58"/>
        <v/>
      </c>
      <c r="AS88" s="278"/>
      <c r="AT88" s="296"/>
      <c r="AU88" s="284">
        <v>0</v>
      </c>
      <c r="AV88" s="296"/>
      <c r="AW88" s="272">
        <v>0</v>
      </c>
      <c r="AX88" s="296"/>
      <c r="AY88" s="278"/>
      <c r="AZ88" s="284">
        <v>54463.5</v>
      </c>
      <c r="BA88" s="284">
        <v>52083</v>
      </c>
      <c r="BB88" s="284">
        <f t="shared" si="59"/>
        <v>2380.5</v>
      </c>
      <c r="BC88" s="272">
        <f t="shared" si="60"/>
        <v>4.5705892517712114E-2</v>
      </c>
      <c r="BD88" s="278"/>
      <c r="BE88" s="284">
        <v>0</v>
      </c>
      <c r="BF88" s="284">
        <v>0</v>
      </c>
      <c r="BG88" s="284">
        <f t="shared" si="61"/>
        <v>0</v>
      </c>
      <c r="BH88" s="272" t="str">
        <f t="shared" si="62"/>
        <v/>
      </c>
      <c r="BI88" s="278"/>
      <c r="BJ88" s="296"/>
      <c r="BK88" s="284">
        <v>0</v>
      </c>
      <c r="BL88" s="296"/>
      <c r="BM88" s="272">
        <v>0</v>
      </c>
      <c r="BN88" s="296"/>
      <c r="BO88" s="65"/>
    </row>
    <row r="89" spans="1:67" s="70" customFormat="1" hidden="1" outlineLevel="1" x14ac:dyDescent="0.25">
      <c r="A89" s="65" t="s">
        <v>1303</v>
      </c>
      <c r="B89" s="66" t="s">
        <v>1764</v>
      </c>
      <c r="C89" s="67" t="s">
        <v>2224</v>
      </c>
      <c r="D89" s="68"/>
      <c r="E89" s="69"/>
      <c r="F89" s="284">
        <v>0</v>
      </c>
      <c r="G89" s="284">
        <v>0</v>
      </c>
      <c r="H89" s="284">
        <f t="shared" si="48"/>
        <v>0</v>
      </c>
      <c r="I89" s="272" t="str">
        <f t="shared" si="47"/>
        <v/>
      </c>
      <c r="J89" s="278"/>
      <c r="K89" s="284">
        <v>0</v>
      </c>
      <c r="L89" s="284">
        <v>0</v>
      </c>
      <c r="M89" s="284">
        <f t="shared" si="49"/>
        <v>0</v>
      </c>
      <c r="N89" s="272" t="str">
        <f t="shared" si="50"/>
        <v/>
      </c>
      <c r="O89" s="278"/>
      <c r="P89" s="284">
        <v>0</v>
      </c>
      <c r="Q89" s="284">
        <v>0</v>
      </c>
      <c r="R89" s="284"/>
      <c r="S89" s="278"/>
      <c r="T89" s="284">
        <v>0</v>
      </c>
      <c r="U89" s="284">
        <v>0</v>
      </c>
      <c r="V89" s="284">
        <f t="shared" si="51"/>
        <v>0</v>
      </c>
      <c r="W89" s="272" t="str">
        <f t="shared" si="52"/>
        <v/>
      </c>
      <c r="X89" s="278"/>
      <c r="Y89" s="284">
        <v>0</v>
      </c>
      <c r="Z89" s="284">
        <v>0</v>
      </c>
      <c r="AA89" s="284">
        <f t="shared" si="53"/>
        <v>0</v>
      </c>
      <c r="AB89" s="272" t="str">
        <f t="shared" si="54"/>
        <v/>
      </c>
      <c r="AC89" s="278"/>
      <c r="AD89" s="311"/>
      <c r="AE89" s="284">
        <v>0</v>
      </c>
      <c r="AF89" s="311"/>
      <c r="AG89" s="272">
        <v>0</v>
      </c>
      <c r="AH89" s="284"/>
      <c r="AI89" s="278"/>
      <c r="AJ89" s="284">
        <v>0</v>
      </c>
      <c r="AK89" s="284">
        <v>0</v>
      </c>
      <c r="AL89" s="284">
        <f t="shared" si="55"/>
        <v>0</v>
      </c>
      <c r="AM89" s="272" t="str">
        <f t="shared" si="56"/>
        <v/>
      </c>
      <c r="AN89" s="278"/>
      <c r="AO89" s="284">
        <v>0</v>
      </c>
      <c r="AP89" s="284">
        <v>0</v>
      </c>
      <c r="AQ89" s="284">
        <f t="shared" si="57"/>
        <v>0</v>
      </c>
      <c r="AR89" s="272" t="str">
        <f t="shared" si="58"/>
        <v/>
      </c>
      <c r="AS89" s="278"/>
      <c r="AT89" s="296"/>
      <c r="AU89" s="284">
        <v>0</v>
      </c>
      <c r="AV89" s="296"/>
      <c r="AW89" s="272">
        <v>0</v>
      </c>
      <c r="AX89" s="296"/>
      <c r="AY89" s="278"/>
      <c r="AZ89" s="284">
        <v>0</v>
      </c>
      <c r="BA89" s="284">
        <v>0</v>
      </c>
      <c r="BB89" s="284">
        <f t="shared" si="59"/>
        <v>0</v>
      </c>
      <c r="BC89" s="272" t="str">
        <f t="shared" si="60"/>
        <v/>
      </c>
      <c r="BD89" s="278"/>
      <c r="BE89" s="284">
        <v>0</v>
      </c>
      <c r="BF89" s="284">
        <v>0</v>
      </c>
      <c r="BG89" s="284">
        <f t="shared" si="61"/>
        <v>0</v>
      </c>
      <c r="BH89" s="272" t="str">
        <f t="shared" si="62"/>
        <v/>
      </c>
      <c r="BI89" s="278"/>
      <c r="BJ89" s="296"/>
      <c r="BK89" s="284">
        <v>0</v>
      </c>
      <c r="BL89" s="296"/>
      <c r="BM89" s="272">
        <v>0</v>
      </c>
      <c r="BN89" s="296"/>
      <c r="BO89" s="65"/>
    </row>
    <row r="90" spans="1:67" s="70" customFormat="1" hidden="1" outlineLevel="1" x14ac:dyDescent="0.25">
      <c r="A90" s="65" t="s">
        <v>1304</v>
      </c>
      <c r="B90" s="66" t="s">
        <v>1765</v>
      </c>
      <c r="C90" s="67" t="s">
        <v>2225</v>
      </c>
      <c r="D90" s="68"/>
      <c r="E90" s="69"/>
      <c r="F90" s="284">
        <v>111.83</v>
      </c>
      <c r="G90" s="284">
        <v>639.41</v>
      </c>
      <c r="H90" s="284">
        <f t="shared" si="48"/>
        <v>-527.57999999999993</v>
      </c>
      <c r="I90" s="272">
        <f t="shared" si="47"/>
        <v>-0.82510439311240047</v>
      </c>
      <c r="J90" s="278"/>
      <c r="K90" s="284">
        <v>0</v>
      </c>
      <c r="L90" s="284">
        <v>0</v>
      </c>
      <c r="M90" s="284">
        <f t="shared" si="49"/>
        <v>0</v>
      </c>
      <c r="N90" s="272" t="str">
        <f t="shared" si="50"/>
        <v/>
      </c>
      <c r="O90" s="278"/>
      <c r="P90" s="284">
        <v>0</v>
      </c>
      <c r="Q90" s="284">
        <v>0</v>
      </c>
      <c r="R90" s="284"/>
      <c r="S90" s="278"/>
      <c r="T90" s="284">
        <v>955.69</v>
      </c>
      <c r="U90" s="284">
        <v>1381.68</v>
      </c>
      <c r="V90" s="284">
        <f t="shared" si="51"/>
        <v>-425.99</v>
      </c>
      <c r="W90" s="272">
        <f t="shared" si="52"/>
        <v>-0.30831306814892012</v>
      </c>
      <c r="X90" s="278"/>
      <c r="Y90" s="284">
        <v>0</v>
      </c>
      <c r="Z90" s="284">
        <v>0</v>
      </c>
      <c r="AA90" s="284">
        <f t="shared" si="53"/>
        <v>0</v>
      </c>
      <c r="AB90" s="272" t="str">
        <f t="shared" si="54"/>
        <v/>
      </c>
      <c r="AC90" s="278"/>
      <c r="AD90" s="311"/>
      <c r="AE90" s="284">
        <v>0</v>
      </c>
      <c r="AF90" s="311"/>
      <c r="AG90" s="272">
        <v>0</v>
      </c>
      <c r="AH90" s="284"/>
      <c r="AI90" s="278"/>
      <c r="AJ90" s="284">
        <v>920.80000000000007</v>
      </c>
      <c r="AK90" s="284">
        <v>1708.6000000000001</v>
      </c>
      <c r="AL90" s="284">
        <f t="shared" si="55"/>
        <v>-787.80000000000007</v>
      </c>
      <c r="AM90" s="272">
        <f t="shared" si="56"/>
        <v>-0.46107924616645207</v>
      </c>
      <c r="AN90" s="278"/>
      <c r="AO90" s="284">
        <v>0</v>
      </c>
      <c r="AP90" s="284">
        <v>0</v>
      </c>
      <c r="AQ90" s="284">
        <f t="shared" si="57"/>
        <v>0</v>
      </c>
      <c r="AR90" s="272" t="str">
        <f t="shared" si="58"/>
        <v/>
      </c>
      <c r="AS90" s="278"/>
      <c r="AT90" s="296"/>
      <c r="AU90" s="284">
        <v>0</v>
      </c>
      <c r="AV90" s="296"/>
      <c r="AW90" s="272">
        <v>0</v>
      </c>
      <c r="AX90" s="296"/>
      <c r="AY90" s="278"/>
      <c r="AZ90" s="284">
        <v>3961.11</v>
      </c>
      <c r="BA90" s="284">
        <v>3417.88</v>
      </c>
      <c r="BB90" s="284">
        <f t="shared" si="59"/>
        <v>543.23</v>
      </c>
      <c r="BC90" s="272">
        <f t="shared" si="60"/>
        <v>0.15893770407387034</v>
      </c>
      <c r="BD90" s="278"/>
      <c r="BE90" s="284">
        <v>0</v>
      </c>
      <c r="BF90" s="284">
        <v>0</v>
      </c>
      <c r="BG90" s="284">
        <f t="shared" si="61"/>
        <v>0</v>
      </c>
      <c r="BH90" s="272" t="str">
        <f t="shared" si="62"/>
        <v/>
      </c>
      <c r="BI90" s="278"/>
      <c r="BJ90" s="296"/>
      <c r="BK90" s="284">
        <v>0</v>
      </c>
      <c r="BL90" s="296"/>
      <c r="BM90" s="272">
        <v>0</v>
      </c>
      <c r="BN90" s="296"/>
      <c r="BO90" s="65"/>
    </row>
    <row r="91" spans="1:67" s="70" customFormat="1" hidden="1" outlineLevel="1" x14ac:dyDescent="0.25">
      <c r="A91" s="65" t="s">
        <v>1305</v>
      </c>
      <c r="B91" s="66" t="s">
        <v>1766</v>
      </c>
      <c r="C91" s="67" t="s">
        <v>2226</v>
      </c>
      <c r="D91" s="68"/>
      <c r="E91" s="69"/>
      <c r="F91" s="284">
        <v>237243.05000000002</v>
      </c>
      <c r="G91" s="284">
        <v>202976.24</v>
      </c>
      <c r="H91" s="284">
        <f t="shared" si="48"/>
        <v>34266.810000000027</v>
      </c>
      <c r="I91" s="272">
        <f t="shared" si="47"/>
        <v>0.16882177933732553</v>
      </c>
      <c r="J91" s="278"/>
      <c r="K91" s="284">
        <v>0</v>
      </c>
      <c r="L91" s="284">
        <v>0</v>
      </c>
      <c r="M91" s="284">
        <f t="shared" si="49"/>
        <v>0</v>
      </c>
      <c r="N91" s="272" t="str">
        <f t="shared" si="50"/>
        <v/>
      </c>
      <c r="O91" s="278"/>
      <c r="P91" s="284">
        <v>0</v>
      </c>
      <c r="Q91" s="284">
        <v>0</v>
      </c>
      <c r="R91" s="284"/>
      <c r="S91" s="278"/>
      <c r="T91" s="284">
        <v>1484592.03</v>
      </c>
      <c r="U91" s="284">
        <v>1231497.33</v>
      </c>
      <c r="V91" s="284">
        <f t="shared" si="51"/>
        <v>253094.69999999995</v>
      </c>
      <c r="W91" s="272">
        <f t="shared" si="52"/>
        <v>0.20551786336394245</v>
      </c>
      <c r="X91" s="278"/>
      <c r="Y91" s="284">
        <v>0</v>
      </c>
      <c r="Z91" s="284">
        <v>0</v>
      </c>
      <c r="AA91" s="284">
        <f t="shared" si="53"/>
        <v>0</v>
      </c>
      <c r="AB91" s="272" t="str">
        <f t="shared" si="54"/>
        <v/>
      </c>
      <c r="AC91" s="278"/>
      <c r="AD91" s="311"/>
      <c r="AE91" s="284">
        <v>0</v>
      </c>
      <c r="AF91" s="311"/>
      <c r="AG91" s="272">
        <v>0</v>
      </c>
      <c r="AH91" s="284"/>
      <c r="AI91" s="278"/>
      <c r="AJ91" s="284">
        <v>741473</v>
      </c>
      <c r="AK91" s="284">
        <v>615748.67000000004</v>
      </c>
      <c r="AL91" s="284">
        <f t="shared" si="55"/>
        <v>125724.32999999996</v>
      </c>
      <c r="AM91" s="272">
        <f t="shared" si="56"/>
        <v>0.20418124492254275</v>
      </c>
      <c r="AN91" s="278"/>
      <c r="AO91" s="284">
        <v>0</v>
      </c>
      <c r="AP91" s="284">
        <v>0</v>
      </c>
      <c r="AQ91" s="284">
        <f t="shared" si="57"/>
        <v>0</v>
      </c>
      <c r="AR91" s="272" t="str">
        <f t="shared" si="58"/>
        <v/>
      </c>
      <c r="AS91" s="278"/>
      <c r="AT91" s="296"/>
      <c r="AU91" s="284">
        <v>0</v>
      </c>
      <c r="AV91" s="296"/>
      <c r="AW91" s="272">
        <v>0</v>
      </c>
      <c r="AX91" s="296"/>
      <c r="AY91" s="278"/>
      <c r="AZ91" s="284">
        <v>2729438.1500000004</v>
      </c>
      <c r="BA91" s="284">
        <v>2480199.66</v>
      </c>
      <c r="BB91" s="284">
        <f t="shared" si="59"/>
        <v>249238.49000000022</v>
      </c>
      <c r="BC91" s="272">
        <f t="shared" si="60"/>
        <v>0.10049130076890674</v>
      </c>
      <c r="BD91" s="278"/>
      <c r="BE91" s="284">
        <v>0</v>
      </c>
      <c r="BF91" s="284">
        <v>0</v>
      </c>
      <c r="BG91" s="284">
        <f t="shared" si="61"/>
        <v>0</v>
      </c>
      <c r="BH91" s="272" t="str">
        <f t="shared" si="62"/>
        <v/>
      </c>
      <c r="BI91" s="278"/>
      <c r="BJ91" s="296"/>
      <c r="BK91" s="284">
        <v>0</v>
      </c>
      <c r="BL91" s="296"/>
      <c r="BM91" s="272">
        <v>0</v>
      </c>
      <c r="BN91" s="296"/>
      <c r="BO91" s="65"/>
    </row>
    <row r="92" spans="1:67" s="70" customFormat="1" hidden="1" outlineLevel="1" x14ac:dyDescent="0.25">
      <c r="A92" s="65" t="s">
        <v>1306</v>
      </c>
      <c r="B92" s="66" t="s">
        <v>1767</v>
      </c>
      <c r="C92" s="67" t="s">
        <v>2227</v>
      </c>
      <c r="D92" s="68"/>
      <c r="E92" s="69"/>
      <c r="F92" s="284">
        <v>570.03</v>
      </c>
      <c r="G92" s="284">
        <v>811.32</v>
      </c>
      <c r="H92" s="284">
        <f t="shared" si="48"/>
        <v>-241.29000000000008</v>
      </c>
      <c r="I92" s="272">
        <f t="shared" si="47"/>
        <v>-0.29740423014347001</v>
      </c>
      <c r="J92" s="278"/>
      <c r="K92" s="284">
        <v>0</v>
      </c>
      <c r="L92" s="284">
        <v>0</v>
      </c>
      <c r="M92" s="284">
        <f t="shared" si="49"/>
        <v>0</v>
      </c>
      <c r="N92" s="272" t="str">
        <f t="shared" si="50"/>
        <v/>
      </c>
      <c r="O92" s="278"/>
      <c r="P92" s="284">
        <v>0</v>
      </c>
      <c r="Q92" s="284">
        <v>0</v>
      </c>
      <c r="R92" s="284"/>
      <c r="S92" s="278"/>
      <c r="T92" s="284">
        <v>3403.32</v>
      </c>
      <c r="U92" s="284">
        <v>4609.2</v>
      </c>
      <c r="V92" s="284">
        <f t="shared" si="51"/>
        <v>-1205.8799999999997</v>
      </c>
      <c r="W92" s="272">
        <f t="shared" si="52"/>
        <v>-0.26162457693309027</v>
      </c>
      <c r="X92" s="278"/>
      <c r="Y92" s="284">
        <v>0</v>
      </c>
      <c r="Z92" s="284">
        <v>0</v>
      </c>
      <c r="AA92" s="284">
        <f t="shared" si="53"/>
        <v>0</v>
      </c>
      <c r="AB92" s="272" t="str">
        <f t="shared" si="54"/>
        <v/>
      </c>
      <c r="AC92" s="278"/>
      <c r="AD92" s="311"/>
      <c r="AE92" s="284">
        <v>0</v>
      </c>
      <c r="AF92" s="311"/>
      <c r="AG92" s="272">
        <v>0</v>
      </c>
      <c r="AH92" s="284"/>
      <c r="AI92" s="278"/>
      <c r="AJ92" s="284">
        <v>1635.32</v>
      </c>
      <c r="AK92" s="284">
        <v>2248.5100000000002</v>
      </c>
      <c r="AL92" s="284">
        <f t="shared" si="55"/>
        <v>-613.19000000000028</v>
      </c>
      <c r="AM92" s="272">
        <f t="shared" si="56"/>
        <v>-0.27270948316885413</v>
      </c>
      <c r="AN92" s="278"/>
      <c r="AO92" s="284">
        <v>0</v>
      </c>
      <c r="AP92" s="284">
        <v>0</v>
      </c>
      <c r="AQ92" s="284">
        <f t="shared" si="57"/>
        <v>0</v>
      </c>
      <c r="AR92" s="272" t="str">
        <f t="shared" si="58"/>
        <v/>
      </c>
      <c r="AS92" s="278"/>
      <c r="AT92" s="296"/>
      <c r="AU92" s="284">
        <v>0</v>
      </c>
      <c r="AV92" s="296"/>
      <c r="AW92" s="272">
        <v>0</v>
      </c>
      <c r="AX92" s="296"/>
      <c r="AY92" s="278"/>
      <c r="AZ92" s="284">
        <v>8082.08</v>
      </c>
      <c r="BA92" s="284">
        <v>7904.53</v>
      </c>
      <c r="BB92" s="284">
        <f t="shared" si="59"/>
        <v>177.55000000000018</v>
      </c>
      <c r="BC92" s="272">
        <f t="shared" si="60"/>
        <v>2.2461803548092067E-2</v>
      </c>
      <c r="BD92" s="278"/>
      <c r="BE92" s="284">
        <v>0</v>
      </c>
      <c r="BF92" s="284">
        <v>0</v>
      </c>
      <c r="BG92" s="284">
        <f t="shared" si="61"/>
        <v>0</v>
      </c>
      <c r="BH92" s="272" t="str">
        <f t="shared" si="62"/>
        <v/>
      </c>
      <c r="BI92" s="278"/>
      <c r="BJ92" s="296"/>
      <c r="BK92" s="284">
        <v>0</v>
      </c>
      <c r="BL92" s="296"/>
      <c r="BM92" s="272">
        <v>0</v>
      </c>
      <c r="BN92" s="296"/>
      <c r="BO92" s="65"/>
    </row>
    <row r="93" spans="1:67" s="70" customFormat="1" hidden="1" outlineLevel="1" x14ac:dyDescent="0.25">
      <c r="A93" s="65" t="s">
        <v>1307</v>
      </c>
      <c r="B93" s="66" t="s">
        <v>1768</v>
      </c>
      <c r="C93" s="67" t="s">
        <v>2228</v>
      </c>
      <c r="D93" s="68"/>
      <c r="E93" s="69"/>
      <c r="F93" s="284">
        <v>7298299.2699999996</v>
      </c>
      <c r="G93" s="284">
        <v>6042405.4800000004</v>
      </c>
      <c r="H93" s="284">
        <f t="shared" si="48"/>
        <v>1255893.7899999991</v>
      </c>
      <c r="I93" s="272">
        <f t="shared" si="47"/>
        <v>0.20784665877802014</v>
      </c>
      <c r="J93" s="278"/>
      <c r="K93" s="284">
        <v>0</v>
      </c>
      <c r="L93" s="284">
        <v>0</v>
      </c>
      <c r="M93" s="284">
        <f t="shared" si="49"/>
        <v>0</v>
      </c>
      <c r="N93" s="272" t="str">
        <f t="shared" si="50"/>
        <v/>
      </c>
      <c r="O93" s="278"/>
      <c r="P93" s="284">
        <v>0</v>
      </c>
      <c r="Q93" s="284">
        <v>0</v>
      </c>
      <c r="R93" s="284"/>
      <c r="S93" s="278"/>
      <c r="T93" s="284">
        <v>44009775.789999999</v>
      </c>
      <c r="U93" s="284">
        <v>36662554.369999997</v>
      </c>
      <c r="V93" s="284">
        <f t="shared" si="51"/>
        <v>7347221.4200000018</v>
      </c>
      <c r="W93" s="272">
        <f t="shared" si="52"/>
        <v>0.20040124170977131</v>
      </c>
      <c r="X93" s="278"/>
      <c r="Y93" s="284">
        <v>0</v>
      </c>
      <c r="Z93" s="284">
        <v>0</v>
      </c>
      <c r="AA93" s="284">
        <f t="shared" si="53"/>
        <v>0</v>
      </c>
      <c r="AB93" s="272" t="str">
        <f t="shared" si="54"/>
        <v/>
      </c>
      <c r="AC93" s="278"/>
      <c r="AD93" s="311"/>
      <c r="AE93" s="284">
        <v>0</v>
      </c>
      <c r="AF93" s="311"/>
      <c r="AG93" s="272">
        <v>0</v>
      </c>
      <c r="AH93" s="284"/>
      <c r="AI93" s="278"/>
      <c r="AJ93" s="284">
        <v>22139940.82</v>
      </c>
      <c r="AK93" s="284">
        <v>18330239.870000001</v>
      </c>
      <c r="AL93" s="284">
        <f t="shared" si="55"/>
        <v>3809700.9499999993</v>
      </c>
      <c r="AM93" s="272">
        <f t="shared" si="56"/>
        <v>0.20783693923368168</v>
      </c>
      <c r="AN93" s="278"/>
      <c r="AO93" s="284">
        <v>0</v>
      </c>
      <c r="AP93" s="284">
        <v>0</v>
      </c>
      <c r="AQ93" s="284">
        <f t="shared" si="57"/>
        <v>0</v>
      </c>
      <c r="AR93" s="272" t="str">
        <f t="shared" si="58"/>
        <v/>
      </c>
      <c r="AS93" s="278"/>
      <c r="AT93" s="296"/>
      <c r="AU93" s="284">
        <v>0</v>
      </c>
      <c r="AV93" s="296"/>
      <c r="AW93" s="272">
        <v>0</v>
      </c>
      <c r="AX93" s="296"/>
      <c r="AY93" s="278"/>
      <c r="AZ93" s="284">
        <v>81067636.00999999</v>
      </c>
      <c r="BA93" s="284">
        <v>73611761.25999999</v>
      </c>
      <c r="BB93" s="284">
        <f t="shared" si="59"/>
        <v>7455874.75</v>
      </c>
      <c r="BC93" s="272">
        <f t="shared" si="60"/>
        <v>0.10128646051091647</v>
      </c>
      <c r="BD93" s="278"/>
      <c r="BE93" s="284">
        <v>0</v>
      </c>
      <c r="BF93" s="284">
        <v>0</v>
      </c>
      <c r="BG93" s="284">
        <f t="shared" si="61"/>
        <v>0</v>
      </c>
      <c r="BH93" s="272" t="str">
        <f t="shared" si="62"/>
        <v/>
      </c>
      <c r="BI93" s="278"/>
      <c r="BJ93" s="296"/>
      <c r="BK93" s="284">
        <v>0</v>
      </c>
      <c r="BL93" s="296"/>
      <c r="BM93" s="272">
        <v>0</v>
      </c>
      <c r="BN93" s="296"/>
      <c r="BO93" s="65"/>
    </row>
    <row r="94" spans="1:67" s="70" customFormat="1" hidden="1" outlineLevel="1" x14ac:dyDescent="0.25">
      <c r="A94" s="65" t="s">
        <v>1308</v>
      </c>
      <c r="B94" s="66" t="s">
        <v>1769</v>
      </c>
      <c r="C94" s="67" t="s">
        <v>2229</v>
      </c>
      <c r="D94" s="68"/>
      <c r="E94" s="69"/>
      <c r="F94" s="284">
        <v>17174.5</v>
      </c>
      <c r="G94" s="284">
        <v>22068.420000000002</v>
      </c>
      <c r="H94" s="284">
        <f t="shared" si="48"/>
        <v>-4893.9200000000019</v>
      </c>
      <c r="I94" s="272">
        <f t="shared" si="47"/>
        <v>-0.22176123166044517</v>
      </c>
      <c r="J94" s="278"/>
      <c r="K94" s="284">
        <v>0</v>
      </c>
      <c r="L94" s="284">
        <v>0</v>
      </c>
      <c r="M94" s="284">
        <f t="shared" si="49"/>
        <v>0</v>
      </c>
      <c r="N94" s="272" t="str">
        <f t="shared" si="50"/>
        <v/>
      </c>
      <c r="O94" s="278"/>
      <c r="P94" s="284">
        <v>0</v>
      </c>
      <c r="Q94" s="284">
        <v>0</v>
      </c>
      <c r="R94" s="284"/>
      <c r="S94" s="278"/>
      <c r="T94" s="284">
        <v>97117.05</v>
      </c>
      <c r="U94" s="284">
        <v>124706.91</v>
      </c>
      <c r="V94" s="284">
        <f t="shared" si="51"/>
        <v>-27589.86</v>
      </c>
      <c r="W94" s="272">
        <f t="shared" si="52"/>
        <v>-0.22123762027300653</v>
      </c>
      <c r="X94" s="278"/>
      <c r="Y94" s="284">
        <v>0</v>
      </c>
      <c r="Z94" s="284">
        <v>0</v>
      </c>
      <c r="AA94" s="284">
        <f t="shared" si="53"/>
        <v>0</v>
      </c>
      <c r="AB94" s="272" t="str">
        <f t="shared" si="54"/>
        <v/>
      </c>
      <c r="AC94" s="278"/>
      <c r="AD94" s="311"/>
      <c r="AE94" s="284">
        <v>0</v>
      </c>
      <c r="AF94" s="311"/>
      <c r="AG94" s="272">
        <v>0</v>
      </c>
      <c r="AH94" s="284"/>
      <c r="AI94" s="278"/>
      <c r="AJ94" s="284">
        <v>46076.05</v>
      </c>
      <c r="AK94" s="284">
        <v>60311.770000000004</v>
      </c>
      <c r="AL94" s="284">
        <f t="shared" si="55"/>
        <v>-14235.720000000001</v>
      </c>
      <c r="AM94" s="272">
        <f t="shared" si="56"/>
        <v>-0.2360355200983158</v>
      </c>
      <c r="AN94" s="278"/>
      <c r="AO94" s="284">
        <v>0</v>
      </c>
      <c r="AP94" s="284">
        <v>0</v>
      </c>
      <c r="AQ94" s="284">
        <f t="shared" si="57"/>
        <v>0</v>
      </c>
      <c r="AR94" s="272" t="str">
        <f t="shared" si="58"/>
        <v/>
      </c>
      <c r="AS94" s="278"/>
      <c r="AT94" s="296"/>
      <c r="AU94" s="284">
        <v>0</v>
      </c>
      <c r="AV94" s="296"/>
      <c r="AW94" s="272">
        <v>0</v>
      </c>
      <c r="AX94" s="296"/>
      <c r="AY94" s="278"/>
      <c r="AZ94" s="284">
        <v>224210.35</v>
      </c>
      <c r="BA94" s="284">
        <v>211556.53</v>
      </c>
      <c r="BB94" s="284">
        <f t="shared" si="59"/>
        <v>12653.820000000007</v>
      </c>
      <c r="BC94" s="272">
        <f t="shared" si="60"/>
        <v>5.9812949285942663E-2</v>
      </c>
      <c r="BD94" s="278"/>
      <c r="BE94" s="284">
        <v>0</v>
      </c>
      <c r="BF94" s="284">
        <v>0</v>
      </c>
      <c r="BG94" s="284">
        <f t="shared" si="61"/>
        <v>0</v>
      </c>
      <c r="BH94" s="272" t="str">
        <f t="shared" si="62"/>
        <v/>
      </c>
      <c r="BI94" s="278"/>
      <c r="BJ94" s="296"/>
      <c r="BK94" s="284">
        <v>0</v>
      </c>
      <c r="BL94" s="296"/>
      <c r="BM94" s="272">
        <v>0</v>
      </c>
      <c r="BN94" s="296"/>
      <c r="BO94" s="65"/>
    </row>
    <row r="95" spans="1:67" s="70" customFormat="1" hidden="1" outlineLevel="1" x14ac:dyDescent="0.25">
      <c r="A95" s="65" t="s">
        <v>1309</v>
      </c>
      <c r="B95" s="66" t="s">
        <v>1770</v>
      </c>
      <c r="C95" s="67" t="s">
        <v>2230</v>
      </c>
      <c r="D95" s="68"/>
      <c r="E95" s="69"/>
      <c r="F95" s="284">
        <v>-4749763.6900000004</v>
      </c>
      <c r="G95" s="284">
        <v>-4980679.2699999996</v>
      </c>
      <c r="H95" s="284">
        <f t="shared" si="48"/>
        <v>230915.57999999914</v>
      </c>
      <c r="I95" s="272">
        <f t="shared" si="47"/>
        <v>-4.6362266566905272E-2</v>
      </c>
      <c r="J95" s="278"/>
      <c r="K95" s="284">
        <v>0</v>
      </c>
      <c r="L95" s="284">
        <v>0</v>
      </c>
      <c r="M95" s="284">
        <f t="shared" si="49"/>
        <v>0</v>
      </c>
      <c r="N95" s="272" t="str">
        <f t="shared" si="50"/>
        <v/>
      </c>
      <c r="O95" s="278"/>
      <c r="P95" s="284">
        <v>0</v>
      </c>
      <c r="Q95" s="284">
        <v>0</v>
      </c>
      <c r="R95" s="284"/>
      <c r="S95" s="278"/>
      <c r="T95" s="284">
        <v>-28645112.859999999</v>
      </c>
      <c r="U95" s="284">
        <v>-30218774.960000001</v>
      </c>
      <c r="V95" s="284">
        <f t="shared" si="51"/>
        <v>1573662.1000000015</v>
      </c>
      <c r="W95" s="272">
        <f t="shared" si="52"/>
        <v>-5.2075641785050093E-2</v>
      </c>
      <c r="X95" s="278"/>
      <c r="Y95" s="284">
        <v>0</v>
      </c>
      <c r="Z95" s="284">
        <v>0</v>
      </c>
      <c r="AA95" s="284">
        <f t="shared" si="53"/>
        <v>0</v>
      </c>
      <c r="AB95" s="272" t="str">
        <f t="shared" si="54"/>
        <v/>
      </c>
      <c r="AC95" s="278"/>
      <c r="AD95" s="311"/>
      <c r="AE95" s="284">
        <v>0</v>
      </c>
      <c r="AF95" s="311"/>
      <c r="AG95" s="272">
        <v>0</v>
      </c>
      <c r="AH95" s="284"/>
      <c r="AI95" s="278"/>
      <c r="AJ95" s="284">
        <v>-14409250.210000001</v>
      </c>
      <c r="AK95" s="284">
        <v>-15109387.48</v>
      </c>
      <c r="AL95" s="284">
        <f t="shared" si="55"/>
        <v>700137.26999999955</v>
      </c>
      <c r="AM95" s="272">
        <f t="shared" si="56"/>
        <v>-4.6337898933809032E-2</v>
      </c>
      <c r="AN95" s="278"/>
      <c r="AO95" s="284">
        <v>0</v>
      </c>
      <c r="AP95" s="284">
        <v>0</v>
      </c>
      <c r="AQ95" s="284">
        <f t="shared" si="57"/>
        <v>0</v>
      </c>
      <c r="AR95" s="272" t="str">
        <f t="shared" si="58"/>
        <v/>
      </c>
      <c r="AS95" s="278"/>
      <c r="AT95" s="296"/>
      <c r="AU95" s="284">
        <v>0</v>
      </c>
      <c r="AV95" s="296"/>
      <c r="AW95" s="272">
        <v>0</v>
      </c>
      <c r="AX95" s="296"/>
      <c r="AY95" s="278"/>
      <c r="AZ95" s="284">
        <v>-59191443.530000001</v>
      </c>
      <c r="BA95" s="284">
        <v>-59645776.210000001</v>
      </c>
      <c r="BB95" s="284">
        <f t="shared" si="59"/>
        <v>454332.6799999997</v>
      </c>
      <c r="BC95" s="272">
        <f t="shared" si="60"/>
        <v>-7.6171811127143637E-3</v>
      </c>
      <c r="BD95" s="278"/>
      <c r="BE95" s="284">
        <v>0</v>
      </c>
      <c r="BF95" s="284">
        <v>0</v>
      </c>
      <c r="BG95" s="284">
        <f t="shared" si="61"/>
        <v>0</v>
      </c>
      <c r="BH95" s="272" t="str">
        <f t="shared" si="62"/>
        <v/>
      </c>
      <c r="BI95" s="278"/>
      <c r="BJ95" s="296"/>
      <c r="BK95" s="284">
        <v>0</v>
      </c>
      <c r="BL95" s="296"/>
      <c r="BM95" s="272">
        <v>0</v>
      </c>
      <c r="BN95" s="296"/>
      <c r="BO95" s="65"/>
    </row>
    <row r="96" spans="1:67" s="70" customFormat="1" hidden="1" outlineLevel="1" x14ac:dyDescent="0.25">
      <c r="A96" s="65" t="s">
        <v>1310</v>
      </c>
      <c r="B96" s="66" t="s">
        <v>1771</v>
      </c>
      <c r="C96" s="67" t="s">
        <v>2231</v>
      </c>
      <c r="D96" s="68"/>
      <c r="E96" s="69"/>
      <c r="F96" s="284">
        <v>-7968.2300000000005</v>
      </c>
      <c r="G96" s="284">
        <v>-13679.29</v>
      </c>
      <c r="H96" s="284">
        <f t="shared" si="48"/>
        <v>5711.06</v>
      </c>
      <c r="I96" s="272">
        <f t="shared" si="47"/>
        <v>-0.41749681452765458</v>
      </c>
      <c r="J96" s="278"/>
      <c r="K96" s="284">
        <v>0</v>
      </c>
      <c r="L96" s="284">
        <v>0</v>
      </c>
      <c r="M96" s="284">
        <f t="shared" si="49"/>
        <v>0</v>
      </c>
      <c r="N96" s="272" t="str">
        <f t="shared" si="50"/>
        <v/>
      </c>
      <c r="O96" s="278"/>
      <c r="P96" s="284">
        <v>0</v>
      </c>
      <c r="Q96" s="284">
        <v>0</v>
      </c>
      <c r="R96" s="284"/>
      <c r="S96" s="278"/>
      <c r="T96" s="284">
        <v>-49504.19</v>
      </c>
      <c r="U96" s="284">
        <v>-83202.100000000006</v>
      </c>
      <c r="V96" s="284">
        <f t="shared" si="51"/>
        <v>33697.910000000003</v>
      </c>
      <c r="W96" s="272">
        <f t="shared" si="52"/>
        <v>-0.40501273405358762</v>
      </c>
      <c r="X96" s="278"/>
      <c r="Y96" s="284">
        <v>0</v>
      </c>
      <c r="Z96" s="284">
        <v>0</v>
      </c>
      <c r="AA96" s="284">
        <f t="shared" si="53"/>
        <v>0</v>
      </c>
      <c r="AB96" s="272" t="str">
        <f t="shared" si="54"/>
        <v/>
      </c>
      <c r="AC96" s="278"/>
      <c r="AD96" s="311"/>
      <c r="AE96" s="284">
        <v>0</v>
      </c>
      <c r="AF96" s="311"/>
      <c r="AG96" s="272">
        <v>0</v>
      </c>
      <c r="AH96" s="284"/>
      <c r="AI96" s="278"/>
      <c r="AJ96" s="284">
        <v>-21746.19</v>
      </c>
      <c r="AK96" s="284">
        <v>-37925.94</v>
      </c>
      <c r="AL96" s="284">
        <f t="shared" si="55"/>
        <v>16179.750000000004</v>
      </c>
      <c r="AM96" s="272">
        <f t="shared" si="56"/>
        <v>-0.42661434363920847</v>
      </c>
      <c r="AN96" s="278"/>
      <c r="AO96" s="284">
        <v>0</v>
      </c>
      <c r="AP96" s="284">
        <v>0</v>
      </c>
      <c r="AQ96" s="284">
        <f t="shared" si="57"/>
        <v>0</v>
      </c>
      <c r="AR96" s="272" t="str">
        <f t="shared" si="58"/>
        <v/>
      </c>
      <c r="AS96" s="278"/>
      <c r="AT96" s="296"/>
      <c r="AU96" s="284">
        <v>0</v>
      </c>
      <c r="AV96" s="296"/>
      <c r="AW96" s="272">
        <v>0</v>
      </c>
      <c r="AX96" s="296"/>
      <c r="AY96" s="278"/>
      <c r="AZ96" s="284">
        <v>-131424.76</v>
      </c>
      <c r="BA96" s="284">
        <v>-121113.52</v>
      </c>
      <c r="BB96" s="284">
        <f t="shared" si="59"/>
        <v>-10311.240000000005</v>
      </c>
      <c r="BC96" s="272">
        <f t="shared" si="60"/>
        <v>8.5136985532251103E-2</v>
      </c>
      <c r="BD96" s="278"/>
      <c r="BE96" s="284">
        <v>0</v>
      </c>
      <c r="BF96" s="284">
        <v>0</v>
      </c>
      <c r="BG96" s="284">
        <f t="shared" si="61"/>
        <v>0</v>
      </c>
      <c r="BH96" s="272" t="str">
        <f t="shared" si="62"/>
        <v/>
      </c>
      <c r="BI96" s="278"/>
      <c r="BJ96" s="296"/>
      <c r="BK96" s="284">
        <v>0</v>
      </c>
      <c r="BL96" s="296"/>
      <c r="BM96" s="272">
        <v>0</v>
      </c>
      <c r="BN96" s="296"/>
      <c r="BO96" s="65"/>
    </row>
    <row r="97" spans="1:67" s="70" customFormat="1" hidden="1" outlineLevel="1" x14ac:dyDescent="0.25">
      <c r="A97" s="65" t="s">
        <v>1311</v>
      </c>
      <c r="B97" s="66" t="s">
        <v>1772</v>
      </c>
      <c r="C97" s="67" t="s">
        <v>2232</v>
      </c>
      <c r="D97" s="68"/>
      <c r="E97" s="69"/>
      <c r="F97" s="284">
        <v>1994</v>
      </c>
      <c r="G97" s="284">
        <v>0</v>
      </c>
      <c r="H97" s="284">
        <f t="shared" si="48"/>
        <v>1994</v>
      </c>
      <c r="I97" s="272">
        <f t="shared" si="47"/>
        <v>1</v>
      </c>
      <c r="J97" s="278"/>
      <c r="K97" s="284">
        <v>0</v>
      </c>
      <c r="L97" s="284">
        <v>0</v>
      </c>
      <c r="M97" s="284">
        <f t="shared" si="49"/>
        <v>0</v>
      </c>
      <c r="N97" s="272" t="str">
        <f t="shared" si="50"/>
        <v/>
      </c>
      <c r="O97" s="278"/>
      <c r="P97" s="284">
        <v>0</v>
      </c>
      <c r="Q97" s="284">
        <v>0</v>
      </c>
      <c r="R97" s="284"/>
      <c r="S97" s="278"/>
      <c r="T97" s="284">
        <v>11964</v>
      </c>
      <c r="U97" s="284">
        <v>0</v>
      </c>
      <c r="V97" s="284">
        <f t="shared" si="51"/>
        <v>11964</v>
      </c>
      <c r="W97" s="272">
        <f t="shared" si="52"/>
        <v>1</v>
      </c>
      <c r="X97" s="278"/>
      <c r="Y97" s="284">
        <v>0</v>
      </c>
      <c r="Z97" s="284">
        <v>0</v>
      </c>
      <c r="AA97" s="284">
        <f t="shared" si="53"/>
        <v>0</v>
      </c>
      <c r="AB97" s="272" t="str">
        <f t="shared" si="54"/>
        <v/>
      </c>
      <c r="AC97" s="278"/>
      <c r="AD97" s="311"/>
      <c r="AE97" s="284">
        <v>0</v>
      </c>
      <c r="AF97" s="311"/>
      <c r="AG97" s="272">
        <v>0</v>
      </c>
      <c r="AH97" s="284"/>
      <c r="AI97" s="278"/>
      <c r="AJ97" s="284">
        <v>5982</v>
      </c>
      <c r="AK97" s="284">
        <v>0</v>
      </c>
      <c r="AL97" s="284">
        <f t="shared" si="55"/>
        <v>5982</v>
      </c>
      <c r="AM97" s="272">
        <f t="shared" si="56"/>
        <v>1</v>
      </c>
      <c r="AN97" s="278"/>
      <c r="AO97" s="284">
        <v>0</v>
      </c>
      <c r="AP97" s="284">
        <v>0</v>
      </c>
      <c r="AQ97" s="284">
        <f t="shared" si="57"/>
        <v>0</v>
      </c>
      <c r="AR97" s="272" t="str">
        <f t="shared" si="58"/>
        <v/>
      </c>
      <c r="AS97" s="278"/>
      <c r="AT97" s="296"/>
      <c r="AU97" s="284">
        <v>0</v>
      </c>
      <c r="AV97" s="296"/>
      <c r="AW97" s="272">
        <v>0</v>
      </c>
      <c r="AX97" s="296"/>
      <c r="AY97" s="278"/>
      <c r="AZ97" s="284">
        <v>23928</v>
      </c>
      <c r="BA97" s="284">
        <v>0</v>
      </c>
      <c r="BB97" s="284">
        <f t="shared" si="59"/>
        <v>23928</v>
      </c>
      <c r="BC97" s="272">
        <f t="shared" si="60"/>
        <v>1</v>
      </c>
      <c r="BD97" s="278"/>
      <c r="BE97" s="284">
        <v>0</v>
      </c>
      <c r="BF97" s="284">
        <v>0</v>
      </c>
      <c r="BG97" s="284">
        <f t="shared" si="61"/>
        <v>0</v>
      </c>
      <c r="BH97" s="272" t="str">
        <f t="shared" si="62"/>
        <v/>
      </c>
      <c r="BI97" s="278"/>
      <c r="BJ97" s="296"/>
      <c r="BK97" s="284">
        <v>0</v>
      </c>
      <c r="BL97" s="296"/>
      <c r="BM97" s="272">
        <v>0</v>
      </c>
      <c r="BN97" s="296"/>
      <c r="BO97" s="65"/>
    </row>
    <row r="98" spans="1:67" s="70" customFormat="1" hidden="1" outlineLevel="1" x14ac:dyDescent="0.25">
      <c r="A98" s="65" t="s">
        <v>1312</v>
      </c>
      <c r="B98" s="66" t="s">
        <v>1773</v>
      </c>
      <c r="C98" s="67" t="s">
        <v>2233</v>
      </c>
      <c r="D98" s="68"/>
      <c r="E98" s="69"/>
      <c r="F98" s="284">
        <v>157873.97</v>
      </c>
      <c r="G98" s="284">
        <v>143179.57</v>
      </c>
      <c r="H98" s="284">
        <f t="shared" si="48"/>
        <v>14694.399999999994</v>
      </c>
      <c r="I98" s="272">
        <f t="shared" si="47"/>
        <v>0.10262916699638079</v>
      </c>
      <c r="J98" s="278"/>
      <c r="K98" s="284">
        <v>0</v>
      </c>
      <c r="L98" s="284">
        <v>0</v>
      </c>
      <c r="M98" s="284">
        <f t="shared" si="49"/>
        <v>0</v>
      </c>
      <c r="N98" s="272" t="str">
        <f t="shared" si="50"/>
        <v/>
      </c>
      <c r="O98" s="278"/>
      <c r="P98" s="284">
        <v>0</v>
      </c>
      <c r="Q98" s="284">
        <v>0</v>
      </c>
      <c r="R98" s="284"/>
      <c r="S98" s="278"/>
      <c r="T98" s="284">
        <v>946334.8</v>
      </c>
      <c r="U98" s="284">
        <v>859033.17</v>
      </c>
      <c r="V98" s="284">
        <f t="shared" si="51"/>
        <v>87301.63</v>
      </c>
      <c r="W98" s="272">
        <f t="shared" si="52"/>
        <v>0.10162777532793059</v>
      </c>
      <c r="X98" s="278"/>
      <c r="Y98" s="284">
        <v>0</v>
      </c>
      <c r="Z98" s="284">
        <v>0</v>
      </c>
      <c r="AA98" s="284">
        <f t="shared" si="53"/>
        <v>0</v>
      </c>
      <c r="AB98" s="272" t="str">
        <f t="shared" si="54"/>
        <v/>
      </c>
      <c r="AC98" s="278"/>
      <c r="AD98" s="311"/>
      <c r="AE98" s="284">
        <v>0</v>
      </c>
      <c r="AF98" s="311"/>
      <c r="AG98" s="272">
        <v>0</v>
      </c>
      <c r="AH98" s="284"/>
      <c r="AI98" s="278"/>
      <c r="AJ98" s="284">
        <v>473233.23</v>
      </c>
      <c r="AK98" s="284">
        <v>429538.71</v>
      </c>
      <c r="AL98" s="284">
        <f t="shared" si="55"/>
        <v>43694.51999999996</v>
      </c>
      <c r="AM98" s="272">
        <f t="shared" si="56"/>
        <v>0.10172428929630105</v>
      </c>
      <c r="AN98" s="278"/>
      <c r="AO98" s="284">
        <v>0</v>
      </c>
      <c r="AP98" s="284">
        <v>0</v>
      </c>
      <c r="AQ98" s="284">
        <f t="shared" si="57"/>
        <v>0</v>
      </c>
      <c r="AR98" s="272" t="str">
        <f t="shared" si="58"/>
        <v/>
      </c>
      <c r="AS98" s="278"/>
      <c r="AT98" s="296"/>
      <c r="AU98" s="284">
        <v>0</v>
      </c>
      <c r="AV98" s="296"/>
      <c r="AW98" s="272">
        <v>0</v>
      </c>
      <c r="AX98" s="296"/>
      <c r="AY98" s="278"/>
      <c r="AZ98" s="284">
        <v>1805412.2200000002</v>
      </c>
      <c r="BA98" s="284">
        <v>1765021.17</v>
      </c>
      <c r="BB98" s="284">
        <f t="shared" si="59"/>
        <v>40391.050000000279</v>
      </c>
      <c r="BC98" s="272">
        <f t="shared" si="60"/>
        <v>2.2884173111646179E-2</v>
      </c>
      <c r="BD98" s="278"/>
      <c r="BE98" s="284">
        <v>0</v>
      </c>
      <c r="BF98" s="284">
        <v>0</v>
      </c>
      <c r="BG98" s="284">
        <f t="shared" si="61"/>
        <v>0</v>
      </c>
      <c r="BH98" s="272" t="str">
        <f t="shared" si="62"/>
        <v/>
      </c>
      <c r="BI98" s="278"/>
      <c r="BJ98" s="296"/>
      <c r="BK98" s="284">
        <v>0</v>
      </c>
      <c r="BL98" s="296"/>
      <c r="BM98" s="272">
        <v>0</v>
      </c>
      <c r="BN98" s="296"/>
      <c r="BO98" s="65"/>
    </row>
    <row r="99" spans="1:67" s="70" customFormat="1" hidden="1" outlineLevel="1" x14ac:dyDescent="0.25">
      <c r="A99" s="65" t="s">
        <v>1313</v>
      </c>
      <c r="B99" s="66" t="s">
        <v>1774</v>
      </c>
      <c r="C99" s="67" t="s">
        <v>2234</v>
      </c>
      <c r="D99" s="68"/>
      <c r="E99" s="69"/>
      <c r="F99" s="284">
        <v>137371.08000000002</v>
      </c>
      <c r="G99" s="284">
        <v>130246.52</v>
      </c>
      <c r="H99" s="284">
        <f t="shared" si="48"/>
        <v>7124.5600000000122</v>
      </c>
      <c r="I99" s="272">
        <f t="shared" si="47"/>
        <v>5.4700578564402427E-2</v>
      </c>
      <c r="J99" s="278"/>
      <c r="K99" s="284">
        <v>0</v>
      </c>
      <c r="L99" s="284">
        <v>0</v>
      </c>
      <c r="M99" s="284">
        <f t="shared" si="49"/>
        <v>0</v>
      </c>
      <c r="N99" s="272" t="str">
        <f t="shared" si="50"/>
        <v/>
      </c>
      <c r="O99" s="278"/>
      <c r="P99" s="284">
        <v>0</v>
      </c>
      <c r="Q99" s="284">
        <v>0</v>
      </c>
      <c r="R99" s="284"/>
      <c r="S99" s="278"/>
      <c r="T99" s="284">
        <v>824128.76</v>
      </c>
      <c r="U99" s="284">
        <v>781523.49</v>
      </c>
      <c r="V99" s="284">
        <f t="shared" si="51"/>
        <v>42605.270000000019</v>
      </c>
      <c r="W99" s="272">
        <f t="shared" si="52"/>
        <v>5.4515661455038313E-2</v>
      </c>
      <c r="X99" s="278"/>
      <c r="Y99" s="284">
        <v>0</v>
      </c>
      <c r="Z99" s="284">
        <v>0</v>
      </c>
      <c r="AA99" s="284">
        <f t="shared" si="53"/>
        <v>0</v>
      </c>
      <c r="AB99" s="272" t="str">
        <f t="shared" si="54"/>
        <v/>
      </c>
      <c r="AC99" s="278"/>
      <c r="AD99" s="311"/>
      <c r="AE99" s="284">
        <v>0</v>
      </c>
      <c r="AF99" s="311"/>
      <c r="AG99" s="272">
        <v>0</v>
      </c>
      <c r="AH99" s="284"/>
      <c r="AI99" s="278"/>
      <c r="AJ99" s="284">
        <v>412099.24</v>
      </c>
      <c r="AK99" s="284">
        <v>390739.56</v>
      </c>
      <c r="AL99" s="284">
        <f t="shared" si="55"/>
        <v>21359.679999999993</v>
      </c>
      <c r="AM99" s="272">
        <f t="shared" si="56"/>
        <v>5.4664749072246471E-2</v>
      </c>
      <c r="AN99" s="278"/>
      <c r="AO99" s="284">
        <v>0</v>
      </c>
      <c r="AP99" s="284">
        <v>0</v>
      </c>
      <c r="AQ99" s="284">
        <f t="shared" si="57"/>
        <v>0</v>
      </c>
      <c r="AR99" s="272" t="str">
        <f t="shared" si="58"/>
        <v/>
      </c>
      <c r="AS99" s="278"/>
      <c r="AT99" s="296"/>
      <c r="AU99" s="284">
        <v>0</v>
      </c>
      <c r="AV99" s="296"/>
      <c r="AW99" s="272">
        <v>0</v>
      </c>
      <c r="AX99" s="296"/>
      <c r="AY99" s="278"/>
      <c r="AZ99" s="284">
        <v>1605607.88</v>
      </c>
      <c r="BA99" s="284">
        <v>1509891.87</v>
      </c>
      <c r="BB99" s="284">
        <f t="shared" si="59"/>
        <v>95716.009999999776</v>
      </c>
      <c r="BC99" s="272">
        <f t="shared" si="60"/>
        <v>6.3392625592453691E-2</v>
      </c>
      <c r="BD99" s="278"/>
      <c r="BE99" s="284">
        <v>0</v>
      </c>
      <c r="BF99" s="284">
        <v>0</v>
      </c>
      <c r="BG99" s="284">
        <f t="shared" si="61"/>
        <v>0</v>
      </c>
      <c r="BH99" s="272" t="str">
        <f t="shared" si="62"/>
        <v/>
      </c>
      <c r="BI99" s="278"/>
      <c r="BJ99" s="296"/>
      <c r="BK99" s="284">
        <v>0</v>
      </c>
      <c r="BL99" s="296"/>
      <c r="BM99" s="272">
        <v>0</v>
      </c>
      <c r="BN99" s="296"/>
      <c r="BO99" s="65"/>
    </row>
    <row r="100" spans="1:67" s="70" customFormat="1" hidden="1" outlineLevel="1" x14ac:dyDescent="0.25">
      <c r="A100" s="65" t="s">
        <v>1314</v>
      </c>
      <c r="B100" s="66" t="s">
        <v>1775</v>
      </c>
      <c r="C100" s="67" t="s">
        <v>2235</v>
      </c>
      <c r="D100" s="68"/>
      <c r="E100" s="69"/>
      <c r="F100" s="284">
        <v>-89401.67</v>
      </c>
      <c r="G100" s="284">
        <v>-107360.58</v>
      </c>
      <c r="H100" s="284">
        <f t="shared" si="48"/>
        <v>17958.910000000003</v>
      </c>
      <c r="I100" s="272">
        <f t="shared" si="47"/>
        <v>-0.16727657395293508</v>
      </c>
      <c r="J100" s="278"/>
      <c r="K100" s="284">
        <v>0</v>
      </c>
      <c r="L100" s="284">
        <v>0</v>
      </c>
      <c r="M100" s="284">
        <f t="shared" si="49"/>
        <v>0</v>
      </c>
      <c r="N100" s="272" t="str">
        <f t="shared" si="50"/>
        <v/>
      </c>
      <c r="O100" s="278"/>
      <c r="P100" s="284">
        <v>0</v>
      </c>
      <c r="Q100" s="284">
        <v>0</v>
      </c>
      <c r="R100" s="284"/>
      <c r="S100" s="278"/>
      <c r="T100" s="284">
        <v>-536410.02</v>
      </c>
      <c r="U100" s="284">
        <v>-644163.48</v>
      </c>
      <c r="V100" s="284">
        <f t="shared" si="51"/>
        <v>107753.45999999996</v>
      </c>
      <c r="W100" s="272">
        <f t="shared" si="52"/>
        <v>-0.16727657395293499</v>
      </c>
      <c r="X100" s="278"/>
      <c r="Y100" s="284">
        <v>0</v>
      </c>
      <c r="Z100" s="284">
        <v>0</v>
      </c>
      <c r="AA100" s="284">
        <f t="shared" si="53"/>
        <v>0</v>
      </c>
      <c r="AB100" s="272" t="str">
        <f t="shared" si="54"/>
        <v/>
      </c>
      <c r="AC100" s="278"/>
      <c r="AD100" s="311"/>
      <c r="AE100" s="284">
        <v>0</v>
      </c>
      <c r="AF100" s="311"/>
      <c r="AG100" s="272">
        <v>0</v>
      </c>
      <c r="AH100" s="284"/>
      <c r="AI100" s="278"/>
      <c r="AJ100" s="284">
        <v>-268205.01</v>
      </c>
      <c r="AK100" s="284">
        <v>-322081.74</v>
      </c>
      <c r="AL100" s="284">
        <f t="shared" si="55"/>
        <v>53876.729999999981</v>
      </c>
      <c r="AM100" s="272">
        <f t="shared" si="56"/>
        <v>-0.16727657395293499</v>
      </c>
      <c r="AN100" s="278"/>
      <c r="AO100" s="284">
        <v>0</v>
      </c>
      <c r="AP100" s="284">
        <v>0</v>
      </c>
      <c r="AQ100" s="284">
        <f t="shared" si="57"/>
        <v>0</v>
      </c>
      <c r="AR100" s="272" t="str">
        <f t="shared" si="58"/>
        <v/>
      </c>
      <c r="AS100" s="278"/>
      <c r="AT100" s="296"/>
      <c r="AU100" s="284">
        <v>0</v>
      </c>
      <c r="AV100" s="296"/>
      <c r="AW100" s="272">
        <v>0</v>
      </c>
      <c r="AX100" s="296"/>
      <c r="AY100" s="278"/>
      <c r="AZ100" s="284">
        <v>-1180573.5</v>
      </c>
      <c r="BA100" s="284">
        <v>-1224254.52</v>
      </c>
      <c r="BB100" s="284">
        <f t="shared" si="59"/>
        <v>43681.020000000019</v>
      </c>
      <c r="BC100" s="272">
        <f t="shared" si="60"/>
        <v>-3.5679688566720602E-2</v>
      </c>
      <c r="BD100" s="278"/>
      <c r="BE100" s="284">
        <v>0</v>
      </c>
      <c r="BF100" s="284">
        <v>0</v>
      </c>
      <c r="BG100" s="284">
        <f t="shared" si="61"/>
        <v>0</v>
      </c>
      <c r="BH100" s="272" t="str">
        <f t="shared" si="62"/>
        <v/>
      </c>
      <c r="BI100" s="278"/>
      <c r="BJ100" s="296"/>
      <c r="BK100" s="284">
        <v>0</v>
      </c>
      <c r="BL100" s="296"/>
      <c r="BM100" s="272">
        <v>0</v>
      </c>
      <c r="BN100" s="296"/>
      <c r="BO100" s="65"/>
    </row>
    <row r="101" spans="1:67" s="70" customFormat="1" hidden="1" outlineLevel="1" x14ac:dyDescent="0.25">
      <c r="A101" s="65" t="s">
        <v>1315</v>
      </c>
      <c r="B101" s="66" t="s">
        <v>1776</v>
      </c>
      <c r="C101" s="67" t="s">
        <v>2236</v>
      </c>
      <c r="D101" s="68"/>
      <c r="E101" s="69"/>
      <c r="F101" s="284">
        <v>4465.47</v>
      </c>
      <c r="G101" s="284">
        <v>4375.2300000000005</v>
      </c>
      <c r="H101" s="284">
        <f t="shared" si="48"/>
        <v>90.239999999999782</v>
      </c>
      <c r="I101" s="272">
        <f t="shared" si="47"/>
        <v>2.0625201417982544E-2</v>
      </c>
      <c r="J101" s="278"/>
      <c r="K101" s="284">
        <v>0</v>
      </c>
      <c r="L101" s="284">
        <v>0</v>
      </c>
      <c r="M101" s="284">
        <f t="shared" si="49"/>
        <v>0</v>
      </c>
      <c r="N101" s="272" t="str">
        <f t="shared" si="50"/>
        <v/>
      </c>
      <c r="O101" s="278"/>
      <c r="P101" s="284">
        <v>0</v>
      </c>
      <c r="Q101" s="284">
        <v>0</v>
      </c>
      <c r="R101" s="284"/>
      <c r="S101" s="278"/>
      <c r="T101" s="284">
        <v>27799.52</v>
      </c>
      <c r="U101" s="284">
        <v>26251.440000000002</v>
      </c>
      <c r="V101" s="284">
        <f t="shared" si="51"/>
        <v>1548.0799999999981</v>
      </c>
      <c r="W101" s="272">
        <f t="shared" si="52"/>
        <v>5.8971241196673324E-2</v>
      </c>
      <c r="X101" s="278"/>
      <c r="Y101" s="284">
        <v>0</v>
      </c>
      <c r="Z101" s="284">
        <v>0</v>
      </c>
      <c r="AA101" s="284">
        <f t="shared" si="53"/>
        <v>0</v>
      </c>
      <c r="AB101" s="272" t="str">
        <f t="shared" si="54"/>
        <v/>
      </c>
      <c r="AC101" s="278"/>
      <c r="AD101" s="311"/>
      <c r="AE101" s="284">
        <v>0</v>
      </c>
      <c r="AF101" s="311"/>
      <c r="AG101" s="272">
        <v>0</v>
      </c>
      <c r="AH101" s="284"/>
      <c r="AI101" s="278"/>
      <c r="AJ101" s="284">
        <v>13799.09</v>
      </c>
      <c r="AK101" s="284">
        <v>13125.74</v>
      </c>
      <c r="AL101" s="284">
        <f t="shared" si="55"/>
        <v>673.35000000000036</v>
      </c>
      <c r="AM101" s="272">
        <f t="shared" si="56"/>
        <v>5.1299964801984524E-2</v>
      </c>
      <c r="AN101" s="278"/>
      <c r="AO101" s="284">
        <v>0</v>
      </c>
      <c r="AP101" s="284">
        <v>0</v>
      </c>
      <c r="AQ101" s="284">
        <f t="shared" si="57"/>
        <v>0</v>
      </c>
      <c r="AR101" s="272" t="str">
        <f t="shared" si="58"/>
        <v/>
      </c>
      <c r="AS101" s="278"/>
      <c r="AT101" s="296"/>
      <c r="AU101" s="284">
        <v>0</v>
      </c>
      <c r="AV101" s="296"/>
      <c r="AW101" s="272">
        <v>0</v>
      </c>
      <c r="AX101" s="296"/>
      <c r="AY101" s="278"/>
      <c r="AZ101" s="284">
        <v>54050.95</v>
      </c>
      <c r="BA101" s="284">
        <v>50867.01</v>
      </c>
      <c r="BB101" s="284">
        <f t="shared" si="59"/>
        <v>3183.9399999999951</v>
      </c>
      <c r="BC101" s="272">
        <f t="shared" si="60"/>
        <v>6.2593417619789232E-2</v>
      </c>
      <c r="BD101" s="278"/>
      <c r="BE101" s="284">
        <v>0</v>
      </c>
      <c r="BF101" s="284">
        <v>0</v>
      </c>
      <c r="BG101" s="284">
        <f t="shared" si="61"/>
        <v>0</v>
      </c>
      <c r="BH101" s="272" t="str">
        <f t="shared" si="62"/>
        <v/>
      </c>
      <c r="BI101" s="278"/>
      <c r="BJ101" s="296"/>
      <c r="BK101" s="284">
        <v>0</v>
      </c>
      <c r="BL101" s="296"/>
      <c r="BM101" s="272">
        <v>0</v>
      </c>
      <c r="BN101" s="296"/>
      <c r="BO101" s="65"/>
    </row>
    <row r="102" spans="1:67" s="70" customFormat="1" hidden="1" outlineLevel="1" x14ac:dyDescent="0.25">
      <c r="A102" s="65" t="s">
        <v>1316</v>
      </c>
      <c r="B102" s="66" t="s">
        <v>1777</v>
      </c>
      <c r="C102" s="67" t="s">
        <v>2237</v>
      </c>
      <c r="D102" s="68"/>
      <c r="E102" s="69"/>
      <c r="F102" s="284">
        <v>-1469769</v>
      </c>
      <c r="G102" s="284">
        <v>-538175</v>
      </c>
      <c r="H102" s="284">
        <f t="shared" si="48"/>
        <v>-931594</v>
      </c>
      <c r="I102" s="272">
        <f t="shared" si="47"/>
        <v>1.7310242950713057</v>
      </c>
      <c r="J102" s="278"/>
      <c r="K102" s="284">
        <v>0</v>
      </c>
      <c r="L102" s="284">
        <v>0</v>
      </c>
      <c r="M102" s="284">
        <f t="shared" si="49"/>
        <v>0</v>
      </c>
      <c r="N102" s="272" t="str">
        <f t="shared" si="50"/>
        <v/>
      </c>
      <c r="O102" s="278"/>
      <c r="P102" s="284">
        <v>0</v>
      </c>
      <c r="Q102" s="284">
        <v>0</v>
      </c>
      <c r="R102" s="284"/>
      <c r="S102" s="278"/>
      <c r="T102" s="284">
        <v>-804189</v>
      </c>
      <c r="U102" s="284">
        <v>178378</v>
      </c>
      <c r="V102" s="284">
        <f t="shared" si="51"/>
        <v>-982567</v>
      </c>
      <c r="W102" s="272">
        <f t="shared" si="52"/>
        <v>-5.5083418358766219</v>
      </c>
      <c r="X102" s="278"/>
      <c r="Y102" s="284">
        <v>0</v>
      </c>
      <c r="Z102" s="284">
        <v>0</v>
      </c>
      <c r="AA102" s="284">
        <f t="shared" si="53"/>
        <v>0</v>
      </c>
      <c r="AB102" s="272" t="str">
        <f t="shared" si="54"/>
        <v/>
      </c>
      <c r="AC102" s="278"/>
      <c r="AD102" s="311"/>
      <c r="AE102" s="284">
        <v>0</v>
      </c>
      <c r="AF102" s="311"/>
      <c r="AG102" s="272">
        <v>0</v>
      </c>
      <c r="AH102" s="284"/>
      <c r="AI102" s="278"/>
      <c r="AJ102" s="284">
        <v>-1203476</v>
      </c>
      <c r="AK102" s="284">
        <v>-223460</v>
      </c>
      <c r="AL102" s="284">
        <f t="shared" si="55"/>
        <v>-980016</v>
      </c>
      <c r="AM102" s="272">
        <f t="shared" si="56"/>
        <v>4.3856439631253918</v>
      </c>
      <c r="AN102" s="278"/>
      <c r="AO102" s="284">
        <v>0</v>
      </c>
      <c r="AP102" s="284">
        <v>0</v>
      </c>
      <c r="AQ102" s="284">
        <f t="shared" si="57"/>
        <v>0</v>
      </c>
      <c r="AR102" s="272" t="str">
        <f t="shared" si="58"/>
        <v/>
      </c>
      <c r="AS102" s="278"/>
      <c r="AT102" s="296"/>
      <c r="AU102" s="284">
        <v>0</v>
      </c>
      <c r="AV102" s="296"/>
      <c r="AW102" s="272">
        <v>0</v>
      </c>
      <c r="AX102" s="296"/>
      <c r="AY102" s="278"/>
      <c r="AZ102" s="284">
        <v>1029323</v>
      </c>
      <c r="BA102" s="284">
        <v>1317284</v>
      </c>
      <c r="BB102" s="284">
        <f t="shared" si="59"/>
        <v>-287961</v>
      </c>
      <c r="BC102" s="272">
        <f t="shared" si="60"/>
        <v>-0.21860206303272492</v>
      </c>
      <c r="BD102" s="278"/>
      <c r="BE102" s="284">
        <v>0</v>
      </c>
      <c r="BF102" s="284">
        <v>0</v>
      </c>
      <c r="BG102" s="284">
        <f t="shared" si="61"/>
        <v>0</v>
      </c>
      <c r="BH102" s="272" t="str">
        <f t="shared" si="62"/>
        <v/>
      </c>
      <c r="BI102" s="278"/>
      <c r="BJ102" s="296"/>
      <c r="BK102" s="284">
        <v>0</v>
      </c>
      <c r="BL102" s="296"/>
      <c r="BM102" s="272">
        <v>0</v>
      </c>
      <c r="BN102" s="296"/>
      <c r="BO102" s="65"/>
    </row>
    <row r="103" spans="1:67" s="70" customFormat="1" hidden="1" outlineLevel="1" x14ac:dyDescent="0.25">
      <c r="A103" s="65" t="s">
        <v>1317</v>
      </c>
      <c r="B103" s="66" t="s">
        <v>1778</v>
      </c>
      <c r="C103" s="67" t="s">
        <v>2238</v>
      </c>
      <c r="D103" s="68"/>
      <c r="E103" s="69"/>
      <c r="F103" s="284">
        <v>689219</v>
      </c>
      <c r="G103" s="284">
        <v>908399</v>
      </c>
      <c r="H103" s="284">
        <f t="shared" si="48"/>
        <v>-219180</v>
      </c>
      <c r="I103" s="272">
        <f t="shared" si="47"/>
        <v>-0.24128163945578981</v>
      </c>
      <c r="J103" s="278"/>
      <c r="K103" s="284">
        <v>0</v>
      </c>
      <c r="L103" s="284">
        <v>0</v>
      </c>
      <c r="M103" s="284">
        <f t="shared" si="49"/>
        <v>0</v>
      </c>
      <c r="N103" s="272" t="str">
        <f t="shared" si="50"/>
        <v/>
      </c>
      <c r="O103" s="278"/>
      <c r="P103" s="284">
        <v>0</v>
      </c>
      <c r="Q103" s="284">
        <v>0</v>
      </c>
      <c r="R103" s="284"/>
      <c r="S103" s="278"/>
      <c r="T103" s="284">
        <v>552274</v>
      </c>
      <c r="U103" s="284">
        <v>2040274</v>
      </c>
      <c r="V103" s="284">
        <f t="shared" si="51"/>
        <v>-1488000</v>
      </c>
      <c r="W103" s="272">
        <f t="shared" si="52"/>
        <v>-0.7293138078512984</v>
      </c>
      <c r="X103" s="278"/>
      <c r="Y103" s="284">
        <v>0</v>
      </c>
      <c r="Z103" s="284">
        <v>0</v>
      </c>
      <c r="AA103" s="284">
        <f t="shared" si="53"/>
        <v>0</v>
      </c>
      <c r="AB103" s="272" t="str">
        <f t="shared" si="54"/>
        <v/>
      </c>
      <c r="AC103" s="278"/>
      <c r="AD103" s="311"/>
      <c r="AE103" s="284">
        <v>0</v>
      </c>
      <c r="AF103" s="311"/>
      <c r="AG103" s="272">
        <v>0</v>
      </c>
      <c r="AH103" s="284"/>
      <c r="AI103" s="278"/>
      <c r="AJ103" s="284">
        <v>634441</v>
      </c>
      <c r="AK103" s="284">
        <v>1361149</v>
      </c>
      <c r="AL103" s="284">
        <f t="shared" si="55"/>
        <v>-726708</v>
      </c>
      <c r="AM103" s="272">
        <f t="shared" si="56"/>
        <v>-0.53389305652797747</v>
      </c>
      <c r="AN103" s="278"/>
      <c r="AO103" s="284">
        <v>0</v>
      </c>
      <c r="AP103" s="284">
        <v>0</v>
      </c>
      <c r="AQ103" s="284">
        <f t="shared" si="57"/>
        <v>0</v>
      </c>
      <c r="AR103" s="272" t="str">
        <f t="shared" si="58"/>
        <v/>
      </c>
      <c r="AS103" s="278"/>
      <c r="AT103" s="296"/>
      <c r="AU103" s="284">
        <v>0</v>
      </c>
      <c r="AV103" s="296"/>
      <c r="AW103" s="272">
        <v>0</v>
      </c>
      <c r="AX103" s="296"/>
      <c r="AY103" s="278"/>
      <c r="AZ103" s="284">
        <v>1910524</v>
      </c>
      <c r="BA103" s="284">
        <v>223171</v>
      </c>
      <c r="BB103" s="284">
        <f t="shared" si="59"/>
        <v>1687353</v>
      </c>
      <c r="BC103" s="272">
        <f t="shared" si="60"/>
        <v>7.5608076318159618</v>
      </c>
      <c r="BD103" s="278"/>
      <c r="BE103" s="284">
        <v>0</v>
      </c>
      <c r="BF103" s="284">
        <v>0</v>
      </c>
      <c r="BG103" s="284">
        <f t="shared" si="61"/>
        <v>0</v>
      </c>
      <c r="BH103" s="272" t="str">
        <f t="shared" si="62"/>
        <v/>
      </c>
      <c r="BI103" s="278"/>
      <c r="BJ103" s="296"/>
      <c r="BK103" s="284">
        <v>0</v>
      </c>
      <c r="BL103" s="296"/>
      <c r="BM103" s="272">
        <v>0</v>
      </c>
      <c r="BN103" s="296"/>
      <c r="BO103" s="65"/>
    </row>
    <row r="104" spans="1:67" s="70" customFormat="1" hidden="1" outlineLevel="1" x14ac:dyDescent="0.25">
      <c r="A104" s="65" t="s">
        <v>1318</v>
      </c>
      <c r="B104" s="66" t="s">
        <v>1779</v>
      </c>
      <c r="C104" s="67" t="s">
        <v>2239</v>
      </c>
      <c r="D104" s="68"/>
      <c r="E104" s="69"/>
      <c r="F104" s="284">
        <v>23428</v>
      </c>
      <c r="G104" s="284">
        <v>30363</v>
      </c>
      <c r="H104" s="284">
        <f t="shared" si="48"/>
        <v>-6935</v>
      </c>
      <c r="I104" s="272">
        <f t="shared" si="47"/>
        <v>-0.22840299048183643</v>
      </c>
      <c r="J104" s="278"/>
      <c r="K104" s="284">
        <v>0</v>
      </c>
      <c r="L104" s="284">
        <v>0</v>
      </c>
      <c r="M104" s="284">
        <f t="shared" si="49"/>
        <v>0</v>
      </c>
      <c r="N104" s="272" t="str">
        <f t="shared" si="50"/>
        <v/>
      </c>
      <c r="O104" s="278"/>
      <c r="P104" s="284">
        <v>0</v>
      </c>
      <c r="Q104" s="284">
        <v>0</v>
      </c>
      <c r="R104" s="284"/>
      <c r="S104" s="278"/>
      <c r="T104" s="284">
        <v>18828</v>
      </c>
      <c r="U104" s="284">
        <v>68568</v>
      </c>
      <c r="V104" s="284">
        <f t="shared" si="51"/>
        <v>-49740</v>
      </c>
      <c r="W104" s="272">
        <f t="shared" si="52"/>
        <v>-0.72541127056352817</v>
      </c>
      <c r="X104" s="278"/>
      <c r="Y104" s="284">
        <v>0</v>
      </c>
      <c r="Z104" s="284">
        <v>0</v>
      </c>
      <c r="AA104" s="284">
        <f t="shared" si="53"/>
        <v>0</v>
      </c>
      <c r="AB104" s="272" t="str">
        <f t="shared" si="54"/>
        <v/>
      </c>
      <c r="AC104" s="278"/>
      <c r="AD104" s="311"/>
      <c r="AE104" s="284">
        <v>0</v>
      </c>
      <c r="AF104" s="311"/>
      <c r="AG104" s="272">
        <v>0</v>
      </c>
      <c r="AH104" s="284"/>
      <c r="AI104" s="278"/>
      <c r="AJ104" s="284">
        <v>21588</v>
      </c>
      <c r="AK104" s="284">
        <v>45645</v>
      </c>
      <c r="AL104" s="284">
        <f t="shared" si="55"/>
        <v>-24057</v>
      </c>
      <c r="AM104" s="272">
        <f t="shared" si="56"/>
        <v>-0.5270456786066382</v>
      </c>
      <c r="AN104" s="278"/>
      <c r="AO104" s="284">
        <v>0</v>
      </c>
      <c r="AP104" s="284">
        <v>0</v>
      </c>
      <c r="AQ104" s="284">
        <f t="shared" si="57"/>
        <v>0</v>
      </c>
      <c r="AR104" s="272" t="str">
        <f t="shared" si="58"/>
        <v/>
      </c>
      <c r="AS104" s="278"/>
      <c r="AT104" s="296"/>
      <c r="AU104" s="284">
        <v>0</v>
      </c>
      <c r="AV104" s="296"/>
      <c r="AW104" s="272">
        <v>0</v>
      </c>
      <c r="AX104" s="296"/>
      <c r="AY104" s="278"/>
      <c r="AZ104" s="284">
        <v>64675</v>
      </c>
      <c r="BA104" s="284">
        <v>-1674</v>
      </c>
      <c r="BB104" s="284">
        <f t="shared" si="59"/>
        <v>66349</v>
      </c>
      <c r="BC104" s="272">
        <f t="shared" si="60"/>
        <v>-39.63500597371565</v>
      </c>
      <c r="BD104" s="278"/>
      <c r="BE104" s="284">
        <v>0</v>
      </c>
      <c r="BF104" s="284">
        <v>0</v>
      </c>
      <c r="BG104" s="284">
        <f t="shared" si="61"/>
        <v>0</v>
      </c>
      <c r="BH104" s="272" t="str">
        <f t="shared" si="62"/>
        <v/>
      </c>
      <c r="BI104" s="278"/>
      <c r="BJ104" s="296"/>
      <c r="BK104" s="284">
        <v>0</v>
      </c>
      <c r="BL104" s="296"/>
      <c r="BM104" s="272">
        <v>0</v>
      </c>
      <c r="BN104" s="296"/>
      <c r="BO104" s="65"/>
    </row>
    <row r="105" spans="1:67" s="70" customFormat="1" hidden="1" outlineLevel="1" x14ac:dyDescent="0.25">
      <c r="A105" s="65" t="s">
        <v>1319</v>
      </c>
      <c r="B105" s="66" t="s">
        <v>1780</v>
      </c>
      <c r="C105" s="67" t="s">
        <v>2240</v>
      </c>
      <c r="D105" s="68"/>
      <c r="E105" s="69"/>
      <c r="F105" s="284">
        <v>92190</v>
      </c>
      <c r="G105" s="284">
        <v>142795</v>
      </c>
      <c r="H105" s="284">
        <f t="shared" ref="H105:H112" si="63">+F105-G105</f>
        <v>-50605</v>
      </c>
      <c r="I105" s="272">
        <f t="shared" si="47"/>
        <v>-0.35438915928428866</v>
      </c>
      <c r="J105" s="278"/>
      <c r="K105" s="284">
        <v>0</v>
      </c>
      <c r="L105" s="284">
        <v>0</v>
      </c>
      <c r="M105" s="284">
        <f t="shared" ref="M105:M112" si="64">+K105-L105</f>
        <v>0</v>
      </c>
      <c r="N105" s="272" t="str">
        <f t="shared" ref="N105:N112" si="65">IF(AND(K105=0,L105=0),"",IF(OR(K105=0,L105=0),100%,(+M105/L105)))</f>
        <v/>
      </c>
      <c r="O105" s="278"/>
      <c r="P105" s="284">
        <v>0</v>
      </c>
      <c r="Q105" s="284">
        <v>0</v>
      </c>
      <c r="R105" s="284"/>
      <c r="S105" s="278"/>
      <c r="T105" s="284">
        <v>71615</v>
      </c>
      <c r="U105" s="284">
        <v>302370</v>
      </c>
      <c r="V105" s="284">
        <f t="shared" ref="V105:V112" si="66">+T105-U105</f>
        <v>-230755</v>
      </c>
      <c r="W105" s="272">
        <f t="shared" ref="W105:W112" si="67">IF(AND(T105=0,U105=0),"",IF(OR(T105=0,U105=0),100%,(+V105/U105)))</f>
        <v>-0.76315441346694446</v>
      </c>
      <c r="X105" s="278"/>
      <c r="Y105" s="284">
        <v>0</v>
      </c>
      <c r="Z105" s="284">
        <v>0</v>
      </c>
      <c r="AA105" s="284">
        <f t="shared" ref="AA105:AA112" si="68">+Y105-Z105</f>
        <v>0</v>
      </c>
      <c r="AB105" s="272" t="str">
        <f t="shared" ref="AB105:AB112" si="69">IF(AND(Y105=0,Z105=0),"",IF(OR(Y105=0,Z105=0),100%,(+AA105/Z105)))</f>
        <v/>
      </c>
      <c r="AC105" s="278"/>
      <c r="AD105" s="311"/>
      <c r="AE105" s="284">
        <v>0</v>
      </c>
      <c r="AF105" s="311"/>
      <c r="AG105" s="272">
        <v>0</v>
      </c>
      <c r="AH105" s="284"/>
      <c r="AI105" s="278"/>
      <c r="AJ105" s="284">
        <v>83960</v>
      </c>
      <c r="AK105" s="284">
        <v>206627</v>
      </c>
      <c r="AL105" s="284">
        <f t="shared" ref="AL105:AL112" si="70">+AJ105-AK105</f>
        <v>-122667</v>
      </c>
      <c r="AM105" s="272">
        <f t="shared" ref="AM105:AM112" si="71">IF(AND(AJ105=0,AK105=0),"",IF(OR(AJ105=0,AK105=0),100%,(+AL105/AK105)))</f>
        <v>-0.59366394517657417</v>
      </c>
      <c r="AN105" s="278"/>
      <c r="AO105" s="284">
        <v>0</v>
      </c>
      <c r="AP105" s="284">
        <v>0</v>
      </c>
      <c r="AQ105" s="284">
        <f t="shared" ref="AQ105:AQ112" si="72">+AO105-AP105</f>
        <v>0</v>
      </c>
      <c r="AR105" s="272" t="str">
        <f t="shared" ref="AR105:AR112" si="73">IF(AND(AO105=0,AP105=0),"",IF(OR(AO105=0,AP105=0),100%,(+AQ105/AP105)))</f>
        <v/>
      </c>
      <c r="AS105" s="278"/>
      <c r="AT105" s="296"/>
      <c r="AU105" s="284">
        <v>0</v>
      </c>
      <c r="AV105" s="296"/>
      <c r="AW105" s="272">
        <v>0</v>
      </c>
      <c r="AX105" s="296"/>
      <c r="AY105" s="278"/>
      <c r="AZ105" s="284">
        <v>263113</v>
      </c>
      <c r="BA105" s="284">
        <v>22384</v>
      </c>
      <c r="BB105" s="284">
        <f t="shared" ref="BB105:BB112" si="74">+AZ105-BA105</f>
        <v>240729</v>
      </c>
      <c r="BC105" s="272">
        <f t="shared" ref="BC105:BC112" si="75">IF(AND(AZ105=0,BA105=0),"",IF(OR(AZ105=0,BA105=0),100%,(+BB105/BA105)))</f>
        <v>10.754512151536812</v>
      </c>
      <c r="BD105" s="278"/>
      <c r="BE105" s="284">
        <v>0</v>
      </c>
      <c r="BF105" s="284">
        <v>0</v>
      </c>
      <c r="BG105" s="284">
        <f t="shared" ref="BG105:BG112" si="76">+BE105-BF105</f>
        <v>0</v>
      </c>
      <c r="BH105" s="272" t="str">
        <f t="shared" ref="BH105:BH112" si="77">IF(AND(BE105=0,BF105=0),"",IF(OR(BE105=0,BF105=0),100%,(+BG105/BF105)))</f>
        <v/>
      </c>
      <c r="BI105" s="278"/>
      <c r="BJ105" s="296"/>
      <c r="BK105" s="284">
        <v>0</v>
      </c>
      <c r="BL105" s="296"/>
      <c r="BM105" s="272">
        <v>0</v>
      </c>
      <c r="BN105" s="296"/>
      <c r="BO105" s="65"/>
    </row>
    <row r="106" spans="1:67" s="70" customFormat="1" hidden="1" outlineLevel="1" x14ac:dyDescent="0.25">
      <c r="A106" s="65" t="s">
        <v>1320</v>
      </c>
      <c r="B106" s="66" t="s">
        <v>1781</v>
      </c>
      <c r="C106" s="67" t="s">
        <v>2241</v>
      </c>
      <c r="D106" s="68"/>
      <c r="E106" s="69"/>
      <c r="F106" s="284">
        <v>421.26</v>
      </c>
      <c r="G106" s="284">
        <v>0</v>
      </c>
      <c r="H106" s="284">
        <f t="shared" si="63"/>
        <v>421.26</v>
      </c>
      <c r="I106" s="272">
        <f t="shared" si="47"/>
        <v>1</v>
      </c>
      <c r="J106" s="278"/>
      <c r="K106" s="284">
        <v>0</v>
      </c>
      <c r="L106" s="284">
        <v>0</v>
      </c>
      <c r="M106" s="284">
        <f t="shared" si="64"/>
        <v>0</v>
      </c>
      <c r="N106" s="272" t="str">
        <f t="shared" si="65"/>
        <v/>
      </c>
      <c r="O106" s="278"/>
      <c r="P106" s="284">
        <v>0</v>
      </c>
      <c r="Q106" s="284">
        <v>0</v>
      </c>
      <c r="R106" s="284"/>
      <c r="S106" s="278"/>
      <c r="T106" s="284">
        <v>421.26</v>
      </c>
      <c r="U106" s="284">
        <v>0</v>
      </c>
      <c r="V106" s="284">
        <f t="shared" si="66"/>
        <v>421.26</v>
      </c>
      <c r="W106" s="272">
        <f t="shared" si="67"/>
        <v>1</v>
      </c>
      <c r="X106" s="278"/>
      <c r="Y106" s="284">
        <v>0</v>
      </c>
      <c r="Z106" s="284">
        <v>0</v>
      </c>
      <c r="AA106" s="284">
        <f t="shared" si="68"/>
        <v>0</v>
      </c>
      <c r="AB106" s="272" t="str">
        <f t="shared" si="69"/>
        <v/>
      </c>
      <c r="AC106" s="278"/>
      <c r="AD106" s="311"/>
      <c r="AE106" s="284">
        <v>0</v>
      </c>
      <c r="AF106" s="311"/>
      <c r="AG106" s="272">
        <v>0</v>
      </c>
      <c r="AH106" s="284"/>
      <c r="AI106" s="278"/>
      <c r="AJ106" s="284">
        <v>421.26</v>
      </c>
      <c r="AK106" s="284">
        <v>0</v>
      </c>
      <c r="AL106" s="284">
        <f t="shared" si="70"/>
        <v>421.26</v>
      </c>
      <c r="AM106" s="272">
        <f t="shared" si="71"/>
        <v>1</v>
      </c>
      <c r="AN106" s="278"/>
      <c r="AO106" s="284">
        <v>0</v>
      </c>
      <c r="AP106" s="284">
        <v>0</v>
      </c>
      <c r="AQ106" s="284">
        <f t="shared" si="72"/>
        <v>0</v>
      </c>
      <c r="AR106" s="272" t="str">
        <f t="shared" si="73"/>
        <v/>
      </c>
      <c r="AS106" s="278"/>
      <c r="AT106" s="296"/>
      <c r="AU106" s="284">
        <v>0</v>
      </c>
      <c r="AV106" s="296"/>
      <c r="AW106" s="272">
        <v>0</v>
      </c>
      <c r="AX106" s="296"/>
      <c r="AY106" s="278"/>
      <c r="AZ106" s="284">
        <v>421.26</v>
      </c>
      <c r="BA106" s="284">
        <v>0</v>
      </c>
      <c r="BB106" s="284">
        <f t="shared" si="74"/>
        <v>421.26</v>
      </c>
      <c r="BC106" s="272">
        <f t="shared" si="75"/>
        <v>1</v>
      </c>
      <c r="BD106" s="278"/>
      <c r="BE106" s="284">
        <v>0</v>
      </c>
      <c r="BF106" s="284">
        <v>0</v>
      </c>
      <c r="BG106" s="284">
        <f t="shared" si="76"/>
        <v>0</v>
      </c>
      <c r="BH106" s="272" t="str">
        <f t="shared" si="77"/>
        <v/>
      </c>
      <c r="BI106" s="278"/>
      <c r="BJ106" s="296"/>
      <c r="BK106" s="284">
        <v>0</v>
      </c>
      <c r="BL106" s="296"/>
      <c r="BM106" s="272">
        <v>0</v>
      </c>
      <c r="BN106" s="296"/>
      <c r="BO106" s="65"/>
    </row>
    <row r="107" spans="1:67" s="43" customFormat="1" collapsed="1" x14ac:dyDescent="0.25">
      <c r="A107" s="43" t="s">
        <v>884</v>
      </c>
      <c r="B107" s="43" t="s">
        <v>83</v>
      </c>
      <c r="C107" s="62" t="s">
        <v>748</v>
      </c>
      <c r="D107" s="50"/>
      <c r="E107" s="50"/>
      <c r="F107" s="286">
        <v>3323878.3399999985</v>
      </c>
      <c r="G107" s="286">
        <v>3063275.52</v>
      </c>
      <c r="H107" s="286">
        <f t="shared" si="63"/>
        <v>260602.81999999844</v>
      </c>
      <c r="I107" s="274">
        <f t="shared" si="47"/>
        <v>8.5073255180127719E-2</v>
      </c>
      <c r="J107" s="257"/>
      <c r="K107" s="286">
        <v>0</v>
      </c>
      <c r="L107" s="286">
        <v>0</v>
      </c>
      <c r="M107" s="286">
        <f t="shared" si="64"/>
        <v>0</v>
      </c>
      <c r="N107" s="274" t="str">
        <f t="shared" si="65"/>
        <v/>
      </c>
      <c r="O107" s="257"/>
      <c r="P107" s="142">
        <v>0</v>
      </c>
      <c r="Q107" s="142">
        <v>0</v>
      </c>
      <c r="R107" s="142"/>
      <c r="S107" s="257"/>
      <c r="T107" s="286">
        <v>25050828.940000005</v>
      </c>
      <c r="U107" s="286">
        <v>18084388.169999991</v>
      </c>
      <c r="V107" s="286">
        <f t="shared" si="66"/>
        <v>6966440.7700000145</v>
      </c>
      <c r="W107" s="274">
        <f t="shared" si="67"/>
        <v>0.38521849368155969</v>
      </c>
      <c r="X107" s="257"/>
      <c r="Y107" s="286">
        <v>0</v>
      </c>
      <c r="Z107" s="286">
        <v>0</v>
      </c>
      <c r="AA107" s="286">
        <f t="shared" si="68"/>
        <v>0</v>
      </c>
      <c r="AB107" s="274" t="str">
        <f t="shared" si="69"/>
        <v/>
      </c>
      <c r="AC107" s="257"/>
      <c r="AD107" s="142"/>
      <c r="AE107" s="142">
        <v>0</v>
      </c>
      <c r="AF107" s="142"/>
      <c r="AG107" s="292">
        <v>0</v>
      </c>
      <c r="AH107" s="142"/>
      <c r="AI107" s="257"/>
      <c r="AJ107" s="286">
        <v>12070063.630000003</v>
      </c>
      <c r="AK107" s="286">
        <v>8970001.8699999973</v>
      </c>
      <c r="AL107" s="286">
        <f t="shared" si="70"/>
        <v>3100061.7600000054</v>
      </c>
      <c r="AM107" s="274">
        <f t="shared" si="71"/>
        <v>0.34560324567691603</v>
      </c>
      <c r="AN107" s="257"/>
      <c r="AO107" s="286">
        <v>0</v>
      </c>
      <c r="AP107" s="286">
        <v>0</v>
      </c>
      <c r="AQ107" s="286">
        <f t="shared" si="72"/>
        <v>0</v>
      </c>
      <c r="AR107" s="274" t="str">
        <f t="shared" si="73"/>
        <v/>
      </c>
      <c r="AS107" s="257"/>
      <c r="AT107" s="142"/>
      <c r="AU107" s="286">
        <v>0</v>
      </c>
      <c r="AV107" s="142"/>
      <c r="AW107" s="274">
        <v>0</v>
      </c>
      <c r="AX107" s="142"/>
      <c r="AY107" s="257"/>
      <c r="AZ107" s="286">
        <v>43931496.389999986</v>
      </c>
      <c r="BA107" s="286">
        <v>33118907.219999995</v>
      </c>
      <c r="BB107" s="286">
        <f t="shared" si="74"/>
        <v>10812589.169999991</v>
      </c>
      <c r="BC107" s="274">
        <f t="shared" si="75"/>
        <v>0.32647783630585597</v>
      </c>
      <c r="BD107" s="257"/>
      <c r="BE107" s="286">
        <v>0</v>
      </c>
      <c r="BF107" s="286">
        <v>0</v>
      </c>
      <c r="BG107" s="286">
        <f t="shared" si="76"/>
        <v>0</v>
      </c>
      <c r="BH107" s="274" t="str">
        <f t="shared" si="77"/>
        <v/>
      </c>
      <c r="BI107" s="257"/>
      <c r="BJ107" s="142"/>
      <c r="BK107" s="286">
        <v>0</v>
      </c>
      <c r="BL107" s="142"/>
      <c r="BM107" s="274">
        <v>0</v>
      </c>
      <c r="BN107" s="142"/>
    </row>
    <row r="108" spans="1:67" s="43" customFormat="1" x14ac:dyDescent="0.25">
      <c r="A108" s="43" t="s">
        <v>885</v>
      </c>
      <c r="B108" s="43" t="s">
        <v>85</v>
      </c>
      <c r="C108" s="62" t="s">
        <v>747</v>
      </c>
      <c r="D108" s="50"/>
      <c r="E108" s="50"/>
      <c r="F108" s="286">
        <v>0</v>
      </c>
      <c r="G108" s="286">
        <v>0</v>
      </c>
      <c r="H108" s="286">
        <f t="shared" si="63"/>
        <v>0</v>
      </c>
      <c r="I108" s="274" t="str">
        <f t="shared" si="47"/>
        <v/>
      </c>
      <c r="J108" s="257"/>
      <c r="K108" s="286">
        <v>0</v>
      </c>
      <c r="L108" s="286">
        <v>0</v>
      </c>
      <c r="M108" s="286">
        <f t="shared" si="64"/>
        <v>0</v>
      </c>
      <c r="N108" s="274" t="str">
        <f t="shared" si="65"/>
        <v/>
      </c>
      <c r="O108" s="257"/>
      <c r="P108" s="142">
        <v>0</v>
      </c>
      <c r="Q108" s="142">
        <v>0</v>
      </c>
      <c r="R108" s="142"/>
      <c r="S108" s="257"/>
      <c r="T108" s="286">
        <v>0</v>
      </c>
      <c r="U108" s="286">
        <v>0</v>
      </c>
      <c r="V108" s="286">
        <f t="shared" si="66"/>
        <v>0</v>
      </c>
      <c r="W108" s="274" t="str">
        <f t="shared" si="67"/>
        <v/>
      </c>
      <c r="X108" s="257"/>
      <c r="Y108" s="286">
        <v>0</v>
      </c>
      <c r="Z108" s="286">
        <v>0</v>
      </c>
      <c r="AA108" s="286">
        <f t="shared" si="68"/>
        <v>0</v>
      </c>
      <c r="AB108" s="274" t="str">
        <f t="shared" si="69"/>
        <v/>
      </c>
      <c r="AC108" s="257"/>
      <c r="AD108" s="142"/>
      <c r="AE108" s="142">
        <v>0</v>
      </c>
      <c r="AF108" s="142"/>
      <c r="AG108" s="292">
        <v>0</v>
      </c>
      <c r="AH108" s="142"/>
      <c r="AI108" s="257"/>
      <c r="AJ108" s="286">
        <v>0</v>
      </c>
      <c r="AK108" s="286">
        <v>0</v>
      </c>
      <c r="AL108" s="286">
        <f t="shared" si="70"/>
        <v>0</v>
      </c>
      <c r="AM108" s="274" t="str">
        <f t="shared" si="71"/>
        <v/>
      </c>
      <c r="AN108" s="257"/>
      <c r="AO108" s="286">
        <v>0</v>
      </c>
      <c r="AP108" s="286">
        <v>0</v>
      </c>
      <c r="AQ108" s="286">
        <f t="shared" si="72"/>
        <v>0</v>
      </c>
      <c r="AR108" s="274" t="str">
        <f t="shared" si="73"/>
        <v/>
      </c>
      <c r="AS108" s="257"/>
      <c r="AT108" s="142"/>
      <c r="AU108" s="286">
        <v>0</v>
      </c>
      <c r="AV108" s="142"/>
      <c r="AW108" s="274">
        <v>0</v>
      </c>
      <c r="AX108" s="142"/>
      <c r="AY108" s="257"/>
      <c r="AZ108" s="286">
        <v>0</v>
      </c>
      <c r="BA108" s="286">
        <v>0</v>
      </c>
      <c r="BB108" s="286">
        <f t="shared" si="74"/>
        <v>0</v>
      </c>
      <c r="BC108" s="274" t="str">
        <f t="shared" si="75"/>
        <v/>
      </c>
      <c r="BD108" s="257"/>
      <c r="BE108" s="286">
        <v>0</v>
      </c>
      <c r="BF108" s="286">
        <v>0</v>
      </c>
      <c r="BG108" s="286">
        <f t="shared" si="76"/>
        <v>0</v>
      </c>
      <c r="BH108" s="274" t="str">
        <f t="shared" si="77"/>
        <v/>
      </c>
      <c r="BI108" s="257"/>
      <c r="BJ108" s="142"/>
      <c r="BK108" s="286">
        <v>0</v>
      </c>
      <c r="BL108" s="142"/>
      <c r="BM108" s="274">
        <v>0</v>
      </c>
      <c r="BN108" s="142"/>
    </row>
    <row r="109" spans="1:67" s="43" customFormat="1" x14ac:dyDescent="0.25">
      <c r="A109" s="43" t="s">
        <v>886</v>
      </c>
      <c r="B109" s="43" t="s">
        <v>87</v>
      </c>
      <c r="C109" s="62" t="s">
        <v>746</v>
      </c>
      <c r="D109" s="50"/>
      <c r="E109" s="50"/>
      <c r="F109" s="286">
        <v>0</v>
      </c>
      <c r="G109" s="286">
        <v>0</v>
      </c>
      <c r="H109" s="286">
        <f t="shared" si="63"/>
        <v>0</v>
      </c>
      <c r="I109" s="274" t="str">
        <f t="shared" si="47"/>
        <v/>
      </c>
      <c r="J109" s="257"/>
      <c r="K109" s="286">
        <v>0</v>
      </c>
      <c r="L109" s="286">
        <v>0</v>
      </c>
      <c r="M109" s="286">
        <f t="shared" si="64"/>
        <v>0</v>
      </c>
      <c r="N109" s="274" t="str">
        <f t="shared" si="65"/>
        <v/>
      </c>
      <c r="O109" s="257"/>
      <c r="P109" s="142">
        <v>0</v>
      </c>
      <c r="Q109" s="142">
        <v>0</v>
      </c>
      <c r="R109" s="142"/>
      <c r="S109" s="257"/>
      <c r="T109" s="286">
        <v>0</v>
      </c>
      <c r="U109" s="286">
        <v>0</v>
      </c>
      <c r="V109" s="286">
        <f t="shared" si="66"/>
        <v>0</v>
      </c>
      <c r="W109" s="274" t="str">
        <f t="shared" si="67"/>
        <v/>
      </c>
      <c r="X109" s="257"/>
      <c r="Y109" s="286">
        <v>0</v>
      </c>
      <c r="Z109" s="286">
        <v>0</v>
      </c>
      <c r="AA109" s="286">
        <f t="shared" si="68"/>
        <v>0</v>
      </c>
      <c r="AB109" s="274" t="str">
        <f t="shared" si="69"/>
        <v/>
      </c>
      <c r="AC109" s="257"/>
      <c r="AD109" s="142"/>
      <c r="AE109" s="142">
        <v>0</v>
      </c>
      <c r="AF109" s="142"/>
      <c r="AG109" s="292">
        <v>0</v>
      </c>
      <c r="AH109" s="142"/>
      <c r="AI109" s="257"/>
      <c r="AJ109" s="286">
        <v>0</v>
      </c>
      <c r="AK109" s="286">
        <v>0</v>
      </c>
      <c r="AL109" s="286">
        <f t="shared" si="70"/>
        <v>0</v>
      </c>
      <c r="AM109" s="274" t="str">
        <f t="shared" si="71"/>
        <v/>
      </c>
      <c r="AN109" s="257"/>
      <c r="AO109" s="286">
        <v>0</v>
      </c>
      <c r="AP109" s="286">
        <v>0</v>
      </c>
      <c r="AQ109" s="286">
        <f t="shared" si="72"/>
        <v>0</v>
      </c>
      <c r="AR109" s="274" t="str">
        <f t="shared" si="73"/>
        <v/>
      </c>
      <c r="AS109" s="257"/>
      <c r="AT109" s="142"/>
      <c r="AU109" s="286">
        <v>0</v>
      </c>
      <c r="AV109" s="142"/>
      <c r="AW109" s="274">
        <v>0</v>
      </c>
      <c r="AX109" s="142"/>
      <c r="AY109" s="257"/>
      <c r="AZ109" s="286">
        <v>0</v>
      </c>
      <c r="BA109" s="286">
        <v>0</v>
      </c>
      <c r="BB109" s="286">
        <f t="shared" si="74"/>
        <v>0</v>
      </c>
      <c r="BC109" s="274" t="str">
        <f t="shared" si="75"/>
        <v/>
      </c>
      <c r="BD109" s="257"/>
      <c r="BE109" s="286">
        <v>0</v>
      </c>
      <c r="BF109" s="286">
        <v>0</v>
      </c>
      <c r="BG109" s="286">
        <f t="shared" si="76"/>
        <v>0</v>
      </c>
      <c r="BH109" s="274" t="str">
        <f t="shared" si="77"/>
        <v/>
      </c>
      <c r="BI109" s="257"/>
      <c r="BJ109" s="142"/>
      <c r="BK109" s="286">
        <v>0</v>
      </c>
      <c r="BL109" s="142"/>
      <c r="BM109" s="274">
        <v>0</v>
      </c>
      <c r="BN109" s="142"/>
    </row>
    <row r="110" spans="1:67" s="22" customFormat="1" hidden="1" outlineLevel="1" x14ac:dyDescent="0.25">
      <c r="B110" s="22" t="s">
        <v>89</v>
      </c>
      <c r="C110" s="207"/>
      <c r="D110" s="44"/>
      <c r="E110" s="44"/>
      <c r="F110" s="100"/>
      <c r="G110" s="100"/>
      <c r="H110" s="100">
        <f t="shared" si="63"/>
        <v>0</v>
      </c>
      <c r="I110" s="275" t="str">
        <f t="shared" si="47"/>
        <v/>
      </c>
      <c r="J110" s="257"/>
      <c r="K110" s="100"/>
      <c r="L110" s="100"/>
      <c r="M110" s="100">
        <f t="shared" si="64"/>
        <v>0</v>
      </c>
      <c r="N110" s="275" t="str">
        <f t="shared" si="65"/>
        <v/>
      </c>
      <c r="O110" s="257"/>
      <c r="P110" s="138"/>
      <c r="Q110" s="138"/>
      <c r="R110" s="138"/>
      <c r="S110" s="257"/>
      <c r="T110" s="100"/>
      <c r="U110" s="100"/>
      <c r="V110" s="100">
        <f t="shared" si="66"/>
        <v>0</v>
      </c>
      <c r="W110" s="275" t="str">
        <f t="shared" si="67"/>
        <v/>
      </c>
      <c r="X110" s="257"/>
      <c r="Y110" s="100"/>
      <c r="Z110" s="100"/>
      <c r="AA110" s="100">
        <f t="shared" si="68"/>
        <v>0</v>
      </c>
      <c r="AB110" s="275" t="str">
        <f t="shared" si="69"/>
        <v/>
      </c>
      <c r="AC110" s="257"/>
      <c r="AD110" s="138"/>
      <c r="AE110" s="138"/>
      <c r="AF110" s="138"/>
      <c r="AG110" s="293"/>
      <c r="AH110" s="138"/>
      <c r="AI110" s="257"/>
      <c r="AJ110" s="100"/>
      <c r="AK110" s="100"/>
      <c r="AL110" s="100">
        <f t="shared" si="70"/>
        <v>0</v>
      </c>
      <c r="AM110" s="275" t="str">
        <f t="shared" si="71"/>
        <v/>
      </c>
      <c r="AN110" s="257"/>
      <c r="AO110" s="100"/>
      <c r="AP110" s="100"/>
      <c r="AQ110" s="100">
        <f t="shared" si="72"/>
        <v>0</v>
      </c>
      <c r="AR110" s="275" t="str">
        <f t="shared" si="73"/>
        <v/>
      </c>
      <c r="AS110" s="257"/>
      <c r="AT110" s="138"/>
      <c r="AU110" s="100"/>
      <c r="AV110" s="138"/>
      <c r="AW110" s="275"/>
      <c r="AX110" s="138"/>
      <c r="AY110" s="257"/>
      <c r="AZ110" s="100"/>
      <c r="BA110" s="100"/>
      <c r="BB110" s="100">
        <f t="shared" si="74"/>
        <v>0</v>
      </c>
      <c r="BC110" s="275" t="str">
        <f t="shared" si="75"/>
        <v/>
      </c>
      <c r="BD110" s="257"/>
      <c r="BE110" s="100"/>
      <c r="BF110" s="100"/>
      <c r="BG110" s="100">
        <f t="shared" si="76"/>
        <v>0</v>
      </c>
      <c r="BH110" s="275" t="str">
        <f t="shared" si="77"/>
        <v/>
      </c>
      <c r="BI110" s="257"/>
      <c r="BJ110" s="138"/>
      <c r="BK110" s="100"/>
      <c r="BL110" s="138"/>
      <c r="BM110" s="275"/>
      <c r="BN110" s="138"/>
    </row>
    <row r="111" spans="1:67" s="43" customFormat="1" collapsed="1" x14ac:dyDescent="0.25">
      <c r="A111" s="43" t="s">
        <v>887</v>
      </c>
      <c r="B111" s="43" t="s">
        <v>90</v>
      </c>
      <c r="C111" s="61" t="s">
        <v>745</v>
      </c>
      <c r="D111" s="50"/>
      <c r="E111" s="50"/>
      <c r="F111" s="286">
        <v>4812919.1749999998</v>
      </c>
      <c r="G111" s="102">
        <v>4153655.9950000001</v>
      </c>
      <c r="H111" s="286">
        <f t="shared" si="63"/>
        <v>659263.1799999997</v>
      </c>
      <c r="I111" s="274">
        <f t="shared" si="47"/>
        <v>0.1587187722800332</v>
      </c>
      <c r="J111" s="281"/>
      <c r="K111" s="286">
        <v>0</v>
      </c>
      <c r="L111" s="102">
        <v>0</v>
      </c>
      <c r="M111" s="286">
        <f t="shared" si="64"/>
        <v>0</v>
      </c>
      <c r="N111" s="274" t="str">
        <f t="shared" si="65"/>
        <v/>
      </c>
      <c r="O111" s="281"/>
      <c r="P111" s="142">
        <v>0</v>
      </c>
      <c r="Q111" s="140">
        <v>0</v>
      </c>
      <c r="R111" s="142"/>
      <c r="S111" s="281"/>
      <c r="T111" s="286">
        <v>31514410.609999999</v>
      </c>
      <c r="U111" s="102">
        <v>24223603.660000004</v>
      </c>
      <c r="V111" s="286">
        <f t="shared" si="66"/>
        <v>7290806.9499999955</v>
      </c>
      <c r="W111" s="274">
        <f t="shared" si="67"/>
        <v>0.30097945179144309</v>
      </c>
      <c r="X111" s="281"/>
      <c r="Y111" s="286">
        <v>0</v>
      </c>
      <c r="Z111" s="102">
        <v>0</v>
      </c>
      <c r="AA111" s="286">
        <f t="shared" si="68"/>
        <v>0</v>
      </c>
      <c r="AB111" s="274" t="str">
        <f t="shared" si="69"/>
        <v/>
      </c>
      <c r="AC111" s="281"/>
      <c r="AD111" s="142"/>
      <c r="AE111" s="142">
        <v>0</v>
      </c>
      <c r="AF111" s="142"/>
      <c r="AG111" s="292">
        <v>0</v>
      </c>
      <c r="AH111" s="142"/>
      <c r="AI111" s="281"/>
      <c r="AJ111" s="286">
        <v>15471748.865</v>
      </c>
      <c r="AK111" s="102">
        <v>11944257.684999999</v>
      </c>
      <c r="AL111" s="286">
        <f t="shared" si="70"/>
        <v>3527491.1800000016</v>
      </c>
      <c r="AM111" s="274">
        <f t="shared" si="71"/>
        <v>0.2953294606520373</v>
      </c>
      <c r="AN111" s="281"/>
      <c r="AO111" s="286">
        <v>0</v>
      </c>
      <c r="AP111" s="102">
        <v>0</v>
      </c>
      <c r="AQ111" s="286">
        <f t="shared" si="72"/>
        <v>0</v>
      </c>
      <c r="AR111" s="274" t="str">
        <f t="shared" si="73"/>
        <v/>
      </c>
      <c r="AS111" s="281"/>
      <c r="AT111" s="142"/>
      <c r="AU111" s="102">
        <v>0</v>
      </c>
      <c r="AV111" s="142"/>
      <c r="AW111" s="274">
        <v>0</v>
      </c>
      <c r="AX111" s="142"/>
      <c r="AY111" s="281"/>
      <c r="AZ111" s="286">
        <v>55741172.239999995</v>
      </c>
      <c r="BA111" s="102">
        <v>44676597.560000002</v>
      </c>
      <c r="BB111" s="286">
        <f t="shared" si="74"/>
        <v>11064574.679999992</v>
      </c>
      <c r="BC111" s="274">
        <f t="shared" si="75"/>
        <v>0.24765929556610558</v>
      </c>
      <c r="BD111" s="281"/>
      <c r="BE111" s="286">
        <v>0</v>
      </c>
      <c r="BF111" s="102">
        <v>0</v>
      </c>
      <c r="BG111" s="286">
        <f t="shared" si="76"/>
        <v>0</v>
      </c>
      <c r="BH111" s="274" t="str">
        <f t="shared" si="77"/>
        <v/>
      </c>
      <c r="BI111" s="281"/>
      <c r="BJ111" s="142"/>
      <c r="BK111" s="102">
        <v>0</v>
      </c>
      <c r="BL111" s="142"/>
      <c r="BM111" s="274">
        <v>0</v>
      </c>
      <c r="BN111" s="142"/>
      <c r="BO111" s="78"/>
    </row>
    <row r="112" spans="1:67" s="131" customFormat="1" ht="13" thickBot="1" x14ac:dyDescent="0.3">
      <c r="A112" s="131" t="s">
        <v>888</v>
      </c>
      <c r="B112" s="131" t="s">
        <v>91</v>
      </c>
      <c r="C112" s="132" t="s">
        <v>744</v>
      </c>
      <c r="D112" s="133"/>
      <c r="E112" s="133"/>
      <c r="F112" s="288">
        <v>80265747.045000017</v>
      </c>
      <c r="G112" s="288">
        <v>56386492.935000002</v>
      </c>
      <c r="H112" s="288">
        <f t="shared" si="63"/>
        <v>23879254.110000014</v>
      </c>
      <c r="I112" s="277">
        <f t="shared" si="47"/>
        <v>0.42349245124230411</v>
      </c>
      <c r="J112" s="282"/>
      <c r="K112" s="288">
        <v>588109595</v>
      </c>
      <c r="L112" s="288">
        <v>521109212</v>
      </c>
      <c r="M112" s="288">
        <f t="shared" si="64"/>
        <v>67000383</v>
      </c>
      <c r="N112" s="277">
        <f t="shared" si="65"/>
        <v>0.12857263210307632</v>
      </c>
      <c r="O112" s="282"/>
      <c r="P112" s="290">
        <v>161659</v>
      </c>
      <c r="Q112" s="290">
        <v>162195</v>
      </c>
      <c r="R112" s="290"/>
      <c r="S112" s="282"/>
      <c r="T112" s="288">
        <v>394584060.83000004</v>
      </c>
      <c r="U112" s="288">
        <v>349845420.04000008</v>
      </c>
      <c r="V112" s="288">
        <f t="shared" si="66"/>
        <v>44738640.789999962</v>
      </c>
      <c r="W112" s="277">
        <f t="shared" si="67"/>
        <v>0.12788116758791557</v>
      </c>
      <c r="X112" s="282"/>
      <c r="Y112" s="288">
        <v>2975867657</v>
      </c>
      <c r="Z112" s="288">
        <v>2880642068</v>
      </c>
      <c r="AA112" s="288">
        <f t="shared" si="68"/>
        <v>95225589</v>
      </c>
      <c r="AB112" s="277">
        <f t="shared" si="69"/>
        <v>3.3057070872437179E-2</v>
      </c>
      <c r="AC112" s="282"/>
      <c r="AD112" s="288"/>
      <c r="AE112" s="288">
        <v>973234</v>
      </c>
      <c r="AF112" s="288"/>
      <c r="AG112" s="277">
        <v>975046</v>
      </c>
      <c r="AH112" s="288"/>
      <c r="AI112" s="282"/>
      <c r="AJ112" s="288">
        <v>182750172.905</v>
      </c>
      <c r="AK112" s="288">
        <v>163970974.58500004</v>
      </c>
      <c r="AL112" s="288">
        <f t="shared" si="70"/>
        <v>18779198.319999963</v>
      </c>
      <c r="AM112" s="277">
        <f t="shared" si="71"/>
        <v>0.11452757640508573</v>
      </c>
      <c r="AN112" s="282"/>
      <c r="AO112" s="288">
        <v>1378583511</v>
      </c>
      <c r="AP112" s="288">
        <v>1359587543</v>
      </c>
      <c r="AQ112" s="288">
        <f t="shared" si="72"/>
        <v>18995968</v>
      </c>
      <c r="AR112" s="277">
        <f t="shared" si="73"/>
        <v>1.3971860876339318E-2</v>
      </c>
      <c r="AS112" s="282"/>
      <c r="AT112" s="290"/>
      <c r="AU112" s="288">
        <v>485608</v>
      </c>
      <c r="AV112" s="290"/>
      <c r="AW112" s="277">
        <v>486912</v>
      </c>
      <c r="AX112" s="290"/>
      <c r="AY112" s="282"/>
      <c r="AZ112" s="288">
        <v>751321009.07000017</v>
      </c>
      <c r="BA112" s="288">
        <v>659854265.42000008</v>
      </c>
      <c r="BB112" s="288">
        <f t="shared" si="74"/>
        <v>91466743.650000095</v>
      </c>
      <c r="BC112" s="277">
        <f t="shared" si="75"/>
        <v>0.13861658315079789</v>
      </c>
      <c r="BD112" s="282"/>
      <c r="BE112" s="288">
        <v>5881718127</v>
      </c>
      <c r="BF112" s="288">
        <v>5830238847</v>
      </c>
      <c r="BG112" s="288">
        <f t="shared" si="76"/>
        <v>51479280</v>
      </c>
      <c r="BH112" s="277">
        <f t="shared" si="77"/>
        <v>8.8297034394206868E-3</v>
      </c>
      <c r="BI112" s="282"/>
      <c r="BJ112" s="290"/>
      <c r="BK112" s="288">
        <v>1948262</v>
      </c>
      <c r="BL112" s="290"/>
      <c r="BM112" s="277">
        <v>1950718</v>
      </c>
      <c r="BN112" s="290"/>
      <c r="BO112" s="22"/>
    </row>
    <row r="113" spans="6:66" ht="13" thickTop="1" x14ac:dyDescent="0.25">
      <c r="F113" s="100"/>
      <c r="G113" s="100"/>
      <c r="H113" s="100"/>
      <c r="J113" s="170"/>
      <c r="K113" s="100"/>
      <c r="L113" s="100"/>
      <c r="M113" s="100"/>
      <c r="O113" s="170"/>
      <c r="P113" s="100"/>
      <c r="Q113" s="100"/>
      <c r="R113" s="100"/>
      <c r="S113" s="170"/>
      <c r="T113" s="100"/>
      <c r="U113" s="100"/>
      <c r="V113" s="100"/>
      <c r="X113" s="170"/>
      <c r="Y113" s="100"/>
      <c r="Z113" s="100"/>
      <c r="AA113" s="100"/>
      <c r="AC113" s="170"/>
      <c r="AD113" s="330"/>
      <c r="AE113" s="100"/>
      <c r="AF113" s="330"/>
      <c r="AH113" s="100"/>
      <c r="AI113" s="170"/>
      <c r="AJ113" s="100"/>
      <c r="AK113" s="100"/>
      <c r="AL113" s="100"/>
      <c r="AN113" s="170"/>
      <c r="AO113" s="100"/>
      <c r="AP113" s="100"/>
      <c r="AQ113" s="100"/>
      <c r="AS113" s="170"/>
      <c r="AT113" s="138"/>
      <c r="AU113" s="100"/>
      <c r="AV113" s="138"/>
      <c r="AX113" s="138"/>
      <c r="AY113" s="170"/>
      <c r="AZ113" s="100"/>
      <c r="BA113" s="100"/>
      <c r="BB113" s="100"/>
      <c r="BD113" s="170"/>
      <c r="BE113" s="100"/>
      <c r="BF113" s="100"/>
      <c r="BG113" s="100"/>
      <c r="BI113" s="170"/>
      <c r="BJ113" s="138"/>
      <c r="BK113" s="100"/>
      <c r="BL113" s="138"/>
      <c r="BN113" s="138"/>
    </row>
  </sheetData>
  <conditionalFormatting sqref="C4">
    <cfRule type="cellIs" dxfId="0" priority="1" stopIfTrue="1" operator="equal">
      <formula>"REPORT HAS ERRORS"</formula>
    </cfRule>
  </conditionalFormatting>
  <printOptions horizontalCentered="1"/>
  <pageMargins left="0.2" right="0.2" top="0.25" bottom="0.5" header="0.3" footer="0.25"/>
  <pageSetup scale="55" orientation="portrait" r:id="rId1"/>
  <headerFooter>
    <oddFooter>&amp;L&amp;8&amp;D&amp;R&amp;8&amp;Z&amp;F   &amp;A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37e8545f9097af293d07877c154c5451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8edfe77cef90f9ce79cdb433746aba48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Notes" minOccurs="0"/>
                <xsd:element ref="ns2:OriginalFileDate" minOccurs="0"/>
                <xsd:element ref="ns2:_Flow_SignoffStatus" minOccurs="0"/>
                <xsd:element ref="ns2:DueDat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" ma:index="23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OriginalFileDate" ma:index="24" nillable="true" ma:displayName="Original File Date" ma:format="DateOnly" ma:internalName="OriginalFileDate">
      <xsd:simpleType>
        <xsd:restriction base="dms:DateTime"/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  <xsd:element name="DueDate" ma:index="26" nillable="true" ma:displayName="Due Date" ma:format="DateOnly" ma:indexed="true" ma:internalName="DueDate">
      <xsd:simpleType>
        <xsd:restriction base="dms:DateTim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Notes xmlns="f88ffb1c-9230-4705-a789-27bae69f5829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DueDate xmlns="f88ffb1c-9230-4705-a789-27bae69f5829" xsi:nil="true"/>
    <_Flow_SignoffStatus xmlns="f88ffb1c-9230-4705-a789-27bae69f5829" xsi:nil="true"/>
  </documentManagement>
</p:properties>
</file>

<file path=customXml/item4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xlbGVtZW50IHVpZD0iNzRmYjJhNjYtYTZhMC00NjcyLWI2YWQtNDg4ZTVhNDgyNWQ1IiB2YWx1ZT0iIiB4bWxucz0iaHR0cDovL3d3dy5ib2xkb25qYW1lcy5jb20vMjAwOC8wMS9zaWUvaW50ZXJuYWwvbGFiZWwiIC8+PGVsZW1lbnQgdWlkPSJkMTRmNWMzNi1mNDRhLTQzMTUtYjQzOC0wMDVjZmU4ZjA2OWYiIHZhbHVlPSIiIHhtbG5zPSJodHRwOi8vd3d3LmJvbGRvbmphbWVzLmNvbS8yMDA4LzAxL3NpZS9pbnRlcm5hbC9sYWJlbCIgLz48L3Npc2w+PFVzZXJOYW1lPkNPUlBcczM0NTM5NjwvVXNlck5hbWU+PERhdGVUaW1lPjIvMTQvMjAyMiAzOjQwOjQzIFBNPC9EYXRlVGltZT48TGFiZWxTdHJpbmc+QUVQIEludGVybmFsPC9MYWJlbFN0cmluZz48L2l0ZW0+PC9sYWJlbEhpc3Rvcnk+</Value>
</WrappedLabelHistory>
</file>

<file path=customXml/item5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  <element uid="74fb2a66-a6a0-4672-b6ad-488e5a4825d5" value=""/>
  <element uid="d14f5c36-f44a-4315-b438-005cfe8f069f" value=""/>
</sisl>
</file>

<file path=customXml/itemProps1.xml><?xml version="1.0" encoding="utf-8"?>
<ds:datastoreItem xmlns:ds="http://schemas.openxmlformats.org/officeDocument/2006/customXml" ds:itemID="{B8C4D3AF-51E6-440F-A2B5-414B4F6A973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080C26-D2B8-413E-BBDF-E2BB4EB222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8ffb1c-9230-4705-a789-27bae69f5829"/>
    <ds:schemaRef ds:uri="b6888f76-1100-40b0-929b-1efe90444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12A9AA8-593F-4750-8B47-85FBB59AF22E}">
  <ds:schemaRefs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purl.org/dc/elements/1.1/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b6888f76-1100-40b0-929b-1efe9044426d"/>
    <ds:schemaRef ds:uri="f88ffb1c-9230-4705-a789-27bae69f5829"/>
  </ds:schemaRefs>
</ds:datastoreItem>
</file>

<file path=customXml/itemProps4.xml><?xml version="1.0" encoding="utf-8"?>
<ds:datastoreItem xmlns:ds="http://schemas.openxmlformats.org/officeDocument/2006/customXml" ds:itemID="{B09B7769-1893-43B0-9716-193E609D6BEA}">
  <ds:schemaRefs>
    <ds:schemaRef ds:uri="http://www.w3.org/2001/XMLSchema"/>
    <ds:schemaRef ds:uri="http://www.boldonjames.com/2016/02/Classifier/internal/wrappedLabelHistory"/>
  </ds:schemaRefs>
</ds:datastoreItem>
</file>

<file path=customXml/itemProps5.xml><?xml version="1.0" encoding="utf-8"?>
<ds:datastoreItem xmlns:ds="http://schemas.openxmlformats.org/officeDocument/2006/customXml" ds:itemID="{8ACA924A-8D37-418C-90DA-3AC52B59F6FD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41</vt:i4>
      </vt:variant>
    </vt:vector>
  </HeadingPairs>
  <TitlesOfParts>
    <vt:vector size="46" baseType="lpstr">
      <vt:lpstr>FERC_IS1</vt:lpstr>
      <vt:lpstr>Modification History</vt:lpstr>
      <vt:lpstr>O&amp;M</vt:lpstr>
      <vt:lpstr>O&amp;M QRT</vt:lpstr>
      <vt:lpstr>KWH</vt:lpstr>
      <vt:lpstr>Account_tree</vt:lpstr>
      <vt:lpstr>Begin_KWH1</vt:lpstr>
      <vt:lpstr>Begin_KWH2</vt:lpstr>
      <vt:lpstr>Begin_KWH3</vt:lpstr>
      <vt:lpstr>Begin_KWH4</vt:lpstr>
      <vt:lpstr>Begin_Print2</vt:lpstr>
      <vt:lpstr>Begin_Print3</vt:lpstr>
      <vt:lpstr>Begin_Print4</vt:lpstr>
      <vt:lpstr>BU_Name</vt:lpstr>
      <vt:lpstr>Business_Unit</vt:lpstr>
      <vt:lpstr>C_Begin</vt:lpstr>
      <vt:lpstr>C_End</vt:lpstr>
      <vt:lpstr>Category</vt:lpstr>
      <vt:lpstr>Comments</vt:lpstr>
      <vt:lpstr>Contact_Person</vt:lpstr>
      <vt:lpstr>Department_Owner</vt:lpstr>
      <vt:lpstr>End_KWH1</vt:lpstr>
      <vt:lpstr>End_KWH2</vt:lpstr>
      <vt:lpstr>End_KWH3</vt:lpstr>
      <vt:lpstr>End_KWH4</vt:lpstr>
      <vt:lpstr>End_Print1</vt:lpstr>
      <vt:lpstr>End_Print2</vt:lpstr>
      <vt:lpstr>End_Print3</vt:lpstr>
      <vt:lpstr>Keywords</vt:lpstr>
      <vt:lpstr>KWH_BEGIN</vt:lpstr>
      <vt:lpstr>OM_BEGIN</vt:lpstr>
      <vt:lpstr>OM_QRT_BEGIN</vt:lpstr>
      <vt:lpstr>OPR_ID</vt:lpstr>
      <vt:lpstr>KWH!Print_Area</vt:lpstr>
      <vt:lpstr>'O&amp;M'!Print_Area</vt:lpstr>
      <vt:lpstr>'O&amp;M QRT'!Print_Area</vt:lpstr>
      <vt:lpstr>FERC_IS1!Print_Titles</vt:lpstr>
      <vt:lpstr>KWH!Print_Titles</vt:lpstr>
      <vt:lpstr>'O&amp;M'!Print_Titles</vt:lpstr>
      <vt:lpstr>'O&amp;M QRT'!Print_Titles</vt:lpstr>
      <vt:lpstr>Report_Author</vt:lpstr>
      <vt:lpstr>Report_Comments</vt:lpstr>
      <vt:lpstr>Report_Description</vt:lpstr>
      <vt:lpstr>Report_Stmt_Type</vt:lpstr>
      <vt:lpstr>Report_Title</vt:lpstr>
      <vt:lpstr>Rev_Begin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KYP Corp   FERC Financial Statements</dc:title>
  <dc:creator>Financial Reporting / Neal Hartley</dc:creator>
  <dc:description>Acct:   PRPT_ACCOUNT_x000d_
BU:     Scope-based_x000d_
Sunset: 12/4/2011 1:00:00 AM</dc:description>
  <cp:lastModifiedBy>Michelle Caldwell</cp:lastModifiedBy>
  <cp:lastPrinted>2016-12-07T15:30:59Z</cp:lastPrinted>
  <dcterms:created xsi:type="dcterms:W3CDTF">1997-11-19T15:48:19Z</dcterms:created>
  <dcterms:modified xsi:type="dcterms:W3CDTF">2025-09-12T20:52:07Z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act Person" linkTarget="Contact_Person">
    <vt:lpwstr>Neal Hartley</vt:lpwstr>
  </property>
  <property fmtid="{D5CDD505-2E9C-101B-9397-08002B2CF9AE}" pid="3" name="Department Owner" linkTarget="Department_Owner">
    <vt:lpwstr>Financial Reporting</vt:lpwstr>
  </property>
  <property fmtid="{D5CDD505-2E9C-101B-9397-08002B2CF9AE}" pid="4" name="Account Tree" linkTarget="Account_Tree">
    <vt:lpwstr>GL_FERC_ACCT</vt:lpwstr>
  </property>
  <property fmtid="{D5CDD505-2E9C-101B-9397-08002B2CF9AE}" pid="5" name="Business Unit Tree" linkTarget="Business_unit">
    <vt:lpwstr>Scope-based</vt:lpwstr>
  </property>
  <property fmtid="{D5CDD505-2E9C-101B-9397-08002B2CF9AE}" pid="6" name="Sunset Date" linkTarget="Sunset_date">
    <vt:lpwstr/>
  </property>
  <property fmtid="{D5CDD505-2E9C-101B-9397-08002B2CF9AE}" pid="7" name="Report Description" linkTarget="Report_Description">
    <vt:lpwstr>IS, BS, O&amp;M, and Trial Bal</vt:lpwstr>
  </property>
  <property fmtid="{D5CDD505-2E9C-101B-9397-08002B2CF9AE}" pid="8" name="Report BU Name" linkTarget="BU_Name">
    <vt:lpwstr>Scope-based</vt:lpwstr>
  </property>
  <property fmtid="{D5CDD505-2E9C-101B-9397-08002B2CF9AE}" pid="9" name="Report Statment Type" linkTarget="Report_Stmt_type">
    <vt:lpwstr>Reporting Package</vt:lpwstr>
  </property>
  <property fmtid="{D5CDD505-2E9C-101B-9397-08002B2CF9AE}" pid="10" name="docIndexRef">
    <vt:lpwstr>aedc1b59-00c2-4a07-b0e5-d1536d2805b0</vt:lpwstr>
  </property>
  <property fmtid="{D5CDD505-2E9C-101B-9397-08002B2CF9AE}" pid="11" name="bjSaver">
    <vt:lpwstr>3/cf+zOygu3nq3Agi5kHwmzITlbNugdP</vt:lpwstr>
  </property>
  <property fmtid="{D5CDD505-2E9C-101B-9397-08002B2CF9AE}" pid="12" name="bjDocumentSecurityLabel">
    <vt:lpwstr>AEP Internal</vt:lpwstr>
  </property>
  <property fmtid="{D5CDD505-2E9C-101B-9397-08002B2CF9AE}" pid="13" name="bjLabelHistoryID">
    <vt:lpwstr>{B09B7769-1893-43B0-9716-193E609D6BEA}</vt:lpwstr>
  </property>
  <property fmtid="{D5CDD505-2E9C-101B-9397-08002B2CF9AE}" pid="14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15" name="bjDocumentLabelXML-0">
    <vt:lpwstr>ames.com/2008/01/sie/internal/label"&gt;&lt;element uid="50c31824-0780-4910-87d1-eaaffd182d42" value="" /&gt;&lt;element uid="74fb2a66-a6a0-4672-b6ad-488e5a4825d5" value="" /&gt;&lt;element uid="d14f5c36-f44a-4315-b438-005cfe8f069f" value="" /&gt;&lt;/sisl&gt;</vt:lpwstr>
  </property>
  <property fmtid="{D5CDD505-2E9C-101B-9397-08002B2CF9AE}" pid="16" name="MSIP_Label_69f43042-6bda-44b2-91eb-eca3d3d484f4_SiteId">
    <vt:lpwstr>15f3c881-6b03-4ff6-8559-77bf5177818f</vt:lpwstr>
  </property>
  <property fmtid="{D5CDD505-2E9C-101B-9397-08002B2CF9AE}" pid="17" name="MSIP_Label_69f43042-6bda-44b2-91eb-eca3d3d484f4_Name">
    <vt:lpwstr>AEP Internal</vt:lpwstr>
  </property>
  <property fmtid="{D5CDD505-2E9C-101B-9397-08002B2CF9AE}" pid="18" name="MSIP_Label_69f43042-6bda-44b2-91eb-eca3d3d484f4_Enabled">
    <vt:lpwstr>true</vt:lpwstr>
  </property>
  <property fmtid="{D5CDD505-2E9C-101B-9397-08002B2CF9AE}" pid="19" name="bjClsUserRVM">
    <vt:lpwstr>[]</vt:lpwstr>
  </property>
  <property fmtid="{D5CDD505-2E9C-101B-9397-08002B2CF9AE}" pid="20" name="ContentTypeId">
    <vt:lpwstr>0x0101004DF805D1E1DA4A49A223477D3B105720</vt:lpwstr>
  </property>
  <property fmtid="{D5CDD505-2E9C-101B-9397-08002B2CF9AE}" pid="21" name="MediaServiceImageTags">
    <vt:lpwstr/>
  </property>
</Properties>
</file>