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ternal\01_Regulatory Services\01_Recurring Filings\01_Annual\PPA\2026\As Filed TFS\"/>
    </mc:Choice>
  </mc:AlternateContent>
  <xr:revisionPtr revIDLastSave="0" documentId="13_ncr:1_{CC517C64-EA89-4E01-B00C-53DEC1DD253E}" xr6:coauthVersionLast="47" xr6:coauthVersionMax="47" xr10:uidLastSave="{00000000-0000-0000-0000-000000000000}"/>
  <bookViews>
    <workbookView xWindow="-38520" yWindow="-120" windowWidth="38640" windowHeight="21120" xr2:uid="{D6E524B6-7568-4F86-9D2D-F5A1D1148073}"/>
  </bookViews>
  <sheets>
    <sheet name="Denominator Comparison" sheetId="1" r:id="rId1"/>
    <sheet name="Res Bill Impact Comparison" sheetId="2" r:id="rId2"/>
    <sheet name="Avg Residential Usage Patter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2" l="1"/>
  <c r="H5" i="3"/>
  <c r="H6" i="3"/>
  <c r="H7" i="3"/>
  <c r="H8" i="3"/>
  <c r="H9" i="3"/>
  <c r="H4" i="3"/>
  <c r="H12" i="3"/>
  <c r="H13" i="3"/>
  <c r="H14" i="3"/>
  <c r="H15" i="3"/>
  <c r="H11" i="3"/>
  <c r="H10" i="3"/>
  <c r="D15" i="1" l="1"/>
  <c r="D17" i="1" s="1"/>
  <c r="D7" i="1"/>
  <c r="D9" i="1" s="1"/>
  <c r="AG36" i="2"/>
  <c r="AF36" i="2"/>
  <c r="AE36" i="2"/>
  <c r="AD36" i="2"/>
  <c r="AC36" i="2"/>
  <c r="AB36" i="2"/>
  <c r="AA36" i="2"/>
  <c r="Z36" i="2"/>
  <c r="Y36" i="2"/>
  <c r="X36" i="2"/>
  <c r="W36" i="2"/>
  <c r="V36" i="2"/>
  <c r="E7" i="2"/>
  <c r="F16" i="3"/>
  <c r="E16" i="3"/>
  <c r="D16" i="3"/>
  <c r="C16" i="3"/>
  <c r="V7" i="2" l="1"/>
  <c r="AA21" i="2"/>
  <c r="AF21" i="2"/>
  <c r="Z21" i="2"/>
  <c r="X21" i="2"/>
  <c r="AG21" i="2"/>
  <c r="Y21" i="2"/>
  <c r="AE21" i="2"/>
  <c r="W21" i="2"/>
  <c r="AD21" i="2"/>
  <c r="V21" i="2"/>
  <c r="AC21" i="2"/>
  <c r="AB21" i="2"/>
  <c r="H16" i="3"/>
  <c r="I4" i="3" l="1"/>
  <c r="H9" i="2" s="1"/>
  <c r="H31" i="2" s="1"/>
  <c r="I14" i="3"/>
  <c r="F9" i="2" s="1"/>
  <c r="F31" i="2" s="1"/>
  <c r="I10" i="3"/>
  <c r="N9" i="2" s="1"/>
  <c r="N31" i="2" s="1"/>
  <c r="I6" i="3"/>
  <c r="J9" i="2" s="1"/>
  <c r="J31" i="2" s="1"/>
  <c r="I8" i="3"/>
  <c r="L9" i="2" s="1"/>
  <c r="L31" i="2" s="1"/>
  <c r="I15" i="3"/>
  <c r="G9" i="2" s="1"/>
  <c r="G31" i="2" s="1"/>
  <c r="I7" i="3"/>
  <c r="K9" i="2" s="1"/>
  <c r="K31" i="2" s="1"/>
  <c r="I13" i="3"/>
  <c r="I5" i="3"/>
  <c r="I9" i="2" s="1"/>
  <c r="I31" i="2" s="1"/>
  <c r="I12" i="3"/>
  <c r="P9" i="2" s="1"/>
  <c r="P31" i="2" s="1"/>
  <c r="I9" i="3"/>
  <c r="M9" i="2" s="1"/>
  <c r="M31" i="2" s="1"/>
  <c r="I11" i="3"/>
  <c r="O9" i="2" s="1"/>
  <c r="O31" i="2" s="1"/>
  <c r="E30" i="2" l="1"/>
  <c r="E31" i="2"/>
  <c r="K29" i="2"/>
  <c r="K30" i="2"/>
  <c r="G29" i="2"/>
  <c r="G30" i="2"/>
  <c r="L29" i="2"/>
  <c r="L30" i="2"/>
  <c r="J29" i="2"/>
  <c r="J30" i="2"/>
  <c r="N29" i="2"/>
  <c r="N30" i="2"/>
  <c r="P29" i="2"/>
  <c r="P30" i="2"/>
  <c r="F29" i="2"/>
  <c r="F30" i="2"/>
  <c r="O29" i="2"/>
  <c r="O30" i="2"/>
  <c r="M29" i="2"/>
  <c r="M30" i="2"/>
  <c r="I29" i="2"/>
  <c r="I30" i="2"/>
  <c r="H29" i="2"/>
  <c r="H30" i="2"/>
  <c r="E29" i="2"/>
  <c r="N35" i="2"/>
  <c r="I16" i="3"/>
  <c r="E37" i="2" l="1"/>
  <c r="AA9" i="2"/>
  <c r="M34" i="2"/>
  <c r="J35" i="2"/>
  <c r="J34" i="2"/>
  <c r="J39" i="2"/>
  <c r="J37" i="2"/>
  <c r="G37" i="2"/>
  <c r="X9" i="2"/>
  <c r="X30" i="2" s="1"/>
  <c r="N37" i="2"/>
  <c r="AE9" i="2"/>
  <c r="AE30" i="2" s="1"/>
  <c r="K37" i="2"/>
  <c r="AB9" i="2"/>
  <c r="AB30" i="2" s="1"/>
  <c r="M37" i="2"/>
  <c r="AD9" i="2"/>
  <c r="AD30" i="2" s="1"/>
  <c r="I34" i="2"/>
  <c r="Z9" i="2"/>
  <c r="Z30" i="2" s="1"/>
  <c r="AF9" i="2"/>
  <c r="AF30" i="2" s="1"/>
  <c r="H37" i="2"/>
  <c r="Y9" i="2"/>
  <c r="Y30" i="2" s="1"/>
  <c r="AC9" i="2"/>
  <c r="AC30" i="2" s="1"/>
  <c r="F34" i="2"/>
  <c r="W9" i="2"/>
  <c r="W30" i="2" s="1"/>
  <c r="P37" i="2"/>
  <c r="AG9" i="2"/>
  <c r="AG30" i="2" s="1"/>
  <c r="E39" i="2"/>
  <c r="V9" i="2"/>
  <c r="V30" i="2" s="1"/>
  <c r="N39" i="2"/>
  <c r="H34" i="2"/>
  <c r="F37" i="2"/>
  <c r="N34" i="2"/>
  <c r="L35" i="2"/>
  <c r="L39" i="2"/>
  <c r="L34" i="2"/>
  <c r="H39" i="2"/>
  <c r="G34" i="2"/>
  <c r="O39" i="2"/>
  <c r="G35" i="2"/>
  <c r="E34" i="2"/>
  <c r="H35" i="2"/>
  <c r="E35" i="2"/>
  <c r="G39" i="2"/>
  <c r="M35" i="2"/>
  <c r="K34" i="2"/>
  <c r="I39" i="2"/>
  <c r="L37" i="2"/>
  <c r="F39" i="2"/>
  <c r="O37" i="2"/>
  <c r="O35" i="2"/>
  <c r="O34" i="2"/>
  <c r="M39" i="2"/>
  <c r="F35" i="2"/>
  <c r="K39" i="2"/>
  <c r="K35" i="2"/>
  <c r="P34" i="2"/>
  <c r="I37" i="2"/>
  <c r="P35" i="2"/>
  <c r="P39" i="2"/>
  <c r="I35" i="2"/>
  <c r="AA31" i="2" l="1"/>
  <c r="AA30" i="2"/>
  <c r="AF29" i="2"/>
  <c r="AF31" i="2"/>
  <c r="AG29" i="2"/>
  <c r="AG31" i="2"/>
  <c r="Z29" i="2"/>
  <c r="Z31" i="2"/>
  <c r="AD29" i="2"/>
  <c r="AD31" i="2"/>
  <c r="AE29" i="2"/>
  <c r="AE31" i="2"/>
  <c r="X29" i="2"/>
  <c r="X31" i="2"/>
  <c r="W29" i="2"/>
  <c r="W31" i="2"/>
  <c r="AC29" i="2"/>
  <c r="AC31" i="2"/>
  <c r="AB29" i="2"/>
  <c r="AB31" i="2"/>
  <c r="Y29" i="2"/>
  <c r="Y31" i="2"/>
  <c r="V29" i="2"/>
  <c r="V31" i="2"/>
  <c r="AA29" i="2"/>
  <c r="AA34" i="2"/>
  <c r="AA35" i="2"/>
  <c r="AA39" i="2"/>
  <c r="AA37" i="2"/>
  <c r="AD34" i="2"/>
  <c r="AD39" i="2"/>
  <c r="AD37" i="2"/>
  <c r="AD35" i="2"/>
  <c r="AG37" i="2"/>
  <c r="AG35" i="2"/>
  <c r="AG34" i="2"/>
  <c r="AG39" i="2"/>
  <c r="Y34" i="2"/>
  <c r="Y39" i="2"/>
  <c r="Y37" i="2"/>
  <c r="Y35" i="2"/>
  <c r="AB34" i="2"/>
  <c r="AB39" i="2"/>
  <c r="AB37" i="2"/>
  <c r="AB35" i="2"/>
  <c r="W39" i="2"/>
  <c r="W37" i="2"/>
  <c r="W35" i="2"/>
  <c r="W34" i="2"/>
  <c r="AF34" i="2"/>
  <c r="AF39" i="2"/>
  <c r="AF37" i="2"/>
  <c r="AF35" i="2"/>
  <c r="AE34" i="2"/>
  <c r="AE39" i="2"/>
  <c r="AE37" i="2"/>
  <c r="AE35" i="2"/>
  <c r="Z34" i="2"/>
  <c r="Z35" i="2"/>
  <c r="Z39" i="2"/>
  <c r="Z37" i="2"/>
  <c r="X34" i="2"/>
  <c r="X39" i="2"/>
  <c r="X37" i="2"/>
  <c r="X35" i="2"/>
  <c r="AC39" i="2"/>
  <c r="AC37" i="2"/>
  <c r="AC35" i="2"/>
  <c r="AC34" i="2"/>
  <c r="V34" i="2"/>
  <c r="V39" i="2"/>
  <c r="V37" i="2"/>
  <c r="V35" i="2"/>
  <c r="P36" i="2" l="1"/>
  <c r="O36" i="2"/>
  <c r="N36" i="2"/>
  <c r="M36" i="2"/>
  <c r="L36" i="2"/>
  <c r="K36" i="2"/>
  <c r="J36" i="2"/>
  <c r="I36" i="2"/>
  <c r="H36" i="2"/>
  <c r="G36" i="2"/>
  <c r="F36" i="2"/>
  <c r="E36" i="2"/>
  <c r="H18" i="1"/>
  <c r="G18" i="1"/>
  <c r="H16" i="1" s="1"/>
  <c r="F18" i="1"/>
  <c r="G16" i="1" s="1"/>
  <c r="E18" i="1"/>
  <c r="F16" i="1" s="1"/>
  <c r="D18" i="1"/>
  <c r="E16" i="1" s="1"/>
  <c r="V38" i="2" l="1"/>
  <c r="V40" i="2" s="1"/>
  <c r="AG38" i="2"/>
  <c r="AG40" i="2" s="1"/>
  <c r="Y38" i="2"/>
  <c r="Y40" i="2" s="1"/>
  <c r="AF38" i="2"/>
  <c r="AF40" i="2" s="1"/>
  <c r="X38" i="2"/>
  <c r="X40" i="2" s="1"/>
  <c r="AE38" i="2"/>
  <c r="AE40" i="2" s="1"/>
  <c r="W38" i="2"/>
  <c r="W40" i="2" s="1"/>
  <c r="AD38" i="2"/>
  <c r="AD40" i="2" s="1"/>
  <c r="AB38" i="2"/>
  <c r="AB40" i="2" s="1"/>
  <c r="AC38" i="2"/>
  <c r="AC40" i="2" s="1"/>
  <c r="AA38" i="2"/>
  <c r="AA40" i="2" s="1"/>
  <c r="Z38" i="2"/>
  <c r="Z40" i="2" s="1"/>
  <c r="P21" i="2"/>
  <c r="P38" i="2" s="1"/>
  <c r="H21" i="2"/>
  <c r="H38" i="2" s="1"/>
  <c r="O21" i="2"/>
  <c r="O38" i="2" s="1"/>
  <c r="G21" i="2"/>
  <c r="G38" i="2" s="1"/>
  <c r="L21" i="2"/>
  <c r="L38" i="2" s="1"/>
  <c r="N21" i="2"/>
  <c r="N38" i="2" s="1"/>
  <c r="F21" i="2"/>
  <c r="F38" i="2" s="1"/>
  <c r="M21" i="2"/>
  <c r="M38" i="2" s="1"/>
  <c r="K21" i="2"/>
  <c r="K38" i="2" s="1"/>
  <c r="J21" i="2"/>
  <c r="J38" i="2" s="1"/>
  <c r="I21" i="2"/>
  <c r="I38" i="2" s="1"/>
  <c r="D11" i="1"/>
  <c r="E21" i="2"/>
  <c r="E38" i="2" s="1"/>
  <c r="D19" i="1"/>
  <c r="D12" i="1" l="1"/>
  <c r="E7" i="1" s="1"/>
  <c r="E9" i="1" s="1"/>
  <c r="E11" i="1" s="1"/>
  <c r="E12" i="1" s="1"/>
  <c r="D20" i="1"/>
  <c r="E15" i="1" s="1"/>
  <c r="E17" i="1" s="1"/>
  <c r="E19" i="1" s="1"/>
  <c r="E20" i="1" s="1"/>
  <c r="X43" i="2"/>
  <c r="X44" i="2"/>
  <c r="X42" i="2"/>
  <c r="AF43" i="2"/>
  <c r="AF44" i="2"/>
  <c r="AF42" i="2"/>
  <c r="Y43" i="2"/>
  <c r="Y44" i="2"/>
  <c r="Y42" i="2"/>
  <c r="AG43" i="2"/>
  <c r="AG44" i="2"/>
  <c r="AG42" i="2"/>
  <c r="V42" i="2"/>
  <c r="V44" i="2"/>
  <c r="V43" i="2"/>
  <c r="Z44" i="2"/>
  <c r="Z42" i="2"/>
  <c r="Z43" i="2"/>
  <c r="AD42" i="2"/>
  <c r="AD43" i="2"/>
  <c r="AD44" i="2"/>
  <c r="AA44" i="2"/>
  <c r="AA42" i="2"/>
  <c r="AA43" i="2"/>
  <c r="W43" i="2"/>
  <c r="W44" i="2"/>
  <c r="W42" i="2"/>
  <c r="AB44" i="2"/>
  <c r="AB42" i="2"/>
  <c r="AB43" i="2"/>
  <c r="AE43" i="2"/>
  <c r="AE44" i="2"/>
  <c r="AE42" i="2"/>
  <c r="AC44" i="2"/>
  <c r="AC42" i="2"/>
  <c r="AC43" i="2"/>
  <c r="M40" i="2"/>
  <c r="F40" i="2"/>
  <c r="N40" i="2"/>
  <c r="E40" i="2"/>
  <c r="L40" i="2"/>
  <c r="L43" i="2" s="1"/>
  <c r="G40" i="2"/>
  <c r="I40" i="2"/>
  <c r="O40" i="2"/>
  <c r="O43" i="2" s="1"/>
  <c r="J40" i="2"/>
  <c r="J44" i="2" s="1"/>
  <c r="H40" i="2"/>
  <c r="K40" i="2"/>
  <c r="P40" i="2"/>
  <c r="P44" i="2" s="1"/>
  <c r="F7" i="1" l="1"/>
  <c r="F15" i="1"/>
  <c r="Y46" i="2"/>
  <c r="AC46" i="2"/>
  <c r="AF46" i="2"/>
  <c r="AG46" i="2"/>
  <c r="W46" i="2"/>
  <c r="X46" i="2"/>
  <c r="AE46" i="2"/>
  <c r="Z46" i="2"/>
  <c r="V46" i="2"/>
  <c r="AD46" i="2"/>
  <c r="AA46" i="2"/>
  <c r="AB46" i="2"/>
  <c r="E44" i="2"/>
  <c r="E43" i="2"/>
  <c r="J43" i="2"/>
  <c r="L44" i="2"/>
  <c r="L42" i="2"/>
  <c r="J42" i="2"/>
  <c r="K42" i="2"/>
  <c r="K43" i="2"/>
  <c r="K44" i="2"/>
  <c r="G44" i="2"/>
  <c r="G43" i="2"/>
  <c r="G42" i="2"/>
  <c r="H43" i="2"/>
  <c r="H42" i="2"/>
  <c r="H44" i="2"/>
  <c r="F43" i="2"/>
  <c r="F44" i="2"/>
  <c r="F42" i="2"/>
  <c r="N43" i="2"/>
  <c r="N42" i="2"/>
  <c r="N44" i="2"/>
  <c r="I43" i="2"/>
  <c r="I42" i="2"/>
  <c r="I44" i="2"/>
  <c r="M44" i="2"/>
  <c r="M42" i="2"/>
  <c r="M43" i="2"/>
  <c r="P43" i="2"/>
  <c r="O44" i="2"/>
  <c r="P42" i="2"/>
  <c r="E42" i="2"/>
  <c r="O42" i="2"/>
  <c r="F9" i="1" l="1"/>
  <c r="F11" i="1" s="1"/>
  <c r="F12" i="1" s="1"/>
  <c r="F17" i="1"/>
  <c r="F19" i="1" s="1"/>
  <c r="F20" i="1" s="1"/>
  <c r="P46" i="2"/>
  <c r="L46" i="2"/>
  <c r="E46" i="2"/>
  <c r="K46" i="2"/>
  <c r="M46" i="2"/>
  <c r="F46" i="2"/>
  <c r="J46" i="2"/>
  <c r="I46" i="2"/>
  <c r="H46" i="2"/>
  <c r="O46" i="2"/>
  <c r="N46" i="2"/>
  <c r="G46" i="2"/>
  <c r="G7" i="1" l="1"/>
  <c r="G15" i="1"/>
  <c r="G9" i="1" l="1"/>
  <c r="G11" i="1" s="1"/>
  <c r="G12" i="1" s="1"/>
  <c r="G17" i="1"/>
  <c r="G19" i="1" s="1"/>
  <c r="G20" i="1" s="1"/>
  <c r="H7" i="1" l="1"/>
  <c r="H15" i="1"/>
  <c r="H9" i="1" l="1"/>
  <c r="H11" i="1" s="1"/>
  <c r="H12" i="1" s="1"/>
  <c r="H17" i="1"/>
  <c r="H19" i="1" s="1"/>
  <c r="H20" i="1" s="1"/>
</calcChain>
</file>

<file path=xl/sharedStrings.xml><?xml version="1.0" encoding="utf-8"?>
<sst xmlns="http://schemas.openxmlformats.org/spreadsheetml/2006/main" count="128" uniqueCount="54">
  <si>
    <t>For Illustrative Purposes Only</t>
  </si>
  <si>
    <t>Residential Only</t>
  </si>
  <si>
    <t>Year 1</t>
  </si>
  <si>
    <t>Revenue Collected</t>
  </si>
  <si>
    <t>(Over)/Under Collected</t>
  </si>
  <si>
    <t>Year 2</t>
  </si>
  <si>
    <t>Denominator</t>
  </si>
  <si>
    <t>Rate</t>
  </si>
  <si>
    <t>Actual Billed Units</t>
  </si>
  <si>
    <t>Historical</t>
  </si>
  <si>
    <t>Year 3</t>
  </si>
  <si>
    <t>Year 4</t>
  </si>
  <si>
    <t>Year 5</t>
  </si>
  <si>
    <t>Residential Bill Experience</t>
  </si>
  <si>
    <t>Forecasted (Weather Normalized)</t>
  </si>
  <si>
    <t>Rates</t>
  </si>
  <si>
    <t>Service Charge</t>
  </si>
  <si>
    <t>Fuel Adjustment Clause (FAC)</t>
  </si>
  <si>
    <t>System Sales Clause</t>
  </si>
  <si>
    <t>REA</t>
  </si>
  <si>
    <t>Demand Side Management</t>
  </si>
  <si>
    <t>Purchase Power Adjustment</t>
  </si>
  <si>
    <t>Federal Tax Cut</t>
  </si>
  <si>
    <t>Decommissioning Rider</t>
  </si>
  <si>
    <t>Securitized Surcharge Rider</t>
  </si>
  <si>
    <t>Environmental Surcharge</t>
  </si>
  <si>
    <t>Charges</t>
  </si>
  <si>
    <t>Subtotal</t>
  </si>
  <si>
    <t>Total (Pre-Tax)</t>
  </si>
  <si>
    <t>Usage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</si>
  <si>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</si>
  <si>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</si>
  <si>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</si>
  <si>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</si>
  <si>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</si>
  <si>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</si>
  <si>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</si>
  <si>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</si>
  <si>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</si>
  <si>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</si>
  <si>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</si>
  <si>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</si>
  <si>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</si>
  <si>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Grand Total</t>
  </si>
  <si>
    <t>3-Yr Total</t>
  </si>
  <si>
    <t>% to Total</t>
  </si>
  <si>
    <t>Revenue Requirement w/ O/U</t>
  </si>
  <si>
    <r>
      <t xml:space="preserve">Residential Bill Experience with PPA Rates Based on </t>
    </r>
    <r>
      <rPr>
        <b/>
        <u/>
        <sz val="12"/>
        <rFont val="Times New Roman"/>
        <family val="1"/>
      </rPr>
      <t>Forecasted</t>
    </r>
    <r>
      <rPr>
        <b/>
        <sz val="12"/>
        <rFont val="Times New Roman"/>
        <family val="1"/>
      </rPr>
      <t xml:space="preserve"> Billing Units</t>
    </r>
  </si>
  <si>
    <r>
      <t xml:space="preserve">Residential Bill Experience with PPA Rates Based on </t>
    </r>
    <r>
      <rPr>
        <b/>
        <u/>
        <sz val="12"/>
        <rFont val="Times New Roman"/>
        <family val="1"/>
      </rPr>
      <t>Historical</t>
    </r>
    <r>
      <rPr>
        <b/>
        <sz val="12"/>
        <rFont val="Times New Roman"/>
        <family val="1"/>
      </rPr>
      <t xml:space="preserve"> Billing Units</t>
    </r>
  </si>
  <si>
    <t>Revenue Requirement w/o O/U</t>
  </si>
  <si>
    <t>Service Charge (Step 1)</t>
  </si>
  <si>
    <t>Service Charge (Step 2)</t>
  </si>
  <si>
    <t>Energy Charge (Block 1)</t>
  </si>
  <si>
    <t>Energy Charge (Block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</si>
</sst>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000_);_(* \(#,##0.00000\);_(* &quot;-&quot;??_);_(@_)"/>
    <numFmt numFmtId="166" formatCode="_(&quot;$&quot;* #,##0.00000_);_(&quot;$&quot;* \(#,##0.00000\);_(&quot;$&quot;* &quot;-&quot;??_);_(@_)"/>
    <numFmt numFmtId="167" formatCode="_(&quot;$&quot;* #,##0.00000000000_);_(&quot;$&quot;* \(#,##0.00000000000\);_(&quot;$&quot;* &quot;-&quot;??_);_(@_)"/>
    <numFmt numFmtId="168" formatCode="_(&quot;$&quot;* #,##0_);_(&quot;$&quot;* \(#,##0\);_(&quot;$&quot;* &quot;-&quot;??_);_(@_)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8"/>
      <name val="Aptos Narrow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i/>
      <sz val="8"/>
      <name val="Times New Roman"/>
      <family val="1"/>
    </font>
    <font>
      <i/>
      <sz val="8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medium">
        <color indexed="64"/>
      </right>
      <top style="medium">
        <color rgb="FFFF0000"/>
      </top>
      <bottom style="medium">
        <color rgb="FFFF000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/>
    <xf numFmtId="0" fontId="3" fillId="0" borderId="0" xfId="0" applyFont="1"/>
    <xf numFmtId="44" fontId="3" fillId="0" borderId="0" xfId="2" applyFont="1"/>
    <xf numFmtId="44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2" xfId="0" applyFont="1" applyBorder="1"/>
    <xf numFmtId="165" fontId="3" fillId="0" borderId="0" xfId="0" applyNumberFormat="1" applyFont="1"/>
    <xf numFmtId="165" fontId="3" fillId="0" borderId="5" xfId="0" applyNumberFormat="1" applyFont="1" applyBorder="1"/>
    <xf numFmtId="164" fontId="3" fillId="0" borderId="0" xfId="1" applyNumberFormat="1" applyFont="1" applyBorder="1"/>
    <xf numFmtId="164" fontId="3" fillId="0" borderId="5" xfId="1" applyNumberFormat="1" applyFont="1" applyBorder="1"/>
    <xf numFmtId="0" fontId="4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8" fillId="2" borderId="23" xfId="0" applyFont="1" applyFill="1" applyBorder="1" applyAlignment="1">
      <alignment horizontal="left"/>
    </xf>
    <xf numFmtId="0" fontId="8" fillId="2" borderId="23" xfId="0" applyFont="1" applyFill="1" applyBorder="1"/>
    <xf numFmtId="9" fontId="7" fillId="0" borderId="0" xfId="3" applyFont="1" applyFill="1"/>
    <xf numFmtId="9" fontId="8" fillId="2" borderId="23" xfId="3" applyFont="1" applyFill="1" applyBorder="1"/>
    <xf numFmtId="0" fontId="7" fillId="0" borderId="0" xfId="0" applyFont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164" fontId="9" fillId="0" borderId="0" xfId="1" applyNumberFormat="1" applyFont="1"/>
    <xf numFmtId="0" fontId="10" fillId="0" borderId="2" xfId="0" applyFont="1" applyBorder="1" applyAlignment="1">
      <alignment horizontal="right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7" xfId="0" applyFont="1" applyBorder="1" applyAlignment="1">
      <alignment horizontal="right"/>
    </xf>
    <xf numFmtId="0" fontId="10" fillId="0" borderId="7" xfId="0" applyFont="1" applyBorder="1"/>
    <xf numFmtId="164" fontId="9" fillId="0" borderId="7" xfId="1" applyNumberFormat="1" applyFont="1" applyBorder="1"/>
    <xf numFmtId="164" fontId="9" fillId="0" borderId="8" xfId="1" applyNumberFormat="1" applyFont="1" applyBorder="1"/>
    <xf numFmtId="164" fontId="9" fillId="0" borderId="0" xfId="0" applyNumberFormat="1" applyFont="1"/>
    <xf numFmtId="0" fontId="11" fillId="0" borderId="2" xfId="4" applyFont="1" applyBorder="1" applyAlignment="1">
      <alignment horizontal="left"/>
    </xf>
    <xf numFmtId="0" fontId="12" fillId="0" borderId="2" xfId="4" applyFont="1" applyBorder="1" applyAlignment="1">
      <alignment horizontal="right"/>
    </xf>
    <xf numFmtId="44" fontId="12" fillId="0" borderId="9" xfId="5" applyFont="1" applyFill="1" applyBorder="1" applyAlignment="1">
      <alignment horizontal="center"/>
    </xf>
    <xf numFmtId="44" fontId="12" fillId="0" borderId="10" xfId="5" applyFont="1" applyFill="1" applyBorder="1" applyAlignment="1">
      <alignment horizontal="center"/>
    </xf>
    <xf numFmtId="44" fontId="12" fillId="0" borderId="0" xfId="5" applyFont="1" applyFill="1" applyBorder="1"/>
    <xf numFmtId="44" fontId="12" fillId="0" borderId="5" xfId="5" applyFont="1" applyFill="1" applyBorder="1"/>
    <xf numFmtId="0" fontId="11" fillId="0" borderId="19" xfId="4" applyFont="1" applyBorder="1" applyAlignment="1">
      <alignment horizontal="left"/>
    </xf>
    <xf numFmtId="0" fontId="12" fillId="0" borderId="20" xfId="4" applyFont="1" applyBorder="1" applyAlignment="1">
      <alignment horizontal="right"/>
    </xf>
    <xf numFmtId="165" fontId="12" fillId="0" borderId="21" xfId="1" applyNumberFormat="1" applyFont="1" applyFill="1" applyBorder="1" applyAlignment="1">
      <alignment horizontal="center"/>
    </xf>
    <xf numFmtId="167" fontId="12" fillId="0" borderId="0" xfId="5" applyNumberFormat="1" applyFont="1" applyFill="1" applyBorder="1" applyAlignment="1">
      <alignment horizontal="center"/>
    </xf>
    <xf numFmtId="167" fontId="12" fillId="0" borderId="5" xfId="5" applyNumberFormat="1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2" fillId="0" borderId="0" xfId="4" applyFont="1"/>
    <xf numFmtId="44" fontId="12" fillId="0" borderId="11" xfId="5" applyFont="1" applyFill="1" applyBorder="1"/>
    <xf numFmtId="44" fontId="12" fillId="0" borderId="12" xfId="5" applyFont="1" applyFill="1" applyBorder="1"/>
    <xf numFmtId="44" fontId="12" fillId="0" borderId="11" xfId="5" applyFont="1" applyFill="1" applyBorder="1" applyAlignment="1">
      <alignment horizontal="center"/>
    </xf>
    <xf numFmtId="44" fontId="12" fillId="0" borderId="12" xfId="5" applyFont="1" applyFill="1" applyBorder="1" applyAlignment="1">
      <alignment horizontal="center"/>
    </xf>
    <xf numFmtId="44" fontId="12" fillId="0" borderId="13" xfId="5" applyFont="1" applyFill="1" applyBorder="1" applyAlignment="1">
      <alignment horizontal="center"/>
    </xf>
    <xf numFmtId="44" fontId="12" fillId="0" borderId="14" xfId="5" applyFont="1" applyFill="1" applyBorder="1" applyAlignment="1">
      <alignment horizontal="center"/>
    </xf>
    <xf numFmtId="44" fontId="12" fillId="0" borderId="21" xfId="5" applyFont="1" applyFill="1" applyBorder="1" applyAlignment="1">
      <alignment horizontal="center"/>
    </xf>
    <xf numFmtId="44" fontId="12" fillId="0" borderId="17" xfId="5" applyFont="1" applyFill="1" applyBorder="1" applyAlignment="1">
      <alignment horizontal="center"/>
    </xf>
    <xf numFmtId="44" fontId="12" fillId="0" borderId="18" xfId="5" applyFont="1" applyFill="1" applyBorder="1" applyAlignment="1">
      <alignment horizontal="center"/>
    </xf>
    <xf numFmtId="44" fontId="14" fillId="0" borderId="11" xfId="2" applyFont="1" applyFill="1" applyBorder="1"/>
    <xf numFmtId="44" fontId="14" fillId="0" borderId="12" xfId="2" applyFont="1" applyFill="1" applyBorder="1"/>
    <xf numFmtId="167" fontId="12" fillId="0" borderId="0" xfId="5" applyNumberFormat="1" applyFont="1" applyFill="1" applyBorder="1"/>
    <xf numFmtId="167" fontId="12" fillId="0" borderId="5" xfId="5" applyNumberFormat="1" applyFont="1" applyFill="1" applyBorder="1"/>
    <xf numFmtId="44" fontId="12" fillId="0" borderId="11" xfId="2" applyFont="1" applyFill="1" applyBorder="1" applyAlignment="1">
      <alignment horizontal="center"/>
    </xf>
    <xf numFmtId="44" fontId="12" fillId="0" borderId="12" xfId="2" applyFont="1" applyFill="1" applyBorder="1" applyAlignment="1">
      <alignment horizontal="center"/>
    </xf>
    <xf numFmtId="44" fontId="9" fillId="0" borderId="11" xfId="0" applyNumberFormat="1" applyFont="1" applyBorder="1"/>
    <xf numFmtId="44" fontId="9" fillId="0" borderId="12" xfId="0" applyNumberFormat="1" applyFont="1" applyBorder="1"/>
    <xf numFmtId="0" fontId="9" fillId="0" borderId="5" xfId="0" applyFont="1" applyBorder="1"/>
    <xf numFmtId="0" fontId="13" fillId="0" borderId="7" xfId="4" applyFont="1" applyBorder="1" applyAlignment="1">
      <alignment horizontal="right"/>
    </xf>
    <xf numFmtId="44" fontId="13" fillId="0" borderId="7" xfId="2" applyFont="1" applyFill="1" applyBorder="1" applyAlignment="1">
      <alignment horizontal="center"/>
    </xf>
    <xf numFmtId="44" fontId="13" fillId="0" borderId="8" xfId="2" applyFont="1" applyFill="1" applyBorder="1" applyAlignment="1">
      <alignment horizontal="center"/>
    </xf>
    <xf numFmtId="164" fontId="3" fillId="0" borderId="0" xfId="1" applyNumberFormat="1" applyFont="1" applyFill="1" applyBorder="1"/>
    <xf numFmtId="164" fontId="3" fillId="0" borderId="5" xfId="1" applyNumberFormat="1" applyFont="1" applyFill="1" applyBorder="1"/>
    <xf numFmtId="0" fontId="3" fillId="0" borderId="0" xfId="0" applyFont="1" applyAlignment="1">
      <alignment horizontal="center" vertical="center" wrapText="1"/>
    </xf>
    <xf numFmtId="168" fontId="3" fillId="0" borderId="0" xfId="2" applyNumberFormat="1" applyFont="1"/>
    <xf numFmtId="168" fontId="3" fillId="0" borderId="2" xfId="0" applyNumberFormat="1" applyFont="1" applyBorder="1"/>
    <xf numFmtId="168" fontId="3" fillId="0" borderId="3" xfId="0" applyNumberFormat="1" applyFont="1" applyBorder="1"/>
    <xf numFmtId="168" fontId="3" fillId="0" borderId="0" xfId="2" applyNumberFormat="1" applyFont="1" applyBorder="1"/>
    <xf numFmtId="168" fontId="3" fillId="0" borderId="5" xfId="2" applyNumberFormat="1" applyFont="1" applyBorder="1"/>
    <xf numFmtId="0" fontId="3" fillId="3" borderId="7" xfId="0" applyFont="1" applyFill="1" applyBorder="1"/>
    <xf numFmtId="168" fontId="3" fillId="3" borderId="7" xfId="0" applyNumberFormat="1" applyFont="1" applyFill="1" applyBorder="1"/>
    <xf numFmtId="168" fontId="3" fillId="3" borderId="8" xfId="0" applyNumberFormat="1" applyFont="1" applyFill="1" applyBorder="1"/>
    <xf numFmtId="0" fontId="11" fillId="0" borderId="0" xfId="0" applyFont="1"/>
    <xf numFmtId="0" fontId="7" fillId="4" borderId="0" xfId="0" applyFont="1" applyFill="1"/>
    <xf numFmtId="0" fontId="11" fillId="0" borderId="0" xfId="4" applyFont="1" applyAlignment="1">
      <alignment horizontal="left"/>
    </xf>
    <xf numFmtId="0" fontId="12" fillId="0" borderId="0" xfId="4" applyFont="1" applyAlignment="1">
      <alignment horizontal="right"/>
    </xf>
    <xf numFmtId="166" fontId="12" fillId="0" borderId="17" xfId="5" applyNumberFormat="1" applyFont="1" applyFill="1" applyBorder="1" applyAlignment="1">
      <alignment horizontal="center"/>
    </xf>
    <xf numFmtId="166" fontId="12" fillId="0" borderId="11" xfId="5" applyNumberFormat="1" applyFont="1" applyFill="1" applyBorder="1"/>
    <xf numFmtId="165" fontId="12" fillId="0" borderId="11" xfId="1" applyNumberFormat="1" applyFont="1" applyFill="1" applyBorder="1" applyAlignment="1">
      <alignment horizontal="center"/>
    </xf>
    <xf numFmtId="165" fontId="12" fillId="0" borderId="12" xfId="1" applyNumberFormat="1" applyFont="1" applyFill="1" applyBorder="1" applyAlignment="1">
      <alignment horizontal="center"/>
    </xf>
    <xf numFmtId="165" fontId="12" fillId="0" borderId="13" xfId="1" applyNumberFormat="1" applyFont="1" applyFill="1" applyBorder="1" applyAlignment="1">
      <alignment horizontal="center"/>
    </xf>
    <xf numFmtId="165" fontId="12" fillId="0" borderId="14" xfId="1" applyNumberFormat="1" applyFont="1" applyFill="1" applyBorder="1" applyAlignment="1">
      <alignment horizontal="center"/>
    </xf>
    <xf numFmtId="165" fontId="12" fillId="0" borderId="17" xfId="1" applyNumberFormat="1" applyFont="1" applyFill="1" applyBorder="1" applyAlignment="1">
      <alignment horizontal="center"/>
    </xf>
    <xf numFmtId="0" fontId="11" fillId="0" borderId="7" xfId="4" applyFont="1" applyBorder="1" applyAlignment="1">
      <alignment horizontal="left"/>
    </xf>
    <xf numFmtId="0" fontId="12" fillId="0" borderId="7" xfId="4" applyFont="1" applyBorder="1" applyAlignment="1">
      <alignment horizontal="right"/>
    </xf>
    <xf numFmtId="165" fontId="12" fillId="0" borderId="15" xfId="1" applyNumberFormat="1" applyFont="1" applyFill="1" applyBorder="1" applyAlignment="1">
      <alignment horizontal="center"/>
    </xf>
    <xf numFmtId="165" fontId="12" fillId="0" borderId="16" xfId="1" applyNumberFormat="1" applyFont="1" applyFill="1" applyBorder="1" applyAlignment="1">
      <alignment horizontal="center"/>
    </xf>
    <xf numFmtId="166" fontId="12" fillId="0" borderId="18" xfId="5" applyNumberFormat="1" applyFont="1" applyFill="1" applyBorder="1" applyAlignment="1">
      <alignment horizontal="center"/>
    </xf>
    <xf numFmtId="166" fontId="12" fillId="0" borderId="12" xfId="5" applyNumberFormat="1" applyFont="1" applyFill="1" applyBorder="1"/>
    <xf numFmtId="165" fontId="12" fillId="0" borderId="24" xfId="1" applyNumberFormat="1" applyFont="1" applyFill="1" applyBorder="1" applyAlignment="1">
      <alignment horizontal="center"/>
    </xf>
    <xf numFmtId="165" fontId="12" fillId="0" borderId="18" xfId="1" applyNumberFormat="1" applyFont="1" applyFill="1" applyBorder="1" applyAlignment="1">
      <alignment horizontal="center"/>
    </xf>
    <xf numFmtId="44" fontId="12" fillId="0" borderId="24" xfId="5" applyFont="1" applyFill="1" applyBorder="1" applyAlignment="1">
      <alignment horizontal="center"/>
    </xf>
    <xf numFmtId="0" fontId="13" fillId="0" borderId="0" xfId="4" applyFont="1" applyAlignment="1">
      <alignment horizontal="right"/>
    </xf>
    <xf numFmtId="0" fontId="14" fillId="0" borderId="0" xfId="4" applyFont="1" applyAlignment="1">
      <alignment horizontal="right"/>
    </xf>
    <xf numFmtId="0" fontId="15" fillId="0" borderId="0" xfId="0" applyFont="1" applyAlignment="1">
      <alignment horizontal="left"/>
    </xf>
    <xf numFmtId="0" fontId="13" fillId="0" borderId="7" xfId="4" applyFont="1" applyBorder="1" applyAlignment="1">
      <alignment horizontal="right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6">
    <cellStyle name="Comma" xfId="1" builtinId="3"/>
    <cellStyle name="Currency" xfId="2" builtinId="4"/>
    <cellStyle name="Currency 2" xfId="5" xr:uid="{3C3A4F45-D8A7-4E7A-B3F9-D8F21885CA9A}"/>
    <cellStyle name="Normal" xfId="0" builtinId="0"/>
    <cellStyle name="Normal 2" xfId="4" xr:uid="{74E2025E-C010-427D-8BF4-E90F6C4A92FE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ED45A-3FF3-4B5E-AD7B-51094CFF9BBF}">
  <dimension ref="B1:I20"/>
  <sheetViews>
    <sheetView tabSelected="1" workbookViewId="0">
      <selection activeCell="A2" sqref="A2"/>
    </sheetView>
  </sheetViews>
  <sheetFormatPr defaultRowHeight="15" x14ac:dyDescent="0.25"/>
  <cols>
    <col min="1" max="1" width="2.85546875" style="2" customWidth="1"/>
    <col min="2" max="2" width="14.5703125" style="2" customWidth="1"/>
    <col min="3" max="3" width="30.7109375" style="2" customWidth="1"/>
    <col min="4" max="4" width="13.85546875" style="2" customWidth="1"/>
    <col min="5" max="8" width="14.28515625" style="2" customWidth="1"/>
    <col min="9" max="9" width="12.42578125" style="2" bestFit="1" customWidth="1"/>
    <col min="10" max="16384" width="9.140625" style="2"/>
  </cols>
  <sheetData>
    <row r="1" spans="2:9" x14ac:dyDescent="0.25">
      <c r="B1" s="1" t="s">
        <v>0</v>
      </c>
      <c r="C1" s="1"/>
    </row>
    <row r="2" spans="2:9" x14ac:dyDescent="0.25">
      <c r="B2" s="1" t="s">
        <v>1</v>
      </c>
      <c r="C2" s="1"/>
    </row>
    <row r="4" spans="2:9" s="5" customFormat="1" x14ac:dyDescent="0.25">
      <c r="D4" s="11" t="s">
        <v>2</v>
      </c>
      <c r="E4" s="11" t="s">
        <v>5</v>
      </c>
      <c r="F4" s="11" t="s">
        <v>10</v>
      </c>
      <c r="G4" s="11" t="s">
        <v>11</v>
      </c>
      <c r="H4" s="11" t="s">
        <v>12</v>
      </c>
    </row>
    <row r="5" spans="2:9" x14ac:dyDescent="0.25">
      <c r="C5" s="2" t="s">
        <v>49</v>
      </c>
      <c r="D5" s="70">
        <v>500000</v>
      </c>
      <c r="E5" s="70">
        <v>550000</v>
      </c>
      <c r="F5" s="70">
        <v>525000</v>
      </c>
      <c r="G5" s="70">
        <v>425000</v>
      </c>
      <c r="H5" s="70">
        <v>425000</v>
      </c>
    </row>
    <row r="6" spans="2:9" ht="15.75" thickBot="1" x14ac:dyDescent="0.3">
      <c r="D6" s="3"/>
      <c r="E6" s="3"/>
      <c r="F6" s="3"/>
      <c r="G6" s="3"/>
      <c r="H6" s="3"/>
    </row>
    <row r="7" spans="2:9" x14ac:dyDescent="0.25">
      <c r="B7" s="105" t="s">
        <v>14</v>
      </c>
      <c r="C7" s="6" t="s">
        <v>46</v>
      </c>
      <c r="D7" s="71">
        <f>D5</f>
        <v>500000</v>
      </c>
      <c r="E7" s="71">
        <f>E5+D12</f>
        <v>458602.15053763438</v>
      </c>
      <c r="F7" s="71">
        <f>F5+E12</f>
        <v>497205.93027044641</v>
      </c>
      <c r="G7" s="71">
        <f t="shared" ref="G7:H7" si="0">G5+F12</f>
        <v>359578.16706967814</v>
      </c>
      <c r="H7" s="72">
        <f t="shared" si="0"/>
        <v>434219.95300178661</v>
      </c>
    </row>
    <row r="8" spans="2:9" ht="15" customHeight="1" x14ac:dyDescent="0.25">
      <c r="B8" s="106"/>
      <c r="C8" s="2" t="s">
        <v>6</v>
      </c>
      <c r="D8" s="9">
        <v>1860000000</v>
      </c>
      <c r="E8" s="9">
        <v>1980000000</v>
      </c>
      <c r="F8" s="9">
        <v>1900000000</v>
      </c>
      <c r="G8" s="9">
        <v>1950000000</v>
      </c>
      <c r="H8" s="10">
        <v>1800000000</v>
      </c>
    </row>
    <row r="9" spans="2:9" x14ac:dyDescent="0.25">
      <c r="B9" s="106"/>
      <c r="C9" s="2" t="s">
        <v>7</v>
      </c>
      <c r="D9" s="7">
        <f>+D7/D8</f>
        <v>2.6881720430107527E-4</v>
      </c>
      <c r="E9" s="7">
        <f>+E7/E8</f>
        <v>2.3161724774628E-4</v>
      </c>
      <c r="F9" s="7">
        <f t="shared" ref="F9:H9" si="1">+F7/F8</f>
        <v>2.6168733172128757E-4</v>
      </c>
      <c r="G9" s="7">
        <f t="shared" si="1"/>
        <v>1.8439906003573237E-4</v>
      </c>
      <c r="H9" s="8">
        <f t="shared" si="1"/>
        <v>2.4123330722321479E-4</v>
      </c>
    </row>
    <row r="10" spans="2:9" x14ac:dyDescent="0.25">
      <c r="B10" s="106"/>
      <c r="C10" s="2" t="s">
        <v>8</v>
      </c>
      <c r="D10" s="67">
        <v>2200000000</v>
      </c>
      <c r="E10" s="67">
        <v>2100000000</v>
      </c>
      <c r="F10" s="67">
        <v>2150000000</v>
      </c>
      <c r="G10" s="67">
        <v>1900000000</v>
      </c>
      <c r="H10" s="68">
        <v>1585000000</v>
      </c>
    </row>
    <row r="11" spans="2:9" x14ac:dyDescent="0.25">
      <c r="B11" s="106"/>
      <c r="C11" s="2" t="s">
        <v>3</v>
      </c>
      <c r="D11" s="73">
        <f>+D10*D9</f>
        <v>591397.84946236562</v>
      </c>
      <c r="E11" s="73">
        <f>+E10*E9</f>
        <v>486396.22026718798</v>
      </c>
      <c r="F11" s="73">
        <f>+F10*F9</f>
        <v>562627.76320076827</v>
      </c>
      <c r="G11" s="73">
        <f>+G10*G9</f>
        <v>350358.21406789153</v>
      </c>
      <c r="H11" s="74">
        <f>+H10*H9</f>
        <v>382354.79194879544</v>
      </c>
    </row>
    <row r="12" spans="2:9" ht="15.75" thickBot="1" x14ac:dyDescent="0.3">
      <c r="B12" s="107"/>
      <c r="C12" s="75" t="s">
        <v>4</v>
      </c>
      <c r="D12" s="76">
        <f>D7-D11</f>
        <v>-91397.849462365615</v>
      </c>
      <c r="E12" s="76">
        <f t="shared" ref="E12:H12" si="2">E7-E11</f>
        <v>-27794.069729553594</v>
      </c>
      <c r="F12" s="76">
        <f t="shared" si="2"/>
        <v>-65421.832930321863</v>
      </c>
      <c r="G12" s="76">
        <f t="shared" si="2"/>
        <v>9219.9530017866055</v>
      </c>
      <c r="H12" s="77">
        <f t="shared" si="2"/>
        <v>51865.16105299117</v>
      </c>
      <c r="I12" s="4"/>
    </row>
    <row r="13" spans="2:9" x14ac:dyDescent="0.25">
      <c r="B13" s="69"/>
      <c r="D13" s="4"/>
      <c r="E13" s="4"/>
      <c r="F13" s="4"/>
      <c r="G13" s="4"/>
      <c r="H13" s="4"/>
      <c r="I13" s="4"/>
    </row>
    <row r="14" spans="2:9" ht="15.75" thickBot="1" x14ac:dyDescent="0.3">
      <c r="B14" s="69"/>
      <c r="D14" s="4"/>
      <c r="E14" s="4"/>
      <c r="F14" s="4"/>
      <c r="G14" s="4"/>
      <c r="H14" s="4"/>
      <c r="I14" s="4"/>
    </row>
    <row r="15" spans="2:9" x14ac:dyDescent="0.25">
      <c r="B15" s="108" t="s">
        <v>9</v>
      </c>
      <c r="C15" s="6" t="s">
        <v>46</v>
      </c>
      <c r="D15" s="71">
        <f>D5</f>
        <v>500000</v>
      </c>
      <c r="E15" s="71">
        <f>E5+D20</f>
        <v>526190.47619047621</v>
      </c>
      <c r="F15" s="71">
        <f t="shared" ref="F15:H15" si="3">F5+E20</f>
        <v>548917.74891774892</v>
      </c>
      <c r="G15" s="71">
        <f t="shared" si="3"/>
        <v>411930.52978767268</v>
      </c>
      <c r="H15" s="72">
        <f t="shared" si="3"/>
        <v>472898.89881252008</v>
      </c>
    </row>
    <row r="16" spans="2:9" x14ac:dyDescent="0.25">
      <c r="B16" s="109"/>
      <c r="C16" s="2" t="s">
        <v>6</v>
      </c>
      <c r="D16" s="9">
        <v>2100000000</v>
      </c>
      <c r="E16" s="9">
        <f>D18</f>
        <v>2200000000</v>
      </c>
      <c r="F16" s="9">
        <f>E18</f>
        <v>2100000000</v>
      </c>
      <c r="G16" s="9">
        <f>F18</f>
        <v>2150000000</v>
      </c>
      <c r="H16" s="10">
        <f>G18</f>
        <v>1900000000</v>
      </c>
    </row>
    <row r="17" spans="2:9" x14ac:dyDescent="0.25">
      <c r="B17" s="109"/>
      <c r="C17" s="2" t="s">
        <v>7</v>
      </c>
      <c r="D17" s="7">
        <f>+D15/D16</f>
        <v>2.380952380952381E-4</v>
      </c>
      <c r="E17" s="7">
        <f t="shared" ref="E17:H17" si="4">+E15/E16</f>
        <v>2.3917748917748918E-4</v>
      </c>
      <c r="F17" s="7">
        <f t="shared" si="4"/>
        <v>2.613894042465471E-4</v>
      </c>
      <c r="G17" s="7">
        <f t="shared" si="4"/>
        <v>1.9159559525008032E-4</v>
      </c>
      <c r="H17" s="8">
        <f t="shared" si="4"/>
        <v>2.488941572697474E-4</v>
      </c>
    </row>
    <row r="18" spans="2:9" x14ac:dyDescent="0.25">
      <c r="B18" s="109"/>
      <c r="C18" s="2" t="s">
        <v>8</v>
      </c>
      <c r="D18" s="9">
        <f>D10</f>
        <v>2200000000</v>
      </c>
      <c r="E18" s="9">
        <f>E10</f>
        <v>2100000000</v>
      </c>
      <c r="F18" s="9">
        <f>F10</f>
        <v>2150000000</v>
      </c>
      <c r="G18" s="9">
        <f>G10</f>
        <v>1900000000</v>
      </c>
      <c r="H18" s="10">
        <f>H10</f>
        <v>1585000000</v>
      </c>
    </row>
    <row r="19" spans="2:9" x14ac:dyDescent="0.25">
      <c r="B19" s="109"/>
      <c r="C19" s="2" t="s">
        <v>3</v>
      </c>
      <c r="D19" s="73">
        <f>+D18*D17</f>
        <v>523809.52380952379</v>
      </c>
      <c r="E19" s="73">
        <f>+E18*E17</f>
        <v>502272.72727272729</v>
      </c>
      <c r="F19" s="73">
        <f>+F18*F17</f>
        <v>561987.21913007624</v>
      </c>
      <c r="G19" s="73">
        <f>+G18*G17</f>
        <v>364031.6309751526</v>
      </c>
      <c r="H19" s="74">
        <f>+H18*H17</f>
        <v>394497.23927254963</v>
      </c>
    </row>
    <row r="20" spans="2:9" ht="15.75" thickBot="1" x14ac:dyDescent="0.3">
      <c r="B20" s="110"/>
      <c r="C20" s="75" t="s">
        <v>4</v>
      </c>
      <c r="D20" s="76">
        <f>D15-D19</f>
        <v>-23809.523809523787</v>
      </c>
      <c r="E20" s="76">
        <f t="shared" ref="E20:H20" si="5">E15-E19</f>
        <v>23917.748917748919</v>
      </c>
      <c r="F20" s="76">
        <f t="shared" si="5"/>
        <v>-13069.470212327316</v>
      </c>
      <c r="G20" s="76">
        <f t="shared" si="5"/>
        <v>47898.898812520085</v>
      </c>
      <c r="H20" s="77">
        <f t="shared" si="5"/>
        <v>78401.659539970453</v>
      </c>
      <c r="I20" s="4"/>
    </row>
  </sheetData>
  <mergeCells count="2">
    <mergeCell ref="B7:B12"/>
    <mergeCell ref="B15:B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D3DCF-8F84-4FAD-B38A-5023597E2CF3}">
  <dimension ref="B1:AG46"/>
  <sheetViews>
    <sheetView showGridLines="0" workbookViewId="0">
      <selection activeCell="M53" sqref="M53"/>
    </sheetView>
  </sheetViews>
  <sheetFormatPr defaultRowHeight="11.25" x14ac:dyDescent="0.2"/>
  <cols>
    <col min="1" max="1" width="2.7109375" style="20" customWidth="1"/>
    <col min="2" max="2" width="29.28515625" style="20" bestFit="1" customWidth="1"/>
    <col min="3" max="3" width="24.42578125" style="20" bestFit="1" customWidth="1"/>
    <col min="4" max="4" width="1.7109375" style="20" customWidth="1"/>
    <col min="5" max="6" width="12.5703125" style="20" bestFit="1" customWidth="1"/>
    <col min="7" max="9" width="13.5703125" style="20" bestFit="1" customWidth="1"/>
    <col min="10" max="16" width="12.5703125" style="20" bestFit="1" customWidth="1"/>
    <col min="17" max="17" width="9.140625" style="20"/>
    <col min="18" max="18" width="3.28515625" style="20" customWidth="1"/>
    <col min="19" max="19" width="7.28515625" style="20" bestFit="1" customWidth="1"/>
    <col min="20" max="20" width="24.42578125" style="20" bestFit="1" customWidth="1"/>
    <col min="21" max="21" width="19.5703125" style="20" customWidth="1"/>
    <col min="22" max="23" width="12.5703125" style="20" bestFit="1" customWidth="1"/>
    <col min="24" max="26" width="13.5703125" style="20" bestFit="1" customWidth="1"/>
    <col min="27" max="33" width="12.5703125" style="20" bestFit="1" customWidth="1"/>
    <col min="34" max="16384" width="9.140625" style="20"/>
  </cols>
  <sheetData>
    <row r="1" spans="2:33" ht="15" x14ac:dyDescent="0.25">
      <c r="B1" s="1" t="s">
        <v>0</v>
      </c>
    </row>
    <row r="2" spans="2:33" ht="15" x14ac:dyDescent="0.25">
      <c r="B2" s="1" t="s">
        <v>13</v>
      </c>
    </row>
    <row r="3" spans="2:33" x14ac:dyDescent="0.2">
      <c r="B3" s="21"/>
    </row>
    <row r="4" spans="2:33" x14ac:dyDescent="0.2">
      <c r="B4" s="21"/>
    </row>
    <row r="5" spans="2:33" ht="15.75" x14ac:dyDescent="0.25">
      <c r="B5" s="100" t="s">
        <v>47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S5" s="100" t="s">
        <v>48</v>
      </c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</row>
    <row r="6" spans="2:33" x14ac:dyDescent="0.2">
      <c r="B6" s="21"/>
    </row>
    <row r="7" spans="2:33" ht="12" thickBot="1" x14ac:dyDescent="0.25">
      <c r="B7" s="78" t="s">
        <v>2</v>
      </c>
      <c r="E7" s="22">
        <f>ROUND('Denominator Comparison'!D10/132000,0)</f>
        <v>16667</v>
      </c>
      <c r="S7" s="78" t="s">
        <v>2</v>
      </c>
      <c r="V7" s="22">
        <f>E7</f>
        <v>16667</v>
      </c>
    </row>
    <row r="8" spans="2:33" x14ac:dyDescent="0.2">
      <c r="B8" s="102" t="s">
        <v>29</v>
      </c>
      <c r="C8" s="23"/>
      <c r="D8" s="24"/>
      <c r="E8" s="25" t="s">
        <v>40</v>
      </c>
      <c r="F8" s="25" t="s">
        <v>41</v>
      </c>
      <c r="G8" s="25" t="s">
        <v>42</v>
      </c>
      <c r="H8" s="25" t="s">
        <v>31</v>
      </c>
      <c r="I8" s="25" t="s">
        <v>32</v>
      </c>
      <c r="J8" s="25" t="s">
        <v>33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6" t="s">
        <v>39</v>
      </c>
      <c r="S8" s="102" t="s">
        <v>29</v>
      </c>
      <c r="T8" s="23"/>
      <c r="U8" s="24"/>
      <c r="V8" s="25" t="s">
        <v>40</v>
      </c>
      <c r="W8" s="25" t="s">
        <v>41</v>
      </c>
      <c r="X8" s="25" t="s">
        <v>42</v>
      </c>
      <c r="Y8" s="25" t="s">
        <v>31</v>
      </c>
      <c r="Z8" s="25" t="s">
        <v>32</v>
      </c>
      <c r="AA8" s="25" t="s">
        <v>33</v>
      </c>
      <c r="AB8" s="25" t="s">
        <v>34</v>
      </c>
      <c r="AC8" s="25" t="s">
        <v>35</v>
      </c>
      <c r="AD8" s="25" t="s">
        <v>36</v>
      </c>
      <c r="AE8" s="25" t="s">
        <v>37</v>
      </c>
      <c r="AF8" s="25" t="s">
        <v>38</v>
      </c>
      <c r="AG8" s="26" t="s">
        <v>39</v>
      </c>
    </row>
    <row r="9" spans="2:33" ht="12" thickBot="1" x14ac:dyDescent="0.25">
      <c r="B9" s="103"/>
      <c r="C9" s="27"/>
      <c r="D9" s="28"/>
      <c r="E9" s="29">
        <f>ROUND((VLOOKUP(E8,'Avg Residential Usage Pattern'!$B$3:$I$16,8,FALSE))*$E$7,0)</f>
        <v>1019</v>
      </c>
      <c r="F9" s="29">
        <f>ROUND((VLOOKUP(F8,'Avg Residential Usage Pattern'!$B$3:$I$16,8,FALSE))*$E$7,0)</f>
        <v>1218</v>
      </c>
      <c r="G9" s="29">
        <f>ROUND((VLOOKUP(G8,'Avg Residential Usage Pattern'!$B$3:$I$16,8,FALSE))*$E$7,0)</f>
        <v>1727</v>
      </c>
      <c r="H9" s="29">
        <f>ROUND((VLOOKUP(H8,'Avg Residential Usage Pattern'!$B$3:$I$16,8,FALSE))*$E$7,0)</f>
        <v>2403</v>
      </c>
      <c r="I9" s="29">
        <f>ROUND((VLOOKUP(I8,'Avg Residential Usage Pattern'!$B$3:$I$16,8,FALSE))*$E$7,0)</f>
        <v>1768</v>
      </c>
      <c r="J9" s="29">
        <f>ROUND((VLOOKUP(J8,'Avg Residential Usage Pattern'!$B$3:$I$16,8,FALSE))*$E$7,0)</f>
        <v>1432</v>
      </c>
      <c r="K9" s="29">
        <f>ROUND((VLOOKUP(K8,'Avg Residential Usage Pattern'!$B$3:$I$16,8,FALSE))*$E$7,0)</f>
        <v>909</v>
      </c>
      <c r="L9" s="29">
        <f>ROUND((VLOOKUP(L8,'Avg Residential Usage Pattern'!$B$3:$I$16,8,FALSE))*$E$7,0)</f>
        <v>994</v>
      </c>
      <c r="M9" s="29">
        <f>ROUND((VLOOKUP(M8,'Avg Residential Usage Pattern'!$B$3:$I$16,8,FALSE))*$E$7,0)</f>
        <v>1249</v>
      </c>
      <c r="N9" s="29">
        <f>ROUND((VLOOKUP(N8,'Avg Residential Usage Pattern'!$B$3:$I$16,8,FALSE))*$E$7,0)</f>
        <v>1528</v>
      </c>
      <c r="O9" s="29">
        <f>ROUND((VLOOKUP(O8,'Avg Residential Usage Pattern'!$B$3:$I$16,8,FALSE))*$E$7,0)</f>
        <v>1426</v>
      </c>
      <c r="P9" s="30">
        <f>ROUND((VLOOKUP(P8,'Avg Residential Usage Pattern'!$B$3:$I$16,8,FALSE))*$E$7,0)</f>
        <v>994</v>
      </c>
      <c r="Q9" s="31"/>
      <c r="S9" s="103"/>
      <c r="T9" s="27"/>
      <c r="U9" s="28"/>
      <c r="V9" s="29">
        <f>E9</f>
        <v>1019</v>
      </c>
      <c r="W9" s="29">
        <f t="shared" ref="W9:AG9" si="0">F9</f>
        <v>1218</v>
      </c>
      <c r="X9" s="29">
        <f t="shared" si="0"/>
        <v>1727</v>
      </c>
      <c r="Y9" s="29">
        <f t="shared" si="0"/>
        <v>2403</v>
      </c>
      <c r="Z9" s="29">
        <f t="shared" si="0"/>
        <v>1768</v>
      </c>
      <c r="AA9" s="29">
        <f t="shared" si="0"/>
        <v>1432</v>
      </c>
      <c r="AB9" s="29">
        <f t="shared" si="0"/>
        <v>909</v>
      </c>
      <c r="AC9" s="29">
        <f t="shared" si="0"/>
        <v>994</v>
      </c>
      <c r="AD9" s="29">
        <f t="shared" si="0"/>
        <v>1249</v>
      </c>
      <c r="AE9" s="29">
        <f t="shared" si="0"/>
        <v>1528</v>
      </c>
      <c r="AF9" s="29">
        <f t="shared" si="0"/>
        <v>1426</v>
      </c>
      <c r="AG9" s="30">
        <f t="shared" si="0"/>
        <v>994</v>
      </c>
    </row>
    <row r="11" spans="2:33" ht="12" thickBot="1" x14ac:dyDescent="0.25"/>
    <row r="12" spans="2:33" x14ac:dyDescent="0.2">
      <c r="B12" s="102" t="s">
        <v>15</v>
      </c>
      <c r="C12" s="32" t="s">
        <v>50</v>
      </c>
      <c r="D12" s="33"/>
      <c r="E12" s="34">
        <v>24</v>
      </c>
      <c r="F12" s="34">
        <v>24</v>
      </c>
      <c r="G12" s="34">
        <v>24</v>
      </c>
      <c r="H12" s="34">
        <v>24</v>
      </c>
      <c r="I12" s="34">
        <v>24</v>
      </c>
      <c r="J12" s="34">
        <v>24</v>
      </c>
      <c r="K12" s="34">
        <v>24</v>
      </c>
      <c r="L12" s="34">
        <v>24</v>
      </c>
      <c r="M12" s="34">
        <v>24</v>
      </c>
      <c r="N12" s="34">
        <v>24</v>
      </c>
      <c r="O12" s="34">
        <v>24</v>
      </c>
      <c r="P12" s="35">
        <v>24</v>
      </c>
      <c r="S12" s="102" t="s">
        <v>15</v>
      </c>
      <c r="T12" s="32" t="s">
        <v>50</v>
      </c>
      <c r="U12" s="33"/>
      <c r="V12" s="34">
        <v>24</v>
      </c>
      <c r="W12" s="34">
        <v>24</v>
      </c>
      <c r="X12" s="34">
        <v>24</v>
      </c>
      <c r="Y12" s="34">
        <v>24</v>
      </c>
      <c r="Z12" s="34">
        <v>24</v>
      </c>
      <c r="AA12" s="34">
        <v>24</v>
      </c>
      <c r="AB12" s="34">
        <v>24</v>
      </c>
      <c r="AC12" s="34">
        <v>24</v>
      </c>
      <c r="AD12" s="34">
        <v>24</v>
      </c>
      <c r="AE12" s="34">
        <v>24</v>
      </c>
      <c r="AF12" s="34">
        <v>24</v>
      </c>
      <c r="AG12" s="35">
        <v>24</v>
      </c>
    </row>
    <row r="13" spans="2:33" x14ac:dyDescent="0.2">
      <c r="B13" s="104"/>
      <c r="C13" s="80" t="s">
        <v>51</v>
      </c>
      <c r="D13" s="81"/>
      <c r="E13" s="53">
        <v>38</v>
      </c>
      <c r="F13" s="53">
        <v>38</v>
      </c>
      <c r="G13" s="53">
        <v>38</v>
      </c>
      <c r="H13" s="53">
        <v>38</v>
      </c>
      <c r="I13" s="53">
        <v>38</v>
      </c>
      <c r="J13" s="53">
        <v>38</v>
      </c>
      <c r="K13" s="53">
        <v>38</v>
      </c>
      <c r="L13" s="53">
        <v>38</v>
      </c>
      <c r="M13" s="53">
        <v>38</v>
      </c>
      <c r="N13" s="53">
        <v>38</v>
      </c>
      <c r="O13" s="53">
        <v>38</v>
      </c>
      <c r="P13" s="54">
        <v>38</v>
      </c>
      <c r="S13" s="104"/>
      <c r="T13" s="80" t="s">
        <v>51</v>
      </c>
      <c r="U13" s="81"/>
      <c r="V13" s="53">
        <v>38</v>
      </c>
      <c r="W13" s="53">
        <v>38</v>
      </c>
      <c r="X13" s="53">
        <v>38</v>
      </c>
      <c r="Y13" s="53">
        <v>38</v>
      </c>
      <c r="Z13" s="53">
        <v>38</v>
      </c>
      <c r="AA13" s="53">
        <v>38</v>
      </c>
      <c r="AB13" s="53">
        <v>38</v>
      </c>
      <c r="AC13" s="53">
        <v>38</v>
      </c>
      <c r="AD13" s="53">
        <v>38</v>
      </c>
      <c r="AE13" s="53">
        <v>38</v>
      </c>
      <c r="AF13" s="53">
        <v>38</v>
      </c>
      <c r="AG13" s="54">
        <v>38</v>
      </c>
    </row>
    <row r="14" spans="2:33" x14ac:dyDescent="0.2">
      <c r="B14" s="104"/>
      <c r="C14" s="80" t="s">
        <v>52</v>
      </c>
      <c r="D14" s="81"/>
      <c r="E14" s="82">
        <v>0.15878999999999999</v>
      </c>
      <c r="F14" s="82">
        <v>0.15878999999999999</v>
      </c>
      <c r="G14" s="82">
        <v>0.15878999999999999</v>
      </c>
      <c r="H14" s="82">
        <v>0.15878999999999999</v>
      </c>
      <c r="I14" s="82">
        <v>0.15878999999999999</v>
      </c>
      <c r="J14" s="82">
        <v>0.15878999999999999</v>
      </c>
      <c r="K14" s="82">
        <v>0.15878999999999999</v>
      </c>
      <c r="L14" s="82">
        <v>0.15878999999999999</v>
      </c>
      <c r="M14" s="82">
        <v>0.15878999999999999</v>
      </c>
      <c r="N14" s="82">
        <v>0.15878999999999999</v>
      </c>
      <c r="O14" s="82">
        <v>0.15878999999999999</v>
      </c>
      <c r="P14" s="93">
        <v>0.15878999999999999</v>
      </c>
      <c r="S14" s="104"/>
      <c r="T14" s="80" t="s">
        <v>52</v>
      </c>
      <c r="U14" s="81"/>
      <c r="V14" s="82">
        <v>0.15878999999999999</v>
      </c>
      <c r="W14" s="82">
        <v>0.15878999999999999</v>
      </c>
      <c r="X14" s="82">
        <v>0.15878999999999999</v>
      </c>
      <c r="Y14" s="82">
        <v>0.15878999999999999</v>
      </c>
      <c r="Z14" s="82">
        <v>0.15878999999999999</v>
      </c>
      <c r="AA14" s="82">
        <v>0.15878999999999999</v>
      </c>
      <c r="AB14" s="82">
        <v>0.15878999999999999</v>
      </c>
      <c r="AC14" s="82">
        <v>0.15878999999999999</v>
      </c>
      <c r="AD14" s="82">
        <v>0.15878999999999999</v>
      </c>
      <c r="AE14" s="82">
        <v>0.15878999999999999</v>
      </c>
      <c r="AF14" s="82">
        <v>0.15878999999999999</v>
      </c>
      <c r="AG14" s="93">
        <v>0.15878999999999999</v>
      </c>
    </row>
    <row r="15" spans="2:33" x14ac:dyDescent="0.2">
      <c r="B15" s="104"/>
      <c r="C15" s="80" t="s">
        <v>53</v>
      </c>
      <c r="D15" s="81"/>
      <c r="E15" s="83">
        <v>0.12028</v>
      </c>
      <c r="F15" s="83">
        <v>0.12028</v>
      </c>
      <c r="G15" s="83">
        <v>0.12028</v>
      </c>
      <c r="H15" s="83">
        <v>0.12028</v>
      </c>
      <c r="I15" s="83">
        <v>0.12028</v>
      </c>
      <c r="J15" s="83">
        <v>0.12028</v>
      </c>
      <c r="K15" s="83">
        <v>0.12028</v>
      </c>
      <c r="L15" s="83">
        <v>0.12028</v>
      </c>
      <c r="M15" s="83">
        <v>0.12028</v>
      </c>
      <c r="N15" s="83">
        <v>0.12028</v>
      </c>
      <c r="O15" s="83">
        <v>0.12028</v>
      </c>
      <c r="P15" s="94">
        <v>0.12028</v>
      </c>
      <c r="S15" s="104"/>
      <c r="T15" s="80" t="s">
        <v>53</v>
      </c>
      <c r="U15" s="81"/>
      <c r="V15" s="83">
        <v>0.12028</v>
      </c>
      <c r="W15" s="83">
        <v>0.12028</v>
      </c>
      <c r="X15" s="83">
        <v>0.12028</v>
      </c>
      <c r="Y15" s="83">
        <v>0.12028</v>
      </c>
      <c r="Z15" s="83">
        <v>0.12028</v>
      </c>
      <c r="AA15" s="83">
        <v>0.12028</v>
      </c>
      <c r="AB15" s="83">
        <v>0.12028</v>
      </c>
      <c r="AC15" s="83">
        <v>0.12028</v>
      </c>
      <c r="AD15" s="83">
        <v>0.12028</v>
      </c>
      <c r="AE15" s="83">
        <v>0.12028</v>
      </c>
      <c r="AF15" s="83">
        <v>0.12028</v>
      </c>
      <c r="AG15" s="94">
        <v>0.12028</v>
      </c>
    </row>
    <row r="16" spans="2:33" x14ac:dyDescent="0.2">
      <c r="B16" s="104"/>
      <c r="C16" s="80"/>
      <c r="D16" s="81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7"/>
      <c r="S16" s="104"/>
      <c r="T16" s="80"/>
      <c r="U16" s="81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7"/>
    </row>
    <row r="17" spans="2:33" x14ac:dyDescent="0.2">
      <c r="B17" s="104"/>
      <c r="C17" s="80" t="s">
        <v>17</v>
      </c>
      <c r="D17" s="81"/>
      <c r="E17" s="84">
        <v>-4.3099999999999996E-3</v>
      </c>
      <c r="F17" s="84">
        <v>1.119E-2</v>
      </c>
      <c r="G17" s="84">
        <v>5.8599999999999998E-3</v>
      </c>
      <c r="H17" s="84">
        <v>3.46E-3</v>
      </c>
      <c r="I17" s="84">
        <v>7.6299999999999996E-3</v>
      </c>
      <c r="J17" s="84">
        <v>2.1999999999999999E-2</v>
      </c>
      <c r="K17" s="84">
        <v>1.414E-2</v>
      </c>
      <c r="L17" s="84">
        <v>1.7739999999999999E-2</v>
      </c>
      <c r="M17" s="84">
        <v>1.3769999999999999E-2</v>
      </c>
      <c r="N17" s="84">
        <v>-1.7000000000000001E-4</v>
      </c>
      <c r="O17" s="84">
        <v>4.96E-3</v>
      </c>
      <c r="P17" s="85">
        <v>1.009E-2</v>
      </c>
      <c r="S17" s="104"/>
      <c r="T17" s="80" t="s">
        <v>17</v>
      </c>
      <c r="U17" s="81"/>
      <c r="V17" s="84">
        <v>-4.3099999999999996E-3</v>
      </c>
      <c r="W17" s="84">
        <v>1.119E-2</v>
      </c>
      <c r="X17" s="84">
        <v>5.8599999999999998E-3</v>
      </c>
      <c r="Y17" s="84">
        <v>3.46E-3</v>
      </c>
      <c r="Z17" s="84">
        <v>7.6299999999999996E-3</v>
      </c>
      <c r="AA17" s="84">
        <v>2.1999999999999999E-2</v>
      </c>
      <c r="AB17" s="84">
        <v>1.414E-2</v>
      </c>
      <c r="AC17" s="84">
        <v>1.7739999999999999E-2</v>
      </c>
      <c r="AD17" s="84">
        <v>1.3769999999999999E-2</v>
      </c>
      <c r="AE17" s="84">
        <v>-1.7000000000000001E-4</v>
      </c>
      <c r="AF17" s="84">
        <v>4.96E-3</v>
      </c>
      <c r="AG17" s="85">
        <v>1.009E-2</v>
      </c>
    </row>
    <row r="18" spans="2:33" x14ac:dyDescent="0.2">
      <c r="B18" s="104"/>
      <c r="C18" s="80" t="s">
        <v>18</v>
      </c>
      <c r="D18" s="81"/>
      <c r="E18" s="84">
        <v>-2.9E-4</v>
      </c>
      <c r="F18" s="84">
        <v>-2.9E-4</v>
      </c>
      <c r="G18" s="84">
        <v>-2.9E-4</v>
      </c>
      <c r="H18" s="84">
        <v>-2.9E-4</v>
      </c>
      <c r="I18" s="84">
        <v>-2.9E-4</v>
      </c>
      <c r="J18" s="84">
        <v>-2.9E-4</v>
      </c>
      <c r="K18" s="84">
        <v>-2.9E-4</v>
      </c>
      <c r="L18" s="84">
        <v>-2.9E-4</v>
      </c>
      <c r="M18" s="84">
        <v>-2.9E-4</v>
      </c>
      <c r="N18" s="84">
        <v>-2.9E-4</v>
      </c>
      <c r="O18" s="84">
        <v>-2.9E-4</v>
      </c>
      <c r="P18" s="85">
        <v>-2.9E-4</v>
      </c>
      <c r="S18" s="104"/>
      <c r="T18" s="80" t="s">
        <v>18</v>
      </c>
      <c r="U18" s="81"/>
      <c r="V18" s="84">
        <v>-2.9E-4</v>
      </c>
      <c r="W18" s="84">
        <v>-2.9E-4</v>
      </c>
      <c r="X18" s="84">
        <v>-2.9E-4</v>
      </c>
      <c r="Y18" s="84">
        <v>-2.9E-4</v>
      </c>
      <c r="Z18" s="84">
        <v>-2.9E-4</v>
      </c>
      <c r="AA18" s="84">
        <v>-2.9E-4</v>
      </c>
      <c r="AB18" s="84">
        <v>-2.9E-4</v>
      </c>
      <c r="AC18" s="84">
        <v>-2.9E-4</v>
      </c>
      <c r="AD18" s="84">
        <v>-2.9E-4</v>
      </c>
      <c r="AE18" s="84">
        <v>-2.9E-4</v>
      </c>
      <c r="AF18" s="84">
        <v>-2.9E-4</v>
      </c>
      <c r="AG18" s="85">
        <v>-2.9E-4</v>
      </c>
    </row>
    <row r="19" spans="2:33" x14ac:dyDescent="0.2">
      <c r="B19" s="104"/>
      <c r="C19" s="80" t="s">
        <v>19</v>
      </c>
      <c r="D19" s="81"/>
      <c r="E19" s="84">
        <v>0.4</v>
      </c>
      <c r="F19" s="84">
        <v>0.4</v>
      </c>
      <c r="G19" s="84">
        <v>0.4</v>
      </c>
      <c r="H19" s="84">
        <v>0.4</v>
      </c>
      <c r="I19" s="84">
        <v>0.4</v>
      </c>
      <c r="J19" s="84">
        <v>0.4</v>
      </c>
      <c r="K19" s="84">
        <v>0.4</v>
      </c>
      <c r="L19" s="84">
        <v>0.4</v>
      </c>
      <c r="M19" s="84">
        <v>0.4</v>
      </c>
      <c r="N19" s="84">
        <v>0.4</v>
      </c>
      <c r="O19" s="84">
        <v>0.4</v>
      </c>
      <c r="P19" s="85">
        <v>0.4</v>
      </c>
      <c r="S19" s="104"/>
      <c r="T19" s="80" t="s">
        <v>19</v>
      </c>
      <c r="U19" s="81"/>
      <c r="V19" s="84">
        <v>0.4</v>
      </c>
      <c r="W19" s="84">
        <v>0.4</v>
      </c>
      <c r="X19" s="84">
        <v>0.4</v>
      </c>
      <c r="Y19" s="84">
        <v>0.4</v>
      </c>
      <c r="Z19" s="84">
        <v>0.4</v>
      </c>
      <c r="AA19" s="84">
        <v>0.4</v>
      </c>
      <c r="AB19" s="84">
        <v>0.4</v>
      </c>
      <c r="AC19" s="84">
        <v>0.4</v>
      </c>
      <c r="AD19" s="84">
        <v>0.4</v>
      </c>
      <c r="AE19" s="84">
        <v>0.4</v>
      </c>
      <c r="AF19" s="84">
        <v>0.4</v>
      </c>
      <c r="AG19" s="85">
        <v>0.4</v>
      </c>
    </row>
    <row r="20" spans="2:33" ht="12" thickBot="1" x14ac:dyDescent="0.25">
      <c r="B20" s="104"/>
      <c r="C20" s="80" t="s">
        <v>20</v>
      </c>
      <c r="D20" s="81"/>
      <c r="E20" s="86">
        <v>5.8699999999999996E-4</v>
      </c>
      <c r="F20" s="86">
        <v>5.8699999999999996E-4</v>
      </c>
      <c r="G20" s="86">
        <v>5.8699999999999996E-4</v>
      </c>
      <c r="H20" s="86">
        <v>5.8699999999999996E-4</v>
      </c>
      <c r="I20" s="86">
        <v>5.8699999999999996E-4</v>
      </c>
      <c r="J20" s="86">
        <v>5.8699999999999996E-4</v>
      </c>
      <c r="K20" s="86">
        <v>5.8699999999999996E-4</v>
      </c>
      <c r="L20" s="86">
        <v>5.8699999999999996E-4</v>
      </c>
      <c r="M20" s="86">
        <v>5.8699999999999996E-4</v>
      </c>
      <c r="N20" s="86">
        <v>5.8699999999999996E-4</v>
      </c>
      <c r="O20" s="86">
        <v>5.8699999999999996E-4</v>
      </c>
      <c r="P20" s="87">
        <v>5.8699999999999996E-4</v>
      </c>
      <c r="S20" s="104"/>
      <c r="T20" s="80" t="s">
        <v>20</v>
      </c>
      <c r="U20" s="81"/>
      <c r="V20" s="86">
        <v>5.8699999999999996E-4</v>
      </c>
      <c r="W20" s="86">
        <v>5.8699999999999996E-4</v>
      </c>
      <c r="X20" s="86">
        <v>5.8699999999999996E-4</v>
      </c>
      <c r="Y20" s="86">
        <v>5.8699999999999996E-4</v>
      </c>
      <c r="Z20" s="86">
        <v>5.8699999999999996E-4</v>
      </c>
      <c r="AA20" s="86">
        <v>5.8699999999999996E-4</v>
      </c>
      <c r="AB20" s="86">
        <v>5.8699999999999996E-4</v>
      </c>
      <c r="AC20" s="86">
        <v>5.8699999999999996E-4</v>
      </c>
      <c r="AD20" s="86">
        <v>5.8699999999999996E-4</v>
      </c>
      <c r="AE20" s="86">
        <v>5.8699999999999996E-4</v>
      </c>
      <c r="AF20" s="86">
        <v>5.8699999999999996E-4</v>
      </c>
      <c r="AG20" s="87">
        <v>5.8699999999999996E-4</v>
      </c>
    </row>
    <row r="21" spans="2:33" ht="12" thickBot="1" x14ac:dyDescent="0.25">
      <c r="B21" s="104"/>
      <c r="C21" s="38" t="s">
        <v>21</v>
      </c>
      <c r="D21" s="39"/>
      <c r="E21" s="40">
        <f>'Denominator Comparison'!$D$9</f>
        <v>2.6881720430107527E-4</v>
      </c>
      <c r="F21" s="40">
        <f>'Denominator Comparison'!$D$9</f>
        <v>2.6881720430107527E-4</v>
      </c>
      <c r="G21" s="40">
        <f>'Denominator Comparison'!$D$9</f>
        <v>2.6881720430107527E-4</v>
      </c>
      <c r="H21" s="40">
        <f>'Denominator Comparison'!$D$9</f>
        <v>2.6881720430107527E-4</v>
      </c>
      <c r="I21" s="40">
        <f>'Denominator Comparison'!$D$9</f>
        <v>2.6881720430107527E-4</v>
      </c>
      <c r="J21" s="40">
        <f>'Denominator Comparison'!$D$9</f>
        <v>2.6881720430107527E-4</v>
      </c>
      <c r="K21" s="40">
        <f>'Denominator Comparison'!$D$9</f>
        <v>2.6881720430107527E-4</v>
      </c>
      <c r="L21" s="40">
        <f>'Denominator Comparison'!$D$9</f>
        <v>2.6881720430107527E-4</v>
      </c>
      <c r="M21" s="40">
        <f>'Denominator Comparison'!$D$9</f>
        <v>2.6881720430107527E-4</v>
      </c>
      <c r="N21" s="40">
        <f>'Denominator Comparison'!$D$9</f>
        <v>2.6881720430107527E-4</v>
      </c>
      <c r="O21" s="40">
        <f>'Denominator Comparison'!$D$9</f>
        <v>2.6881720430107527E-4</v>
      </c>
      <c r="P21" s="95">
        <f>'Denominator Comparison'!$D$9</f>
        <v>2.6881720430107527E-4</v>
      </c>
      <c r="S21" s="104"/>
      <c r="T21" s="38" t="s">
        <v>21</v>
      </c>
      <c r="U21" s="39"/>
      <c r="V21" s="40">
        <f>'Denominator Comparison'!$D$17</f>
        <v>2.380952380952381E-4</v>
      </c>
      <c r="W21" s="40">
        <f>'Denominator Comparison'!$D$17</f>
        <v>2.380952380952381E-4</v>
      </c>
      <c r="X21" s="40">
        <f>'Denominator Comparison'!$D$17</f>
        <v>2.380952380952381E-4</v>
      </c>
      <c r="Y21" s="40">
        <f>'Denominator Comparison'!$D$17</f>
        <v>2.380952380952381E-4</v>
      </c>
      <c r="Z21" s="40">
        <f>'Denominator Comparison'!$D$17</f>
        <v>2.380952380952381E-4</v>
      </c>
      <c r="AA21" s="40">
        <f>'Denominator Comparison'!$D$17</f>
        <v>2.380952380952381E-4</v>
      </c>
      <c r="AB21" s="40">
        <f>'Denominator Comparison'!$D$17</f>
        <v>2.380952380952381E-4</v>
      </c>
      <c r="AC21" s="40">
        <f>'Denominator Comparison'!$D$17</f>
        <v>2.380952380952381E-4</v>
      </c>
      <c r="AD21" s="40">
        <f>'Denominator Comparison'!$D$17</f>
        <v>2.380952380952381E-4</v>
      </c>
      <c r="AE21" s="40">
        <f>'Denominator Comparison'!$D$17</f>
        <v>2.380952380952381E-4</v>
      </c>
      <c r="AF21" s="40">
        <f>'Denominator Comparison'!$D$17</f>
        <v>2.380952380952381E-4</v>
      </c>
      <c r="AG21" s="95">
        <f>'Denominator Comparison'!$D$17</f>
        <v>2.380952380952381E-4</v>
      </c>
    </row>
    <row r="22" spans="2:33" x14ac:dyDescent="0.2">
      <c r="B22" s="104"/>
      <c r="C22" s="80" t="s">
        <v>22</v>
      </c>
      <c r="D22" s="81"/>
      <c r="E22" s="88">
        <v>-8.3000000000000001E-4</v>
      </c>
      <c r="F22" s="88">
        <v>-8.3000000000000001E-4</v>
      </c>
      <c r="G22" s="88">
        <v>-8.3000000000000001E-4</v>
      </c>
      <c r="H22" s="88">
        <v>-8.3000000000000001E-4</v>
      </c>
      <c r="I22" s="88">
        <v>-8.3000000000000001E-4</v>
      </c>
      <c r="J22" s="88">
        <v>-8.3000000000000001E-4</v>
      </c>
      <c r="K22" s="88">
        <v>-8.3000000000000001E-4</v>
      </c>
      <c r="L22" s="88">
        <v>-8.3000000000000001E-4</v>
      </c>
      <c r="M22" s="88">
        <v>-8.3000000000000001E-4</v>
      </c>
      <c r="N22" s="88">
        <v>-8.3000000000000001E-4</v>
      </c>
      <c r="O22" s="88">
        <v>-8.3000000000000001E-4</v>
      </c>
      <c r="P22" s="96">
        <v>-8.3000000000000001E-4</v>
      </c>
      <c r="S22" s="104"/>
      <c r="T22" s="80" t="s">
        <v>22</v>
      </c>
      <c r="U22" s="81"/>
      <c r="V22" s="88">
        <v>-8.3000000000000001E-4</v>
      </c>
      <c r="W22" s="88">
        <v>-8.3000000000000001E-4</v>
      </c>
      <c r="X22" s="88">
        <v>-8.3000000000000001E-4</v>
      </c>
      <c r="Y22" s="88">
        <v>-8.3000000000000001E-4</v>
      </c>
      <c r="Z22" s="88">
        <v>-8.3000000000000001E-4</v>
      </c>
      <c r="AA22" s="88">
        <v>-8.3000000000000001E-4</v>
      </c>
      <c r="AB22" s="88">
        <v>-8.3000000000000001E-4</v>
      </c>
      <c r="AC22" s="88">
        <v>-8.3000000000000001E-4</v>
      </c>
      <c r="AD22" s="88">
        <v>-8.3000000000000001E-4</v>
      </c>
      <c r="AE22" s="88">
        <v>-8.3000000000000001E-4</v>
      </c>
      <c r="AF22" s="88">
        <v>-8.3000000000000001E-4</v>
      </c>
      <c r="AG22" s="96">
        <v>-8.3000000000000001E-4</v>
      </c>
    </row>
    <row r="23" spans="2:33" x14ac:dyDescent="0.2">
      <c r="B23" s="104"/>
      <c r="C23" s="80"/>
      <c r="D23" s="8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2"/>
      <c r="S23" s="104"/>
      <c r="T23" s="80"/>
      <c r="U23" s="8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2"/>
    </row>
    <row r="24" spans="2:33" x14ac:dyDescent="0.2">
      <c r="B24" s="104"/>
      <c r="C24" s="80" t="s">
        <v>23</v>
      </c>
      <c r="D24" s="81"/>
      <c r="E24" s="84">
        <v>8.2000000000000001E-5</v>
      </c>
      <c r="F24" s="84">
        <v>8.2000000000000001E-5</v>
      </c>
      <c r="G24" s="84">
        <v>8.2000000000000001E-5</v>
      </c>
      <c r="H24" s="84">
        <v>8.2000000000000001E-5</v>
      </c>
      <c r="I24" s="84">
        <v>8.2000000000000001E-5</v>
      </c>
      <c r="J24" s="84">
        <v>8.2000000000000001E-5</v>
      </c>
      <c r="K24" s="84">
        <v>8.2000000000000001E-5</v>
      </c>
      <c r="L24" s="84">
        <v>8.2000000000000001E-5</v>
      </c>
      <c r="M24" s="84">
        <v>8.2000000000000001E-5</v>
      </c>
      <c r="N24" s="84">
        <v>8.2000000000000001E-5</v>
      </c>
      <c r="O24" s="84">
        <v>8.2000000000000001E-5</v>
      </c>
      <c r="P24" s="85">
        <v>8.2000000000000001E-5</v>
      </c>
      <c r="S24" s="104"/>
      <c r="T24" s="80" t="s">
        <v>23</v>
      </c>
      <c r="U24" s="81"/>
      <c r="V24" s="84">
        <v>8.2000000000000001E-5</v>
      </c>
      <c r="W24" s="84">
        <v>8.2000000000000001E-5</v>
      </c>
      <c r="X24" s="84">
        <v>8.2000000000000001E-5</v>
      </c>
      <c r="Y24" s="84">
        <v>8.2000000000000001E-5</v>
      </c>
      <c r="Z24" s="84">
        <v>8.2000000000000001E-5</v>
      </c>
      <c r="AA24" s="84">
        <v>8.2000000000000001E-5</v>
      </c>
      <c r="AB24" s="84">
        <v>8.2000000000000001E-5</v>
      </c>
      <c r="AC24" s="84">
        <v>8.2000000000000001E-5</v>
      </c>
      <c r="AD24" s="84">
        <v>8.2000000000000001E-5</v>
      </c>
      <c r="AE24" s="84">
        <v>8.2000000000000001E-5</v>
      </c>
      <c r="AF24" s="84">
        <v>8.2000000000000001E-5</v>
      </c>
      <c r="AG24" s="85">
        <v>8.2000000000000001E-5</v>
      </c>
    </row>
    <row r="25" spans="2:33" x14ac:dyDescent="0.2">
      <c r="B25" s="104"/>
      <c r="C25" s="80" t="s">
        <v>24</v>
      </c>
      <c r="D25" s="81"/>
      <c r="E25" s="84">
        <v>5.7929000000000001E-2</v>
      </c>
      <c r="F25" s="84">
        <v>5.7929000000000001E-2</v>
      </c>
      <c r="G25" s="84">
        <v>5.7929000000000001E-2</v>
      </c>
      <c r="H25" s="84">
        <v>5.7929000000000001E-2</v>
      </c>
      <c r="I25" s="84">
        <v>5.7929000000000001E-2</v>
      </c>
      <c r="J25" s="84">
        <v>5.7929000000000001E-2</v>
      </c>
      <c r="K25" s="84">
        <v>5.7929000000000001E-2</v>
      </c>
      <c r="L25" s="84">
        <v>5.7929000000000001E-2</v>
      </c>
      <c r="M25" s="84">
        <v>5.7929000000000001E-2</v>
      </c>
      <c r="N25" s="84">
        <v>5.7929000000000001E-2</v>
      </c>
      <c r="O25" s="84">
        <v>5.7929000000000001E-2</v>
      </c>
      <c r="P25" s="85">
        <v>5.7929000000000001E-2</v>
      </c>
      <c r="S25" s="104"/>
      <c r="T25" s="80" t="s">
        <v>24</v>
      </c>
      <c r="U25" s="81"/>
      <c r="V25" s="84">
        <v>5.7929000000000001E-2</v>
      </c>
      <c r="W25" s="84">
        <v>5.7929000000000001E-2</v>
      </c>
      <c r="X25" s="84">
        <v>5.7929000000000001E-2</v>
      </c>
      <c r="Y25" s="84">
        <v>5.7929000000000001E-2</v>
      </c>
      <c r="Z25" s="84">
        <v>5.7929000000000001E-2</v>
      </c>
      <c r="AA25" s="84">
        <v>5.7929000000000001E-2</v>
      </c>
      <c r="AB25" s="84">
        <v>5.7929000000000001E-2</v>
      </c>
      <c r="AC25" s="84">
        <v>5.7929000000000001E-2</v>
      </c>
      <c r="AD25" s="84">
        <v>5.7929000000000001E-2</v>
      </c>
      <c r="AE25" s="84">
        <v>5.7929000000000001E-2</v>
      </c>
      <c r="AF25" s="84">
        <v>5.7929000000000001E-2</v>
      </c>
      <c r="AG25" s="85">
        <v>5.7929000000000001E-2</v>
      </c>
    </row>
    <row r="26" spans="2:33" ht="12" thickBot="1" x14ac:dyDescent="0.25">
      <c r="B26" s="103"/>
      <c r="C26" s="89" t="s">
        <v>25</v>
      </c>
      <c r="D26" s="90"/>
      <c r="E26" s="91">
        <v>3.5293999999999999E-2</v>
      </c>
      <c r="F26" s="91">
        <v>4.4089000000000003E-2</v>
      </c>
      <c r="G26" s="91">
        <v>5.0111999999999997E-2</v>
      </c>
      <c r="H26" s="91">
        <v>4.8530999999999998E-2</v>
      </c>
      <c r="I26" s="91">
        <v>4.1855999999999997E-2</v>
      </c>
      <c r="J26" s="91">
        <v>2.2183000000000001E-2</v>
      </c>
      <c r="K26" s="91">
        <v>3.5021999999999998E-2</v>
      </c>
      <c r="L26" s="91">
        <v>2.6526000000000001E-2</v>
      </c>
      <c r="M26" s="91">
        <v>3.3688999999999997E-2</v>
      </c>
      <c r="N26" s="91">
        <v>2.6963000000000001E-2</v>
      </c>
      <c r="O26" s="91">
        <v>3.8856000000000002E-2</v>
      </c>
      <c r="P26" s="92">
        <v>4.1751000000000003E-2</v>
      </c>
      <c r="S26" s="103"/>
      <c r="T26" s="89" t="s">
        <v>25</v>
      </c>
      <c r="U26" s="90"/>
      <c r="V26" s="91">
        <v>3.5293999999999999E-2</v>
      </c>
      <c r="W26" s="91">
        <v>4.4089000000000003E-2</v>
      </c>
      <c r="X26" s="91">
        <v>5.0111999999999997E-2</v>
      </c>
      <c r="Y26" s="91">
        <v>4.8530999999999998E-2</v>
      </c>
      <c r="Z26" s="91">
        <v>4.1855999999999997E-2</v>
      </c>
      <c r="AA26" s="91">
        <v>2.2183000000000001E-2</v>
      </c>
      <c r="AB26" s="91">
        <v>3.5021999999999998E-2</v>
      </c>
      <c r="AC26" s="91">
        <v>2.6526000000000001E-2</v>
      </c>
      <c r="AD26" s="91">
        <v>3.3688999999999997E-2</v>
      </c>
      <c r="AE26" s="91">
        <v>2.6963000000000001E-2</v>
      </c>
      <c r="AF26" s="91">
        <v>3.8856000000000002E-2</v>
      </c>
      <c r="AG26" s="92">
        <v>4.1751000000000003E-2</v>
      </c>
    </row>
    <row r="27" spans="2:33" x14ac:dyDescent="0.2">
      <c r="B27" s="21"/>
      <c r="C27" s="43"/>
      <c r="D27" s="44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S27" s="21"/>
      <c r="T27" s="43"/>
      <c r="U27" s="44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</row>
    <row r="28" spans="2:33" ht="12" thickBot="1" x14ac:dyDescent="0.25">
      <c r="B28" s="21"/>
      <c r="C28" s="43"/>
      <c r="D28" s="44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S28" s="21"/>
      <c r="T28" s="43"/>
      <c r="U28" s="44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</row>
    <row r="29" spans="2:33" x14ac:dyDescent="0.2">
      <c r="B29" s="102" t="s">
        <v>26</v>
      </c>
      <c r="C29" s="32" t="s">
        <v>16</v>
      </c>
      <c r="D29" s="33"/>
      <c r="E29" s="34">
        <f>IF(E9&lt;2001,E12,E13)</f>
        <v>24</v>
      </c>
      <c r="F29" s="34">
        <f t="shared" ref="F29:P29" si="1">IF(F9&lt;2001,F12,F13)</f>
        <v>24</v>
      </c>
      <c r="G29" s="34">
        <f t="shared" si="1"/>
        <v>24</v>
      </c>
      <c r="H29" s="34">
        <f t="shared" si="1"/>
        <v>38</v>
      </c>
      <c r="I29" s="34">
        <f t="shared" si="1"/>
        <v>24</v>
      </c>
      <c r="J29" s="34">
        <f t="shared" si="1"/>
        <v>24</v>
      </c>
      <c r="K29" s="34">
        <f t="shared" si="1"/>
        <v>24</v>
      </c>
      <c r="L29" s="34">
        <f t="shared" si="1"/>
        <v>24</v>
      </c>
      <c r="M29" s="34">
        <f t="shared" si="1"/>
        <v>24</v>
      </c>
      <c r="N29" s="34">
        <f t="shared" si="1"/>
        <v>24</v>
      </c>
      <c r="O29" s="34">
        <f t="shared" si="1"/>
        <v>24</v>
      </c>
      <c r="P29" s="35">
        <f t="shared" si="1"/>
        <v>24</v>
      </c>
      <c r="S29" s="102" t="s">
        <v>26</v>
      </c>
      <c r="T29" s="32" t="s">
        <v>16</v>
      </c>
      <c r="U29" s="33"/>
      <c r="V29" s="34">
        <f>IF(V9&lt;2001,V12,V13)</f>
        <v>24</v>
      </c>
      <c r="W29" s="34">
        <f t="shared" ref="W29:AG29" si="2">IF(W9&lt;2001,W12,W13)</f>
        <v>24</v>
      </c>
      <c r="X29" s="34">
        <f t="shared" si="2"/>
        <v>24</v>
      </c>
      <c r="Y29" s="34">
        <f t="shared" si="2"/>
        <v>38</v>
      </c>
      <c r="Z29" s="34">
        <f t="shared" si="2"/>
        <v>24</v>
      </c>
      <c r="AA29" s="34">
        <f t="shared" si="2"/>
        <v>24</v>
      </c>
      <c r="AB29" s="34">
        <f t="shared" si="2"/>
        <v>24</v>
      </c>
      <c r="AC29" s="34">
        <f t="shared" si="2"/>
        <v>24</v>
      </c>
      <c r="AD29" s="34">
        <f t="shared" si="2"/>
        <v>24</v>
      </c>
      <c r="AE29" s="34">
        <f t="shared" si="2"/>
        <v>24</v>
      </c>
      <c r="AF29" s="34">
        <f t="shared" si="2"/>
        <v>24</v>
      </c>
      <c r="AG29" s="35">
        <f t="shared" si="2"/>
        <v>24</v>
      </c>
    </row>
    <row r="30" spans="2:33" x14ac:dyDescent="0.2">
      <c r="B30" s="104"/>
      <c r="C30" s="80" t="s">
        <v>52</v>
      </c>
      <c r="D30" s="81"/>
      <c r="E30" s="53">
        <f>IF(E9&gt;600,E14*600,E14*E9)</f>
        <v>95.273999999999987</v>
      </c>
      <c r="F30" s="53">
        <f t="shared" ref="F30:P30" si="3">IF(F9&gt;600,F14*600,F14*F9)</f>
        <v>95.273999999999987</v>
      </c>
      <c r="G30" s="53">
        <f t="shared" si="3"/>
        <v>95.273999999999987</v>
      </c>
      <c r="H30" s="53">
        <f t="shared" si="3"/>
        <v>95.273999999999987</v>
      </c>
      <c r="I30" s="53">
        <f t="shared" si="3"/>
        <v>95.273999999999987</v>
      </c>
      <c r="J30" s="53">
        <f t="shared" si="3"/>
        <v>95.273999999999987</v>
      </c>
      <c r="K30" s="53">
        <f t="shared" si="3"/>
        <v>95.273999999999987</v>
      </c>
      <c r="L30" s="53">
        <f t="shared" si="3"/>
        <v>95.273999999999987</v>
      </c>
      <c r="M30" s="53">
        <f t="shared" si="3"/>
        <v>95.273999999999987</v>
      </c>
      <c r="N30" s="53">
        <f t="shared" si="3"/>
        <v>95.273999999999987</v>
      </c>
      <c r="O30" s="53">
        <f t="shared" si="3"/>
        <v>95.273999999999987</v>
      </c>
      <c r="P30" s="54">
        <f t="shared" si="3"/>
        <v>95.273999999999987</v>
      </c>
      <c r="S30" s="104"/>
      <c r="T30" s="80" t="s">
        <v>52</v>
      </c>
      <c r="U30" s="81"/>
      <c r="V30" s="53">
        <f>IF(V9&gt;600,V14*600,V14*V9)</f>
        <v>95.273999999999987</v>
      </c>
      <c r="W30" s="53">
        <f t="shared" ref="W30:AG30" si="4">IF(W9&gt;600,W14*600,W14*W9)</f>
        <v>95.273999999999987</v>
      </c>
      <c r="X30" s="53">
        <f t="shared" si="4"/>
        <v>95.273999999999987</v>
      </c>
      <c r="Y30" s="53">
        <f t="shared" si="4"/>
        <v>95.273999999999987</v>
      </c>
      <c r="Z30" s="53">
        <f t="shared" si="4"/>
        <v>95.273999999999987</v>
      </c>
      <c r="AA30" s="53">
        <f t="shared" si="4"/>
        <v>95.273999999999987</v>
      </c>
      <c r="AB30" s="53">
        <f t="shared" si="4"/>
        <v>95.273999999999987</v>
      </c>
      <c r="AC30" s="53">
        <f t="shared" si="4"/>
        <v>95.273999999999987</v>
      </c>
      <c r="AD30" s="53">
        <f t="shared" si="4"/>
        <v>95.273999999999987</v>
      </c>
      <c r="AE30" s="53">
        <f t="shared" si="4"/>
        <v>95.273999999999987</v>
      </c>
      <c r="AF30" s="53">
        <f t="shared" si="4"/>
        <v>95.273999999999987</v>
      </c>
      <c r="AG30" s="54">
        <f t="shared" si="4"/>
        <v>95.273999999999987</v>
      </c>
    </row>
    <row r="31" spans="2:33" x14ac:dyDescent="0.2">
      <c r="B31" s="104"/>
      <c r="C31" s="80" t="s">
        <v>53</v>
      </c>
      <c r="D31" s="81"/>
      <c r="E31" s="46">
        <f>IF(E9&gt;600,(E9-600)*E15,0)</f>
        <v>50.397320000000001</v>
      </c>
      <c r="F31" s="46">
        <f t="shared" ref="F31:P31" si="5">IF(F9&gt;600,(F9-600)*F15,0)</f>
        <v>74.333039999999997</v>
      </c>
      <c r="G31" s="46">
        <f t="shared" si="5"/>
        <v>135.55555999999999</v>
      </c>
      <c r="H31" s="46">
        <f t="shared" si="5"/>
        <v>216.86483999999999</v>
      </c>
      <c r="I31" s="46">
        <f t="shared" si="5"/>
        <v>140.48704000000001</v>
      </c>
      <c r="J31" s="46">
        <f t="shared" si="5"/>
        <v>100.07295999999999</v>
      </c>
      <c r="K31" s="46">
        <f t="shared" si="5"/>
        <v>37.166519999999998</v>
      </c>
      <c r="L31" s="46">
        <f t="shared" si="5"/>
        <v>47.390320000000003</v>
      </c>
      <c r="M31" s="46">
        <f t="shared" si="5"/>
        <v>78.061719999999994</v>
      </c>
      <c r="N31" s="46">
        <f t="shared" si="5"/>
        <v>111.61984</v>
      </c>
      <c r="O31" s="46">
        <f t="shared" si="5"/>
        <v>99.351280000000003</v>
      </c>
      <c r="P31" s="47">
        <f t="shared" si="5"/>
        <v>47.390320000000003</v>
      </c>
      <c r="S31" s="104"/>
      <c r="T31" s="80" t="s">
        <v>53</v>
      </c>
      <c r="U31" s="81"/>
      <c r="V31" s="46">
        <f>IF(V9&gt;600,(V9-600)*V15,0)</f>
        <v>50.397320000000001</v>
      </c>
      <c r="W31" s="46">
        <f t="shared" ref="W31:AG31" si="6">IF(W9&gt;600,(W9-600)*W15,0)</f>
        <v>74.333039999999997</v>
      </c>
      <c r="X31" s="46">
        <f t="shared" si="6"/>
        <v>135.55555999999999</v>
      </c>
      <c r="Y31" s="46">
        <f t="shared" si="6"/>
        <v>216.86483999999999</v>
      </c>
      <c r="Z31" s="46">
        <f t="shared" si="6"/>
        <v>140.48704000000001</v>
      </c>
      <c r="AA31" s="46">
        <f t="shared" si="6"/>
        <v>100.07295999999999</v>
      </c>
      <c r="AB31" s="46">
        <f t="shared" si="6"/>
        <v>37.166519999999998</v>
      </c>
      <c r="AC31" s="46">
        <f t="shared" si="6"/>
        <v>47.390320000000003</v>
      </c>
      <c r="AD31" s="46">
        <f t="shared" si="6"/>
        <v>78.061719999999994</v>
      </c>
      <c r="AE31" s="46">
        <f t="shared" si="6"/>
        <v>111.61984</v>
      </c>
      <c r="AF31" s="46">
        <f t="shared" si="6"/>
        <v>99.351280000000003</v>
      </c>
      <c r="AG31" s="47">
        <f t="shared" si="6"/>
        <v>47.390320000000003</v>
      </c>
    </row>
    <row r="32" spans="2:33" x14ac:dyDescent="0.2">
      <c r="B32" s="104"/>
      <c r="C32" s="80"/>
      <c r="D32" s="81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7"/>
      <c r="S32" s="104"/>
      <c r="T32" s="80"/>
      <c r="U32" s="81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7"/>
    </row>
    <row r="33" spans="2:33" x14ac:dyDescent="0.2">
      <c r="B33" s="104"/>
      <c r="C33" s="80"/>
      <c r="D33" s="81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7"/>
      <c r="S33" s="104"/>
      <c r="T33" s="80"/>
      <c r="U33" s="81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7"/>
    </row>
    <row r="34" spans="2:33" x14ac:dyDescent="0.2">
      <c r="B34" s="104"/>
      <c r="C34" s="80" t="s">
        <v>17</v>
      </c>
      <c r="D34" s="81"/>
      <c r="E34" s="48">
        <f t="shared" ref="E34:P34" si="7">E17*E$9</f>
        <v>-4.3918899999999992</v>
      </c>
      <c r="F34" s="48">
        <f t="shared" si="7"/>
        <v>13.62942</v>
      </c>
      <c r="G34" s="48">
        <f t="shared" si="7"/>
        <v>10.12022</v>
      </c>
      <c r="H34" s="48">
        <f t="shared" si="7"/>
        <v>8.3143799999999999</v>
      </c>
      <c r="I34" s="48">
        <f t="shared" si="7"/>
        <v>13.489839999999999</v>
      </c>
      <c r="J34" s="48">
        <f t="shared" si="7"/>
        <v>31.503999999999998</v>
      </c>
      <c r="K34" s="48">
        <f t="shared" si="7"/>
        <v>12.853260000000001</v>
      </c>
      <c r="L34" s="48">
        <f t="shared" si="7"/>
        <v>17.633559999999999</v>
      </c>
      <c r="M34" s="48">
        <f t="shared" si="7"/>
        <v>17.198729999999998</v>
      </c>
      <c r="N34" s="48">
        <f t="shared" si="7"/>
        <v>-0.25975999999999999</v>
      </c>
      <c r="O34" s="48">
        <f t="shared" si="7"/>
        <v>7.0729600000000001</v>
      </c>
      <c r="P34" s="49">
        <f t="shared" si="7"/>
        <v>10.02946</v>
      </c>
      <c r="S34" s="104"/>
      <c r="T34" s="80" t="s">
        <v>17</v>
      </c>
      <c r="U34" s="81"/>
      <c r="V34" s="48">
        <f t="shared" ref="V34:AG34" si="8">V17*V$9</f>
        <v>-4.3918899999999992</v>
      </c>
      <c r="W34" s="48">
        <f t="shared" si="8"/>
        <v>13.62942</v>
      </c>
      <c r="X34" s="48">
        <f t="shared" si="8"/>
        <v>10.12022</v>
      </c>
      <c r="Y34" s="48">
        <f t="shared" si="8"/>
        <v>8.3143799999999999</v>
      </c>
      <c r="Z34" s="48">
        <f t="shared" si="8"/>
        <v>13.489839999999999</v>
      </c>
      <c r="AA34" s="48">
        <f t="shared" si="8"/>
        <v>31.503999999999998</v>
      </c>
      <c r="AB34" s="48">
        <f t="shared" si="8"/>
        <v>12.853260000000001</v>
      </c>
      <c r="AC34" s="48">
        <f t="shared" si="8"/>
        <v>17.633559999999999</v>
      </c>
      <c r="AD34" s="48">
        <f t="shared" si="8"/>
        <v>17.198729999999998</v>
      </c>
      <c r="AE34" s="48">
        <f t="shared" si="8"/>
        <v>-0.25975999999999999</v>
      </c>
      <c r="AF34" s="48">
        <f t="shared" si="8"/>
        <v>7.0729600000000001</v>
      </c>
      <c r="AG34" s="49">
        <f t="shared" si="8"/>
        <v>10.02946</v>
      </c>
    </row>
    <row r="35" spans="2:33" x14ac:dyDescent="0.2">
      <c r="B35" s="104"/>
      <c r="C35" s="80" t="s">
        <v>18</v>
      </c>
      <c r="D35" s="81"/>
      <c r="E35" s="48">
        <f t="shared" ref="E35:P35" si="9">E18*E$9</f>
        <v>-0.29550999999999999</v>
      </c>
      <c r="F35" s="48">
        <f t="shared" si="9"/>
        <v>-0.35321999999999998</v>
      </c>
      <c r="G35" s="48">
        <f t="shared" si="9"/>
        <v>-0.50083</v>
      </c>
      <c r="H35" s="48">
        <f t="shared" si="9"/>
        <v>-0.69686999999999999</v>
      </c>
      <c r="I35" s="48">
        <f t="shared" si="9"/>
        <v>-0.51271999999999995</v>
      </c>
      <c r="J35" s="48">
        <f t="shared" si="9"/>
        <v>-0.41527999999999998</v>
      </c>
      <c r="K35" s="48">
        <f t="shared" si="9"/>
        <v>-0.26361000000000001</v>
      </c>
      <c r="L35" s="48">
        <f t="shared" si="9"/>
        <v>-0.28826000000000002</v>
      </c>
      <c r="M35" s="48">
        <f t="shared" si="9"/>
        <v>-0.36220999999999998</v>
      </c>
      <c r="N35" s="48">
        <f t="shared" si="9"/>
        <v>-0.44312000000000001</v>
      </c>
      <c r="O35" s="48">
        <f t="shared" si="9"/>
        <v>-0.41354000000000002</v>
      </c>
      <c r="P35" s="49">
        <f t="shared" si="9"/>
        <v>-0.28826000000000002</v>
      </c>
      <c r="S35" s="104"/>
      <c r="T35" s="80" t="s">
        <v>18</v>
      </c>
      <c r="U35" s="81"/>
      <c r="V35" s="48">
        <f t="shared" ref="V35:AG35" si="10">V18*V$9</f>
        <v>-0.29550999999999999</v>
      </c>
      <c r="W35" s="48">
        <f t="shared" si="10"/>
        <v>-0.35321999999999998</v>
      </c>
      <c r="X35" s="48">
        <f t="shared" si="10"/>
        <v>-0.50083</v>
      </c>
      <c r="Y35" s="48">
        <f t="shared" si="10"/>
        <v>-0.69686999999999999</v>
      </c>
      <c r="Z35" s="48">
        <f t="shared" si="10"/>
        <v>-0.51271999999999995</v>
      </c>
      <c r="AA35" s="48">
        <f t="shared" si="10"/>
        <v>-0.41527999999999998</v>
      </c>
      <c r="AB35" s="48">
        <f t="shared" si="10"/>
        <v>-0.26361000000000001</v>
      </c>
      <c r="AC35" s="48">
        <f t="shared" si="10"/>
        <v>-0.28826000000000002</v>
      </c>
      <c r="AD35" s="48">
        <f t="shared" si="10"/>
        <v>-0.36220999999999998</v>
      </c>
      <c r="AE35" s="48">
        <f t="shared" si="10"/>
        <v>-0.44312000000000001</v>
      </c>
      <c r="AF35" s="48">
        <f t="shared" si="10"/>
        <v>-0.41354000000000002</v>
      </c>
      <c r="AG35" s="49">
        <f t="shared" si="10"/>
        <v>-0.28826000000000002</v>
      </c>
    </row>
    <row r="36" spans="2:33" x14ac:dyDescent="0.2">
      <c r="B36" s="104"/>
      <c r="C36" s="80" t="s">
        <v>19</v>
      </c>
      <c r="D36" s="81"/>
      <c r="E36" s="48">
        <f t="shared" ref="E36:P36" si="11">+E19*1</f>
        <v>0.4</v>
      </c>
      <c r="F36" s="48">
        <f t="shared" si="11"/>
        <v>0.4</v>
      </c>
      <c r="G36" s="48">
        <f t="shared" si="11"/>
        <v>0.4</v>
      </c>
      <c r="H36" s="48">
        <f t="shared" si="11"/>
        <v>0.4</v>
      </c>
      <c r="I36" s="48">
        <f t="shared" si="11"/>
        <v>0.4</v>
      </c>
      <c r="J36" s="48">
        <f t="shared" si="11"/>
        <v>0.4</v>
      </c>
      <c r="K36" s="48">
        <f t="shared" si="11"/>
        <v>0.4</v>
      </c>
      <c r="L36" s="48">
        <f t="shared" si="11"/>
        <v>0.4</v>
      </c>
      <c r="M36" s="48">
        <f t="shared" si="11"/>
        <v>0.4</v>
      </c>
      <c r="N36" s="48">
        <f t="shared" si="11"/>
        <v>0.4</v>
      </c>
      <c r="O36" s="48">
        <f t="shared" si="11"/>
        <v>0.4</v>
      </c>
      <c r="P36" s="49">
        <f t="shared" si="11"/>
        <v>0.4</v>
      </c>
      <c r="S36" s="104"/>
      <c r="T36" s="80" t="s">
        <v>19</v>
      </c>
      <c r="U36" s="81"/>
      <c r="V36" s="48">
        <f t="shared" ref="V36:AG36" si="12">+V19*1</f>
        <v>0.4</v>
      </c>
      <c r="W36" s="48">
        <f t="shared" si="12"/>
        <v>0.4</v>
      </c>
      <c r="X36" s="48">
        <f t="shared" si="12"/>
        <v>0.4</v>
      </c>
      <c r="Y36" s="48">
        <f t="shared" si="12"/>
        <v>0.4</v>
      </c>
      <c r="Z36" s="48">
        <f t="shared" si="12"/>
        <v>0.4</v>
      </c>
      <c r="AA36" s="48">
        <f t="shared" si="12"/>
        <v>0.4</v>
      </c>
      <c r="AB36" s="48">
        <f t="shared" si="12"/>
        <v>0.4</v>
      </c>
      <c r="AC36" s="48">
        <f t="shared" si="12"/>
        <v>0.4</v>
      </c>
      <c r="AD36" s="48">
        <f t="shared" si="12"/>
        <v>0.4</v>
      </c>
      <c r="AE36" s="48">
        <f t="shared" si="12"/>
        <v>0.4</v>
      </c>
      <c r="AF36" s="48">
        <f t="shared" si="12"/>
        <v>0.4</v>
      </c>
      <c r="AG36" s="49">
        <f t="shared" si="12"/>
        <v>0.4</v>
      </c>
    </row>
    <row r="37" spans="2:33" ht="12" thickBot="1" x14ac:dyDescent="0.25">
      <c r="B37" s="104"/>
      <c r="C37" s="80" t="s">
        <v>20</v>
      </c>
      <c r="D37" s="81"/>
      <c r="E37" s="50">
        <f t="shared" ref="E37:P37" si="13">E20*E$9</f>
        <v>0.59815299999999993</v>
      </c>
      <c r="F37" s="50">
        <f t="shared" si="13"/>
        <v>0.71496599999999999</v>
      </c>
      <c r="G37" s="50">
        <f t="shared" si="13"/>
        <v>1.013749</v>
      </c>
      <c r="H37" s="50">
        <f t="shared" si="13"/>
        <v>1.410561</v>
      </c>
      <c r="I37" s="50">
        <f t="shared" si="13"/>
        <v>1.0378159999999998</v>
      </c>
      <c r="J37" s="50">
        <f t="shared" si="13"/>
        <v>0.84058399999999989</v>
      </c>
      <c r="K37" s="50">
        <f t="shared" si="13"/>
        <v>0.53358299999999992</v>
      </c>
      <c r="L37" s="50">
        <f t="shared" si="13"/>
        <v>0.58347799999999994</v>
      </c>
      <c r="M37" s="50">
        <f t="shared" si="13"/>
        <v>0.7331629999999999</v>
      </c>
      <c r="N37" s="50">
        <f t="shared" si="13"/>
        <v>0.89693599999999996</v>
      </c>
      <c r="O37" s="50">
        <f t="shared" si="13"/>
        <v>0.83706199999999997</v>
      </c>
      <c r="P37" s="51">
        <f t="shared" si="13"/>
        <v>0.58347799999999994</v>
      </c>
      <c r="S37" s="104"/>
      <c r="T37" s="80" t="s">
        <v>20</v>
      </c>
      <c r="U37" s="81"/>
      <c r="V37" s="50">
        <f t="shared" ref="V37:AG37" si="14">V20*V$9</f>
        <v>0.59815299999999993</v>
      </c>
      <c r="W37" s="50">
        <f t="shared" si="14"/>
        <v>0.71496599999999999</v>
      </c>
      <c r="X37" s="50">
        <f t="shared" si="14"/>
        <v>1.013749</v>
      </c>
      <c r="Y37" s="50">
        <f t="shared" si="14"/>
        <v>1.410561</v>
      </c>
      <c r="Z37" s="50">
        <f t="shared" si="14"/>
        <v>1.0378159999999998</v>
      </c>
      <c r="AA37" s="50">
        <f t="shared" si="14"/>
        <v>0.84058399999999989</v>
      </c>
      <c r="AB37" s="50">
        <f t="shared" si="14"/>
        <v>0.53358299999999992</v>
      </c>
      <c r="AC37" s="50">
        <f t="shared" si="14"/>
        <v>0.58347799999999994</v>
      </c>
      <c r="AD37" s="50">
        <f t="shared" si="14"/>
        <v>0.7331629999999999</v>
      </c>
      <c r="AE37" s="50">
        <f t="shared" si="14"/>
        <v>0.89693599999999996</v>
      </c>
      <c r="AF37" s="50">
        <f t="shared" si="14"/>
        <v>0.83706199999999997</v>
      </c>
      <c r="AG37" s="51">
        <f t="shared" si="14"/>
        <v>0.58347799999999994</v>
      </c>
    </row>
    <row r="38" spans="2:33" ht="12" thickBot="1" x14ac:dyDescent="0.25">
      <c r="B38" s="104"/>
      <c r="C38" s="38" t="s">
        <v>21</v>
      </c>
      <c r="D38" s="39"/>
      <c r="E38" s="52">
        <f t="shared" ref="E38:P38" si="15">E21*E$9</f>
        <v>0.2739247311827957</v>
      </c>
      <c r="F38" s="52">
        <f t="shared" si="15"/>
        <v>0.32741935483870965</v>
      </c>
      <c r="G38" s="52">
        <f t="shared" si="15"/>
        <v>0.46424731182795698</v>
      </c>
      <c r="H38" s="52">
        <f t="shared" si="15"/>
        <v>0.6459677419354839</v>
      </c>
      <c r="I38" s="52">
        <f t="shared" si="15"/>
        <v>0.47526881720430109</v>
      </c>
      <c r="J38" s="52">
        <f t="shared" si="15"/>
        <v>0.38494623655913979</v>
      </c>
      <c r="K38" s="52">
        <f t="shared" si="15"/>
        <v>0.24435483870967742</v>
      </c>
      <c r="L38" s="52">
        <f t="shared" si="15"/>
        <v>0.26720430107526882</v>
      </c>
      <c r="M38" s="52">
        <f t="shared" si="15"/>
        <v>0.33575268817204301</v>
      </c>
      <c r="N38" s="52">
        <f t="shared" si="15"/>
        <v>0.41075268817204302</v>
      </c>
      <c r="O38" s="52">
        <f t="shared" si="15"/>
        <v>0.38333333333333336</v>
      </c>
      <c r="P38" s="97">
        <f t="shared" si="15"/>
        <v>0.26720430107526882</v>
      </c>
      <c r="S38" s="104"/>
      <c r="T38" s="38" t="s">
        <v>21</v>
      </c>
      <c r="U38" s="39"/>
      <c r="V38" s="52">
        <f t="shared" ref="V38:AG38" si="16">V21*V$9</f>
        <v>0.24261904761904762</v>
      </c>
      <c r="W38" s="52">
        <f t="shared" si="16"/>
        <v>0.28999999999999998</v>
      </c>
      <c r="X38" s="52">
        <f t="shared" si="16"/>
        <v>0.41119047619047622</v>
      </c>
      <c r="Y38" s="52">
        <f t="shared" si="16"/>
        <v>0.57214285714285718</v>
      </c>
      <c r="Z38" s="52">
        <f t="shared" si="16"/>
        <v>0.42095238095238097</v>
      </c>
      <c r="AA38" s="52">
        <f t="shared" si="16"/>
        <v>0.34095238095238095</v>
      </c>
      <c r="AB38" s="52">
        <f t="shared" si="16"/>
        <v>0.21642857142857141</v>
      </c>
      <c r="AC38" s="52">
        <f t="shared" si="16"/>
        <v>0.23666666666666666</v>
      </c>
      <c r="AD38" s="52">
        <f t="shared" si="16"/>
        <v>0.29738095238095236</v>
      </c>
      <c r="AE38" s="52">
        <f t="shared" si="16"/>
        <v>0.3638095238095238</v>
      </c>
      <c r="AF38" s="52">
        <f t="shared" si="16"/>
        <v>0.33952380952380951</v>
      </c>
      <c r="AG38" s="97">
        <f t="shared" si="16"/>
        <v>0.23666666666666666</v>
      </c>
    </row>
    <row r="39" spans="2:33" x14ac:dyDescent="0.2">
      <c r="B39" s="104"/>
      <c r="C39" s="80" t="s">
        <v>22</v>
      </c>
      <c r="D39" s="81"/>
      <c r="E39" s="53">
        <f t="shared" ref="E39:P39" si="17">E22*E$9</f>
        <v>-0.84577000000000002</v>
      </c>
      <c r="F39" s="53">
        <f t="shared" si="17"/>
        <v>-1.0109399999999999</v>
      </c>
      <c r="G39" s="53">
        <f t="shared" si="17"/>
        <v>-1.4334100000000001</v>
      </c>
      <c r="H39" s="53">
        <f t="shared" si="17"/>
        <v>-1.9944900000000001</v>
      </c>
      <c r="I39" s="53">
        <f t="shared" si="17"/>
        <v>-1.4674400000000001</v>
      </c>
      <c r="J39" s="53">
        <f t="shared" si="17"/>
        <v>-1.1885600000000001</v>
      </c>
      <c r="K39" s="53">
        <f t="shared" si="17"/>
        <v>-0.75446999999999997</v>
      </c>
      <c r="L39" s="53">
        <f t="shared" si="17"/>
        <v>-0.82501999999999998</v>
      </c>
      <c r="M39" s="53">
        <f t="shared" si="17"/>
        <v>-1.03667</v>
      </c>
      <c r="N39" s="53">
        <f t="shared" si="17"/>
        <v>-1.26824</v>
      </c>
      <c r="O39" s="53">
        <f t="shared" si="17"/>
        <v>-1.1835800000000001</v>
      </c>
      <c r="P39" s="54">
        <f t="shared" si="17"/>
        <v>-0.82501999999999998</v>
      </c>
      <c r="S39" s="104"/>
      <c r="T39" s="80" t="s">
        <v>22</v>
      </c>
      <c r="U39" s="81"/>
      <c r="V39" s="53">
        <f t="shared" ref="V39:AG39" si="18">V22*V$9</f>
        <v>-0.84577000000000002</v>
      </c>
      <c r="W39" s="53">
        <f t="shared" si="18"/>
        <v>-1.0109399999999999</v>
      </c>
      <c r="X39" s="53">
        <f t="shared" si="18"/>
        <v>-1.4334100000000001</v>
      </c>
      <c r="Y39" s="53">
        <f t="shared" si="18"/>
        <v>-1.9944900000000001</v>
      </c>
      <c r="Z39" s="53">
        <f t="shared" si="18"/>
        <v>-1.4674400000000001</v>
      </c>
      <c r="AA39" s="53">
        <f t="shared" si="18"/>
        <v>-1.1885600000000001</v>
      </c>
      <c r="AB39" s="53">
        <f t="shared" si="18"/>
        <v>-0.75446999999999997</v>
      </c>
      <c r="AC39" s="53">
        <f t="shared" si="18"/>
        <v>-0.82501999999999998</v>
      </c>
      <c r="AD39" s="53">
        <f t="shared" si="18"/>
        <v>-1.03667</v>
      </c>
      <c r="AE39" s="53">
        <f t="shared" si="18"/>
        <v>-1.26824</v>
      </c>
      <c r="AF39" s="53">
        <f t="shared" si="18"/>
        <v>-1.1835800000000001</v>
      </c>
      <c r="AG39" s="54">
        <f t="shared" si="18"/>
        <v>-0.82501999999999998</v>
      </c>
    </row>
    <row r="40" spans="2:33" x14ac:dyDescent="0.2">
      <c r="B40" s="104"/>
      <c r="C40" s="98" t="s">
        <v>27</v>
      </c>
      <c r="D40" s="99"/>
      <c r="E40" s="55">
        <f t="shared" ref="E40:P40" si="19">SUM(E29:E39)</f>
        <v>165.4102277311828</v>
      </c>
      <c r="F40" s="55">
        <f t="shared" si="19"/>
        <v>207.3146853548387</v>
      </c>
      <c r="G40" s="55">
        <f t="shared" si="19"/>
        <v>264.89353631182792</v>
      </c>
      <c r="H40" s="55">
        <f t="shared" si="19"/>
        <v>358.21838874193543</v>
      </c>
      <c r="I40" s="55">
        <f t="shared" si="19"/>
        <v>273.1838048172043</v>
      </c>
      <c r="J40" s="55">
        <f t="shared" si="19"/>
        <v>250.87265023655911</v>
      </c>
      <c r="K40" s="55">
        <f t="shared" si="19"/>
        <v>169.45363783870968</v>
      </c>
      <c r="L40" s="55">
        <f t="shared" si="19"/>
        <v>184.43528230107526</v>
      </c>
      <c r="M40" s="55">
        <f t="shared" si="19"/>
        <v>214.60448568817205</v>
      </c>
      <c r="N40" s="55">
        <f t="shared" si="19"/>
        <v>230.63040868817205</v>
      </c>
      <c r="O40" s="55">
        <f t="shared" si="19"/>
        <v>225.72151533333329</v>
      </c>
      <c r="P40" s="56">
        <f t="shared" si="19"/>
        <v>176.83118230107527</v>
      </c>
      <c r="S40" s="104"/>
      <c r="T40" s="98" t="s">
        <v>27</v>
      </c>
      <c r="U40" s="99"/>
      <c r="V40" s="55">
        <f t="shared" ref="V40:AG40" si="20">SUM(V29:V39)</f>
        <v>165.37892204761906</v>
      </c>
      <c r="W40" s="55">
        <f t="shared" si="20"/>
        <v>207.277266</v>
      </c>
      <c r="X40" s="55">
        <f t="shared" si="20"/>
        <v>264.84047947619047</v>
      </c>
      <c r="Y40" s="55">
        <f t="shared" si="20"/>
        <v>358.14456385714283</v>
      </c>
      <c r="Z40" s="55">
        <f t="shared" si="20"/>
        <v>273.12948838095235</v>
      </c>
      <c r="AA40" s="55">
        <f t="shared" si="20"/>
        <v>250.82865638095237</v>
      </c>
      <c r="AB40" s="55">
        <f t="shared" si="20"/>
        <v>169.42571157142856</v>
      </c>
      <c r="AC40" s="55">
        <f t="shared" si="20"/>
        <v>184.40474466666666</v>
      </c>
      <c r="AD40" s="55">
        <f t="shared" si="20"/>
        <v>214.56611395238096</v>
      </c>
      <c r="AE40" s="55">
        <f t="shared" si="20"/>
        <v>230.58346552380954</v>
      </c>
      <c r="AF40" s="55">
        <f t="shared" si="20"/>
        <v>225.67770580952376</v>
      </c>
      <c r="AG40" s="56">
        <f t="shared" si="20"/>
        <v>176.80064466666667</v>
      </c>
    </row>
    <row r="41" spans="2:33" x14ac:dyDescent="0.2">
      <c r="B41" s="104"/>
      <c r="C41" s="80"/>
      <c r="D41" s="81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8"/>
      <c r="S41" s="104"/>
      <c r="T41" s="80"/>
      <c r="U41" s="81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8"/>
    </row>
    <row r="42" spans="2:33" x14ac:dyDescent="0.2">
      <c r="B42" s="104"/>
      <c r="C42" s="80" t="s">
        <v>23</v>
      </c>
      <c r="D42" s="81"/>
      <c r="E42" s="59">
        <f t="shared" ref="E42:P42" si="21">+E40*E24</f>
        <v>1.356363867395699E-2</v>
      </c>
      <c r="F42" s="59">
        <f t="shared" si="21"/>
        <v>1.6999804199096774E-2</v>
      </c>
      <c r="G42" s="59">
        <f t="shared" si="21"/>
        <v>2.1721269977569891E-2</v>
      </c>
      <c r="H42" s="59">
        <f t="shared" si="21"/>
        <v>2.9373907876838707E-2</v>
      </c>
      <c r="I42" s="59">
        <f t="shared" si="21"/>
        <v>2.2401071995010752E-2</v>
      </c>
      <c r="J42" s="59">
        <f t="shared" si="21"/>
        <v>2.0571557319397846E-2</v>
      </c>
      <c r="K42" s="59">
        <f t="shared" si="21"/>
        <v>1.3895198302774194E-2</v>
      </c>
      <c r="L42" s="59">
        <f t="shared" si="21"/>
        <v>1.5123693148688172E-2</v>
      </c>
      <c r="M42" s="59">
        <f t="shared" si="21"/>
        <v>1.759756782643011E-2</v>
      </c>
      <c r="N42" s="59">
        <f t="shared" si="21"/>
        <v>1.8911693512430109E-2</v>
      </c>
      <c r="O42" s="59">
        <f t="shared" si="21"/>
        <v>1.850916425733333E-2</v>
      </c>
      <c r="P42" s="60">
        <f t="shared" si="21"/>
        <v>1.4500156948688173E-2</v>
      </c>
      <c r="S42" s="104"/>
      <c r="T42" s="80" t="s">
        <v>23</v>
      </c>
      <c r="U42" s="81"/>
      <c r="V42" s="59">
        <f t="shared" ref="V42:AG42" si="22">+V40*V24</f>
        <v>1.3561071607904762E-2</v>
      </c>
      <c r="W42" s="59">
        <f t="shared" si="22"/>
        <v>1.6996735812000001E-2</v>
      </c>
      <c r="X42" s="59">
        <f t="shared" si="22"/>
        <v>2.1716919317047619E-2</v>
      </c>
      <c r="Y42" s="59">
        <f t="shared" si="22"/>
        <v>2.9367854236285712E-2</v>
      </c>
      <c r="Z42" s="59">
        <f t="shared" si="22"/>
        <v>2.2396618047238092E-2</v>
      </c>
      <c r="AA42" s="59">
        <f t="shared" si="22"/>
        <v>2.0567949823238094E-2</v>
      </c>
      <c r="AB42" s="59">
        <f t="shared" si="22"/>
        <v>1.3892908348857142E-2</v>
      </c>
      <c r="AC42" s="59">
        <f t="shared" si="22"/>
        <v>1.5121189062666665E-2</v>
      </c>
      <c r="AD42" s="59">
        <f t="shared" si="22"/>
        <v>1.7594421344095237E-2</v>
      </c>
      <c r="AE42" s="59">
        <f t="shared" si="22"/>
        <v>1.8907844172952382E-2</v>
      </c>
      <c r="AF42" s="59">
        <f t="shared" si="22"/>
        <v>1.8505571876380949E-2</v>
      </c>
      <c r="AG42" s="60">
        <f t="shared" si="22"/>
        <v>1.4497652862666667E-2</v>
      </c>
    </row>
    <row r="43" spans="2:33" x14ac:dyDescent="0.2">
      <c r="B43" s="104"/>
      <c r="C43" s="80" t="s">
        <v>24</v>
      </c>
      <c r="D43" s="81"/>
      <c r="E43" s="59">
        <f t="shared" ref="E43:P43" si="23">+E40*E25</f>
        <v>9.5820490822396884</v>
      </c>
      <c r="F43" s="59">
        <f t="shared" si="23"/>
        <v>12.009532407920451</v>
      </c>
      <c r="G43" s="59">
        <f t="shared" si="23"/>
        <v>15.34501766500788</v>
      </c>
      <c r="H43" s="59">
        <f t="shared" si="23"/>
        <v>20.751233041431579</v>
      </c>
      <c r="I43" s="59">
        <f t="shared" si="23"/>
        <v>15.825264629255829</v>
      </c>
      <c r="J43" s="59">
        <f t="shared" si="23"/>
        <v>14.532801755553633</v>
      </c>
      <c r="K43" s="59">
        <f t="shared" si="23"/>
        <v>9.8162797863586135</v>
      </c>
      <c r="L43" s="59">
        <f t="shared" si="23"/>
        <v>10.684151468418989</v>
      </c>
      <c r="M43" s="59">
        <f t="shared" si="23"/>
        <v>12.431823251430119</v>
      </c>
      <c r="N43" s="59">
        <f t="shared" si="23"/>
        <v>13.36018894489712</v>
      </c>
      <c r="O43" s="59">
        <f t="shared" si="23"/>
        <v>13.075821661744664</v>
      </c>
      <c r="P43" s="60">
        <f t="shared" si="23"/>
        <v>10.243653559518989</v>
      </c>
      <c r="S43" s="104"/>
      <c r="T43" s="80" t="s">
        <v>24</v>
      </c>
      <c r="U43" s="81"/>
      <c r="V43" s="59">
        <f t="shared" ref="V43:AG43" si="24">+V40*V25</f>
        <v>9.5802355752965251</v>
      </c>
      <c r="W43" s="59">
        <f t="shared" si="24"/>
        <v>12.007364742114</v>
      </c>
      <c r="X43" s="59">
        <f t="shared" si="24"/>
        <v>15.341944135576238</v>
      </c>
      <c r="Y43" s="59">
        <f t="shared" si="24"/>
        <v>20.746956439680428</v>
      </c>
      <c r="Z43" s="59">
        <f t="shared" si="24"/>
        <v>15.82211813242019</v>
      </c>
      <c r="AA43" s="59">
        <f t="shared" si="24"/>
        <v>14.530253235492189</v>
      </c>
      <c r="AB43" s="59">
        <f t="shared" si="24"/>
        <v>9.8146620456212847</v>
      </c>
      <c r="AC43" s="59">
        <f t="shared" si="24"/>
        <v>10.682382453795332</v>
      </c>
      <c r="AD43" s="59">
        <f t="shared" si="24"/>
        <v>12.429600415147476</v>
      </c>
      <c r="AE43" s="59">
        <f t="shared" si="24"/>
        <v>13.357469574328762</v>
      </c>
      <c r="AF43" s="59">
        <f t="shared" si="24"/>
        <v>13.073283819839903</v>
      </c>
      <c r="AG43" s="60">
        <f t="shared" si="24"/>
        <v>10.241884544895333</v>
      </c>
    </row>
    <row r="44" spans="2:33" x14ac:dyDescent="0.2">
      <c r="B44" s="104"/>
      <c r="C44" s="80" t="s">
        <v>25</v>
      </c>
      <c r="D44" s="81"/>
      <c r="E44" s="59">
        <f t="shared" ref="E44:P44" si="25">+E40*E26</f>
        <v>5.8379885775443654</v>
      </c>
      <c r="F44" s="59">
        <f t="shared" si="25"/>
        <v>9.1402971626094835</v>
      </c>
      <c r="G44" s="59">
        <f t="shared" si="25"/>
        <v>13.27434489165832</v>
      </c>
      <c r="H44" s="61">
        <f t="shared" si="25"/>
        <v>17.384696624034866</v>
      </c>
      <c r="I44" s="61">
        <f t="shared" si="25"/>
        <v>11.434381334428902</v>
      </c>
      <c r="J44" s="61">
        <f t="shared" si="25"/>
        <v>5.5651080001975908</v>
      </c>
      <c r="K44" s="61">
        <f t="shared" si="25"/>
        <v>5.9346053043872899</v>
      </c>
      <c r="L44" s="61">
        <f t="shared" si="25"/>
        <v>4.8923302983183223</v>
      </c>
      <c r="M44" s="61">
        <f t="shared" si="25"/>
        <v>7.2298105183488275</v>
      </c>
      <c r="N44" s="61">
        <f t="shared" si="25"/>
        <v>6.2184877094591835</v>
      </c>
      <c r="O44" s="61">
        <f t="shared" si="25"/>
        <v>8.7706351997919985</v>
      </c>
      <c r="P44" s="62">
        <f t="shared" si="25"/>
        <v>7.3828786922521941</v>
      </c>
      <c r="S44" s="104"/>
      <c r="T44" s="80" t="s">
        <v>25</v>
      </c>
      <c r="U44" s="81"/>
      <c r="V44" s="59">
        <f t="shared" ref="V44:AG44" si="26">+V40*V26</f>
        <v>5.836883674748667</v>
      </c>
      <c r="W44" s="59">
        <f t="shared" si="26"/>
        <v>9.1386473806740014</v>
      </c>
      <c r="X44" s="59">
        <f t="shared" si="26"/>
        <v>13.271686107510856</v>
      </c>
      <c r="Y44" s="61">
        <f t="shared" si="26"/>
        <v>17.381113828550998</v>
      </c>
      <c r="Z44" s="61">
        <f t="shared" si="26"/>
        <v>11.432107865673141</v>
      </c>
      <c r="AA44" s="61">
        <f t="shared" si="26"/>
        <v>5.5641320844986666</v>
      </c>
      <c r="AB44" s="61">
        <f t="shared" si="26"/>
        <v>5.9336272706545712</v>
      </c>
      <c r="AC44" s="61">
        <f t="shared" si="26"/>
        <v>4.8915202570279996</v>
      </c>
      <c r="AD44" s="61">
        <f t="shared" si="26"/>
        <v>7.2285178129417611</v>
      </c>
      <c r="AE44" s="61">
        <f t="shared" si="26"/>
        <v>6.2172219809184766</v>
      </c>
      <c r="AF44" s="61">
        <f t="shared" si="26"/>
        <v>8.7689329369348563</v>
      </c>
      <c r="AG44" s="62">
        <f t="shared" si="26"/>
        <v>7.3816037154780005</v>
      </c>
    </row>
    <row r="45" spans="2:33" x14ac:dyDescent="0.2">
      <c r="B45" s="104"/>
      <c r="C45" s="44"/>
      <c r="D45" s="44"/>
      <c r="P45" s="63"/>
      <c r="S45" s="104"/>
      <c r="T45" s="44"/>
      <c r="U45" s="44"/>
      <c r="AG45" s="63"/>
    </row>
    <row r="46" spans="2:33" ht="12" thickBot="1" x14ac:dyDescent="0.25">
      <c r="B46" s="103"/>
      <c r="C46" s="64" t="s">
        <v>28</v>
      </c>
      <c r="D46" s="64"/>
      <c r="E46" s="65">
        <f t="shared" ref="E46:P46" si="27">SUM(E40:E44)</f>
        <v>180.8438290296408</v>
      </c>
      <c r="F46" s="65">
        <f t="shared" si="27"/>
        <v>228.48151472956772</v>
      </c>
      <c r="G46" s="65">
        <f t="shared" si="27"/>
        <v>293.53462013847167</v>
      </c>
      <c r="H46" s="65">
        <f t="shared" si="27"/>
        <v>396.38369231527872</v>
      </c>
      <c r="I46" s="65">
        <f t="shared" si="27"/>
        <v>300.4658518528841</v>
      </c>
      <c r="J46" s="65">
        <f t="shared" si="27"/>
        <v>270.9911315496297</v>
      </c>
      <c r="K46" s="65">
        <f t="shared" si="27"/>
        <v>185.21841812775835</v>
      </c>
      <c r="L46" s="65">
        <f t="shared" si="27"/>
        <v>200.02688776096124</v>
      </c>
      <c r="M46" s="65">
        <f t="shared" si="27"/>
        <v>234.28371702577743</v>
      </c>
      <c r="N46" s="65">
        <f t="shared" si="27"/>
        <v>250.22799703604079</v>
      </c>
      <c r="O46" s="65">
        <f t="shared" si="27"/>
        <v>247.58648135912728</v>
      </c>
      <c r="P46" s="66">
        <f t="shared" si="27"/>
        <v>194.47221470979517</v>
      </c>
      <c r="S46" s="103"/>
      <c r="T46" s="101" t="s">
        <v>28</v>
      </c>
      <c r="U46" s="101"/>
      <c r="V46" s="65">
        <f t="shared" ref="V46:AG46" si="28">SUM(V40:V44)</f>
        <v>180.80960236927214</v>
      </c>
      <c r="W46" s="65">
        <f t="shared" si="28"/>
        <v>228.44027485859999</v>
      </c>
      <c r="X46" s="65">
        <f t="shared" si="28"/>
        <v>293.47582663859458</v>
      </c>
      <c r="Y46" s="65">
        <f t="shared" si="28"/>
        <v>396.30200197961057</v>
      </c>
      <c r="Z46" s="65">
        <f t="shared" si="28"/>
        <v>300.40611099709292</v>
      </c>
      <c r="AA46" s="65">
        <f t="shared" si="28"/>
        <v>270.94360965076646</v>
      </c>
      <c r="AB46" s="65">
        <f t="shared" si="28"/>
        <v>185.18789379605326</v>
      </c>
      <c r="AC46" s="65">
        <f t="shared" si="28"/>
        <v>199.99376856655263</v>
      </c>
      <c r="AD46" s="65">
        <f t="shared" si="28"/>
        <v>234.24182660181427</v>
      </c>
      <c r="AE46" s="65">
        <f t="shared" si="28"/>
        <v>250.17706492322975</v>
      </c>
      <c r="AF46" s="65">
        <f t="shared" si="28"/>
        <v>247.53842813817488</v>
      </c>
      <c r="AG46" s="66">
        <f t="shared" si="28"/>
        <v>194.43863057990268</v>
      </c>
    </row>
  </sheetData>
  <mergeCells count="9">
    <mergeCell ref="B5:P5"/>
    <mergeCell ref="S5:AG5"/>
    <mergeCell ref="T46:U46"/>
    <mergeCell ref="S8:S9"/>
    <mergeCell ref="S12:S26"/>
    <mergeCell ref="S29:S46"/>
    <mergeCell ref="B8:B9"/>
    <mergeCell ref="B12:B26"/>
    <mergeCell ref="B29:B46"/>
  </mergeCells>
  <phoneticPr fontId="6" type="noConversion"/>
  <pageMargins left="0.7" right="0.7" top="0.75" bottom="0.75" header="0.3" footer="0.3"/>
  <ignoredErrors>
    <ignoredError sqref="E36:P36 V36:AG3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A0AF9-42A4-4A2C-8320-3A0A9EEC9893}">
  <dimension ref="B3:I16"/>
  <sheetViews>
    <sheetView workbookViewId="0">
      <selection activeCell="F35" sqref="F35"/>
    </sheetView>
  </sheetViews>
  <sheetFormatPr defaultRowHeight="12" x14ac:dyDescent="0.2"/>
  <cols>
    <col min="1" max="1" width="2.42578125" style="12" customWidth="1"/>
    <col min="2" max="2" width="11.7109375" style="12" customWidth="1"/>
    <col min="3" max="9" width="12" style="12" customWidth="1"/>
    <col min="10" max="12" width="4.42578125" style="12" bestFit="1" customWidth="1"/>
    <col min="13" max="13" width="12.28515625" style="12" bestFit="1" customWidth="1"/>
    <col min="14" max="14" width="7.7109375" style="12" bestFit="1" customWidth="1"/>
    <col min="15" max="17" width="4.42578125" style="12" bestFit="1" customWidth="1"/>
    <col min="18" max="18" width="10.28515625" style="12" bestFit="1" customWidth="1"/>
    <col min="19" max="19" width="6.7109375" style="12" bestFit="1" customWidth="1"/>
    <col min="20" max="22" width="4.42578125" style="12" bestFit="1" customWidth="1"/>
    <col min="23" max="23" width="9.28515625" style="12" bestFit="1" customWidth="1"/>
    <col min="24" max="24" width="6.140625" style="12" bestFit="1" customWidth="1"/>
    <col min="25" max="27" width="4.42578125" style="12" bestFit="1" customWidth="1"/>
    <col min="28" max="28" width="8.7109375" style="12" bestFit="1" customWidth="1"/>
    <col min="29" max="29" width="6.5703125" style="12" bestFit="1" customWidth="1"/>
    <col min="30" max="32" width="4.42578125" style="12" bestFit="1" customWidth="1"/>
    <col min="33" max="33" width="9.140625" style="12" bestFit="1" customWidth="1"/>
    <col min="34" max="34" width="6.140625" style="12" bestFit="1" customWidth="1"/>
    <col min="35" max="36" width="4.42578125" style="12" bestFit="1" customWidth="1"/>
    <col min="37" max="37" width="8.7109375" style="12" bestFit="1" customWidth="1"/>
    <col min="38" max="38" width="8.140625" style="12" bestFit="1" customWidth="1"/>
    <col min="39" max="40" width="4.42578125" style="12" bestFit="1" customWidth="1"/>
    <col min="41" max="41" width="10.7109375" style="12" bestFit="1" customWidth="1"/>
    <col min="42" max="42" width="11" style="12" bestFit="1" customWidth="1"/>
    <col min="43" max="44" width="4.42578125" style="12" bestFit="1" customWidth="1"/>
    <col min="45" max="45" width="13.7109375" style="12" bestFit="1" customWidth="1"/>
    <col min="46" max="46" width="8.85546875" style="12" bestFit="1" customWidth="1"/>
    <col min="47" max="48" width="4.42578125" style="12" bestFit="1" customWidth="1"/>
    <col min="49" max="49" width="11.42578125" style="12" bestFit="1" customWidth="1"/>
    <col min="50" max="50" width="10.42578125" style="12" bestFit="1" customWidth="1"/>
    <col min="51" max="52" width="4.42578125" style="12" bestFit="1" customWidth="1"/>
    <col min="53" max="53" width="13.140625" style="12" bestFit="1" customWidth="1"/>
    <col min="54" max="54" width="10.42578125" style="12" bestFit="1" customWidth="1"/>
    <col min="55" max="56" width="4.42578125" style="12" bestFit="1" customWidth="1"/>
    <col min="57" max="57" width="13.140625" style="12" bestFit="1" customWidth="1"/>
    <col min="58" max="16384" width="9.140625" style="12"/>
  </cols>
  <sheetData>
    <row r="3" spans="2:9" s="18" customFormat="1" x14ac:dyDescent="0.2">
      <c r="B3" s="19" t="s">
        <v>30</v>
      </c>
      <c r="C3" s="19">
        <v>2022</v>
      </c>
      <c r="D3" s="19">
        <v>2023</v>
      </c>
      <c r="E3" s="19">
        <v>2024</v>
      </c>
      <c r="F3" s="19">
        <v>2025</v>
      </c>
      <c r="G3" s="19">
        <v>2026</v>
      </c>
      <c r="H3" s="19" t="s">
        <v>44</v>
      </c>
      <c r="I3" s="19" t="s">
        <v>45</v>
      </c>
    </row>
    <row r="4" spans="2:9" x14ac:dyDescent="0.2">
      <c r="B4" s="13" t="s">
        <v>31</v>
      </c>
      <c r="D4" s="12">
        <v>1647</v>
      </c>
      <c r="E4" s="12">
        <v>1936</v>
      </c>
      <c r="F4" s="12">
        <v>2179</v>
      </c>
      <c r="G4" s="79">
        <v>2111</v>
      </c>
      <c r="H4" s="12">
        <f>SUM(E4:G4)</f>
        <v>6226</v>
      </c>
      <c r="I4" s="16">
        <f>+H4/$H$16</f>
        <v>0.14415707703350389</v>
      </c>
    </row>
    <row r="5" spans="2:9" x14ac:dyDescent="0.2">
      <c r="B5" s="13" t="s">
        <v>32</v>
      </c>
      <c r="D5" s="12">
        <v>1240</v>
      </c>
      <c r="E5" s="12">
        <v>1424</v>
      </c>
      <c r="F5" s="12">
        <v>1448</v>
      </c>
      <c r="G5" s="79">
        <v>1709</v>
      </c>
      <c r="H5" s="12">
        <f t="shared" ref="H5:H9" si="0">SUM(E5:G5)</f>
        <v>4581</v>
      </c>
      <c r="I5" s="16">
        <f t="shared" ref="I5:I15" si="1">+H5/$H$16</f>
        <v>0.10606867489407025</v>
      </c>
    </row>
    <row r="6" spans="2:9" x14ac:dyDescent="0.2">
      <c r="B6" s="13" t="s">
        <v>33</v>
      </c>
      <c r="D6" s="12">
        <v>1175</v>
      </c>
      <c r="E6" s="12">
        <v>1152</v>
      </c>
      <c r="F6" s="12">
        <v>1413</v>
      </c>
      <c r="G6" s="79">
        <v>1146</v>
      </c>
      <c r="H6" s="12">
        <f t="shared" si="0"/>
        <v>3711</v>
      </c>
      <c r="I6" s="16">
        <f t="shared" si="1"/>
        <v>8.5924656741299871E-2</v>
      </c>
    </row>
    <row r="7" spans="2:9" x14ac:dyDescent="0.2">
      <c r="B7" s="13" t="s">
        <v>34</v>
      </c>
      <c r="D7" s="12">
        <v>896</v>
      </c>
      <c r="E7" s="12">
        <v>799</v>
      </c>
      <c r="F7" s="12">
        <v>811</v>
      </c>
      <c r="G7" s="79">
        <v>746</v>
      </c>
      <c r="H7" s="12">
        <f t="shared" si="0"/>
        <v>2356</v>
      </c>
      <c r="I7" s="16">
        <f t="shared" si="1"/>
        <v>5.4550927319456342E-2</v>
      </c>
    </row>
    <row r="8" spans="2:9" x14ac:dyDescent="0.2">
      <c r="B8" s="13" t="s">
        <v>35</v>
      </c>
      <c r="D8" s="12">
        <v>777</v>
      </c>
      <c r="E8" s="12">
        <v>1007</v>
      </c>
      <c r="F8" s="12">
        <v>669</v>
      </c>
      <c r="G8" s="79">
        <v>901</v>
      </c>
      <c r="H8" s="12">
        <f t="shared" si="0"/>
        <v>2577</v>
      </c>
      <c r="I8" s="16">
        <f t="shared" si="1"/>
        <v>5.9667971011137098E-2</v>
      </c>
    </row>
    <row r="9" spans="2:9" x14ac:dyDescent="0.2">
      <c r="B9" s="13" t="s">
        <v>36</v>
      </c>
      <c r="D9" s="12">
        <v>851</v>
      </c>
      <c r="E9" s="12">
        <v>968</v>
      </c>
      <c r="F9" s="12">
        <v>1287</v>
      </c>
      <c r="G9" s="79">
        <v>981</v>
      </c>
      <c r="H9" s="12">
        <f t="shared" si="0"/>
        <v>3236</v>
      </c>
      <c r="I9" s="16">
        <f t="shared" si="1"/>
        <v>7.4926485910764312E-2</v>
      </c>
    </row>
    <row r="10" spans="2:9" x14ac:dyDescent="0.2">
      <c r="B10" s="13" t="s">
        <v>37</v>
      </c>
      <c r="C10" s="12">
        <v>1254</v>
      </c>
      <c r="D10" s="12">
        <v>1227</v>
      </c>
      <c r="E10" s="12">
        <v>1348</v>
      </c>
      <c r="F10" s="79">
        <v>1385</v>
      </c>
      <c r="H10" s="12">
        <f>SUM(D10:F10)</f>
        <v>3960</v>
      </c>
      <c r="I10" s="16">
        <f t="shared" si="1"/>
        <v>9.1690013660885875E-2</v>
      </c>
    </row>
    <row r="11" spans="2:9" x14ac:dyDescent="0.2">
      <c r="B11" s="13" t="s">
        <v>38</v>
      </c>
      <c r="C11" s="12">
        <v>1236</v>
      </c>
      <c r="D11" s="12">
        <v>1234</v>
      </c>
      <c r="E11" s="12">
        <v>1259</v>
      </c>
      <c r="F11" s="79">
        <v>1202</v>
      </c>
      <c r="H11" s="12">
        <f>SUM(D11:F11)</f>
        <v>3695</v>
      </c>
      <c r="I11" s="16">
        <f t="shared" si="1"/>
        <v>8.5554192039639723E-2</v>
      </c>
    </row>
    <row r="12" spans="2:9" x14ac:dyDescent="0.2">
      <c r="B12" s="13" t="s">
        <v>39</v>
      </c>
      <c r="C12" s="12">
        <v>930</v>
      </c>
      <c r="D12" s="12">
        <v>883</v>
      </c>
      <c r="E12" s="12">
        <v>865</v>
      </c>
      <c r="F12" s="79">
        <v>828</v>
      </c>
      <c r="H12" s="12">
        <f t="shared" ref="H12:H15" si="2">SUM(D12:F12)</f>
        <v>2576</v>
      </c>
      <c r="I12" s="16">
        <f t="shared" si="1"/>
        <v>5.9644816967283333E-2</v>
      </c>
    </row>
    <row r="13" spans="2:9" x14ac:dyDescent="0.2">
      <c r="B13" s="13" t="s">
        <v>40</v>
      </c>
      <c r="C13" s="12">
        <v>895</v>
      </c>
      <c r="D13" s="12">
        <v>889</v>
      </c>
      <c r="E13" s="12">
        <v>858</v>
      </c>
      <c r="F13" s="79">
        <v>893</v>
      </c>
      <c r="H13" s="12">
        <f t="shared" si="2"/>
        <v>2640</v>
      </c>
      <c r="I13" s="16">
        <f t="shared" si="1"/>
        <v>6.1126675773923916E-2</v>
      </c>
    </row>
    <row r="14" spans="2:9" x14ac:dyDescent="0.2">
      <c r="B14" s="13" t="s">
        <v>41</v>
      </c>
      <c r="C14" s="12">
        <v>1135</v>
      </c>
      <c r="D14" s="12">
        <v>1091</v>
      </c>
      <c r="E14" s="12">
        <v>1013</v>
      </c>
      <c r="F14" s="79">
        <v>1051</v>
      </c>
      <c r="H14" s="12">
        <f t="shared" si="2"/>
        <v>3155</v>
      </c>
      <c r="I14" s="16">
        <f t="shared" si="1"/>
        <v>7.3051008358609837E-2</v>
      </c>
    </row>
    <row r="15" spans="2:9" x14ac:dyDescent="0.2">
      <c r="B15" s="13" t="s">
        <v>42</v>
      </c>
      <c r="C15" s="12">
        <v>1704</v>
      </c>
      <c r="D15" s="12">
        <v>1479</v>
      </c>
      <c r="E15" s="12">
        <v>1567</v>
      </c>
      <c r="F15" s="79">
        <v>1430</v>
      </c>
      <c r="H15" s="12">
        <f t="shared" si="2"/>
        <v>4476</v>
      </c>
      <c r="I15" s="16">
        <f t="shared" si="1"/>
        <v>0.10363750028942555</v>
      </c>
    </row>
    <row r="16" spans="2:9" x14ac:dyDescent="0.2">
      <c r="B16" s="14" t="s">
        <v>43</v>
      </c>
      <c r="C16" s="15">
        <f t="shared" ref="C16:I16" si="3">SUM(C4:C15)</f>
        <v>7154</v>
      </c>
      <c r="D16" s="15">
        <f t="shared" si="3"/>
        <v>13389</v>
      </c>
      <c r="E16" s="15">
        <f t="shared" si="3"/>
        <v>14196</v>
      </c>
      <c r="F16" s="15">
        <f t="shared" si="3"/>
        <v>14596</v>
      </c>
      <c r="G16" s="15"/>
      <c r="H16" s="15">
        <f t="shared" si="3"/>
        <v>43189</v>
      </c>
      <c r="I16" s="17">
        <f t="shared" si="3"/>
        <v>1.0000000000000002</v>
      </c>
    </row>
  </sheetData>
  <pageMargins left="0.7" right="0.7" top="0.75" bottom="0.75" header="0.3" footer="0.3"/>
  <ignoredErrors>
    <ignoredError sqref="C16:F16 H4:H1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8ffb1c-9230-4705-a789-27bae69f5829">
      <Terms xmlns="http://schemas.microsoft.com/office/infopath/2007/PartnerControls"/>
    </lcf76f155ced4ddcb4097134ff3c332f>
    <TaxCatchAll xmlns="b6888f76-1100-40b0-929b-1efe9044426d" xsi:nil="true"/>
    <Notes xmlns="f88ffb1c-9230-4705-a789-27bae69f5829" xsi:nil="true"/>
    <OriginalFileDate xmlns="f88ffb1c-9230-4705-a789-27bae69f5829" xsi:nil="true"/>
    <Owner xmlns="f88ffb1c-9230-4705-a789-27bae69f5829">
      <UserInfo>
        <DisplayName/>
        <AccountId xsi:nil="true"/>
        <AccountType/>
      </UserInfo>
    </Owner>
    <_Flow_SignoffStatus xmlns="f88ffb1c-9230-4705-a789-27bae69f5829" xsi:nil="true"/>
  </documentManagement>
</p:properties>
</file>

<file path=customXml/item3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lOWMwYjhkNy1iZGI0LTRmZDMtYjYyYS1mNTAzMjdhYWVmY2UiIG9yaWdpbj0idXNlclNlbGVjdGVkIj48ZWxlbWVudCB1aWQ9IjUwYzMxODI0LTA3ODAtNDkxMC04N2QxLWVhYWZmZDE4MmQ0MiIgdmFsdWU9IiIgeG1sbnM9Imh0dHA6Ly93d3cuYm9sZG9uamFtZXMuY29tLzIwMDgvMDEvc2llL2ludGVybmFsL2xhYmVsIiAvPjxlbGVtZW50IHVpZD0iZDE0ZjVjMzYtZjQ0YS00MzE1LWI0MzgtMDA1Y2ZlOGYwNjlmIiB2YWx1ZT0iIiB4bWxucz0iaHR0cDovL3d3dy5ib2xkb25qYW1lcy5jb20vMjAwOC8wMS9zaWUvaW50ZXJuYWwvbGFiZWwiIC8+PC9zaXNsPjxVc2VyTmFtZT5DT1JQXHMyOTA3OTI8L1VzZXJOYW1lPjxEYXRlVGltZT44LzUvMjAyNSA1OjE1OjM4IFBNPC9EYXRlVGltZT48TGFiZWxTdHJpbmc+QUVQIEludGVybmFsPC9MYWJlbFN0cmluZz48L2l0ZW0+PC9sYWJlbEhpc3Rvcnk+</Value>
</WrappedLabelHistory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805D1E1DA4A49A223477D3B105720" ma:contentTypeVersion="21" ma:contentTypeDescription="Create a new document." ma:contentTypeScope="" ma:versionID="1883b834d3aa6d865b50bdf81bb54b4d">
  <xsd:schema xmlns:xsd="http://www.w3.org/2001/XMLSchema" xmlns:xs="http://www.w3.org/2001/XMLSchema" xmlns:p="http://schemas.microsoft.com/office/2006/metadata/properties" xmlns:ns2="f88ffb1c-9230-4705-a789-27bae69f5829" xmlns:ns3="b6888f76-1100-40b0-929b-1efe9044426d" targetNamespace="http://schemas.microsoft.com/office/2006/metadata/properties" ma:root="true" ma:fieldsID="41f3d3bb6af9996bd7003e59ea38af24" ns2:_="" ns3:_="">
    <xsd:import namespace="f88ffb1c-9230-4705-a789-27bae69f5829"/>
    <xsd:import namespace="b6888f76-1100-40b0-929b-1efe90444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Owner" minOccurs="0"/>
                <xsd:element ref="ns2:OriginalFileDate" minOccurs="0"/>
                <xsd:element ref="ns2:_Flow_SignoffStatus" minOccurs="0"/>
                <xsd:element ref="ns2:MediaServiceLocation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ffb1c-9230-4705-a789-27bae69f5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efa54f2-5b03-49c6-9483-51c08a9736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Owner" ma:index="22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riginalFileDate" ma:index="23" nillable="true" ma:displayName="Original File Date" ma:format="DateOnly" ma:internalName="OriginalFileDate">
      <xsd:simpleType>
        <xsd:restriction base="dms:DateTime"/>
      </xsd:simpleType>
    </xsd:element>
    <xsd:element name="_Flow_SignoffStatus" ma:index="24" nillable="true" ma:displayName="Sign-off status" ma:internalName="_x0024_Resources_x003a_core_x002c_Signoff_Status">
      <xsd:simpleType>
        <xsd:restriction base="dms:Text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Notes" ma:index="26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888f76-1100-40b0-929b-1efe90444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b0cac33-65cc-488e-b290-aff2b08f7242}" ma:internalName="TaxCatchAll" ma:showField="CatchAllData" ma:web="b6888f76-1100-40b0-929b-1efe90444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sisl xmlns:xsd="http://www.w3.org/2001/XMLSchema" xmlns:xsi="http://www.w3.org/2001/XMLSchema-instance" xmlns="http://www.boldonjames.com/2008/01/sie/internal/label" sislVersion="0" policy="e9c0b8d7-bdb4-4fd3-b62a-f50327aaefce" origin="userSelected">
  <element uid="50c31824-0780-4910-87d1-eaaffd182d42" value=""/>
  <element uid="d14f5c36-f44a-4315-b438-005cfe8f069f" value=""/>
</sisl>
</file>

<file path=customXml/itemProps1.xml><?xml version="1.0" encoding="utf-8"?>
<ds:datastoreItem xmlns:ds="http://schemas.openxmlformats.org/officeDocument/2006/customXml" ds:itemID="{71CA4AB2-D6DF-494C-B93A-D6F0066E38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AFEDD8-B6FA-4D6C-B0DB-A8B0723BF5D4}">
  <ds:schemaRefs>
    <ds:schemaRef ds:uri="http://schemas.microsoft.com/office/2006/metadata/properties"/>
    <ds:schemaRef ds:uri="http://schemas.microsoft.com/office/infopath/2007/PartnerControls"/>
    <ds:schemaRef ds:uri="f88ffb1c-9230-4705-a789-27bae69f5829"/>
    <ds:schemaRef ds:uri="b6888f76-1100-40b0-929b-1efe9044426d"/>
  </ds:schemaRefs>
</ds:datastoreItem>
</file>

<file path=customXml/itemProps3.xml><?xml version="1.0" encoding="utf-8"?>
<ds:datastoreItem xmlns:ds="http://schemas.openxmlformats.org/officeDocument/2006/customXml" ds:itemID="{02142CB6-2293-4F5E-B29A-C1E71487D3DF}">
  <ds:schemaRefs>
    <ds:schemaRef ds:uri="http://www.w3.org/2001/XMLSchema"/>
    <ds:schemaRef ds:uri="http://www.boldonjames.com/2016/02/Classifier/internal/wrappedLabelHistory"/>
  </ds:schemaRefs>
</ds:datastoreItem>
</file>

<file path=customXml/itemProps4.xml><?xml version="1.0" encoding="utf-8"?>
<ds:datastoreItem xmlns:ds="http://schemas.openxmlformats.org/officeDocument/2006/customXml" ds:itemID="{60EFE87E-74B1-431E-95C9-FC43CD3CE4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8ffb1c-9230-4705-a789-27bae69f5829"/>
    <ds:schemaRef ds:uri="b6888f76-1100-40b0-929b-1efe90444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DB658902-E3F0-49B3-9B96-9891D9D7A8A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Denominator Comparison</vt:lpstr>
      <vt:lpstr>Res Bill Impact Comparison</vt:lpstr>
      <vt:lpstr>Avg Residential Usage Pattern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Lerah M Kahn</dc:creator>
  <cp:lastModifiedBy>Lerah M Kahn</cp:lastModifiedBy>
  <dcterms:created xsi:type="dcterms:W3CDTF">2025-08-05T16:40:43Z</dcterms:created>
  <dcterms:modified xsi:type="dcterms:W3CDTF">2026-08-14T19:18:24Z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51e160c7-9a3f-4be9-8859-87f2664659a6</vt:lpwstr>
  </property>
  <property fmtid="{D5CDD505-2E9C-101B-9397-08002B2CF9AE}" pid="3" name="bjClsUserRVM">
    <vt:lpwstr>[]</vt:lpwstr>
  </property>
  <property fmtid="{D5CDD505-2E9C-101B-9397-08002B2CF9AE}" pid="4" name="bjSaver">
    <vt:lpwstr>Yzo6iu4RCOp5VcJWjy40zzIEO7NbA0wx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policy="e9c0b8d7-bdb4-4fd3-b62a-f50327aaefce" origin="userSelected" xmlns="http://www.boldonj</vt:lpwstr>
  </property>
  <property fmtid="{D5CDD505-2E9C-101B-9397-08002B2CF9AE}" pid="6" name="bjDocumentLabelXML-0">
    <vt:lpwstr>ames.com/2008/01/sie/internal/label"&gt;&lt;element uid="50c31824-0780-4910-87d1-eaaffd182d42" value="" /&gt;&lt;element uid="d14f5c36-f44a-4315-b438-005cfe8f069f" value="" /&gt;&lt;/sisl&gt;</vt:lpwstr>
  </property>
  <property fmtid="{D5CDD505-2E9C-101B-9397-08002B2CF9AE}" pid="7" name="bjDocumentSecurityLabel">
    <vt:lpwstr>AEP Internal</vt:lpwstr>
  </property>
  <property fmtid="{D5CDD505-2E9C-101B-9397-08002B2CF9AE}" pid="8" name="MSIP_Label_69f43042-6bda-44b2-91eb-eca3d3d484f4_SiteId">
    <vt:lpwstr>15f3c881-6b03-4ff6-8559-77bf5177818f</vt:lpwstr>
  </property>
  <property fmtid="{D5CDD505-2E9C-101B-9397-08002B2CF9AE}" pid="9" name="MSIP_Label_69f43042-6bda-44b2-91eb-eca3d3d484f4_Name">
    <vt:lpwstr>AEP Internal</vt:lpwstr>
  </property>
  <property fmtid="{D5CDD505-2E9C-101B-9397-08002B2CF9AE}" pid="10" name="MSIP_Label_69f43042-6bda-44b2-91eb-eca3d3d484f4_Enabled">
    <vt:lpwstr>true</vt:lpwstr>
  </property>
  <property fmtid="{D5CDD505-2E9C-101B-9397-08002B2CF9AE}" pid="11" name="bjLabelHistoryID">
    <vt:lpwstr>{02142CB6-2293-4F5E-B29A-C1E71487D3DF}</vt:lpwstr>
  </property>
  <property fmtid="{D5CDD505-2E9C-101B-9397-08002B2CF9AE}" pid="12" name="bjpmDocIH">
    <vt:lpwstr>UlCBV6MZkbRiHma6CQZ9UtsxQkWfju0H</vt:lpwstr>
  </property>
  <property fmtid="{D5CDD505-2E9C-101B-9397-08002B2CF9AE}" pid="13" name="ContentTypeId">
    <vt:lpwstr>0x0101004DF805D1E1DA4A49A223477D3B105720</vt:lpwstr>
  </property>
  <property fmtid="{D5CDD505-2E9C-101B-9397-08002B2CF9AE}" pid="14" name="MediaServiceImageTags">
    <vt:lpwstr/>
  </property>
</Properties>
</file>