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penergy.sharepoint.com/sites/RegulatoryServices/OPCO/Kentucky Power/Riders/2025-00307 PPA-Decommissioning Rider/2026 Annual Update/"/>
    </mc:Choice>
  </mc:AlternateContent>
  <xr:revisionPtr revIDLastSave="2" documentId="13_ncr:1_{76D64447-03FD-4C25-8A35-A6102B8042E5}" xr6:coauthVersionLast="47" xr6:coauthVersionMax="47" xr10:uidLastSave="{D4F1657C-5F50-4380-8E47-D017DD3A6349}"/>
  <bookViews>
    <workbookView xWindow="38280" yWindow="-120" windowWidth="38640" windowHeight="21120" xr2:uid="{D2AE88C8-99DF-4C5E-9D3B-54A62813DBFC}"/>
  </bookViews>
  <sheets>
    <sheet name="Summary" sheetId="1" r:id="rId1"/>
    <sheet name="Expenses by Account" sheetId="2" r:id="rId2"/>
    <sheet name="Base PJM LSE OATT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D31" i="1" s="1"/>
  <c r="C30" i="1"/>
  <c r="D30" i="1" s="1"/>
  <c r="C29" i="1"/>
  <c r="D29" i="1" s="1"/>
  <c r="C28" i="1"/>
  <c r="D28" i="1" s="1"/>
  <c r="B2" i="1"/>
  <c r="U15" i="2"/>
  <c r="V15" i="2"/>
  <c r="W15" i="2"/>
  <c r="X15" i="2"/>
  <c r="Y15" i="2"/>
  <c r="Z15" i="2"/>
  <c r="AA15" i="2"/>
  <c r="AB15" i="2"/>
  <c r="AC15" i="2"/>
  <c r="AD15" i="2"/>
  <c r="AE15" i="2"/>
  <c r="AF15" i="2"/>
  <c r="C32" i="3" l="1"/>
  <c r="C29" i="3"/>
  <c r="G11" i="3" s="1"/>
  <c r="C28" i="3"/>
  <c r="C35" i="3" s="1"/>
  <c r="C22" i="3"/>
  <c r="C21" i="3"/>
  <c r="C19" i="3"/>
  <c r="D18" i="3"/>
  <c r="F18" i="3" s="1"/>
  <c r="C12" i="3"/>
  <c r="D10" i="3"/>
  <c r="D8" i="3"/>
  <c r="F8" i="3" s="1"/>
  <c r="C23" i="3" l="1"/>
  <c r="G15" i="3"/>
  <c r="G17" i="3"/>
  <c r="G7" i="3"/>
  <c r="G9" i="3"/>
  <c r="C36" i="3"/>
  <c r="C37" i="3" s="1"/>
  <c r="D32" i="3"/>
  <c r="F32" i="3" s="1"/>
  <c r="G14" i="3"/>
  <c r="G16" i="3"/>
  <c r="F10" i="3"/>
  <c r="F22" i="3" s="1"/>
  <c r="D22" i="3"/>
  <c r="C30" i="3"/>
  <c r="C25" i="3"/>
  <c r="C3" i="1" l="1"/>
  <c r="D3" i="1" s="1"/>
  <c r="C14" i="1"/>
  <c r="D14" i="1" s="1"/>
  <c r="C6" i="1"/>
  <c r="D6" i="1" s="1"/>
  <c r="C13" i="1"/>
  <c r="D13" i="1" s="1"/>
  <c r="C5" i="1"/>
  <c r="D5" i="1" s="1"/>
  <c r="C12" i="1"/>
  <c r="D12" i="1" s="1"/>
  <c r="C4" i="1"/>
  <c r="D4" i="1" s="1"/>
  <c r="C11" i="1"/>
  <c r="D11" i="1" s="1"/>
  <c r="C10" i="1"/>
  <c r="D10" i="1" s="1"/>
  <c r="C7" i="1"/>
  <c r="D7" i="1" s="1"/>
  <c r="C9" i="1"/>
  <c r="D9" i="1" s="1"/>
  <c r="C8" i="1"/>
  <c r="D8" i="1" s="1"/>
  <c r="C2" i="1"/>
  <c r="D28" i="3" l="1"/>
  <c r="D29" i="3"/>
  <c r="D36" i="3" l="1"/>
  <c r="F36" i="3" s="1"/>
  <c r="D16" i="3"/>
  <c r="F16" i="3" s="1"/>
  <c r="F29" i="3"/>
  <c r="D11" i="3"/>
  <c r="F11" i="3" s="1"/>
  <c r="D14" i="3"/>
  <c r="F28" i="3"/>
  <c r="D17" i="3"/>
  <c r="F17" i="3" s="1"/>
  <c r="D30" i="3"/>
  <c r="D35" i="3"/>
  <c r="D15" i="3"/>
  <c r="F15" i="3" s="1"/>
  <c r="D9" i="3"/>
  <c r="F9" i="3" s="1"/>
  <c r="D7" i="3"/>
  <c r="F30" i="3" l="1"/>
  <c r="D12" i="3"/>
  <c r="F7" i="3"/>
  <c r="F12" i="3" s="1"/>
  <c r="D19" i="3"/>
  <c r="D21" i="3"/>
  <c r="D23" i="3" s="1"/>
  <c r="F14" i="3"/>
  <c r="D37" i="3"/>
  <c r="F35" i="3"/>
  <c r="F37" i="3" s="1"/>
  <c r="F19" i="3" l="1"/>
  <c r="F23" i="3" s="1"/>
  <c r="F21" i="3"/>
  <c r="F25" i="3"/>
  <c r="F31" i="3" s="1"/>
  <c r="D25" i="3"/>
  <c r="C20" i="1" l="1"/>
  <c r="D20" i="1" s="1"/>
  <c r="C21" i="1"/>
  <c r="D21" i="1" s="1"/>
  <c r="C22" i="1"/>
  <c r="D22" i="1" s="1"/>
  <c r="C23" i="1"/>
  <c r="D23" i="1" s="1"/>
  <c r="C24" i="1"/>
  <c r="D24" i="1" s="1"/>
  <c r="C25" i="1"/>
  <c r="D25" i="1" s="1"/>
  <c r="C26" i="1"/>
  <c r="D26" i="1" s="1"/>
  <c r="C27" i="1"/>
  <c r="D27" i="1" s="1"/>
  <c r="C16" i="1"/>
  <c r="D16" i="1" s="1"/>
  <c r="C19" i="1"/>
  <c r="D19" i="1" s="1"/>
  <c r="C18" i="1"/>
  <c r="D18" i="1" s="1"/>
  <c r="C17" i="1"/>
  <c r="D17" i="1" s="1"/>
  <c r="C15" i="1"/>
  <c r="D15" i="1" s="1"/>
  <c r="D2" i="1" l="1"/>
  <c r="D32" i="1" s="1"/>
  <c r="T15" i="2" l="1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</calcChain>
</file>

<file path=xl/sharedStrings.xml><?xml version="1.0" encoding="utf-8"?>
<sst xmlns="http://schemas.openxmlformats.org/spreadsheetml/2006/main" count="109" uniqueCount="56">
  <si>
    <t>January 16 - 31, 2024</t>
  </si>
  <si>
    <t xml:space="preserve">Account No. </t>
  </si>
  <si>
    <t>Account Description</t>
  </si>
  <si>
    <t>PJM NITS Expense - Non-Affiliated</t>
  </si>
  <si>
    <t>PJM TO Serv Expense - Affiliated</t>
  </si>
  <si>
    <t>Firm and Non-Firm Point to Point Transmision Revenues</t>
  </si>
  <si>
    <t>RTO Formation Costs</t>
  </si>
  <si>
    <t>Purchase Power VCS Credit</t>
  </si>
  <si>
    <t>Network Integrated Transmission Service</t>
  </si>
  <si>
    <t>Schedule 1a Charges</t>
  </si>
  <si>
    <t>Transmission Enhancement Charges</t>
  </si>
  <si>
    <t>PJM NITS Expense - Affilated</t>
  </si>
  <si>
    <t>January 16-31, 2024</t>
  </si>
  <si>
    <t>Stranded Costs</t>
  </si>
  <si>
    <t>Amount Established in Base</t>
  </si>
  <si>
    <t>Total</t>
  </si>
  <si>
    <t>Month/Year</t>
  </si>
  <si>
    <t>PJM LSE OATT Expenses</t>
  </si>
  <si>
    <t>KPCo OATT Adjustment Workpaper</t>
  </si>
  <si>
    <t>TME March 2023</t>
  </si>
  <si>
    <t>Test Year</t>
  </si>
  <si>
    <t>Annualize 2023 Rates</t>
  </si>
  <si>
    <t>Adjustment to 2023 Rates</t>
  </si>
  <si>
    <t>A</t>
  </si>
  <si>
    <t>B</t>
  </si>
  <si>
    <t>C = B - A</t>
  </si>
  <si>
    <t>PJM Affiliated Trans NITS Cost</t>
  </si>
  <si>
    <t>PJM Affiliated Trans TO Cost</t>
  </si>
  <si>
    <t>Affil PJM Trans Enhancmnt Cost</t>
  </si>
  <si>
    <t>subtotal 456</t>
  </si>
  <si>
    <t>decrease 456 revenue</t>
  </si>
  <si>
    <t>PJM Trans Enhancement Charge</t>
  </si>
  <si>
    <t>PJM NITS Expense - Affiliated</t>
  </si>
  <si>
    <t>Affil PJM Trans Enhncement Exp</t>
  </si>
  <si>
    <t>sub total 565</t>
  </si>
  <si>
    <t>increase 565 expense</t>
  </si>
  <si>
    <t xml:space="preserve"> </t>
  </si>
  <si>
    <t>Total LSE OATT Expense Retail Demand</t>
  </si>
  <si>
    <t>Total LSE OATT Expense Retail Energy</t>
  </si>
  <si>
    <t>Total LSE OATT Expense</t>
  </si>
  <si>
    <t>Total Expense</t>
  </si>
  <si>
    <t>2023 Adjusted Amounts</t>
  </si>
  <si>
    <t>Adjustments</t>
  </si>
  <si>
    <t>NITS</t>
  </si>
  <si>
    <t>Transmission Enhancement</t>
  </si>
  <si>
    <t>Total PJM LSE OATT Expense</t>
  </si>
  <si>
    <t>Other Non-NITS</t>
  </si>
  <si>
    <t>Non-NITS</t>
  </si>
  <si>
    <t>2023-00159 W23 WP</t>
  </si>
  <si>
    <t>TME May 2025</t>
  </si>
  <si>
    <t>Annualize 2025 Rates</t>
  </si>
  <si>
    <t>Adjustment to 2025 Rates</t>
  </si>
  <si>
    <t xml:space="preserve">$-   </t>
  </si>
  <si>
    <t xml:space="preserve"> $-   </t>
  </si>
  <si>
    <t>2025 Adjusted Amounts</t>
  </si>
  <si>
    <t>2025-00257 W16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</si>
</sst>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17" fontId="5" fillId="0" borderId="0" xfId="0" applyNumberFormat="1" applyFont="1"/>
    <xf numFmtId="17" fontId="5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164" fontId="5" fillId="0" borderId="0" xfId="1" applyNumberFormat="1" applyFont="1"/>
    <xf numFmtId="14" fontId="5" fillId="0" borderId="0" xfId="0" applyNumberFormat="1" applyFont="1"/>
    <xf numFmtId="44" fontId="4" fillId="0" borderId="0" xfId="2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/>
    <xf numFmtId="164" fontId="5" fillId="0" borderId="0" xfId="1" applyNumberFormat="1" applyFont="1" applyFill="1"/>
    <xf numFmtId="0" fontId="6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0" xfId="2" quotePrefix="1" applyNumberFormat="1" applyFont="1" applyFill="1" applyAlignment="1">
      <alignment horizontal="center"/>
    </xf>
    <xf numFmtId="165" fontId="4" fillId="0" borderId="0" xfId="2" applyNumberFormat="1" applyFont="1" applyFill="1" applyAlignment="1">
      <alignment horizontal="center"/>
    </xf>
    <xf numFmtId="0" fontId="4" fillId="0" borderId="0" xfId="0" quotePrefix="1" applyFont="1" applyAlignment="1">
      <alignment horizontal="center"/>
    </xf>
    <xf numFmtId="165" fontId="4" fillId="0" borderId="0" xfId="2" applyNumberFormat="1" applyFont="1" applyFill="1"/>
    <xf numFmtId="165" fontId="4" fillId="0" borderId="0" xfId="0" applyNumberFormat="1" applyFont="1"/>
    <xf numFmtId="9" fontId="4" fillId="0" borderId="0" xfId="3" applyFont="1" applyFill="1"/>
    <xf numFmtId="166" fontId="4" fillId="0" borderId="0" xfId="3" applyNumberFormat="1" applyFont="1" applyFill="1"/>
    <xf numFmtId="165" fontId="4" fillId="0" borderId="1" xfId="2" applyNumberFormat="1" applyFont="1" applyFill="1" applyBorder="1"/>
    <xf numFmtId="165" fontId="4" fillId="0" borderId="1" xfId="0" applyNumberFormat="1" applyFont="1" applyBorder="1"/>
    <xf numFmtId="165" fontId="4" fillId="0" borderId="0" xfId="2" applyNumberFormat="1" applyFont="1" applyFill="1" applyBorder="1"/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164" fontId="4" fillId="0" borderId="0" xfId="1" applyNumberFormat="1" applyFont="1" applyFill="1" applyBorder="1"/>
    <xf numFmtId="44" fontId="4" fillId="0" borderId="0" xfId="2" applyFont="1" applyFill="1" applyBorder="1"/>
    <xf numFmtId="164" fontId="4" fillId="0" borderId="1" xfId="1" applyNumberFormat="1" applyFont="1" applyFill="1" applyBorder="1"/>
    <xf numFmtId="164" fontId="4" fillId="0" borderId="0" xfId="0" applyNumberFormat="1" applyFont="1" applyAlignment="1">
      <alignment horizontal="center"/>
    </xf>
    <xf numFmtId="44" fontId="4" fillId="0" borderId="0" xfId="0" applyNumberFormat="1" applyFont="1"/>
    <xf numFmtId="166" fontId="4" fillId="0" borderId="0" xfId="3" applyNumberFormat="1" applyFont="1" applyFill="1" applyBorder="1"/>
    <xf numFmtId="0" fontId="8" fillId="0" borderId="0" xfId="0" applyFont="1"/>
    <xf numFmtId="6" fontId="4" fillId="0" borderId="0" xfId="0" applyNumberFormat="1" applyFont="1"/>
    <xf numFmtId="9" fontId="4" fillId="0" borderId="0" xfId="0" applyNumberFormat="1" applyFont="1"/>
    <xf numFmtId="6" fontId="4" fillId="0" borderId="1" xfId="0" applyNumberFormat="1" applyFont="1" applyBorder="1"/>
    <xf numFmtId="3" fontId="4" fillId="0" borderId="1" xfId="0" applyNumberFormat="1" applyFont="1" applyBorder="1"/>
    <xf numFmtId="8" fontId="4" fillId="0" borderId="0" xfId="0" applyNumberFormat="1" applyFont="1"/>
    <xf numFmtId="0" fontId="9" fillId="0" borderId="0" xfId="0" applyFont="1"/>
    <xf numFmtId="164" fontId="4" fillId="0" borderId="0" xfId="1" applyNumberFormat="1" applyFont="1"/>
    <xf numFmtId="164" fontId="4" fillId="0" borderId="1" xfId="1" applyNumberFormat="1" applyFont="1" applyBorder="1"/>
    <xf numFmtId="164" fontId="4" fillId="0" borderId="0" xfId="1" applyNumberFormat="1" applyFont="1" applyFill="1"/>
    <xf numFmtId="0" fontId="5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" fontId="6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164" fontId="6" fillId="0" borderId="0" xfId="1" applyNumberFormat="1" applyFont="1" applyFill="1"/>
    <xf numFmtId="164" fontId="5" fillId="0" borderId="0" xfId="0" applyNumberFormat="1" applyFont="1" applyFill="1"/>
    <xf numFmtId="6" fontId="4" fillId="0" borderId="0" xfId="0" applyNumberFormat="1" applyFont="1" applyFill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290792\Downloads\KPCO_R_KPSC_2_1_Attachment36_WalshWP16.xlsx" TargetMode="External"/><Relationship Id="rId1" Type="http://schemas.openxmlformats.org/officeDocument/2006/relationships/externalLinkPath" Target="file:///C:\Users\S290792\Downloads\KPCO_R_KPSC_2_1_Attachment36_WalshWP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"/>
      <sheetName val="ADJ-Calc"/>
      <sheetName val="2023 Rates"/>
      <sheetName val="12 CP FINAL"/>
      <sheetName val="Zonal Rates"/>
      <sheetName val="TransCo PJM Zonal Rates"/>
    </sheetNames>
    <sheetDataSet>
      <sheetData sheetId="0"/>
      <sheetData sheetId="1"/>
      <sheetData sheetId="2">
        <row r="17">
          <cell r="I17">
            <v>8294368.4078094866</v>
          </cell>
          <cell r="J17">
            <v>128209372.28515108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B1599-ED5A-4710-948E-E6BCE2A6BF00}">
  <dimension ref="A1:D39"/>
  <sheetViews>
    <sheetView tabSelected="1" workbookViewId="0">
      <selection activeCell="F8" sqref="F8"/>
    </sheetView>
  </sheetViews>
  <sheetFormatPr defaultRowHeight="12.75" x14ac:dyDescent="0.2"/>
  <cols>
    <col min="1" max="1" width="16.7109375" style="3" bestFit="1" customWidth="1"/>
    <col min="2" max="2" width="16.28515625" style="8" customWidth="1"/>
    <col min="3" max="4" width="16.28515625" style="3" customWidth="1"/>
    <col min="5" max="5" width="9.140625" style="3"/>
    <col min="6" max="6" width="54.28515625" style="3" bestFit="1" customWidth="1"/>
    <col min="7" max="16384" width="9.140625" style="3"/>
  </cols>
  <sheetData>
    <row r="1" spans="1:4" s="7" customFormat="1" ht="27.75" customHeight="1" x14ac:dyDescent="0.2">
      <c r="A1" s="14" t="s">
        <v>16</v>
      </c>
      <c r="B1" s="15" t="s">
        <v>17</v>
      </c>
      <c r="C1" s="14" t="s">
        <v>14</v>
      </c>
      <c r="D1" s="14" t="s">
        <v>13</v>
      </c>
    </row>
    <row r="2" spans="1:4" x14ac:dyDescent="0.2">
      <c r="A2" s="4" t="s">
        <v>0</v>
      </c>
      <c r="B2" s="8">
        <f>11979596*(0.483870967741935)</f>
        <v>5796578.7096774131</v>
      </c>
      <c r="C2" s="8">
        <f>('Base PJM LSE OATT'!C23/12)*(15/31)</f>
        <v>4925159.3338709679</v>
      </c>
      <c r="D2" s="8">
        <f>+B2-C2</f>
        <v>871419.37580644526</v>
      </c>
    </row>
    <row r="3" spans="1:4" x14ac:dyDescent="0.2">
      <c r="A3" s="5">
        <v>45323</v>
      </c>
      <c r="B3" s="8">
        <v>11459496.59</v>
      </c>
      <c r="C3" s="8">
        <f>'Base PJM LSE OATT'!$C$23/12</f>
        <v>10178662.623333333</v>
      </c>
      <c r="D3" s="8">
        <f t="shared" ref="D3:D31" si="0">+B3-C3</f>
        <v>1280833.9666666668</v>
      </c>
    </row>
    <row r="4" spans="1:4" x14ac:dyDescent="0.2">
      <c r="A4" s="6">
        <v>45352</v>
      </c>
      <c r="B4" s="8">
        <v>12001720.720000001</v>
      </c>
      <c r="C4" s="8">
        <f>'Base PJM LSE OATT'!$C$23/12</f>
        <v>10178662.623333333</v>
      </c>
      <c r="D4" s="8">
        <f t="shared" si="0"/>
        <v>1823058.0966666676</v>
      </c>
    </row>
    <row r="5" spans="1:4" x14ac:dyDescent="0.2">
      <c r="A5" s="5">
        <v>45383</v>
      </c>
      <c r="B5" s="8">
        <v>11796920.91</v>
      </c>
      <c r="C5" s="8">
        <f>'Base PJM LSE OATT'!$C$23/12</f>
        <v>10178662.623333333</v>
      </c>
      <c r="D5" s="8">
        <f t="shared" si="0"/>
        <v>1618258.2866666671</v>
      </c>
    </row>
    <row r="6" spans="1:4" x14ac:dyDescent="0.2">
      <c r="A6" s="5">
        <v>45413</v>
      </c>
      <c r="B6" s="8">
        <v>12180005.810000001</v>
      </c>
      <c r="C6" s="8">
        <f>'Base PJM LSE OATT'!$C$23/12</f>
        <v>10178662.623333333</v>
      </c>
      <c r="D6" s="8">
        <f t="shared" si="0"/>
        <v>2001343.1866666675</v>
      </c>
    </row>
    <row r="7" spans="1:4" x14ac:dyDescent="0.2">
      <c r="A7" s="6">
        <v>45444</v>
      </c>
      <c r="B7" s="8">
        <v>11780678.219999999</v>
      </c>
      <c r="C7" s="8">
        <f>'Base PJM LSE OATT'!$C$23/12</f>
        <v>10178662.623333333</v>
      </c>
      <c r="D7" s="8">
        <f t="shared" si="0"/>
        <v>1602015.5966666657</v>
      </c>
    </row>
    <row r="8" spans="1:4" x14ac:dyDescent="0.2">
      <c r="A8" s="5">
        <v>45474</v>
      </c>
      <c r="B8" s="8">
        <v>12105631.659999998</v>
      </c>
      <c r="C8" s="8">
        <f>'Base PJM LSE OATT'!$C$23/12</f>
        <v>10178662.623333333</v>
      </c>
      <c r="D8" s="8">
        <f t="shared" si="0"/>
        <v>1926969.0366666652</v>
      </c>
    </row>
    <row r="9" spans="1:4" x14ac:dyDescent="0.2">
      <c r="A9" s="5">
        <v>45505</v>
      </c>
      <c r="B9" s="8">
        <v>12159244.120000001</v>
      </c>
      <c r="C9" s="8">
        <f>'Base PJM LSE OATT'!$C$23/12</f>
        <v>10178662.623333333</v>
      </c>
      <c r="D9" s="8">
        <f t="shared" si="0"/>
        <v>1980581.496666668</v>
      </c>
    </row>
    <row r="10" spans="1:4" x14ac:dyDescent="0.2">
      <c r="A10" s="6">
        <v>45536</v>
      </c>
      <c r="B10" s="8">
        <v>11809659.9</v>
      </c>
      <c r="C10" s="8">
        <f>'Base PJM LSE OATT'!$C$23/12</f>
        <v>10178662.623333333</v>
      </c>
      <c r="D10" s="8">
        <f t="shared" si="0"/>
        <v>1630997.2766666673</v>
      </c>
    </row>
    <row r="11" spans="1:4" x14ac:dyDescent="0.2">
      <c r="A11" s="5">
        <v>45566</v>
      </c>
      <c r="B11" s="8">
        <v>12136061.310000002</v>
      </c>
      <c r="C11" s="8">
        <f>'Base PJM LSE OATT'!$C$23/12</f>
        <v>10178662.623333333</v>
      </c>
      <c r="D11" s="8">
        <f t="shared" si="0"/>
        <v>1957398.6866666693</v>
      </c>
    </row>
    <row r="12" spans="1:4" x14ac:dyDescent="0.2">
      <c r="A12" s="5">
        <v>45597</v>
      </c>
      <c r="B12" s="8">
        <v>11781029.16</v>
      </c>
      <c r="C12" s="8">
        <f>'Base PJM LSE OATT'!$C$23/12</f>
        <v>10178662.623333333</v>
      </c>
      <c r="D12" s="8">
        <f t="shared" si="0"/>
        <v>1602366.5366666671</v>
      </c>
    </row>
    <row r="13" spans="1:4" x14ac:dyDescent="0.2">
      <c r="A13" s="6">
        <v>45627</v>
      </c>
      <c r="B13" s="8">
        <v>12120562.1</v>
      </c>
      <c r="C13" s="8">
        <f>'Base PJM LSE OATT'!$C$23/12</f>
        <v>10178662.623333333</v>
      </c>
      <c r="D13" s="8">
        <f t="shared" si="0"/>
        <v>1941899.4766666666</v>
      </c>
    </row>
    <row r="14" spans="1:4" x14ac:dyDescent="0.2">
      <c r="A14" s="5">
        <v>45658</v>
      </c>
      <c r="B14" s="8">
        <v>11850293.07</v>
      </c>
      <c r="C14" s="8">
        <f>'Base PJM LSE OATT'!$C$23/12</f>
        <v>10178662.623333333</v>
      </c>
      <c r="D14" s="8">
        <f t="shared" si="0"/>
        <v>1671630.4466666672</v>
      </c>
    </row>
    <row r="15" spans="1:4" x14ac:dyDescent="0.2">
      <c r="A15" s="5">
        <v>45689</v>
      </c>
      <c r="B15" s="13">
        <v>10879542.560000001</v>
      </c>
      <c r="C15" s="8">
        <f>(('Base PJM LSE OATT'!$C$23/12)*(20/28))+(('Base PJM LSE OATT'!D25/12)*(8/28))</f>
        <v>10517111.683880014</v>
      </c>
      <c r="D15" s="8">
        <f t="shared" si="0"/>
        <v>362430.87611998618</v>
      </c>
    </row>
    <row r="16" spans="1:4" x14ac:dyDescent="0.2">
      <c r="A16" s="6">
        <v>45717</v>
      </c>
      <c r="B16" s="8">
        <v>12064869.460000001</v>
      </c>
      <c r="C16" s="8">
        <f>'Base PJM LSE OATT'!$D$25/12</f>
        <v>11363234.335246718</v>
      </c>
      <c r="D16" s="8">
        <f t="shared" si="0"/>
        <v>701635.12475328334</v>
      </c>
    </row>
    <row r="17" spans="1:4" x14ac:dyDescent="0.2">
      <c r="A17" s="5">
        <v>45748</v>
      </c>
      <c r="B17" s="8">
        <v>11587491.980000002</v>
      </c>
      <c r="C17" s="8">
        <f>'Base PJM LSE OATT'!$D$25/12</f>
        <v>11363234.335246718</v>
      </c>
      <c r="D17" s="8">
        <f t="shared" si="0"/>
        <v>224257.64475328475</v>
      </c>
    </row>
    <row r="18" spans="1:4" x14ac:dyDescent="0.2">
      <c r="A18" s="5">
        <v>45778</v>
      </c>
      <c r="B18" s="8">
        <v>12005694.52</v>
      </c>
      <c r="C18" s="8">
        <f>'Base PJM LSE OATT'!$D$25/12</f>
        <v>11363234.335246718</v>
      </c>
      <c r="D18" s="8">
        <f t="shared" si="0"/>
        <v>642460.184753282</v>
      </c>
    </row>
    <row r="19" spans="1:4" x14ac:dyDescent="0.2">
      <c r="A19" s="6">
        <v>45809</v>
      </c>
      <c r="B19" s="8">
        <v>11837653.939999999</v>
      </c>
      <c r="C19" s="8">
        <f>'Base PJM LSE OATT'!$D$25/12</f>
        <v>11363234.335246718</v>
      </c>
      <c r="D19" s="8">
        <f t="shared" si="0"/>
        <v>474419.60475328192</v>
      </c>
    </row>
    <row r="20" spans="1:4" x14ac:dyDescent="0.2">
      <c r="A20" s="5">
        <v>45839</v>
      </c>
      <c r="B20" s="8">
        <v>11699815.180000002</v>
      </c>
      <c r="C20" s="8">
        <f>'Base PJM LSE OATT'!$D$25/12</f>
        <v>11363234.335246718</v>
      </c>
      <c r="D20" s="8">
        <f t="shared" si="0"/>
        <v>336580.84475328401</v>
      </c>
    </row>
    <row r="21" spans="1:4" x14ac:dyDescent="0.2">
      <c r="A21" s="6">
        <v>45870</v>
      </c>
      <c r="B21" s="8">
        <v>11946809.02</v>
      </c>
      <c r="C21" s="8">
        <f>'Base PJM LSE OATT'!$D$25/12</f>
        <v>11363234.335246718</v>
      </c>
      <c r="D21" s="8">
        <f t="shared" si="0"/>
        <v>583574.684753282</v>
      </c>
    </row>
    <row r="22" spans="1:4" x14ac:dyDescent="0.2">
      <c r="A22" s="5">
        <v>45901</v>
      </c>
      <c r="B22" s="8">
        <v>11608147.270000001</v>
      </c>
      <c r="C22" s="8">
        <f>'Base PJM LSE OATT'!$D$25/12</f>
        <v>11363234.335246718</v>
      </c>
      <c r="D22" s="8">
        <f t="shared" si="0"/>
        <v>244912.93475328386</v>
      </c>
    </row>
    <row r="23" spans="1:4" x14ac:dyDescent="0.2">
      <c r="A23" s="6">
        <v>45931</v>
      </c>
      <c r="B23" s="8">
        <v>11959458.499999998</v>
      </c>
      <c r="C23" s="8">
        <f>'Base PJM LSE OATT'!$D$25/12</f>
        <v>11363234.335246718</v>
      </c>
      <c r="D23" s="8">
        <f t="shared" si="0"/>
        <v>596224.16475328058</v>
      </c>
    </row>
    <row r="24" spans="1:4" x14ac:dyDescent="0.2">
      <c r="A24" s="5">
        <v>45962</v>
      </c>
      <c r="B24" s="8">
        <v>11579584.200000001</v>
      </c>
      <c r="C24" s="8">
        <f>'Base PJM LSE OATT'!$D$25/12</f>
        <v>11363234.335246718</v>
      </c>
      <c r="D24" s="8">
        <f t="shared" si="0"/>
        <v>216349.86475328356</v>
      </c>
    </row>
    <row r="25" spans="1:4" x14ac:dyDescent="0.2">
      <c r="A25" s="6">
        <v>45992</v>
      </c>
      <c r="B25" s="8">
        <v>11975167.720000001</v>
      </c>
      <c r="C25" s="8">
        <f>'Base PJM LSE OATT'!$D$25/12</f>
        <v>11363234.335246718</v>
      </c>
      <c r="D25" s="8">
        <f t="shared" si="0"/>
        <v>611933.38475328311</v>
      </c>
    </row>
    <row r="26" spans="1:4" x14ac:dyDescent="0.2">
      <c r="A26" s="5">
        <v>46023</v>
      </c>
      <c r="B26" s="8">
        <v>12728164.82</v>
      </c>
      <c r="C26" s="8">
        <f>'Base PJM LSE OATT'!$D$25/12</f>
        <v>11363234.335246718</v>
      </c>
      <c r="D26" s="8">
        <f t="shared" si="0"/>
        <v>1364930.4847532827</v>
      </c>
    </row>
    <row r="27" spans="1:4" x14ac:dyDescent="0.2">
      <c r="A27" s="5">
        <v>46054</v>
      </c>
      <c r="B27" s="8">
        <v>11610863.710000001</v>
      </c>
      <c r="C27" s="8">
        <f>'Base PJM LSE OATT'!$D$25/12</f>
        <v>11363234.335246718</v>
      </c>
      <c r="D27" s="8">
        <f t="shared" si="0"/>
        <v>247629.37475328334</v>
      </c>
    </row>
    <row r="28" spans="1:4" x14ac:dyDescent="0.2">
      <c r="A28" s="6">
        <v>46082</v>
      </c>
      <c r="B28" s="8">
        <v>12865190.449999999</v>
      </c>
      <c r="C28" s="8">
        <f>'Base PJM LSE OATT'!C64/12</f>
        <v>11856729.833333334</v>
      </c>
      <c r="D28" s="8">
        <f t="shared" si="0"/>
        <v>1008460.6166666653</v>
      </c>
    </row>
    <row r="29" spans="1:4" x14ac:dyDescent="0.2">
      <c r="A29" s="5">
        <v>46113</v>
      </c>
      <c r="B29" s="8">
        <v>12442853.65</v>
      </c>
      <c r="C29" s="8">
        <f>'Base PJM LSE OATT'!C64/12</f>
        <v>11856729.833333334</v>
      </c>
      <c r="D29" s="8">
        <f t="shared" si="0"/>
        <v>586123.81666666642</v>
      </c>
    </row>
    <row r="30" spans="1:4" x14ac:dyDescent="0.2">
      <c r="A30" s="5">
        <v>46143</v>
      </c>
      <c r="B30" s="8">
        <v>12870635.859999999</v>
      </c>
      <c r="C30" s="8">
        <f>'Base PJM LSE OATT'!C64/12</f>
        <v>11856729.833333334</v>
      </c>
      <c r="D30" s="8">
        <f t="shared" si="0"/>
        <v>1013906.0266666654</v>
      </c>
    </row>
    <row r="31" spans="1:4" x14ac:dyDescent="0.2">
      <c r="A31" s="5">
        <v>46174</v>
      </c>
      <c r="B31" s="8">
        <v>12424284.07</v>
      </c>
      <c r="C31" s="8">
        <f>'Base PJM LSE OATT'!C64/12</f>
        <v>11856729.833333334</v>
      </c>
      <c r="D31" s="8">
        <f t="shared" si="0"/>
        <v>567554.23666666634</v>
      </c>
    </row>
    <row r="32" spans="1:4" x14ac:dyDescent="0.2">
      <c r="A32" s="11" t="s">
        <v>15</v>
      </c>
      <c r="D32" s="12">
        <f>SUM(D2:D31)</f>
        <v>31692155.335632496</v>
      </c>
    </row>
    <row r="38" spans="1:1" x14ac:dyDescent="0.2">
      <c r="A38" s="9"/>
    </row>
    <row r="39" spans="1:1" x14ac:dyDescent="0.2">
      <c r="A39" s="9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7B5A-F704-4A98-9F14-E8CD12D7D8A6}">
  <dimension ref="A1:AF17"/>
  <sheetViews>
    <sheetView workbookViewId="0">
      <selection activeCell="D26" sqref="D26"/>
    </sheetView>
  </sheetViews>
  <sheetFormatPr defaultRowHeight="12.75" x14ac:dyDescent="0.2"/>
  <cols>
    <col min="1" max="1" width="11.5703125" style="3" customWidth="1"/>
    <col min="2" max="2" width="45" style="3" bestFit="1" customWidth="1"/>
    <col min="3" max="20" width="12.5703125" style="3" customWidth="1"/>
    <col min="21" max="32" width="11.140625" style="3" bestFit="1" customWidth="1"/>
    <col min="33" max="16384" width="9.140625" style="3"/>
  </cols>
  <sheetData>
    <row r="1" spans="1:32" s="47" customFormat="1" x14ac:dyDescent="0.2"/>
    <row r="2" spans="1:32" s="47" customFormat="1" x14ac:dyDescent="0.2"/>
    <row r="3" spans="1:32" s="49" customFormat="1" ht="34.5" customHeight="1" x14ac:dyDescent="0.25">
      <c r="A3" s="48" t="s">
        <v>1</v>
      </c>
      <c r="B3" s="48" t="s">
        <v>2</v>
      </c>
      <c r="C3" s="49" t="s">
        <v>12</v>
      </c>
      <c r="D3" s="50">
        <v>45323</v>
      </c>
      <c r="E3" s="50">
        <v>45352</v>
      </c>
      <c r="F3" s="50">
        <v>45383</v>
      </c>
      <c r="G3" s="50">
        <v>45413</v>
      </c>
      <c r="H3" s="50">
        <v>45444</v>
      </c>
      <c r="I3" s="50">
        <v>45474</v>
      </c>
      <c r="J3" s="50">
        <v>45505</v>
      </c>
      <c r="K3" s="50">
        <v>45536</v>
      </c>
      <c r="L3" s="50">
        <v>45566</v>
      </c>
      <c r="M3" s="50">
        <v>45597</v>
      </c>
      <c r="N3" s="50">
        <v>45627</v>
      </c>
      <c r="O3" s="50">
        <v>45658</v>
      </c>
      <c r="P3" s="50">
        <v>45689</v>
      </c>
      <c r="Q3" s="50">
        <v>45717</v>
      </c>
      <c r="R3" s="50">
        <v>45748</v>
      </c>
      <c r="S3" s="50">
        <v>45778</v>
      </c>
      <c r="T3" s="50">
        <v>45809</v>
      </c>
      <c r="U3" s="50">
        <v>45839</v>
      </c>
      <c r="V3" s="50">
        <v>45870</v>
      </c>
      <c r="W3" s="50">
        <v>45901</v>
      </c>
      <c r="X3" s="50">
        <v>45931</v>
      </c>
      <c r="Y3" s="50">
        <v>45962</v>
      </c>
      <c r="Z3" s="50">
        <v>45992</v>
      </c>
      <c r="AA3" s="50">
        <v>46023</v>
      </c>
      <c r="AB3" s="50">
        <v>46054</v>
      </c>
      <c r="AC3" s="50">
        <v>46082</v>
      </c>
      <c r="AD3" s="50">
        <v>46113</v>
      </c>
      <c r="AE3" s="50">
        <v>46143</v>
      </c>
      <c r="AF3" s="50">
        <v>46174</v>
      </c>
    </row>
    <row r="4" spans="1:32" s="47" customFormat="1" x14ac:dyDescent="0.2">
      <c r="A4" s="51">
        <v>5650021</v>
      </c>
      <c r="B4" s="52" t="s">
        <v>3</v>
      </c>
      <c r="C4" s="13">
        <v>72919.290000000008</v>
      </c>
      <c r="D4" s="13">
        <v>71425.540000000008</v>
      </c>
      <c r="E4" s="13">
        <v>72269.990000000005</v>
      </c>
      <c r="F4" s="13">
        <v>72172.400000000009</v>
      </c>
      <c r="G4" s="13">
        <v>72270.009999999995</v>
      </c>
      <c r="H4" s="13">
        <v>72172.460000000006</v>
      </c>
      <c r="I4" s="13">
        <v>72347.77</v>
      </c>
      <c r="J4" s="13">
        <v>72425.39</v>
      </c>
      <c r="K4" s="13">
        <v>72250.12</v>
      </c>
      <c r="L4" s="13">
        <v>72347.680000000008</v>
      </c>
      <c r="M4" s="13">
        <v>72250.11</v>
      </c>
      <c r="N4" s="13">
        <v>78947.759999999995</v>
      </c>
      <c r="O4" s="13">
        <v>84543.12</v>
      </c>
      <c r="P4" s="13">
        <v>74451.600000000006</v>
      </c>
      <c r="Q4" s="13">
        <v>127048.53</v>
      </c>
      <c r="R4" s="13">
        <v>90871.650000000009</v>
      </c>
      <c r="S4" s="13">
        <v>91257.49</v>
      </c>
      <c r="T4" s="13">
        <v>90871.66</v>
      </c>
      <c r="U4" s="13">
        <v>91257.45</v>
      </c>
      <c r="V4" s="13">
        <v>91143.26</v>
      </c>
      <c r="W4" s="13">
        <v>90757.440000000002</v>
      </c>
      <c r="X4" s="13">
        <v>91200.320000000007</v>
      </c>
      <c r="Y4" s="13">
        <v>90822.040000000008</v>
      </c>
      <c r="Z4" s="13">
        <v>91204.03</v>
      </c>
      <c r="AA4" s="13">
        <v>88797.23</v>
      </c>
      <c r="AB4" s="13">
        <v>87446.53</v>
      </c>
      <c r="AC4" s="13">
        <v>88797.56</v>
      </c>
      <c r="AD4" s="13">
        <v>88347.25</v>
      </c>
      <c r="AE4" s="13">
        <v>88797.59</v>
      </c>
      <c r="AF4" s="13">
        <v>88852.42</v>
      </c>
    </row>
    <row r="5" spans="1:32" s="47" customFormat="1" x14ac:dyDescent="0.2">
      <c r="A5" s="51">
        <v>5650015</v>
      </c>
      <c r="B5" s="52" t="s">
        <v>4</v>
      </c>
      <c r="C5" s="13">
        <v>17805.91</v>
      </c>
      <c r="D5" s="13">
        <v>14028.62</v>
      </c>
      <c r="E5" s="13">
        <v>13616.74</v>
      </c>
      <c r="F5" s="13">
        <v>11770.97</v>
      </c>
      <c r="G5" s="13">
        <v>12613.19</v>
      </c>
      <c r="H5" s="13">
        <v>13746.02</v>
      </c>
      <c r="I5" s="13">
        <v>15142.11</v>
      </c>
      <c r="J5" s="13">
        <v>14278.87</v>
      </c>
      <c r="K5" s="13">
        <v>12454.03</v>
      </c>
      <c r="L5" s="13">
        <v>12289.300000000001</v>
      </c>
      <c r="M5" s="13">
        <v>12384.130000000001</v>
      </c>
      <c r="N5" s="13">
        <v>15917.140000000001</v>
      </c>
      <c r="O5" s="13">
        <v>19216.27</v>
      </c>
      <c r="P5" s="13">
        <v>14587.66</v>
      </c>
      <c r="Q5" s="13">
        <v>13698.220000000001</v>
      </c>
      <c r="R5" s="13">
        <v>12070.45</v>
      </c>
      <c r="S5" s="13">
        <v>11519.97</v>
      </c>
      <c r="T5" s="13">
        <v>13654.09</v>
      </c>
      <c r="U5" s="13">
        <v>15493.06</v>
      </c>
      <c r="V5" s="13">
        <v>13760.82</v>
      </c>
      <c r="W5" s="13">
        <v>11522.91</v>
      </c>
      <c r="X5" s="13">
        <v>11322.4</v>
      </c>
      <c r="Y5" s="13">
        <v>13050.18</v>
      </c>
      <c r="Z5" s="13">
        <v>16189.61</v>
      </c>
      <c r="AA5" s="13">
        <v>18125.510000000002</v>
      </c>
      <c r="AB5" s="13">
        <v>15613.34</v>
      </c>
      <c r="AC5" s="13">
        <v>13082.960000000001</v>
      </c>
      <c r="AD5" s="13">
        <v>11801.42</v>
      </c>
      <c r="AE5" s="13">
        <v>12523.800000000001</v>
      </c>
      <c r="AF5" s="13">
        <v>13503.36</v>
      </c>
    </row>
    <row r="6" spans="1:32" s="47" customFormat="1" x14ac:dyDescent="0.2">
      <c r="A6" s="51">
        <v>4561005</v>
      </c>
      <c r="B6" s="52" t="s">
        <v>5</v>
      </c>
      <c r="C6" s="13">
        <v>-338660.56</v>
      </c>
      <c r="D6" s="13">
        <v>-106665.92</v>
      </c>
      <c r="E6" s="13">
        <v>-307667.74</v>
      </c>
      <c r="F6" s="13">
        <v>-137109.12</v>
      </c>
      <c r="G6" s="13">
        <v>-128057.65</v>
      </c>
      <c r="H6" s="13">
        <v>-154030.01</v>
      </c>
      <c r="I6" s="13">
        <v>-204284.79</v>
      </c>
      <c r="J6" s="13">
        <v>-148955.76999999999</v>
      </c>
      <c r="K6" s="13">
        <v>-122543.96</v>
      </c>
      <c r="L6" s="13">
        <v>-168119.25</v>
      </c>
      <c r="M6" s="13">
        <v>-151074.75</v>
      </c>
      <c r="N6" s="13">
        <v>-190746.49</v>
      </c>
      <c r="O6" s="13">
        <v>-338806.06</v>
      </c>
      <c r="P6" s="13">
        <v>-190931.29</v>
      </c>
      <c r="Q6" s="13">
        <v>-125614.5</v>
      </c>
      <c r="R6" s="13">
        <v>-225133.31</v>
      </c>
      <c r="S6" s="13">
        <v>-177108.09</v>
      </c>
      <c r="T6" s="13">
        <v>22977.47</v>
      </c>
      <c r="U6" s="13">
        <v>-488031.28</v>
      </c>
      <c r="V6" s="13">
        <v>-234203.96</v>
      </c>
      <c r="W6" s="13">
        <v>-202344.45</v>
      </c>
      <c r="X6" s="13">
        <v>-221770.7</v>
      </c>
      <c r="Y6" s="13">
        <v>-179532.01</v>
      </c>
      <c r="Z6" s="13">
        <v>-221764.09</v>
      </c>
      <c r="AA6" s="13">
        <v>-353014.03</v>
      </c>
      <c r="AB6" s="13">
        <v>-269977.65000000002</v>
      </c>
      <c r="AC6" s="13">
        <v>-208134.28</v>
      </c>
      <c r="AD6" s="13">
        <v>-230774.12</v>
      </c>
      <c r="AE6" s="13">
        <v>-201344.23</v>
      </c>
      <c r="AF6" s="13">
        <v>-254298.68</v>
      </c>
    </row>
    <row r="7" spans="1:32" s="47" customFormat="1" x14ac:dyDescent="0.2">
      <c r="A7" s="51">
        <v>4561002</v>
      </c>
      <c r="B7" s="52" t="s">
        <v>6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</row>
    <row r="8" spans="1:32" s="47" customFormat="1" x14ac:dyDescent="0.2">
      <c r="A8" s="51">
        <v>5550155</v>
      </c>
      <c r="B8" s="52" t="s">
        <v>7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</row>
    <row r="9" spans="1:32" s="47" customFormat="1" x14ac:dyDescent="0.2">
      <c r="A9" s="51">
        <v>4561035</v>
      </c>
      <c r="B9" s="53" t="s">
        <v>8</v>
      </c>
      <c r="C9" s="13">
        <v>5147379.34</v>
      </c>
      <c r="D9" s="13">
        <v>4813979.2</v>
      </c>
      <c r="E9" s="13">
        <v>5148028.9400000004</v>
      </c>
      <c r="F9" s="13">
        <v>4980679.2699999996</v>
      </c>
      <c r="G9" s="13">
        <v>5148028.9400000004</v>
      </c>
      <c r="H9" s="13">
        <v>4980679.2699999996</v>
      </c>
      <c r="I9" s="13">
        <v>5147951.29</v>
      </c>
      <c r="J9" s="13">
        <v>5147873.6399999997</v>
      </c>
      <c r="K9" s="13">
        <v>4980601.62</v>
      </c>
      <c r="L9" s="13">
        <v>5147951.29</v>
      </c>
      <c r="M9" s="13">
        <v>4980601.62</v>
      </c>
      <c r="N9" s="13">
        <v>5141351.21</v>
      </c>
      <c r="O9" s="13">
        <v>4916437.05</v>
      </c>
      <c r="P9" s="13">
        <v>4436559.62</v>
      </c>
      <c r="Q9" s="13">
        <v>4882865.9800000004</v>
      </c>
      <c r="R9" s="13">
        <v>4749763.6900000004</v>
      </c>
      <c r="S9" s="13">
        <v>4909722.83</v>
      </c>
      <c r="T9" s="13">
        <v>4749763.6900000004</v>
      </c>
      <c r="U9" s="13">
        <v>4909722.83</v>
      </c>
      <c r="V9" s="13">
        <v>4909837.0199999996</v>
      </c>
      <c r="W9" s="13">
        <v>4749877.8899999997</v>
      </c>
      <c r="X9" s="13">
        <v>4909779.93</v>
      </c>
      <c r="Y9" s="13">
        <v>4750220.6900000004</v>
      </c>
      <c r="Z9" s="13">
        <v>4909983.1900000004</v>
      </c>
      <c r="AA9" s="13">
        <v>5299008.26</v>
      </c>
      <c r="AB9" s="13">
        <v>4781707.78</v>
      </c>
      <c r="AC9" s="13">
        <v>5299008.26</v>
      </c>
      <c r="AD9" s="13">
        <v>5126574.7699999996</v>
      </c>
      <c r="AE9" s="13">
        <v>5299008.26</v>
      </c>
      <c r="AF9" s="13">
        <v>5126069.5999999996</v>
      </c>
    </row>
    <row r="10" spans="1:32" s="47" customFormat="1" x14ac:dyDescent="0.2">
      <c r="A10" s="51">
        <v>4561036</v>
      </c>
      <c r="B10" s="52" t="s">
        <v>9</v>
      </c>
      <c r="C10" s="13">
        <v>17823.75</v>
      </c>
      <c r="D10" s="13">
        <v>13933.93</v>
      </c>
      <c r="E10" s="13">
        <v>13518.48</v>
      </c>
      <c r="F10" s="13">
        <v>11693.99</v>
      </c>
      <c r="G10" s="13">
        <v>12552.66</v>
      </c>
      <c r="H10" s="13">
        <v>13679.29</v>
      </c>
      <c r="I10" s="13">
        <v>15090.25</v>
      </c>
      <c r="J10" s="13">
        <v>14229.96</v>
      </c>
      <c r="K10" s="13">
        <v>12357.87</v>
      </c>
      <c r="L10" s="13">
        <v>12207.23</v>
      </c>
      <c r="M10" s="13">
        <v>12253.89</v>
      </c>
      <c r="N10" s="13">
        <v>15781.37</v>
      </c>
      <c r="O10" s="13">
        <v>11216.7</v>
      </c>
      <c r="P10" s="13">
        <v>8542.7800000000007</v>
      </c>
      <c r="Q10" s="13">
        <v>7998.52</v>
      </c>
      <c r="R10" s="13">
        <v>7031.69</v>
      </c>
      <c r="S10" s="13">
        <v>6746.27</v>
      </c>
      <c r="T10" s="13">
        <v>7968.23</v>
      </c>
      <c r="U10" s="13">
        <v>9072.99</v>
      </c>
      <c r="V10" s="13">
        <v>8058.55</v>
      </c>
      <c r="W10" s="13">
        <v>6737.24</v>
      </c>
      <c r="X10" s="13">
        <v>6626.47</v>
      </c>
      <c r="Y10" s="13">
        <v>7602.9</v>
      </c>
      <c r="Z10" s="13">
        <v>9454.33</v>
      </c>
      <c r="AA10" s="13">
        <v>13943.2</v>
      </c>
      <c r="AB10" s="13">
        <v>12006.21</v>
      </c>
      <c r="AC10" s="13">
        <v>10053.290000000001</v>
      </c>
      <c r="AD10" s="13">
        <v>9008.7199999999993</v>
      </c>
      <c r="AE10" s="13">
        <v>9521.7800000000007</v>
      </c>
      <c r="AF10" s="13">
        <v>10383.77</v>
      </c>
    </row>
    <row r="11" spans="1:32" s="47" customFormat="1" x14ac:dyDescent="0.2">
      <c r="A11" s="51">
        <v>4561060</v>
      </c>
      <c r="B11" s="52" t="s">
        <v>10</v>
      </c>
      <c r="C11" s="13">
        <v>107360.58</v>
      </c>
      <c r="D11" s="13">
        <v>107360.58</v>
      </c>
      <c r="E11" s="13">
        <v>107360.58</v>
      </c>
      <c r="F11" s="13">
        <v>107360.58</v>
      </c>
      <c r="G11" s="13">
        <v>107360.58</v>
      </c>
      <c r="H11" s="13">
        <v>107360.58</v>
      </c>
      <c r="I11" s="13">
        <v>107360.58</v>
      </c>
      <c r="J11" s="13">
        <v>107360.58</v>
      </c>
      <c r="K11" s="13">
        <v>107360.58</v>
      </c>
      <c r="L11" s="13">
        <v>107360.58</v>
      </c>
      <c r="M11" s="13">
        <v>107360.58</v>
      </c>
      <c r="N11" s="13">
        <v>107360.58</v>
      </c>
      <c r="O11" s="13">
        <v>89401.67</v>
      </c>
      <c r="P11" s="13">
        <v>89401.67</v>
      </c>
      <c r="Q11" s="13">
        <v>89401.67</v>
      </c>
      <c r="R11" s="13">
        <v>89401.67</v>
      </c>
      <c r="S11" s="13">
        <v>89401.67</v>
      </c>
      <c r="T11" s="13">
        <v>89401.67</v>
      </c>
      <c r="U11" s="13">
        <v>89401.67</v>
      </c>
      <c r="V11" s="13">
        <v>89401.67</v>
      </c>
      <c r="W11" s="13">
        <v>89401.67</v>
      </c>
      <c r="X11" s="13">
        <v>89401.67</v>
      </c>
      <c r="Y11" s="13">
        <v>89409.07</v>
      </c>
      <c r="Z11" s="13">
        <v>89405.37</v>
      </c>
      <c r="AA11" s="13">
        <v>90734.98</v>
      </c>
      <c r="AB11" s="13">
        <v>90734.98</v>
      </c>
      <c r="AC11" s="13">
        <v>91494.44</v>
      </c>
      <c r="AD11" s="13">
        <v>93013.36</v>
      </c>
      <c r="AE11" s="13">
        <v>91494.44</v>
      </c>
      <c r="AF11" s="13">
        <v>91494.44</v>
      </c>
    </row>
    <row r="12" spans="1:32" s="47" customFormat="1" x14ac:dyDescent="0.2">
      <c r="A12" s="51">
        <v>5650012</v>
      </c>
      <c r="B12" s="52" t="s">
        <v>10</v>
      </c>
      <c r="C12" s="13">
        <v>173455.56</v>
      </c>
      <c r="D12" s="13">
        <v>173773.47</v>
      </c>
      <c r="E12" s="13">
        <v>173081.5</v>
      </c>
      <c r="F12" s="13">
        <v>173766.30000000002</v>
      </c>
      <c r="G12" s="13">
        <v>173725.86000000002</v>
      </c>
      <c r="H12" s="13">
        <v>170484.08000000002</v>
      </c>
      <c r="I12" s="13">
        <v>170512.22</v>
      </c>
      <c r="J12" s="13">
        <v>170519.23</v>
      </c>
      <c r="K12" s="13">
        <v>170593.13</v>
      </c>
      <c r="L12" s="13">
        <v>170512.23</v>
      </c>
      <c r="M12" s="13">
        <v>170667.06</v>
      </c>
      <c r="N12" s="13">
        <v>170438.30000000002</v>
      </c>
      <c r="O12" s="13">
        <v>167900.46</v>
      </c>
      <c r="P12" s="13">
        <v>178658.29</v>
      </c>
      <c r="Q12" s="13">
        <v>169087.17</v>
      </c>
      <c r="R12" s="13">
        <v>173806.15</v>
      </c>
      <c r="S12" s="13">
        <v>173770.52</v>
      </c>
      <c r="T12" s="13">
        <v>173337.14</v>
      </c>
      <c r="U12" s="13">
        <v>172514.6</v>
      </c>
      <c r="V12" s="13">
        <v>168427.80000000002</v>
      </c>
      <c r="W12" s="13">
        <v>172514.58000000002</v>
      </c>
      <c r="X12" s="13">
        <v>172514.55000000002</v>
      </c>
      <c r="Y12" s="13">
        <v>117768.74</v>
      </c>
      <c r="Z12" s="13">
        <v>179649.54</v>
      </c>
      <c r="AA12" s="13">
        <v>232394.04</v>
      </c>
      <c r="AB12" s="13">
        <v>232597.11000000002</v>
      </c>
      <c r="AC12" s="13">
        <v>232712.6</v>
      </c>
      <c r="AD12" s="13">
        <v>232520.02000000002</v>
      </c>
      <c r="AE12" s="13">
        <v>232458.6</v>
      </c>
      <c r="AF12" s="13">
        <v>235916.94</v>
      </c>
    </row>
    <row r="13" spans="1:32" s="47" customFormat="1" x14ac:dyDescent="0.2">
      <c r="A13" s="51">
        <v>5650016</v>
      </c>
      <c r="B13" s="53" t="s">
        <v>11</v>
      </c>
      <c r="C13" s="13">
        <v>6323262.7699999996</v>
      </c>
      <c r="D13" s="13">
        <v>5913412.0600000005</v>
      </c>
      <c r="E13" s="13">
        <v>6323263.1100000003</v>
      </c>
      <c r="F13" s="13">
        <v>6118337.4100000001</v>
      </c>
      <c r="G13" s="13">
        <v>6323263.1100000003</v>
      </c>
      <c r="H13" s="13">
        <v>6118337.4100000001</v>
      </c>
      <c r="I13" s="13">
        <v>6323263.1100000003</v>
      </c>
      <c r="J13" s="13">
        <v>6323263.1100000003</v>
      </c>
      <c r="K13" s="13">
        <v>6118337.4100000001</v>
      </c>
      <c r="L13" s="13">
        <v>6323263.1100000003</v>
      </c>
      <c r="M13" s="13">
        <v>6118337.4100000001</v>
      </c>
      <c r="N13" s="13">
        <v>6323263.1100000003</v>
      </c>
      <c r="O13" s="13">
        <v>6501533.21</v>
      </c>
      <c r="P13" s="13">
        <v>5869421.5899999999</v>
      </c>
      <c r="Q13" s="13">
        <v>6501533.21</v>
      </c>
      <c r="R13" s="13">
        <v>6290829.3399999999</v>
      </c>
      <c r="S13" s="13">
        <v>6501533.21</v>
      </c>
      <c r="T13" s="13">
        <v>6290829.3399999999</v>
      </c>
      <c r="U13" s="13">
        <v>6501533.21</v>
      </c>
      <c r="V13" s="13">
        <v>6501533.21</v>
      </c>
      <c r="W13" s="13">
        <v>6290829.3399999999</v>
      </c>
      <c r="X13" s="13">
        <v>6501533.21</v>
      </c>
      <c r="Y13" s="13">
        <v>6291358.9299999997</v>
      </c>
      <c r="Z13" s="13">
        <v>6501802.3700000001</v>
      </c>
      <c r="AA13" s="13">
        <v>6971809.3899999997</v>
      </c>
      <c r="AB13" s="13">
        <v>6294369.1799999997</v>
      </c>
      <c r="AC13" s="13">
        <v>6971809.3899999997</v>
      </c>
      <c r="AD13" s="13">
        <v>6745995.9900000002</v>
      </c>
      <c r="AE13" s="13">
        <v>6971809.3899999997</v>
      </c>
      <c r="AF13" s="13">
        <v>6745995.9900000002</v>
      </c>
    </row>
    <row r="14" spans="1:32" s="47" customFormat="1" x14ac:dyDescent="0.2">
      <c r="A14" s="51">
        <v>5650019</v>
      </c>
      <c r="B14" s="52" t="s">
        <v>10</v>
      </c>
      <c r="C14" s="13">
        <v>458249.12</v>
      </c>
      <c r="D14" s="13">
        <v>458249.11</v>
      </c>
      <c r="E14" s="13">
        <v>458249.12</v>
      </c>
      <c r="F14" s="13">
        <v>458249.11</v>
      </c>
      <c r="G14" s="13">
        <v>458249.11</v>
      </c>
      <c r="H14" s="13">
        <v>458249.12</v>
      </c>
      <c r="I14" s="13">
        <v>458249.12</v>
      </c>
      <c r="J14" s="13">
        <v>458249.11</v>
      </c>
      <c r="K14" s="13">
        <v>458249.10000000003</v>
      </c>
      <c r="L14" s="13">
        <v>458249.14</v>
      </c>
      <c r="M14" s="13">
        <v>458249.11</v>
      </c>
      <c r="N14" s="13">
        <v>458249.12</v>
      </c>
      <c r="O14" s="13">
        <v>398850.65</v>
      </c>
      <c r="P14" s="13">
        <v>398850.64</v>
      </c>
      <c r="Q14" s="13">
        <v>398850.66000000003</v>
      </c>
      <c r="R14" s="13">
        <v>398850.65</v>
      </c>
      <c r="S14" s="13">
        <v>398850.65</v>
      </c>
      <c r="T14" s="13">
        <v>398850.65</v>
      </c>
      <c r="U14" s="13">
        <v>398850.65</v>
      </c>
      <c r="V14" s="13">
        <v>398850.65</v>
      </c>
      <c r="W14" s="13">
        <v>398850.65</v>
      </c>
      <c r="X14" s="13">
        <v>398850.65</v>
      </c>
      <c r="Y14" s="13">
        <v>398883.66000000003</v>
      </c>
      <c r="Z14" s="13">
        <v>399243.37</v>
      </c>
      <c r="AA14" s="13">
        <v>366366.24</v>
      </c>
      <c r="AB14" s="13">
        <v>366366.23</v>
      </c>
      <c r="AC14" s="13">
        <v>366366.23</v>
      </c>
      <c r="AD14" s="13">
        <v>366366.24</v>
      </c>
      <c r="AE14" s="13">
        <v>366366.23</v>
      </c>
      <c r="AF14" s="13">
        <v>366366.23</v>
      </c>
    </row>
    <row r="15" spans="1:32" s="47" customFormat="1" x14ac:dyDescent="0.2">
      <c r="A15" s="51"/>
      <c r="B15" s="52" t="s">
        <v>15</v>
      </c>
      <c r="C15" s="54">
        <f>SUM(C4:C14)</f>
        <v>11979595.759999998</v>
      </c>
      <c r="D15" s="54">
        <f t="shared" ref="D15:AF15" si="0">SUM(D4:D14)</f>
        <v>11459496.59</v>
      </c>
      <c r="E15" s="54">
        <f t="shared" si="0"/>
        <v>12001720.720000001</v>
      </c>
      <c r="F15" s="54">
        <f t="shared" si="0"/>
        <v>11796920.91</v>
      </c>
      <c r="G15" s="54">
        <f t="shared" si="0"/>
        <v>12180005.810000001</v>
      </c>
      <c r="H15" s="54">
        <f t="shared" si="0"/>
        <v>11780678.219999999</v>
      </c>
      <c r="I15" s="54">
        <f t="shared" si="0"/>
        <v>12105631.659999998</v>
      </c>
      <c r="J15" s="54">
        <f t="shared" si="0"/>
        <v>12159244.120000001</v>
      </c>
      <c r="K15" s="54">
        <f t="shared" si="0"/>
        <v>11809659.9</v>
      </c>
      <c r="L15" s="54">
        <f t="shared" si="0"/>
        <v>12136061.310000002</v>
      </c>
      <c r="M15" s="54">
        <f t="shared" si="0"/>
        <v>11781029.16</v>
      </c>
      <c r="N15" s="54">
        <f t="shared" si="0"/>
        <v>12120562.1</v>
      </c>
      <c r="O15" s="54">
        <f t="shared" si="0"/>
        <v>11850293.07</v>
      </c>
      <c r="P15" s="54">
        <f t="shared" si="0"/>
        <v>10879542.560000001</v>
      </c>
      <c r="Q15" s="54">
        <f t="shared" si="0"/>
        <v>12064869.460000001</v>
      </c>
      <c r="R15" s="54">
        <f t="shared" si="0"/>
        <v>11587491.980000002</v>
      </c>
      <c r="S15" s="54">
        <f t="shared" si="0"/>
        <v>12005694.52</v>
      </c>
      <c r="T15" s="54">
        <f t="shared" si="0"/>
        <v>11837653.939999999</v>
      </c>
      <c r="U15" s="54">
        <f t="shared" si="0"/>
        <v>11699815.180000002</v>
      </c>
      <c r="V15" s="54">
        <f t="shared" si="0"/>
        <v>11946809.02</v>
      </c>
      <c r="W15" s="54">
        <f t="shared" si="0"/>
        <v>11608147.270000001</v>
      </c>
      <c r="X15" s="54">
        <f t="shared" si="0"/>
        <v>11959458.499999998</v>
      </c>
      <c r="Y15" s="54">
        <f t="shared" si="0"/>
        <v>11579584.200000001</v>
      </c>
      <c r="Z15" s="54">
        <f t="shared" si="0"/>
        <v>11975167.720000001</v>
      </c>
      <c r="AA15" s="54">
        <f t="shared" si="0"/>
        <v>12728164.82</v>
      </c>
      <c r="AB15" s="54">
        <f t="shared" si="0"/>
        <v>11610863.710000001</v>
      </c>
      <c r="AC15" s="54">
        <f t="shared" si="0"/>
        <v>12865190.449999999</v>
      </c>
      <c r="AD15" s="54">
        <f t="shared" si="0"/>
        <v>12442853.65</v>
      </c>
      <c r="AE15" s="54">
        <f t="shared" si="0"/>
        <v>12870635.859999999</v>
      </c>
      <c r="AF15" s="54">
        <f t="shared" si="0"/>
        <v>12424284.07</v>
      </c>
    </row>
    <row r="16" spans="1:32" s="47" customFormat="1" x14ac:dyDescent="0.2"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</row>
    <row r="17" s="47" customFormat="1" x14ac:dyDescent="0.2"/>
  </sheetData>
  <pageMargins left="0.7" right="0.7" top="0.75" bottom="0.75" header="0.3" footer="0.3"/>
  <ignoredErrors>
    <ignoredError sqref="D15:U15 V15:AF1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C6657-F0CE-4401-BBB3-CE44F0D42886}">
  <dimension ref="A1:H77"/>
  <sheetViews>
    <sheetView topLeftCell="A4" workbookViewId="0">
      <selection activeCell="C39" sqref="C39"/>
    </sheetView>
  </sheetViews>
  <sheetFormatPr defaultRowHeight="12.75" x14ac:dyDescent="0.2"/>
  <cols>
    <col min="1" max="1" width="9.140625" style="2"/>
    <col min="2" max="2" width="48" style="2" bestFit="1" customWidth="1"/>
    <col min="3" max="3" width="19.7109375" style="2" customWidth="1"/>
    <col min="4" max="4" width="22.42578125" style="2" bestFit="1" customWidth="1"/>
    <col min="5" max="5" width="2.85546875" style="2" customWidth="1"/>
    <col min="6" max="6" width="22.7109375" style="2" bestFit="1" customWidth="1"/>
    <col min="7" max="7" width="9.140625" style="2"/>
    <col min="8" max="8" width="6" style="2" customWidth="1"/>
    <col min="9" max="16384" width="9.140625" style="2"/>
  </cols>
  <sheetData>
    <row r="1" spans="1:7" x14ac:dyDescent="0.2">
      <c r="A1" s="16" t="s">
        <v>48</v>
      </c>
    </row>
    <row r="2" spans="1:7" x14ac:dyDescent="0.2">
      <c r="A2" s="2" t="s">
        <v>18</v>
      </c>
    </row>
    <row r="4" spans="1:7" x14ac:dyDescent="0.2">
      <c r="C4" s="1" t="s">
        <v>19</v>
      </c>
    </row>
    <row r="5" spans="1:7" x14ac:dyDescent="0.2">
      <c r="C5" s="17" t="s">
        <v>20</v>
      </c>
      <c r="D5" s="17" t="s">
        <v>21</v>
      </c>
      <c r="E5" s="18"/>
      <c r="F5" s="17" t="s">
        <v>22</v>
      </c>
    </row>
    <row r="6" spans="1:7" x14ac:dyDescent="0.2">
      <c r="C6" s="19" t="s">
        <v>23</v>
      </c>
      <c r="D6" s="20" t="s">
        <v>24</v>
      </c>
      <c r="F6" s="21" t="s">
        <v>25</v>
      </c>
    </row>
    <row r="7" spans="1:7" x14ac:dyDescent="0.2">
      <c r="A7" s="2">
        <v>4561005</v>
      </c>
      <c r="B7" s="2" t="s">
        <v>5</v>
      </c>
      <c r="C7" s="22">
        <v>1274199.43</v>
      </c>
      <c r="D7" s="22">
        <f>G7*-$D$28</f>
        <v>1431546.8281620673</v>
      </c>
      <c r="E7" s="23"/>
      <c r="F7" s="23">
        <f>D7-C7</f>
        <v>157347.3981620674</v>
      </c>
      <c r="G7" s="24">
        <f>-C7/$C$28</f>
        <v>-1.116569563243908E-2</v>
      </c>
    </row>
    <row r="8" spans="1:7" x14ac:dyDescent="0.2">
      <c r="A8" s="2">
        <v>4561002</v>
      </c>
      <c r="B8" s="2" t="s">
        <v>6</v>
      </c>
      <c r="C8" s="22">
        <v>0</v>
      </c>
      <c r="D8" s="22">
        <f>C8</f>
        <v>0</v>
      </c>
      <c r="E8" s="23"/>
      <c r="F8" s="23">
        <f>D8-C8</f>
        <v>0</v>
      </c>
    </row>
    <row r="9" spans="1:7" x14ac:dyDescent="0.2">
      <c r="A9" s="2">
        <v>4561035</v>
      </c>
      <c r="B9" s="2" t="s">
        <v>26</v>
      </c>
      <c r="C9" s="22">
        <v>-52318907.969999999</v>
      </c>
      <c r="D9" s="22">
        <f>G9*-$D$28</f>
        <v>-58779626.637689374</v>
      </c>
      <c r="E9" s="23"/>
      <c r="F9" s="23">
        <f>D9-C9</f>
        <v>-6460718.6676893756</v>
      </c>
      <c r="G9" s="24">
        <f>-C9/$C$28</f>
        <v>0.45846591079907423</v>
      </c>
    </row>
    <row r="10" spans="1:7" x14ac:dyDescent="0.2">
      <c r="A10" s="2">
        <v>4561036</v>
      </c>
      <c r="B10" s="2" t="s">
        <v>27</v>
      </c>
      <c r="C10" s="22">
        <v>218761.7</v>
      </c>
      <c r="D10" s="22">
        <f>C10</f>
        <v>218761.7</v>
      </c>
      <c r="E10" s="23"/>
      <c r="F10" s="23">
        <f>D10-C10</f>
        <v>0</v>
      </c>
      <c r="G10" s="25"/>
    </row>
    <row r="11" spans="1:7" x14ac:dyDescent="0.2">
      <c r="A11" s="2">
        <v>4561060</v>
      </c>
      <c r="B11" s="2" t="s">
        <v>28</v>
      </c>
      <c r="C11" s="26">
        <v>-1178146.8</v>
      </c>
      <c r="D11" s="26">
        <f>G11*-$D$29</f>
        <v>-1195855.0709725684</v>
      </c>
      <c r="E11" s="27"/>
      <c r="F11" s="27">
        <f>D11-C11</f>
        <v>-17708.270972568309</v>
      </c>
      <c r="G11" s="24">
        <f>-C11/$C$29</f>
        <v>0.14417674887054957</v>
      </c>
    </row>
    <row r="12" spans="1:7" x14ac:dyDescent="0.2">
      <c r="A12" s="2" t="s">
        <v>29</v>
      </c>
      <c r="C12" s="22">
        <f>SUM(C7:C11)</f>
        <v>-52004093.639999993</v>
      </c>
      <c r="D12" s="22">
        <f>SUM(D7:D11)</f>
        <v>-58325173.180499874</v>
      </c>
      <c r="E12" s="23"/>
      <c r="F12" s="22">
        <f>SUM(F7:F11)</f>
        <v>-6321079.5404998772</v>
      </c>
      <c r="G12" s="2" t="s">
        <v>30</v>
      </c>
    </row>
    <row r="13" spans="1:7" x14ac:dyDescent="0.2">
      <c r="C13" s="22"/>
      <c r="D13" s="22"/>
    </row>
    <row r="14" spans="1:7" x14ac:dyDescent="0.2">
      <c r="A14" s="2">
        <v>5650012</v>
      </c>
      <c r="B14" s="2" t="s">
        <v>31</v>
      </c>
      <c r="C14" s="22">
        <v>1769370.2500000002</v>
      </c>
      <c r="D14" s="28">
        <f>G14*$D$29</f>
        <v>1795964.9730326487</v>
      </c>
      <c r="E14" s="23"/>
      <c r="F14" s="23">
        <f>D14-C14</f>
        <v>26594.723032648442</v>
      </c>
      <c r="G14" s="24">
        <f>C14/C29</f>
        <v>0.21652823756196726</v>
      </c>
    </row>
    <row r="15" spans="1:7" x14ac:dyDescent="0.2">
      <c r="A15" s="2">
        <v>5650016</v>
      </c>
      <c r="B15" s="2" t="s">
        <v>32</v>
      </c>
      <c r="C15" s="22">
        <v>62343822.530000001</v>
      </c>
      <c r="D15" s="22">
        <f>G15*$D$28</f>
        <v>70042490.443054393</v>
      </c>
      <c r="E15" s="23"/>
      <c r="F15" s="23">
        <f>D15-C15</f>
        <v>7698667.9130543917</v>
      </c>
      <c r="G15" s="24">
        <f>C15/$C$28</f>
        <v>0.54631334039505752</v>
      </c>
    </row>
    <row r="16" spans="1:7" x14ac:dyDescent="0.2">
      <c r="A16" s="2">
        <v>5650019</v>
      </c>
      <c r="B16" s="2" t="s">
        <v>33</v>
      </c>
      <c r="C16" s="28">
        <v>5224028.0100000007</v>
      </c>
      <c r="D16" s="22">
        <f>G16*$D$29</f>
        <v>5302548.3638042696</v>
      </c>
      <c r="E16" s="23"/>
      <c r="F16" s="23">
        <f>D16-C16</f>
        <v>78520.353804268874</v>
      </c>
      <c r="G16" s="24">
        <f>C16/$C$29</f>
        <v>0.63929501356748319</v>
      </c>
    </row>
    <row r="17" spans="1:7" x14ac:dyDescent="0.2">
      <c r="A17" s="2">
        <v>5650021</v>
      </c>
      <c r="B17" s="2" t="s">
        <v>3</v>
      </c>
      <c r="C17" s="28">
        <v>728804.0199999999</v>
      </c>
      <c r="D17" s="22">
        <f>G17*$D$28</f>
        <v>818802.03256939456</v>
      </c>
      <c r="E17" s="23"/>
      <c r="F17" s="23">
        <f>D17-C17</f>
        <v>89998.012569394661</v>
      </c>
      <c r="G17" s="24">
        <f>C17/$C$28</f>
        <v>6.3864444383074665E-3</v>
      </c>
    </row>
    <row r="18" spans="1:7" x14ac:dyDescent="0.2">
      <c r="A18" s="2">
        <v>5650015</v>
      </c>
      <c r="B18" s="2" t="s">
        <v>4</v>
      </c>
      <c r="C18" s="26">
        <v>73833.029999999984</v>
      </c>
      <c r="D18" s="26">
        <f>C18</f>
        <v>73833.029999999984</v>
      </c>
      <c r="E18" s="27"/>
      <c r="F18" s="27">
        <f>D18-C18</f>
        <v>0</v>
      </c>
      <c r="G18" s="24"/>
    </row>
    <row r="19" spans="1:7" x14ac:dyDescent="0.2">
      <c r="A19" s="2" t="s">
        <v>34</v>
      </c>
      <c r="C19" s="22">
        <f>SUM(C14:C18)</f>
        <v>70139857.840000004</v>
      </c>
      <c r="D19" s="22">
        <f>SUM(D14:D18)</f>
        <v>78033638.842460707</v>
      </c>
      <c r="E19" s="23"/>
      <c r="F19" s="22">
        <f>SUM(F14:F18)</f>
        <v>7893781.0024607042</v>
      </c>
      <c r="G19" s="2" t="s">
        <v>35</v>
      </c>
    </row>
    <row r="20" spans="1:7" x14ac:dyDescent="0.2">
      <c r="A20" s="2" t="s">
        <v>36</v>
      </c>
      <c r="C20" s="22"/>
      <c r="D20" s="22"/>
      <c r="E20" s="23"/>
      <c r="F20" s="23"/>
    </row>
    <row r="21" spans="1:7" x14ac:dyDescent="0.2">
      <c r="A21" s="2" t="s">
        <v>37</v>
      </c>
      <c r="C21" s="22">
        <f>SUM(C14:C17)-SUM(C7:C9,C11)</f>
        <v>122288880.15000001</v>
      </c>
      <c r="D21" s="22">
        <f>SUM(D14:D17)-SUM(D7:D9,D11)</f>
        <v>136503740.69296059</v>
      </c>
      <c r="E21" s="22"/>
      <c r="F21" s="22">
        <f>SUM(F14:F17)-SUM(F7:F9,F11)</f>
        <v>14214860.54296058</v>
      </c>
    </row>
    <row r="22" spans="1:7" x14ac:dyDescent="0.2">
      <c r="A22" s="2" t="s">
        <v>38</v>
      </c>
      <c r="C22" s="26">
        <f>-C10+C18</f>
        <v>-144928.67000000004</v>
      </c>
      <c r="D22" s="26">
        <f>-D10+D18</f>
        <v>-144928.67000000004</v>
      </c>
      <c r="E22" s="26"/>
      <c r="F22" s="26">
        <f>-F10+F18</f>
        <v>0</v>
      </c>
    </row>
    <row r="23" spans="1:7" x14ac:dyDescent="0.2">
      <c r="A23" s="2" t="s">
        <v>39</v>
      </c>
      <c r="C23" s="22">
        <f>C22+C21</f>
        <v>122143951.48</v>
      </c>
      <c r="D23" s="22">
        <f>D22+D21</f>
        <v>136358812.0229606</v>
      </c>
      <c r="E23" s="23"/>
      <c r="F23" s="22">
        <f>F19-F12</f>
        <v>14214860.54296058</v>
      </c>
    </row>
    <row r="24" spans="1:7" x14ac:dyDescent="0.2">
      <c r="F24" s="23"/>
    </row>
    <row r="25" spans="1:7" x14ac:dyDescent="0.2">
      <c r="B25" s="2" t="s">
        <v>40</v>
      </c>
      <c r="C25" s="29">
        <f>-C12+C19</f>
        <v>122143951.47999999</v>
      </c>
      <c r="D25" s="23">
        <f>D23</f>
        <v>136358812.0229606</v>
      </c>
      <c r="F25" s="23">
        <f>D23-C23</f>
        <v>14214860.542960599</v>
      </c>
    </row>
    <row r="26" spans="1:7" x14ac:dyDescent="0.2">
      <c r="D26" s="23"/>
    </row>
    <row r="27" spans="1:7" x14ac:dyDescent="0.2">
      <c r="C27" s="30" t="s">
        <v>20</v>
      </c>
      <c r="D27" s="10" t="s">
        <v>41</v>
      </c>
      <c r="F27" s="10" t="s">
        <v>42</v>
      </c>
    </row>
    <row r="28" spans="1:7" x14ac:dyDescent="0.2">
      <c r="B28" s="2" t="s">
        <v>43</v>
      </c>
      <c r="C28" s="23">
        <f>-C9+C15+C17+-C7</f>
        <v>114117335.08999999</v>
      </c>
      <c r="D28" s="31">
        <f>'[1]2023 Rates'!J17</f>
        <v>128209372.28515108</v>
      </c>
      <c r="F28" s="32">
        <f>D28-C28</f>
        <v>14092037.195151091</v>
      </c>
    </row>
    <row r="29" spans="1:7" x14ac:dyDescent="0.2">
      <c r="B29" s="18" t="s">
        <v>44</v>
      </c>
      <c r="C29" s="33">
        <f>-C11+C14+C16</f>
        <v>8171545.0600000005</v>
      </c>
      <c r="D29" s="33">
        <f>'[1]2023 Rates'!I17</f>
        <v>8294368.4078094866</v>
      </c>
      <c r="F29" s="27">
        <f>D29-C29</f>
        <v>122823.34780948609</v>
      </c>
    </row>
    <row r="30" spans="1:7" x14ac:dyDescent="0.2">
      <c r="B30" s="2" t="s">
        <v>45</v>
      </c>
      <c r="C30" s="34">
        <f>SUM(C28:C29)</f>
        <v>122288880.14999999</v>
      </c>
      <c r="D30" s="34">
        <f>SUM(D28:D29)</f>
        <v>136503740.69296056</v>
      </c>
      <c r="F30" s="35">
        <f>F28+F29</f>
        <v>14214860.542960577</v>
      </c>
    </row>
    <row r="31" spans="1:7" x14ac:dyDescent="0.2">
      <c r="C31" s="28"/>
      <c r="D31" s="28"/>
      <c r="F31" s="35">
        <f>F25-F30</f>
        <v>2.2351741790771484E-8</v>
      </c>
    </row>
    <row r="32" spans="1:7" x14ac:dyDescent="0.2">
      <c r="B32" s="2" t="s">
        <v>46</v>
      </c>
      <c r="C32" s="28">
        <f>-C10+C18</f>
        <v>-144928.67000000004</v>
      </c>
      <c r="D32" s="28">
        <f>-D10+D18</f>
        <v>-144928.67000000004</v>
      </c>
      <c r="F32" s="32">
        <f>D32-C32</f>
        <v>0</v>
      </c>
    </row>
    <row r="33" spans="1:7" x14ac:dyDescent="0.2">
      <c r="C33" s="28"/>
      <c r="D33" s="36"/>
    </row>
    <row r="34" spans="1:7" x14ac:dyDescent="0.2">
      <c r="C34" s="30" t="s">
        <v>20</v>
      </c>
      <c r="D34" s="10" t="s">
        <v>41</v>
      </c>
      <c r="F34" s="10" t="s">
        <v>42</v>
      </c>
    </row>
    <row r="35" spans="1:7" x14ac:dyDescent="0.2">
      <c r="B35" s="2" t="s">
        <v>43</v>
      </c>
      <c r="C35" s="28">
        <f>C28</f>
        <v>114117335.08999999</v>
      </c>
      <c r="D35" s="28">
        <f>D28</f>
        <v>128209372.28515108</v>
      </c>
      <c r="F35" s="23">
        <f>D35-C35</f>
        <v>14092037.195151091</v>
      </c>
    </row>
    <row r="36" spans="1:7" x14ac:dyDescent="0.2">
      <c r="B36" s="2" t="s">
        <v>47</v>
      </c>
      <c r="C36" s="26">
        <f>C29+C32</f>
        <v>8026616.3900000006</v>
      </c>
      <c r="D36" s="26">
        <f>D29+D32</f>
        <v>8149439.7378094867</v>
      </c>
      <c r="F36" s="27">
        <f>D36-C36</f>
        <v>122823.34780948609</v>
      </c>
    </row>
    <row r="37" spans="1:7" x14ac:dyDescent="0.2">
      <c r="C37" s="28">
        <f>SUM(C35:C36)</f>
        <v>122143951.47999999</v>
      </c>
      <c r="D37" s="28">
        <f>SUM(D35:D36)</f>
        <v>136358812.02296057</v>
      </c>
      <c r="F37" s="23">
        <f>SUM(F35:F36)</f>
        <v>14214860.542960577</v>
      </c>
    </row>
    <row r="38" spans="1:7" x14ac:dyDescent="0.2">
      <c r="C38" s="28"/>
      <c r="D38" s="28"/>
    </row>
    <row r="39" spans="1:7" x14ac:dyDescent="0.2">
      <c r="C39" s="28"/>
      <c r="D39" s="28"/>
    </row>
    <row r="40" spans="1:7" x14ac:dyDescent="0.2">
      <c r="A40" s="16" t="s">
        <v>55</v>
      </c>
      <c r="C40" s="28"/>
      <c r="D40" s="28"/>
    </row>
    <row r="41" spans="1:7" x14ac:dyDescent="0.2">
      <c r="A41" s="2" t="s">
        <v>18</v>
      </c>
    </row>
    <row r="43" spans="1:7" x14ac:dyDescent="0.2">
      <c r="C43" s="1" t="s">
        <v>49</v>
      </c>
    </row>
    <row r="44" spans="1:7" x14ac:dyDescent="0.2">
      <c r="C44" s="17" t="s">
        <v>20</v>
      </c>
      <c r="D44" s="17" t="s">
        <v>50</v>
      </c>
      <c r="E44" s="18"/>
      <c r="F44" s="17" t="s">
        <v>51</v>
      </c>
    </row>
    <row r="45" spans="1:7" x14ac:dyDescent="0.2">
      <c r="C45" s="1" t="s">
        <v>23</v>
      </c>
      <c r="D45" s="1" t="s">
        <v>24</v>
      </c>
      <c r="F45" s="1" t="s">
        <v>25</v>
      </c>
    </row>
    <row r="46" spans="1:7" x14ac:dyDescent="0.2">
      <c r="A46" s="2">
        <v>4561005</v>
      </c>
      <c r="B46" s="2" t="s">
        <v>5</v>
      </c>
      <c r="C46" s="56">
        <v>2197348</v>
      </c>
      <c r="D46" s="38">
        <v>2360401</v>
      </c>
      <c r="F46" s="38">
        <v>163052</v>
      </c>
      <c r="G46" s="39">
        <v>-0.02</v>
      </c>
    </row>
    <row r="47" spans="1:7" x14ac:dyDescent="0.2">
      <c r="A47" s="2">
        <v>4561002</v>
      </c>
      <c r="B47" s="2" t="s">
        <v>6</v>
      </c>
      <c r="C47" s="53" t="s">
        <v>52</v>
      </c>
      <c r="D47" s="2" t="s">
        <v>53</v>
      </c>
      <c r="F47" s="2" t="s">
        <v>53</v>
      </c>
    </row>
    <row r="48" spans="1:7" x14ac:dyDescent="0.2">
      <c r="A48" s="2">
        <v>4561035</v>
      </c>
      <c r="B48" s="2" t="s">
        <v>26</v>
      </c>
      <c r="C48" s="46">
        <v>-59422359</v>
      </c>
      <c r="D48" s="44">
        <v>-63831746</v>
      </c>
      <c r="E48" s="44"/>
      <c r="F48" s="44">
        <v>-4409387</v>
      </c>
      <c r="G48" s="39">
        <v>0.45</v>
      </c>
    </row>
    <row r="49" spans="1:7" x14ac:dyDescent="0.2">
      <c r="A49" s="2">
        <v>4561036</v>
      </c>
      <c r="B49" s="2" t="s">
        <v>27</v>
      </c>
      <c r="C49" s="46">
        <v>-137136</v>
      </c>
      <c r="D49" s="44">
        <v>-137136</v>
      </c>
      <c r="E49" s="44"/>
      <c r="F49" s="44" t="s">
        <v>52</v>
      </c>
    </row>
    <row r="50" spans="1:7" x14ac:dyDescent="0.2">
      <c r="A50" s="2">
        <v>4561060</v>
      </c>
      <c r="B50" s="2" t="s">
        <v>28</v>
      </c>
      <c r="C50" s="33">
        <v>-1198532</v>
      </c>
      <c r="D50" s="45">
        <v>-1209050</v>
      </c>
      <c r="E50" s="45"/>
      <c r="F50" s="45">
        <v>-10518</v>
      </c>
      <c r="G50" s="39">
        <v>0.14000000000000001</v>
      </c>
    </row>
    <row r="51" spans="1:7" x14ac:dyDescent="0.2">
      <c r="A51" s="2" t="s">
        <v>29</v>
      </c>
      <c r="C51" s="46">
        <v>-58560679</v>
      </c>
      <c r="D51" s="44">
        <v>-62817531</v>
      </c>
      <c r="E51" s="44"/>
      <c r="F51" s="44">
        <v>-4256852</v>
      </c>
      <c r="G51" s="2" t="s">
        <v>30</v>
      </c>
    </row>
    <row r="53" spans="1:7" x14ac:dyDescent="0.2">
      <c r="A53" s="2">
        <v>5650012</v>
      </c>
      <c r="B53" s="2" t="s">
        <v>31</v>
      </c>
      <c r="C53" s="38">
        <v>2056949</v>
      </c>
      <c r="D53" s="38">
        <v>2074999</v>
      </c>
      <c r="F53" s="38">
        <v>18050</v>
      </c>
      <c r="G53" s="39">
        <v>0.24</v>
      </c>
    </row>
    <row r="54" spans="1:7" x14ac:dyDescent="0.2">
      <c r="A54" s="2">
        <v>5650016</v>
      </c>
      <c r="B54" s="2" t="s">
        <v>32</v>
      </c>
      <c r="C54" s="38">
        <v>75312915</v>
      </c>
      <c r="D54" s="38">
        <v>80901448</v>
      </c>
      <c r="F54" s="38">
        <v>5588533</v>
      </c>
      <c r="G54" s="39">
        <v>0.56000000000000005</v>
      </c>
    </row>
    <row r="55" spans="1:7" x14ac:dyDescent="0.2">
      <c r="A55" s="2">
        <v>5650019</v>
      </c>
      <c r="B55" s="2" t="s">
        <v>33</v>
      </c>
      <c r="C55" s="38">
        <v>5201997</v>
      </c>
      <c r="D55" s="38">
        <v>5247646</v>
      </c>
      <c r="F55" s="38">
        <v>45649</v>
      </c>
      <c r="G55" s="39">
        <v>0.62</v>
      </c>
    </row>
    <row r="56" spans="1:7" x14ac:dyDescent="0.2">
      <c r="A56" s="2">
        <v>5650021</v>
      </c>
      <c r="B56" s="2" t="s">
        <v>3</v>
      </c>
      <c r="C56" s="38">
        <v>980914</v>
      </c>
      <c r="D56" s="38">
        <v>1053702</v>
      </c>
      <c r="F56" s="38">
        <v>72788</v>
      </c>
      <c r="G56" s="39">
        <v>0.01</v>
      </c>
    </row>
    <row r="57" spans="1:7" x14ac:dyDescent="0.2">
      <c r="A57" s="2">
        <v>5650015</v>
      </c>
      <c r="B57" s="2" t="s">
        <v>4</v>
      </c>
      <c r="C57" s="40">
        <v>167304</v>
      </c>
      <c r="D57" s="40">
        <v>167304</v>
      </c>
      <c r="E57" s="18"/>
      <c r="F57" s="18" t="s">
        <v>53</v>
      </c>
    </row>
    <row r="58" spans="1:7" x14ac:dyDescent="0.2">
      <c r="A58" s="2" t="s">
        <v>34</v>
      </c>
      <c r="C58" s="38">
        <v>83720079</v>
      </c>
      <c r="D58" s="38">
        <v>89445099</v>
      </c>
      <c r="F58" s="38">
        <v>5725020</v>
      </c>
      <c r="G58" s="2" t="s">
        <v>35</v>
      </c>
    </row>
    <row r="59" spans="1:7" x14ac:dyDescent="0.2">
      <c r="A59" s="2" t="s">
        <v>36</v>
      </c>
    </row>
    <row r="60" spans="1:7" x14ac:dyDescent="0.2">
      <c r="A60" s="2" t="s">
        <v>37</v>
      </c>
      <c r="C60" s="38">
        <v>141976318</v>
      </c>
      <c r="D60" s="38">
        <v>151958191</v>
      </c>
      <c r="F60" s="38">
        <v>9981873</v>
      </c>
    </row>
    <row r="61" spans="1:7" x14ac:dyDescent="0.2">
      <c r="A61" s="2" t="s">
        <v>38</v>
      </c>
      <c r="C61" s="40">
        <v>304440</v>
      </c>
      <c r="D61" s="40">
        <v>304440</v>
      </c>
      <c r="E61" s="18"/>
      <c r="F61" s="18" t="s">
        <v>53</v>
      </c>
    </row>
    <row r="62" spans="1:7" x14ac:dyDescent="0.2">
      <c r="A62" s="2" t="s">
        <v>39</v>
      </c>
      <c r="C62" s="38">
        <v>142280758</v>
      </c>
      <c r="D62" s="38">
        <v>152262631</v>
      </c>
      <c r="F62" s="38">
        <v>9981873</v>
      </c>
    </row>
    <row r="64" spans="1:7" x14ac:dyDescent="0.2">
      <c r="B64" s="2" t="s">
        <v>40</v>
      </c>
      <c r="C64" s="29">
        <v>142280758</v>
      </c>
      <c r="D64" s="38">
        <v>152262631</v>
      </c>
      <c r="F64" s="38">
        <v>9981873</v>
      </c>
    </row>
    <row r="66" spans="1:8" x14ac:dyDescent="0.2">
      <c r="C66" s="1" t="s">
        <v>20</v>
      </c>
      <c r="D66" s="1" t="s">
        <v>54</v>
      </c>
      <c r="F66" s="1" t="s">
        <v>42</v>
      </c>
    </row>
    <row r="67" spans="1:8" x14ac:dyDescent="0.2">
      <c r="B67" s="2" t="s">
        <v>43</v>
      </c>
      <c r="C67" s="38">
        <v>133518840</v>
      </c>
      <c r="D67" s="29">
        <v>143426495</v>
      </c>
      <c r="F67" s="38">
        <v>9907655</v>
      </c>
    </row>
    <row r="68" spans="1:8" x14ac:dyDescent="0.2">
      <c r="B68" s="18" t="s">
        <v>44</v>
      </c>
      <c r="C68" s="41">
        <v>8457478</v>
      </c>
      <c r="D68" s="41">
        <v>8531696</v>
      </c>
      <c r="F68" s="40">
        <v>74217</v>
      </c>
    </row>
    <row r="69" spans="1:8" x14ac:dyDescent="0.2">
      <c r="B69" s="2" t="s">
        <v>45</v>
      </c>
      <c r="C69" s="30">
        <v>141976318</v>
      </c>
      <c r="D69" s="30">
        <v>151958191</v>
      </c>
      <c r="F69" s="42">
        <v>9981872.5999999996</v>
      </c>
    </row>
    <row r="70" spans="1:8" x14ac:dyDescent="0.2">
      <c r="F70" s="2" t="s">
        <v>53</v>
      </c>
    </row>
    <row r="71" spans="1:8" x14ac:dyDescent="0.2">
      <c r="B71" s="2" t="s">
        <v>46</v>
      </c>
      <c r="C71" s="38">
        <v>304440</v>
      </c>
      <c r="D71" s="38">
        <v>304440</v>
      </c>
      <c r="F71" s="2" t="s">
        <v>53</v>
      </c>
    </row>
    <row r="73" spans="1:8" x14ac:dyDescent="0.2">
      <c r="C73" s="1" t="s">
        <v>20</v>
      </c>
      <c r="D73" s="1" t="s">
        <v>54</v>
      </c>
      <c r="F73" s="1" t="s">
        <v>42</v>
      </c>
    </row>
    <row r="74" spans="1:8" x14ac:dyDescent="0.2">
      <c r="B74" s="2" t="s">
        <v>43</v>
      </c>
      <c r="C74" s="38">
        <v>133518840</v>
      </c>
      <c r="D74" s="38">
        <v>143426495</v>
      </c>
      <c r="F74" s="38">
        <v>9907655</v>
      </c>
    </row>
    <row r="75" spans="1:8" x14ac:dyDescent="0.2">
      <c r="B75" s="2" t="s">
        <v>47</v>
      </c>
      <c r="C75" s="40">
        <v>8761918</v>
      </c>
      <c r="D75" s="40">
        <v>8836136</v>
      </c>
      <c r="F75" s="40">
        <v>74217</v>
      </c>
    </row>
    <row r="76" spans="1:8" x14ac:dyDescent="0.2">
      <c r="C76" s="38">
        <v>142280758</v>
      </c>
      <c r="D76" s="38">
        <v>152262631</v>
      </c>
      <c r="F76" s="38">
        <v>9981873</v>
      </c>
    </row>
    <row r="77" spans="1:8" ht="15.75" x14ac:dyDescent="0.25">
      <c r="A77" s="37"/>
      <c r="B77" s="37"/>
      <c r="C77" s="43"/>
      <c r="D77" s="43"/>
      <c r="E77" s="43"/>
      <c r="F77" s="43"/>
      <c r="G77" s="37"/>
      <c r="H77" s="3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1" ma:contentTypeDescription="Create a new document." ma:contentTypeScope="" ma:versionID="1883b834d3aa6d865b50bdf81bb54b4d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41f3d3bb6af9996bd7003e59ea38af24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Notes xmlns="f88ffb1c-9230-4705-a789-27bae69f5829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4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yOTA3OTI8L1VzZXJOYW1lPjxEYXRlVGltZT44LzUvMjAyNSAxMjo1Mjo0MSBQTTwvRGF0ZVRpbWU+PExhYmVsU3RyaW5nPkFFUCBJbnRlcm5hbDwvTGFiZWxTdHJpbmc+PC9pdGVtPjwvbGFiZWxIaXN0b3J5Pg==</Value>
</WrappedLabelHistory>
</file>

<file path=customXml/item5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Props1.xml><?xml version="1.0" encoding="utf-8"?>
<ds:datastoreItem xmlns:ds="http://schemas.openxmlformats.org/officeDocument/2006/customXml" ds:itemID="{0B0FA551-C0CB-496E-83E6-25EC13FA23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8ffb1c-9230-4705-a789-27bae69f5829"/>
    <ds:schemaRef ds:uri="b6888f76-1100-40b0-929b-1efe90444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5F5D56-D050-4128-8A94-CB1E8FFC8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08C3E-6E9B-4A15-B063-F1F07D879DB5}">
  <ds:schemaRefs>
    <ds:schemaRef ds:uri="http://schemas.microsoft.com/office/2006/documentManagement/types"/>
    <ds:schemaRef ds:uri="b6888f76-1100-40b0-929b-1efe9044426d"/>
    <ds:schemaRef ds:uri="http://schemas.microsoft.com/office/2006/metadata/properties"/>
    <ds:schemaRef ds:uri="f88ffb1c-9230-4705-a789-27bae69f5829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B818078-C353-4691-B04A-501374D29EC4}">
  <ds:schemaRefs>
    <ds:schemaRef ds:uri="http://www.w3.org/2001/XMLSchema"/>
    <ds:schemaRef ds:uri="http://www.boldonjames.com/2016/02/Classifier/internal/wrappedLabelHistory"/>
  </ds:schemaRefs>
</ds:datastoreItem>
</file>

<file path=customXml/itemProps5.xml><?xml version="1.0" encoding="utf-8"?>
<ds:datastoreItem xmlns:ds="http://schemas.openxmlformats.org/officeDocument/2006/customXml" ds:itemID="{BAE325CC-5DCD-4BAF-A1E5-FCB51070ECE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Expenses by Account</vt:lpstr>
      <vt:lpstr>Base PJM LSE OATT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Lerah M Kahn</dc:creator>
  <cp:lastModifiedBy>J.D. Cullop</cp:lastModifiedBy>
  <dcterms:created xsi:type="dcterms:W3CDTF">2025-08-05T12:11:32Z</dcterms:created>
  <dcterms:modified xsi:type="dcterms:W3CDTF">2026-08-14T14:02:45Z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2489463f-cd76-4f16-b0e6-50bfe0b1b745</vt:lpwstr>
  </property>
  <property fmtid="{D5CDD505-2E9C-101B-9397-08002B2CF9AE}" pid="3" name="bjClsUserRVM">
    <vt:lpwstr>[]</vt:lpwstr>
  </property>
  <property fmtid="{D5CDD505-2E9C-101B-9397-08002B2CF9AE}" pid="4" name="bjSaver">
    <vt:lpwstr>Yzo6iu4RCOp5VcJWjy40zzIEO7NbA0wx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7" name="bjDocumentSecurityLabel">
    <vt:lpwstr>AEP Internal</vt:lpwstr>
  </property>
  <property fmtid="{D5CDD505-2E9C-101B-9397-08002B2CF9AE}" pid="8" name="MSIP_Label_69f43042-6bda-44b2-91eb-eca3d3d484f4_SiteId">
    <vt:lpwstr>15f3c881-6b03-4ff6-8559-77bf5177818f</vt:lpwstr>
  </property>
  <property fmtid="{D5CDD505-2E9C-101B-9397-08002B2CF9AE}" pid="9" name="MSIP_Label_69f43042-6bda-44b2-91eb-eca3d3d484f4_Name">
    <vt:lpwstr>AEP Internal</vt:lpwstr>
  </property>
  <property fmtid="{D5CDD505-2E9C-101B-9397-08002B2CF9AE}" pid="10" name="MSIP_Label_69f43042-6bda-44b2-91eb-eca3d3d484f4_Enabled">
    <vt:lpwstr>true</vt:lpwstr>
  </property>
  <property fmtid="{D5CDD505-2E9C-101B-9397-08002B2CF9AE}" pid="11" name="bjLabelHistoryID">
    <vt:lpwstr>{0B818078-C353-4691-B04A-501374D29EC4}</vt:lpwstr>
  </property>
  <property fmtid="{D5CDD505-2E9C-101B-9397-08002B2CF9AE}" pid="12" name="bjpmDocIH">
    <vt:lpwstr>UlCBV6MZkbRiHma6CQZ9UtsxQkWfju0H</vt:lpwstr>
  </property>
  <property fmtid="{D5CDD505-2E9C-101B-9397-08002B2CF9AE}" pid="13" name="ContentTypeId">
    <vt:lpwstr>0x0101004DF805D1E1DA4A49A223477D3B105720</vt:lpwstr>
  </property>
  <property fmtid="{D5CDD505-2E9C-101B-9397-08002B2CF9AE}" pid="14" name="MediaServiceImageTags">
    <vt:lpwstr/>
  </property>
</Properties>
</file>