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Internal\01_Regulatory Services\02_Cases\2025 Cases\00_2025-00257 Base Case\08_Briefs, Motions, and Notices (Including Publications)\35_Notice of filing confidential attachments publicly\"/>
    </mc:Choice>
  </mc:AlternateContent>
  <xr:revisionPtr revIDLastSave="0" documentId="13_ncr:1_{049955F7-B89F-4316-AA45-0A16924633CD}" xr6:coauthVersionLast="47" xr6:coauthVersionMax="47" xr10:uidLastSave="{00000000-0000-0000-0000-000000000000}"/>
  <bookViews>
    <workbookView xWindow="-57720" yWindow="-720" windowWidth="29040" windowHeight="15720" tabRatio="820" xr2:uid="{00000000-000D-0000-FFFF-FFFF00000000}"/>
  </bookViews>
  <sheets>
    <sheet name="Test Year" sheetId="10" r:id="rId1"/>
    <sheet name="2024" sheetId="7" r:id="rId2"/>
    <sheet name="2023" sheetId="14" r:id="rId3"/>
    <sheet name="2022" sheetId="12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'Test Year'!$A$1:$AC$86</definedName>
    <definedName name="_xlnm.Print_Titles" localSheetId="1">'2024'!$1:$6</definedName>
    <definedName name="_xlnm.Print_Titles" localSheetId="0">'Test Year'!$1:$6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8" i="10" l="1"/>
  <c r="H45" i="10" l="1"/>
  <c r="N43" i="10" l="1"/>
  <c r="N42" i="10"/>
  <c r="N41" i="10"/>
  <c r="N40" i="10"/>
  <c r="N39" i="10"/>
  <c r="N38" i="10"/>
  <c r="N37" i="10"/>
  <c r="N36" i="10"/>
  <c r="N35" i="10"/>
  <c r="N34" i="10"/>
  <c r="N33" i="10"/>
  <c r="N32" i="10"/>
  <c r="N31" i="10"/>
  <c r="N30" i="10"/>
  <c r="N29" i="10"/>
  <c r="N28" i="10"/>
  <c r="N27" i="10"/>
  <c r="N26" i="10"/>
  <c r="N25" i="10"/>
  <c r="N24" i="10"/>
  <c r="N23" i="10"/>
  <c r="N22" i="10"/>
  <c r="N21" i="10"/>
  <c r="N20" i="10"/>
  <c r="N19" i="10"/>
  <c r="N18" i="10"/>
  <c r="N17" i="10"/>
  <c r="N16" i="10"/>
  <c r="N15" i="10"/>
  <c r="N14" i="10"/>
  <c r="N13" i="10"/>
  <c r="N12" i="10"/>
  <c r="N11" i="10"/>
  <c r="N10" i="10"/>
  <c r="N9" i="10"/>
  <c r="N44" i="10" l="1"/>
  <c r="H50" i="10"/>
  <c r="L43" i="10"/>
  <c r="L42" i="10"/>
  <c r="L41" i="10"/>
  <c r="L40" i="10"/>
  <c r="L39" i="10"/>
  <c r="L38" i="10"/>
  <c r="L37" i="10"/>
  <c r="L36" i="10"/>
  <c r="L35" i="10"/>
  <c r="L34" i="10"/>
  <c r="L33" i="10"/>
  <c r="L32" i="10"/>
  <c r="L31" i="10"/>
  <c r="L30" i="10"/>
  <c r="L29" i="10"/>
  <c r="L28" i="10"/>
  <c r="L27" i="10"/>
  <c r="L26" i="10"/>
  <c r="L25" i="10"/>
  <c r="L24" i="10"/>
  <c r="L23" i="10"/>
  <c r="L22" i="10"/>
  <c r="L21" i="10"/>
  <c r="L20" i="10"/>
  <c r="L19" i="10"/>
  <c r="L18" i="10"/>
  <c r="L17" i="10"/>
  <c r="L16" i="10"/>
  <c r="L15" i="10"/>
  <c r="L14" i="10"/>
  <c r="L13" i="10"/>
  <c r="L12" i="10"/>
  <c r="L11" i="10"/>
  <c r="L10" i="10"/>
  <c r="L9" i="10"/>
  <c r="H46" i="10"/>
  <c r="H47" i="10" s="1"/>
  <c r="H74" i="10" l="1"/>
  <c r="I45" i="14"/>
  <c r="H45" i="14"/>
  <c r="G45" i="14"/>
  <c r="F45" i="14"/>
  <c r="E45" i="14"/>
  <c r="D45" i="14"/>
  <c r="C45" i="14"/>
  <c r="AC79" i="12"/>
  <c r="AB79" i="12"/>
  <c r="AC78" i="14"/>
  <c r="AB78" i="14"/>
  <c r="AC73" i="7"/>
  <c r="AC77" i="10"/>
  <c r="AB77" i="10"/>
  <c r="V78" i="10" l="1"/>
  <c r="X78" i="10"/>
  <c r="Z78" i="10"/>
  <c r="I28" i="10" l="1"/>
  <c r="I27" i="10"/>
  <c r="I26" i="10"/>
  <c r="I25" i="10"/>
  <c r="I24" i="10"/>
  <c r="I23" i="10"/>
  <c r="I22" i="10"/>
  <c r="I21" i="10"/>
  <c r="I20" i="10"/>
  <c r="AB73" i="7"/>
  <c r="K24" i="7"/>
  <c r="K23" i="7"/>
  <c r="K21" i="7"/>
  <c r="K20" i="7"/>
  <c r="I18" i="7"/>
  <c r="K18" i="7" s="1"/>
  <c r="I17" i="7"/>
  <c r="K17" i="7" s="1"/>
  <c r="I74" i="12"/>
  <c r="K74" i="12" s="1"/>
  <c r="I70" i="12"/>
  <c r="K70" i="12" s="1"/>
  <c r="I66" i="12"/>
  <c r="K66" i="12" s="1"/>
  <c r="I62" i="12"/>
  <c r="I50" i="12"/>
  <c r="K50" i="12" s="1"/>
  <c r="I54" i="12"/>
  <c r="K54" i="12" s="1"/>
  <c r="I58" i="12"/>
  <c r="K58" i="12" s="1"/>
  <c r="K62" i="12" l="1"/>
  <c r="G74" i="10" l="1"/>
  <c r="F74" i="10"/>
  <c r="E74" i="10"/>
  <c r="D74" i="10"/>
  <c r="C74" i="10"/>
  <c r="H70" i="10"/>
  <c r="G70" i="10"/>
  <c r="F70" i="10"/>
  <c r="E70" i="10"/>
  <c r="D70" i="10"/>
  <c r="C70" i="10"/>
  <c r="H66" i="10"/>
  <c r="G66" i="10"/>
  <c r="F66" i="10"/>
  <c r="E66" i="10"/>
  <c r="D66" i="10"/>
  <c r="C66" i="10"/>
  <c r="H62" i="10"/>
  <c r="G62" i="10"/>
  <c r="F62" i="10"/>
  <c r="E62" i="10"/>
  <c r="D62" i="10"/>
  <c r="C62" i="10"/>
  <c r="H58" i="10"/>
  <c r="G58" i="10"/>
  <c r="F58" i="10"/>
  <c r="E58" i="10"/>
  <c r="D58" i="10"/>
  <c r="C58" i="10"/>
  <c r="H54" i="10"/>
  <c r="G54" i="10"/>
  <c r="F54" i="10"/>
  <c r="E54" i="10"/>
  <c r="D54" i="10"/>
  <c r="C54" i="10"/>
  <c r="G50" i="10"/>
  <c r="F50" i="10"/>
  <c r="E50" i="10"/>
  <c r="D50" i="10"/>
  <c r="C50" i="10"/>
  <c r="G46" i="10"/>
  <c r="F46" i="10"/>
  <c r="E46" i="10"/>
  <c r="D46" i="10"/>
  <c r="C46" i="10"/>
  <c r="K28" i="10"/>
  <c r="K27" i="10"/>
  <c r="K26" i="10"/>
  <c r="K24" i="10"/>
  <c r="K23" i="10"/>
  <c r="K22" i="10"/>
  <c r="K20" i="10"/>
  <c r="G78" i="10" l="1"/>
  <c r="E78" i="10"/>
  <c r="F78" i="10"/>
  <c r="D78" i="10"/>
  <c r="C78" i="10"/>
  <c r="E10" i="12"/>
  <c r="E30" i="12"/>
  <c r="I73" i="10" l="1"/>
  <c r="I69" i="10"/>
  <c r="I65" i="10"/>
  <c r="I53" i="10"/>
  <c r="I61" i="10"/>
  <c r="K61" i="10" s="1"/>
  <c r="I57" i="10"/>
  <c r="C41" i="7"/>
  <c r="D41" i="7"/>
  <c r="E41" i="7"/>
  <c r="F41" i="7"/>
  <c r="F73" i="7" s="1"/>
  <c r="G41" i="7"/>
  <c r="H41" i="7"/>
  <c r="K21" i="10"/>
  <c r="I13" i="10"/>
  <c r="K13" i="10" s="1"/>
  <c r="I12" i="10"/>
  <c r="K12" i="10" s="1"/>
  <c r="I43" i="10"/>
  <c r="K43" i="10" s="1"/>
  <c r="H77" i="10"/>
  <c r="G45" i="10"/>
  <c r="G77" i="10" s="1"/>
  <c r="I35" i="10"/>
  <c r="K35" i="10" s="1"/>
  <c r="I11" i="7"/>
  <c r="K11" i="7" s="1"/>
  <c r="AC78" i="10" l="1"/>
  <c r="I58" i="10"/>
  <c r="K58" i="10" s="1"/>
  <c r="K57" i="10"/>
  <c r="I54" i="10"/>
  <c r="K54" i="10" s="1"/>
  <c r="K53" i="10"/>
  <c r="I66" i="10"/>
  <c r="K66" i="10" s="1"/>
  <c r="K65" i="10"/>
  <c r="I62" i="10"/>
  <c r="K62" i="10" s="1"/>
  <c r="I70" i="10"/>
  <c r="K70" i="10" s="1"/>
  <c r="K69" i="10"/>
  <c r="I74" i="10"/>
  <c r="K74" i="10" s="1"/>
  <c r="K73" i="10"/>
  <c r="K49" i="14"/>
  <c r="I49" i="10"/>
  <c r="H73" i="7"/>
  <c r="E73" i="7"/>
  <c r="D73" i="7"/>
  <c r="C73" i="7"/>
  <c r="G73" i="7"/>
  <c r="K61" i="7"/>
  <c r="K49" i="7"/>
  <c r="K57" i="7"/>
  <c r="K65" i="7"/>
  <c r="K53" i="7"/>
  <c r="K65" i="14"/>
  <c r="K61" i="14"/>
  <c r="K73" i="14"/>
  <c r="K53" i="14"/>
  <c r="K57" i="14"/>
  <c r="K69" i="14"/>
  <c r="E78" i="14"/>
  <c r="H78" i="14"/>
  <c r="I36" i="10"/>
  <c r="K36" i="10" s="1"/>
  <c r="I11" i="10"/>
  <c r="K11" i="10" s="1"/>
  <c r="I19" i="10"/>
  <c r="K19" i="10" s="1"/>
  <c r="I34" i="10"/>
  <c r="K34" i="10" s="1"/>
  <c r="K25" i="10"/>
  <c r="I40" i="10"/>
  <c r="K40" i="10" s="1"/>
  <c r="I17" i="10"/>
  <c r="K17" i="10" s="1"/>
  <c r="I9" i="10"/>
  <c r="I32" i="10"/>
  <c r="K32" i="10" s="1"/>
  <c r="I39" i="10"/>
  <c r="K39" i="10" s="1"/>
  <c r="I31" i="10"/>
  <c r="K31" i="10" s="1"/>
  <c r="I16" i="10"/>
  <c r="K16" i="10" s="1"/>
  <c r="I15" i="10"/>
  <c r="K15" i="10" s="1"/>
  <c r="I30" i="10"/>
  <c r="K30" i="10" s="1"/>
  <c r="I38" i="10"/>
  <c r="K38" i="10" s="1"/>
  <c r="I29" i="10"/>
  <c r="K29" i="10" s="1"/>
  <c r="I42" i="10"/>
  <c r="K42" i="10" s="1"/>
  <c r="I10" i="10"/>
  <c r="K10" i="10" s="1"/>
  <c r="I33" i="10"/>
  <c r="K33" i="10" s="1"/>
  <c r="I14" i="10"/>
  <c r="K14" i="10" s="1"/>
  <c r="I37" i="10"/>
  <c r="K37" i="10" s="1"/>
  <c r="I18" i="10"/>
  <c r="K18" i="10" s="1"/>
  <c r="I41" i="10"/>
  <c r="K41" i="10" s="1"/>
  <c r="F78" i="14"/>
  <c r="I27" i="12"/>
  <c r="I40" i="12"/>
  <c r="K40" i="12" s="1"/>
  <c r="I50" i="10" l="1"/>
  <c r="K50" i="10" s="1"/>
  <c r="K49" i="10"/>
  <c r="I46" i="10"/>
  <c r="D78" i="14"/>
  <c r="K27" i="12"/>
  <c r="K9" i="10"/>
  <c r="K45" i="10" s="1"/>
  <c r="I45" i="10"/>
  <c r="I77" i="10" s="1"/>
  <c r="K69" i="7"/>
  <c r="G78" i="14"/>
  <c r="C78" i="14"/>
  <c r="I78" i="14"/>
  <c r="K45" i="14"/>
  <c r="D46" i="12"/>
  <c r="D79" i="12" s="1"/>
  <c r="I44" i="12"/>
  <c r="K44" i="12" s="1"/>
  <c r="H46" i="12"/>
  <c r="H79" i="12" s="1"/>
  <c r="I14" i="12"/>
  <c r="I17" i="12"/>
  <c r="I15" i="12"/>
  <c r="C46" i="12"/>
  <c r="C79" i="12" s="1"/>
  <c r="I20" i="12"/>
  <c r="I25" i="12"/>
  <c r="I32" i="12"/>
  <c r="K32" i="12" s="1"/>
  <c r="I35" i="12"/>
  <c r="I43" i="12"/>
  <c r="K43" i="12" s="1"/>
  <c r="I21" i="12"/>
  <c r="I28" i="12"/>
  <c r="I36" i="12"/>
  <c r="K36" i="12" s="1"/>
  <c r="I10" i="12"/>
  <c r="I12" i="12"/>
  <c r="I13" i="12"/>
  <c r="I11" i="12"/>
  <c r="I16" i="12"/>
  <c r="I18" i="12"/>
  <c r="I19" i="12"/>
  <c r="I22" i="12"/>
  <c r="I23" i="12"/>
  <c r="I24" i="12"/>
  <c r="I26" i="12"/>
  <c r="I29" i="12"/>
  <c r="I30" i="12"/>
  <c r="I31" i="12"/>
  <c r="K31" i="12" s="1"/>
  <c r="I33" i="12"/>
  <c r="K33" i="12" s="1"/>
  <c r="I34" i="12"/>
  <c r="K34" i="12" s="1"/>
  <c r="I37" i="12"/>
  <c r="K37" i="12" s="1"/>
  <c r="I38" i="12"/>
  <c r="K38" i="12" s="1"/>
  <c r="I39" i="12"/>
  <c r="K39" i="12" s="1"/>
  <c r="I41" i="12"/>
  <c r="K41" i="12" s="1"/>
  <c r="I42" i="12"/>
  <c r="K42" i="12" s="1"/>
  <c r="G46" i="12"/>
  <c r="G79" i="12" s="1"/>
  <c r="F46" i="12"/>
  <c r="F79" i="12" s="1"/>
  <c r="I9" i="12"/>
  <c r="E46" i="12"/>
  <c r="E79" i="12" s="1"/>
  <c r="I46" i="12" l="1"/>
  <c r="I79" i="12" s="1"/>
  <c r="I78" i="10"/>
  <c r="K78" i="14"/>
  <c r="J45" i="14"/>
  <c r="K19" i="12"/>
  <c r="K11" i="12"/>
  <c r="K15" i="12"/>
  <c r="K24" i="12"/>
  <c r="K18" i="12"/>
  <c r="K13" i="12"/>
  <c r="K28" i="12"/>
  <c r="K25" i="12"/>
  <c r="K9" i="12"/>
  <c r="K29" i="12"/>
  <c r="K23" i="12"/>
  <c r="K12" i="12"/>
  <c r="K21" i="12"/>
  <c r="K20" i="12"/>
  <c r="K17" i="12"/>
  <c r="K26" i="12"/>
  <c r="K22" i="12"/>
  <c r="K16" i="12"/>
  <c r="K14" i="12"/>
  <c r="K35" i="12"/>
  <c r="K30" i="12"/>
  <c r="K10" i="12"/>
  <c r="K46" i="12" l="1"/>
  <c r="K79" i="12" s="1"/>
  <c r="AB78" i="10"/>
  <c r="R78" i="10"/>
  <c r="N78" i="10"/>
  <c r="L78" i="10"/>
  <c r="J46" i="12" l="1"/>
  <c r="I37" i="7"/>
  <c r="K37" i="7" s="1"/>
  <c r="I12" i="7"/>
  <c r="K12" i="7" s="1"/>
  <c r="I34" i="7"/>
  <c r="K34" i="7" s="1"/>
  <c r="I19" i="7"/>
  <c r="K19" i="7" s="1"/>
  <c r="I38" i="7"/>
  <c r="K38" i="7" s="1"/>
  <c r="I25" i="7"/>
  <c r="K25" i="7" s="1"/>
  <c r="I31" i="7"/>
  <c r="K31" i="7" s="1"/>
  <c r="I39" i="7"/>
  <c r="K39" i="7" s="1"/>
  <c r="I33" i="7"/>
  <c r="K33" i="7" s="1"/>
  <c r="I26" i="7"/>
  <c r="K26" i="7" s="1"/>
  <c r="I15" i="7"/>
  <c r="K15" i="7" s="1"/>
  <c r="I30" i="7"/>
  <c r="K30" i="7" s="1"/>
  <c r="I13" i="7"/>
  <c r="K13" i="7" s="1"/>
  <c r="I35" i="7"/>
  <c r="K35" i="7" s="1"/>
  <c r="I22" i="7"/>
  <c r="K22" i="7" s="1"/>
  <c r="I32" i="7"/>
  <c r="K32" i="7" s="1"/>
  <c r="I14" i="7"/>
  <c r="K14" i="7" s="1"/>
  <c r="I16" i="7"/>
  <c r="K16" i="7" s="1"/>
  <c r="I36" i="7"/>
  <c r="K36" i="7" s="1"/>
  <c r="I27" i="7"/>
  <c r="K27" i="7" s="1"/>
  <c r="I28" i="7"/>
  <c r="K28" i="7" s="1"/>
  <c r="I9" i="7"/>
  <c r="I29" i="7"/>
  <c r="K29" i="7" s="1"/>
  <c r="I10" i="7"/>
  <c r="K10" i="7" s="1"/>
  <c r="I41" i="7" l="1"/>
  <c r="I73" i="7" s="1"/>
  <c r="K9" i="7"/>
  <c r="K45" i="7" l="1"/>
  <c r="T78" i="10" l="1"/>
  <c r="P78" i="10"/>
  <c r="F45" i="10"/>
  <c r="F77" i="10" s="1"/>
  <c r="E45" i="10"/>
  <c r="E77" i="10" s="1"/>
  <c r="D45" i="10"/>
  <c r="D77" i="10" s="1"/>
  <c r="C45" i="10"/>
  <c r="C77" i="10" s="1"/>
  <c r="K77" i="10" l="1"/>
  <c r="J77" i="10" s="1"/>
  <c r="J45" i="10"/>
  <c r="K46" i="10"/>
  <c r="K78" i="10" s="1"/>
  <c r="J78" i="10" s="1"/>
  <c r="K41" i="7"/>
  <c r="J41" i="7" s="1"/>
  <c r="K73" i="7" l="1"/>
  <c r="J73" i="7" s="1"/>
</calcChain>
</file>

<file path=xl/sharedStrings.xml><?xml version="1.0" encoding="utf-8"?>
<sst xmlns="http://schemas.openxmlformats.org/spreadsheetml/2006/main" count="686" uniqueCount="109">
  <si>
    <t>Kentucky Power Company</t>
  </si>
  <si>
    <t xml:space="preserve">Salary &amp; Benefit Data by Employee - </t>
  </si>
  <si>
    <t>Year   =&gt;</t>
  </si>
  <si>
    <t>Employee Name</t>
  </si>
  <si>
    <t>Sub-Total</t>
  </si>
  <si>
    <t>KPCo % Share</t>
  </si>
  <si>
    <t>KPCo's
Share</t>
  </si>
  <si>
    <t>Employee</t>
  </si>
  <si>
    <t>Emp</t>
  </si>
  <si>
    <t>Director</t>
  </si>
  <si>
    <t>Chief Accounting Officer &amp; Controller</t>
  </si>
  <si>
    <t>Vice President - Generation Assets</t>
  </si>
  <si>
    <t>Vice President-Tax</t>
  </si>
  <si>
    <t>Subtotal for Officers Only</t>
  </si>
  <si>
    <t>Total for All - KY Jurisdictional Retail Amount</t>
  </si>
  <si>
    <t>Directors</t>
  </si>
  <si>
    <t>Provide the Total Amount</t>
  </si>
  <si>
    <t>Provide the KY Jurisdictional Retail Amount</t>
  </si>
  <si>
    <t xml:space="preserve">Managers </t>
  </si>
  <si>
    <t>Supervisors</t>
  </si>
  <si>
    <t>Exempt (not including Directors, Supervisors and Managers)</t>
  </si>
  <si>
    <t>Non-Exempt  (not including Supervisors and Managers)</t>
  </si>
  <si>
    <t>Union</t>
  </si>
  <si>
    <t>Non-Union Hourly</t>
  </si>
  <si>
    <t>Total for All Categories</t>
  </si>
  <si>
    <t>Total Amount</t>
  </si>
  <si>
    <t>Total KY Jurisdictional Retail Amount</t>
  </si>
  <si>
    <t>N/A</t>
  </si>
  <si>
    <t>6/1/2024-5/31/2025</t>
  </si>
  <si>
    <t>Union Hourly</t>
  </si>
  <si>
    <t>Non-Exempt Salaried (not including non-exempt Supervisors)</t>
  </si>
  <si>
    <t>Chair, President &amp; CEO</t>
  </si>
  <si>
    <t>Director, Interim CEO and Interim Senior Advisor</t>
  </si>
  <si>
    <t>Director, Chair, CEO and former CFO</t>
  </si>
  <si>
    <t>Executive Chair, Chair, President and CEO</t>
  </si>
  <si>
    <t>EVP and CFO</t>
  </si>
  <si>
    <t>EVP Portfolio Optimization and CFO</t>
  </si>
  <si>
    <t>EVP &amp; CFO</t>
  </si>
  <si>
    <t>EVP, General Counsel and Secretary</t>
  </si>
  <si>
    <t>EVP Energy Services</t>
  </si>
  <si>
    <t>EVP Grid Solutions and Government Affairs</t>
  </si>
  <si>
    <t>EVP External Affairs</t>
  </si>
  <si>
    <t>EVP, Chief Information &amp; Technology Officer</t>
  </si>
  <si>
    <t>EVP Generation</t>
  </si>
  <si>
    <t>EVP - Utilities and Chief Adminsitrtive Officer</t>
  </si>
  <si>
    <t>EVP and Chief Human Resources Officer</t>
  </si>
  <si>
    <t>SVP Transmission Grid Planning &amp; Engineering</t>
  </si>
  <si>
    <t>KPCO Director, President, COO (former interim)</t>
  </si>
  <si>
    <t>SVP Transmission System Operations</t>
  </si>
  <si>
    <t>SVP &amp; Chief Transmission Officer</t>
  </si>
  <si>
    <t>VP, Strategy &amp; Infrastructure Development</t>
  </si>
  <si>
    <t>KPCO VP Ext Affairs&amp;Cust Svcs</t>
  </si>
  <si>
    <t>SVP and Treasurer</t>
  </si>
  <si>
    <t>SVP Regulated Commercial Operations</t>
  </si>
  <si>
    <t>VP Tax</t>
  </si>
  <si>
    <t>KPCO VP Regulatory&amp;Finance</t>
  </si>
  <si>
    <t>KPCO VP Distribution Region Operations</t>
  </si>
  <si>
    <t>SVP Controller &amp; CAO</t>
  </si>
  <si>
    <t>VP Controller</t>
  </si>
  <si>
    <t>Corporate Secretary &amp; Associate General Counsel</t>
  </si>
  <si>
    <t>Case No. 2025-00257</t>
  </si>
  <si>
    <t>KPCO Vice President - Distribution Region Operations</t>
  </si>
  <si>
    <t>KPCO Vice President - Regulatory &amp; Finance</t>
  </si>
  <si>
    <t>Vice President, Treasurer</t>
  </si>
  <si>
    <t>KPCO Director</t>
  </si>
  <si>
    <t>KPCO Director, President, COO</t>
  </si>
  <si>
    <t>KPCO VP External Affairs and Customer Service</t>
  </si>
  <si>
    <t>Director, VP</t>
  </si>
  <si>
    <t>VP Trans Fld Srvcs</t>
  </si>
  <si>
    <t>VP Regulated Fuel Procurement</t>
  </si>
  <si>
    <t>VP Eng Del Proj &amp; Constr Mgmt</t>
  </si>
  <si>
    <t>VP Market Operations</t>
  </si>
  <si>
    <t>Title (includes officer for part of year)</t>
  </si>
  <si>
    <r>
      <t xml:space="preserve">KPCO </t>
    </r>
    <r>
      <rPr>
        <vertAlign val="superscript"/>
        <sz val="11"/>
        <rFont val="Arial"/>
        <family val="2"/>
      </rPr>
      <t>(1)</t>
    </r>
  </si>
  <si>
    <t>Totals</t>
  </si>
  <si>
    <r>
      <t>KPCO Officers and Directors</t>
    </r>
    <r>
      <rPr>
        <b/>
        <vertAlign val="superscript"/>
        <sz val="11"/>
        <rFont val="Arial"/>
        <family val="2"/>
      </rPr>
      <t xml:space="preserve"> (6)</t>
    </r>
  </si>
  <si>
    <r>
      <t>Other Wage, Salary, Compensation or Benefit Not Listed</t>
    </r>
    <r>
      <rPr>
        <vertAlign val="superscript"/>
        <sz val="11"/>
        <rFont val="Arial"/>
        <family val="2"/>
      </rPr>
      <t xml:space="preserve"> (5)</t>
    </r>
  </si>
  <si>
    <r>
      <t>(6)</t>
    </r>
    <r>
      <rPr>
        <sz val="11"/>
        <color theme="1"/>
        <rFont val="Calibri"/>
        <family val="2"/>
        <scheme val="minor"/>
      </rPr>
      <t xml:space="preserve"> Includes both employees of KPCO and AEPSC who were officers and/or directors of KPCO for any portion of the year.  </t>
    </r>
  </si>
  <si>
    <r>
      <t xml:space="preserve">Total KY Jurisdictional Retail Amount </t>
    </r>
    <r>
      <rPr>
        <vertAlign val="superscript"/>
        <sz val="11"/>
        <rFont val="Arial"/>
        <family val="2"/>
      </rPr>
      <t>(7)</t>
    </r>
  </si>
  <si>
    <r>
      <t xml:space="preserve">Total for All - KY Jurisdictional Retail Amount </t>
    </r>
    <r>
      <rPr>
        <vertAlign val="superscript"/>
        <sz val="11"/>
        <rFont val="Arial"/>
        <family val="2"/>
      </rPr>
      <t>(7)</t>
    </r>
  </si>
  <si>
    <r>
      <t xml:space="preserve">Provide the KY Jurisdictional Retail Amount </t>
    </r>
    <r>
      <rPr>
        <vertAlign val="superscript"/>
        <sz val="11"/>
        <rFont val="Arial"/>
        <family val="2"/>
      </rPr>
      <t>(7)</t>
    </r>
  </si>
  <si>
    <t>Assistant Treasurer</t>
  </si>
  <si>
    <t xml:space="preserve">	Assistant Vice President - Tax</t>
  </si>
  <si>
    <t>Assistant Controller</t>
  </si>
  <si>
    <t>Assistant Secretary</t>
  </si>
  <si>
    <t>Assistant VP Tax</t>
  </si>
  <si>
    <r>
      <t xml:space="preserve">Regular </t>
    </r>
    <r>
      <rPr>
        <vertAlign val="superscript"/>
        <sz val="11"/>
        <rFont val="Arial"/>
        <family val="2"/>
      </rPr>
      <t>1</t>
    </r>
  </si>
  <si>
    <r>
      <t>Other</t>
    </r>
    <r>
      <rPr>
        <vertAlign val="superscript"/>
        <sz val="11"/>
        <rFont val="Arial"/>
        <family val="2"/>
      </rPr>
      <t xml:space="preserve"> 1</t>
    </r>
  </si>
  <si>
    <r>
      <t>Incentive</t>
    </r>
    <r>
      <rPr>
        <vertAlign val="superscript"/>
        <sz val="11"/>
        <rFont val="Arial"/>
        <family val="2"/>
      </rPr>
      <t xml:space="preserve"> 1</t>
    </r>
  </si>
  <si>
    <r>
      <t>Standby</t>
    </r>
    <r>
      <rPr>
        <vertAlign val="superscript"/>
        <sz val="11"/>
        <rFont val="Arial"/>
        <family val="2"/>
      </rPr>
      <t xml:space="preserve"> 1</t>
    </r>
  </si>
  <si>
    <r>
      <t>Excess Vacation Payout</t>
    </r>
    <r>
      <rPr>
        <vertAlign val="superscript"/>
        <sz val="11"/>
        <rFont val="Arial"/>
        <family val="2"/>
      </rPr>
      <t xml:space="preserve"> 1</t>
    </r>
  </si>
  <si>
    <r>
      <t>Overtime</t>
    </r>
    <r>
      <rPr>
        <vertAlign val="superscript"/>
        <sz val="11"/>
        <rFont val="Arial"/>
        <family val="2"/>
      </rPr>
      <t xml:space="preserve"> 1</t>
    </r>
  </si>
  <si>
    <r>
      <t>Health Benefits Cost</t>
    </r>
    <r>
      <rPr>
        <vertAlign val="superscript"/>
        <sz val="11"/>
        <rFont val="Arial"/>
        <family val="2"/>
      </rPr>
      <t xml:space="preserve"> 2</t>
    </r>
  </si>
  <si>
    <r>
      <t>Dental Benefits</t>
    </r>
    <r>
      <rPr>
        <vertAlign val="superscript"/>
        <sz val="11"/>
        <rFont val="Arial"/>
        <family val="2"/>
      </rPr>
      <t xml:space="preserve"> 2</t>
    </r>
  </si>
  <si>
    <r>
      <t>Vision</t>
    </r>
    <r>
      <rPr>
        <vertAlign val="superscript"/>
        <sz val="11"/>
        <rFont val="Arial"/>
        <family val="2"/>
      </rPr>
      <t xml:space="preserve"> 2</t>
    </r>
  </si>
  <si>
    <r>
      <t>Life Insurance</t>
    </r>
    <r>
      <rPr>
        <vertAlign val="superscript"/>
        <sz val="11"/>
        <rFont val="Arial"/>
        <family val="2"/>
      </rPr>
      <t xml:space="preserve"> 2</t>
    </r>
  </si>
  <si>
    <r>
      <t>AD&amp;D</t>
    </r>
    <r>
      <rPr>
        <vertAlign val="superscript"/>
        <sz val="11"/>
        <rFont val="Arial"/>
        <family val="2"/>
      </rPr>
      <t xml:space="preserve"> 2</t>
    </r>
  </si>
  <si>
    <r>
      <t>Pension and 
OPEB</t>
    </r>
    <r>
      <rPr>
        <vertAlign val="superscript"/>
        <sz val="11"/>
        <rFont val="Arial"/>
        <family val="2"/>
      </rPr>
      <t xml:space="preserve"> 2</t>
    </r>
  </si>
  <si>
    <r>
      <rPr>
        <vertAlign val="superscript"/>
        <sz val="11"/>
        <rFont val="Calibri"/>
        <family val="2"/>
        <scheme val="minor"/>
      </rPr>
      <t xml:space="preserve">(1) </t>
    </r>
    <r>
      <rPr>
        <sz val="11"/>
        <rFont val="Calibri"/>
        <family val="2"/>
        <scheme val="minor"/>
      </rPr>
      <t>Source: Payroll.</t>
    </r>
  </si>
  <si>
    <r>
      <rPr>
        <vertAlign val="superscript"/>
        <sz val="11"/>
        <rFont val="Calibri"/>
        <family val="2"/>
        <scheme val="minor"/>
      </rPr>
      <t xml:space="preserve">(2) </t>
    </r>
    <r>
      <rPr>
        <sz val="11"/>
        <rFont val="Calibri"/>
        <family val="2"/>
        <scheme val="minor"/>
      </rPr>
      <t>Source: General Ledger.</t>
    </r>
  </si>
  <si>
    <r>
      <t xml:space="preserve">KPCO </t>
    </r>
    <r>
      <rPr>
        <vertAlign val="superscript"/>
        <sz val="11"/>
        <rFont val="Arial"/>
        <family val="2"/>
      </rPr>
      <t>(3)</t>
    </r>
  </si>
  <si>
    <r>
      <t xml:space="preserve">KPCO </t>
    </r>
    <r>
      <rPr>
        <vertAlign val="superscript"/>
        <sz val="11"/>
        <rFont val="Arial"/>
        <family val="2"/>
      </rPr>
      <t>(3 &amp; 4)</t>
    </r>
  </si>
  <si>
    <r>
      <rPr>
        <vertAlign val="superscript"/>
        <sz val="11"/>
        <rFont val="Calibri"/>
        <family val="2"/>
        <scheme val="minor"/>
      </rPr>
      <t xml:space="preserve">(3) </t>
    </r>
    <r>
      <rPr>
        <sz val="11"/>
        <rFont val="Calibri"/>
        <family val="2"/>
        <scheme val="minor"/>
      </rPr>
      <t>Actual benefit costs are not recorded in the general ledger by employee or group of employees.</t>
    </r>
  </si>
  <si>
    <r>
      <rPr>
        <vertAlign val="superscript"/>
        <sz val="11"/>
        <rFont val="Calibri"/>
        <family val="2"/>
        <scheme val="minor"/>
      </rPr>
      <t xml:space="preserve">(4) </t>
    </r>
    <r>
      <rPr>
        <sz val="11"/>
        <rFont val="Calibri"/>
        <family val="2"/>
        <scheme val="minor"/>
      </rPr>
      <t>Life Insurance and AD&amp;D are recorded together.</t>
    </r>
  </si>
  <si>
    <r>
      <t xml:space="preserve">KPCO </t>
    </r>
    <r>
      <rPr>
        <vertAlign val="superscript"/>
        <sz val="11"/>
        <rFont val="Arial"/>
        <family val="2"/>
      </rPr>
      <t>(1 &amp; 5)</t>
    </r>
  </si>
  <si>
    <r>
      <t>401k</t>
    </r>
    <r>
      <rPr>
        <vertAlign val="superscript"/>
        <sz val="11"/>
        <rFont val="Arial"/>
        <family val="2"/>
      </rPr>
      <t xml:space="preserve"> 1</t>
    </r>
  </si>
  <si>
    <t>KPCO</t>
  </si>
  <si>
    <r>
      <rPr>
        <vertAlign val="superscript"/>
        <sz val="11"/>
        <rFont val="Calibri"/>
        <family val="2"/>
        <scheme val="minor"/>
      </rPr>
      <t xml:space="preserve">(5) </t>
    </r>
    <r>
      <rPr>
        <sz val="11"/>
        <rFont val="Calibri"/>
        <family val="2"/>
        <scheme val="minor"/>
      </rPr>
      <t>This includes Long Term Disability from the General Ledger and the Supplemental Retirement Savings Plan from Payroll</t>
    </r>
  </si>
  <si>
    <t>=K79/I79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</si>
</sst>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_);\(0\)"/>
  </numFmts>
  <fonts count="1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i/>
      <sz val="14"/>
      <name val="Arial"/>
      <family val="2"/>
    </font>
    <font>
      <sz val="11"/>
      <name val="Calibri"/>
      <family val="2"/>
      <scheme val="minor"/>
    </font>
    <font>
      <b/>
      <i/>
      <sz val="11"/>
      <name val="Arial"/>
      <family val="2"/>
    </font>
    <font>
      <b/>
      <i/>
      <sz val="11"/>
      <name val="Calibri"/>
      <family val="2"/>
      <scheme val="minor"/>
    </font>
    <font>
      <b/>
      <sz val="11"/>
      <name val="Arial"/>
      <family val="2"/>
    </font>
    <font>
      <i/>
      <sz val="11"/>
      <name val="Arial"/>
      <family val="2"/>
    </font>
    <font>
      <vertAlign val="superscript"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MS Sans Serif"/>
      <family val="2"/>
    </font>
    <font>
      <sz val="10"/>
      <name val="MS Sans Serif"/>
      <family val="2"/>
    </font>
    <font>
      <b/>
      <sz val="10"/>
      <name val="MS Sans Serif"/>
      <family val="2"/>
    </font>
    <font>
      <vertAlign val="superscript"/>
      <sz val="11"/>
      <name val="Arial"/>
      <family val="2"/>
    </font>
    <font>
      <sz val="11"/>
      <name val="Times New Roman"/>
      <family val="1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mediumGray">
        <fgColor indexed="22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0">
    <xf numFmtId="0" fontId="0" fillId="0" borderId="0"/>
    <xf numFmtId="9" fontId="9" fillId="0" borderId="0" applyFont="0" applyFill="0" applyBorder="0" applyAlignment="0" applyProtection="0"/>
    <xf numFmtId="0" fontId="10" fillId="0" borderId="0"/>
    <xf numFmtId="0" fontId="10" fillId="0" borderId="0" applyNumberFormat="0" applyFont="0" applyFill="0" applyBorder="0" applyAlignment="0" applyProtection="0">
      <alignment horizontal="left"/>
    </xf>
    <xf numFmtId="15" fontId="10" fillId="0" borderId="0" applyFont="0" applyFill="0" applyBorder="0" applyAlignment="0" applyProtection="0"/>
    <xf numFmtId="4" fontId="10" fillId="0" borderId="0" applyFont="0" applyFill="0" applyBorder="0" applyAlignment="0" applyProtection="0"/>
    <xf numFmtId="0" fontId="11" fillId="0" borderId="8">
      <alignment horizontal="center"/>
    </xf>
    <xf numFmtId="3" fontId="10" fillId="0" borderId="0" applyFont="0" applyFill="0" applyBorder="0" applyAlignment="0" applyProtection="0"/>
    <xf numFmtId="0" fontId="10" fillId="2" borderId="0" applyNumberFormat="0" applyFont="0" applyBorder="0" applyAlignment="0" applyProtection="0"/>
    <xf numFmtId="0" fontId="12" fillId="0" borderId="0"/>
    <xf numFmtId="0" fontId="12" fillId="0" borderId="0" applyNumberFormat="0" applyFont="0" applyFill="0" applyBorder="0" applyAlignment="0" applyProtection="0">
      <alignment horizontal="left"/>
    </xf>
    <xf numFmtId="15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0" fontId="13" fillId="0" borderId="8">
      <alignment horizontal="center"/>
    </xf>
    <xf numFmtId="3" fontId="12" fillId="0" borderId="0" applyFont="0" applyFill="0" applyBorder="0" applyAlignment="0" applyProtection="0"/>
    <xf numFmtId="0" fontId="12" fillId="2" borderId="0" applyNumberFormat="0" applyFont="0" applyBorder="0" applyAlignment="0" applyProtection="0"/>
    <xf numFmtId="0" fontId="9" fillId="0" borderId="0"/>
    <xf numFmtId="0" fontId="12" fillId="0" borderId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66">
    <xf numFmtId="0" fontId="0" fillId="0" borderId="0" xfId="0"/>
    <xf numFmtId="49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164" fontId="1" fillId="0" borderId="5" xfId="0" applyNumberFormat="1" applyFont="1" applyBorder="1" applyAlignment="1">
      <alignment vertical="top"/>
    </xf>
    <xf numFmtId="41" fontId="1" fillId="0" borderId="5" xfId="0" applyNumberFormat="1" applyFont="1" applyBorder="1" applyAlignment="1" applyProtection="1">
      <alignment vertical="top"/>
      <protection locked="0"/>
    </xf>
    <xf numFmtId="41" fontId="1" fillId="0" borderId="5" xfId="0" applyNumberFormat="1" applyFont="1" applyBorder="1" applyAlignment="1">
      <alignment vertical="top"/>
    </xf>
    <xf numFmtId="42" fontId="1" fillId="0" borderId="5" xfId="0" applyNumberFormat="1" applyFont="1" applyBorder="1" applyAlignment="1" applyProtection="1">
      <alignment vertical="top"/>
      <protection locked="0"/>
    </xf>
    <xf numFmtId="42" fontId="1" fillId="0" borderId="5" xfId="0" applyNumberFormat="1" applyFont="1" applyBorder="1" applyAlignment="1">
      <alignment vertical="top"/>
    </xf>
    <xf numFmtId="49" fontId="1" fillId="0" borderId="2" xfId="0" applyNumberFormat="1" applyFont="1" applyBorder="1" applyAlignment="1" applyProtection="1">
      <alignment vertical="center"/>
      <protection locked="0"/>
    </xf>
    <xf numFmtId="49" fontId="1" fillId="0" borderId="2" xfId="0" applyNumberFormat="1" applyFont="1" applyBorder="1" applyAlignment="1" applyProtection="1">
      <alignment horizontal="left" vertical="center"/>
      <protection locked="0"/>
    </xf>
    <xf numFmtId="164" fontId="3" fillId="0" borderId="0" xfId="0" applyNumberFormat="1" applyFont="1" applyAlignment="1">
      <alignment horizontal="left" vertical="top"/>
    </xf>
    <xf numFmtId="49" fontId="1" fillId="0" borderId="5" xfId="0" applyNumberFormat="1" applyFont="1" applyBorder="1" applyAlignment="1" applyProtection="1">
      <alignment horizontal="left" vertical="center"/>
      <protection locked="0"/>
    </xf>
    <xf numFmtId="49" fontId="1" fillId="0" borderId="3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10" fontId="1" fillId="0" borderId="3" xfId="1" applyNumberFormat="1" applyFont="1" applyFill="1" applyBorder="1" applyAlignment="1" applyProtection="1">
      <alignment horizontal="center" vertical="center"/>
      <protection locked="0"/>
    </xf>
    <xf numFmtId="49" fontId="1" fillId="0" borderId="5" xfId="0" applyNumberFormat="1" applyFont="1" applyBorder="1" applyAlignment="1" applyProtection="1">
      <alignment horizontal="center" vertical="center"/>
      <protection locked="0"/>
    </xf>
    <xf numFmtId="164" fontId="1" fillId="0" borderId="5" xfId="0" applyNumberFormat="1" applyFont="1" applyBorder="1" applyAlignment="1">
      <alignment horizontal="center" vertical="top"/>
    </xf>
    <xf numFmtId="0" fontId="15" fillId="0" borderId="0" xfId="0" applyFont="1" applyAlignment="1">
      <alignment horizontal="left" vertical="top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49" fontId="7" fillId="0" borderId="2" xfId="0" applyNumberFormat="1" applyFont="1" applyBorder="1" applyAlignment="1" applyProtection="1">
      <alignment horizontal="left" vertical="center"/>
      <protection locked="0"/>
    </xf>
    <xf numFmtId="49" fontId="6" fillId="0" borderId="3" xfId="0" applyNumberFormat="1" applyFont="1" applyBorder="1" applyAlignment="1" applyProtection="1">
      <alignment horizontal="center" vertical="center"/>
      <protection locked="0"/>
    </xf>
    <xf numFmtId="0" fontId="15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165" fontId="4" fillId="0" borderId="0" xfId="0" applyNumberFormat="1" applyFont="1" applyAlignment="1">
      <alignment horizontal="center" vertical="top"/>
    </xf>
    <xf numFmtId="165" fontId="4" fillId="0" borderId="0" xfId="0" applyNumberFormat="1" applyFont="1" applyAlignment="1">
      <alignment horizontal="left" vertical="top"/>
    </xf>
    <xf numFmtId="41" fontId="1" fillId="0" borderId="0" xfId="0" applyNumberFormat="1" applyFont="1" applyAlignment="1" applyProtection="1">
      <alignment vertical="top"/>
      <protection locked="0"/>
    </xf>
    <xf numFmtId="49" fontId="4" fillId="0" borderId="3" xfId="0" applyNumberFormat="1" applyFont="1" applyBorder="1" applyAlignment="1" applyProtection="1">
      <alignment horizontal="center" vertical="center"/>
      <protection locked="0"/>
    </xf>
    <xf numFmtId="164" fontId="1" fillId="0" borderId="5" xfId="18" applyNumberFormat="1" applyFont="1" applyFill="1" applyBorder="1" applyAlignment="1" applyProtection="1">
      <alignment vertical="top"/>
    </xf>
    <xf numFmtId="164" fontId="1" fillId="0" borderId="5" xfId="18" applyNumberFormat="1" applyFont="1" applyBorder="1" applyAlignment="1" applyProtection="1">
      <alignment vertical="top"/>
      <protection locked="0"/>
    </xf>
    <xf numFmtId="164" fontId="1" fillId="0" borderId="5" xfId="18" applyNumberFormat="1" applyFont="1" applyBorder="1" applyAlignment="1">
      <alignment vertical="top"/>
    </xf>
    <xf numFmtId="0" fontId="16" fillId="0" borderId="0" xfId="0" applyFont="1"/>
    <xf numFmtId="44" fontId="3" fillId="0" borderId="0" xfId="0" applyNumberFormat="1" applyFont="1" applyAlignment="1">
      <alignment horizontal="left" vertical="top"/>
    </xf>
    <xf numFmtId="43" fontId="3" fillId="0" borderId="0" xfId="19" applyFont="1" applyAlignment="1">
      <alignment horizontal="left" vertical="top"/>
    </xf>
    <xf numFmtId="43" fontId="1" fillId="0" borderId="0" xfId="19" applyFont="1" applyAlignment="1">
      <alignment horizontal="left" vertical="top"/>
    </xf>
    <xf numFmtId="164" fontId="1" fillId="0" borderId="5" xfId="18" applyNumberFormat="1" applyFont="1" applyFill="1" applyBorder="1" applyAlignment="1" applyProtection="1">
      <alignment vertical="top"/>
      <protection locked="0"/>
    </xf>
    <xf numFmtId="49" fontId="1" fillId="0" borderId="3" xfId="0" applyNumberFormat="1" applyFont="1" applyBorder="1" applyAlignment="1" applyProtection="1">
      <alignment horizontal="left" vertical="center"/>
      <protection locked="0"/>
    </xf>
    <xf numFmtId="164" fontId="1" fillId="0" borderId="5" xfId="18" applyNumberFormat="1" applyFont="1" applyFill="1" applyBorder="1" applyAlignment="1">
      <alignment vertical="top"/>
    </xf>
    <xf numFmtId="43" fontId="1" fillId="0" borderId="5" xfId="19" applyFont="1" applyFill="1" applyBorder="1" applyAlignment="1">
      <alignment horizontal="center" vertical="top"/>
    </xf>
    <xf numFmtId="44" fontId="0" fillId="0" borderId="0" xfId="0" applyNumberFormat="1"/>
    <xf numFmtId="10" fontId="3" fillId="0" borderId="0" xfId="1" applyNumberFormat="1" applyFont="1" applyAlignment="1">
      <alignment horizontal="left" vertical="top"/>
    </xf>
    <xf numFmtId="42" fontId="1" fillId="0" borderId="0" xfId="0" applyNumberFormat="1" applyFont="1" applyAlignment="1">
      <alignment horizontal="left" vertical="top"/>
    </xf>
    <xf numFmtId="49" fontId="1" fillId="3" borderId="2" xfId="0" applyNumberFormat="1" applyFont="1" applyFill="1" applyBorder="1" applyAlignment="1" applyProtection="1">
      <alignment horizontal="left" vertical="center"/>
      <protection locked="0"/>
    </xf>
    <xf numFmtId="0" fontId="1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49" fontId="6" fillId="0" borderId="2" xfId="0" applyNumberFormat="1" applyFont="1" applyBorder="1" applyAlignment="1" applyProtection="1">
      <alignment horizontal="center" vertical="center"/>
      <protection locked="0"/>
    </xf>
    <xf numFmtId="49" fontId="6" fillId="0" borderId="3" xfId="0" applyNumberFormat="1" applyFont="1" applyBorder="1" applyAlignment="1" applyProtection="1">
      <alignment horizontal="center" vertical="center"/>
      <protection locked="0"/>
    </xf>
    <xf numFmtId="49" fontId="4" fillId="0" borderId="2" xfId="0" applyNumberFormat="1" applyFont="1" applyBorder="1" applyAlignment="1" applyProtection="1">
      <alignment horizontal="center" vertical="center"/>
      <protection locked="0"/>
    </xf>
    <xf numFmtId="49" fontId="4" fillId="0" borderId="3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3" borderId="5" xfId="0" applyFill="1" applyBorder="1" applyAlignment="1">
      <alignment horizontal="left"/>
    </xf>
    <xf numFmtId="0" fontId="0" fillId="3" borderId="0" xfId="0" applyFill="1" applyAlignment="1">
      <alignment horizontal="left"/>
    </xf>
    <xf numFmtId="49" fontId="1" fillId="3" borderId="5" xfId="0" applyNumberFormat="1" applyFont="1" applyFill="1" applyBorder="1" applyAlignment="1" applyProtection="1">
      <alignment horizontal="left" vertical="center"/>
      <protection locked="0"/>
    </xf>
  </cellXfs>
  <cellStyles count="20">
    <cellStyle name="Comma" xfId="19" builtinId="3"/>
    <cellStyle name="Currency" xfId="18" builtinId="4"/>
    <cellStyle name="Normal" xfId="0" builtinId="0"/>
    <cellStyle name="Normal 2" xfId="2" xr:uid="{00000000-0005-0000-0000-000002000000}"/>
    <cellStyle name="Normal 2 2" xfId="17" xr:uid="{00000000-0005-0000-0000-000003000000}"/>
    <cellStyle name="Normal 3" xfId="9" xr:uid="{00000000-0005-0000-0000-000004000000}"/>
    <cellStyle name="Normal 4" xfId="16" xr:uid="{00000000-0005-0000-0000-000005000000}"/>
    <cellStyle name="Percent" xfId="1" builtinId="5"/>
    <cellStyle name="PSChar" xfId="3" xr:uid="{00000000-0005-0000-0000-000007000000}"/>
    <cellStyle name="PSChar 2" xfId="10" xr:uid="{00000000-0005-0000-0000-000008000000}"/>
    <cellStyle name="PSDate" xfId="4" xr:uid="{00000000-0005-0000-0000-000009000000}"/>
    <cellStyle name="PSDate 2" xfId="11" xr:uid="{00000000-0005-0000-0000-00000A000000}"/>
    <cellStyle name="PSDec" xfId="5" xr:uid="{00000000-0005-0000-0000-00000B000000}"/>
    <cellStyle name="PSDec 2" xfId="12" xr:uid="{00000000-0005-0000-0000-00000C000000}"/>
    <cellStyle name="PSHeading" xfId="6" xr:uid="{00000000-0005-0000-0000-00000D000000}"/>
    <cellStyle name="PSHeading 2" xfId="13" xr:uid="{00000000-0005-0000-0000-00000E000000}"/>
    <cellStyle name="PSInt" xfId="7" xr:uid="{00000000-0005-0000-0000-00000F000000}"/>
    <cellStyle name="PSInt 2" xfId="14" xr:uid="{00000000-0005-0000-0000-000010000000}"/>
    <cellStyle name="PSSpacer" xfId="8" xr:uid="{00000000-0005-0000-0000-000011000000}"/>
    <cellStyle name="PSSpacer 2" xfId="15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DP85"/>
  <sheetViews>
    <sheetView tabSelected="1" zoomScaleNormal="100" workbookViewId="0">
      <pane ySplit="6" topLeftCell="A7" activePane="bottomLeft" state="frozen"/>
      <selection pane="bottomLeft" activeCell="A9" sqref="A9:A43"/>
    </sheetView>
  </sheetViews>
  <sheetFormatPr defaultColWidth="9.140625" defaultRowHeight="15" x14ac:dyDescent="0.25"/>
  <cols>
    <col min="1" max="1" width="26.5703125" style="2" customWidth="1"/>
    <col min="2" max="2" width="55.85546875" style="2" bestFit="1" customWidth="1"/>
    <col min="3" max="4" width="15.140625" style="2" bestFit="1" customWidth="1"/>
    <col min="5" max="5" width="15" style="2" bestFit="1" customWidth="1"/>
    <col min="6" max="6" width="9.28515625" style="2" customWidth="1"/>
    <col min="7" max="8" width="15.140625" style="2" bestFit="1" customWidth="1"/>
    <col min="9" max="9" width="16.42578125" style="2" bestFit="1" customWidth="1"/>
    <col min="10" max="10" width="14" style="17" bestFit="1" customWidth="1"/>
    <col min="11" max="11" width="15.28515625" style="2" customWidth="1"/>
    <col min="12" max="13" width="13.7109375" style="2" bestFit="1" customWidth="1"/>
    <col min="14" max="15" width="12" style="2" bestFit="1" customWidth="1"/>
    <col min="16" max="16" width="7.140625" style="2" bestFit="1" customWidth="1"/>
    <col min="17" max="17" width="10.7109375" style="2" bestFit="1" customWidth="1"/>
    <col min="18" max="19" width="12" style="2" bestFit="1" customWidth="1"/>
    <col min="20" max="20" width="9.28515625" style="2" customWidth="1"/>
    <col min="21" max="21" width="10.7109375" style="2" bestFit="1" customWidth="1"/>
    <col min="22" max="23" width="13.7109375" style="2" bestFit="1" customWidth="1"/>
    <col min="24" max="25" width="13.7109375" style="2" customWidth="1"/>
    <col min="26" max="26" width="15.5703125" style="2" customWidth="1"/>
    <col min="27" max="27" width="12" style="2" bestFit="1" customWidth="1"/>
    <col min="28" max="28" width="13.140625" style="2" bestFit="1" customWidth="1"/>
    <col min="29" max="29" width="13.7109375" style="2" bestFit="1" customWidth="1"/>
    <col min="30" max="30" width="2.28515625" style="2" customWidth="1"/>
    <col min="31" max="16384" width="9.140625" style="2"/>
  </cols>
  <sheetData>
    <row r="1" spans="1:120" ht="18.75" x14ac:dyDescent="0.25">
      <c r="A1" s="1" t="s">
        <v>0</v>
      </c>
    </row>
    <row r="2" spans="1:120" x14ac:dyDescent="0.25">
      <c r="A2" s="3" t="s">
        <v>60</v>
      </c>
      <c r="C2" s="43"/>
    </row>
    <row r="3" spans="1:120" x14ac:dyDescent="0.25">
      <c r="A3" s="3" t="s">
        <v>1</v>
      </c>
      <c r="C3" s="43"/>
      <c r="D3" s="4" t="s">
        <v>2</v>
      </c>
      <c r="E3" s="35" t="s">
        <v>28</v>
      </c>
    </row>
    <row r="4" spans="1:120" x14ac:dyDescent="0.25">
      <c r="B4" s="5"/>
      <c r="C4" s="6"/>
      <c r="D4" s="6"/>
      <c r="E4" s="6"/>
      <c r="F4" s="6"/>
      <c r="G4" s="6"/>
      <c r="H4" s="51"/>
      <c r="I4" s="6"/>
      <c r="J4" s="18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</row>
    <row r="5" spans="1:120" s="22" customFormat="1" ht="48" customHeight="1" x14ac:dyDescent="0.25">
      <c r="A5" s="59" t="s">
        <v>3</v>
      </c>
      <c r="B5" s="59" t="s">
        <v>72</v>
      </c>
      <c r="C5" s="59" t="s">
        <v>86</v>
      </c>
      <c r="D5" s="59" t="s">
        <v>91</v>
      </c>
      <c r="E5" s="59" t="s">
        <v>90</v>
      </c>
      <c r="F5" s="59" t="s">
        <v>89</v>
      </c>
      <c r="G5" s="59" t="s">
        <v>88</v>
      </c>
      <c r="H5" s="59" t="s">
        <v>87</v>
      </c>
      <c r="I5" s="59" t="s">
        <v>4</v>
      </c>
      <c r="J5" s="59" t="s">
        <v>5</v>
      </c>
      <c r="K5" s="59" t="s">
        <v>6</v>
      </c>
      <c r="L5" s="53" t="s">
        <v>92</v>
      </c>
      <c r="M5" s="54"/>
      <c r="N5" s="53" t="s">
        <v>93</v>
      </c>
      <c r="O5" s="54"/>
      <c r="P5" s="53" t="s">
        <v>94</v>
      </c>
      <c r="Q5" s="54"/>
      <c r="R5" s="53" t="s">
        <v>95</v>
      </c>
      <c r="S5" s="54"/>
      <c r="T5" s="53" t="s">
        <v>96</v>
      </c>
      <c r="U5" s="54"/>
      <c r="V5" s="53" t="s">
        <v>105</v>
      </c>
      <c r="W5" s="54"/>
      <c r="X5" s="53" t="s">
        <v>97</v>
      </c>
      <c r="Y5" s="54"/>
      <c r="Z5" s="53" t="s">
        <v>76</v>
      </c>
      <c r="AA5" s="61"/>
      <c r="AB5" s="53" t="s">
        <v>74</v>
      </c>
      <c r="AC5" s="54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</row>
    <row r="6" spans="1:120" s="22" customFormat="1" ht="33" x14ac:dyDescent="0.25">
      <c r="A6" s="60"/>
      <c r="B6" s="60"/>
      <c r="C6" s="60"/>
      <c r="D6" s="60"/>
      <c r="E6" s="60"/>
      <c r="F6" s="60"/>
      <c r="G6" s="60"/>
      <c r="H6" s="60"/>
      <c r="I6" s="62"/>
      <c r="J6" s="60"/>
      <c r="K6" s="60"/>
      <c r="L6" s="23" t="s">
        <v>100</v>
      </c>
      <c r="M6" s="24" t="s">
        <v>7</v>
      </c>
      <c r="N6" s="23" t="s">
        <v>100</v>
      </c>
      <c r="O6" s="24" t="s">
        <v>7</v>
      </c>
      <c r="P6" s="23" t="s">
        <v>100</v>
      </c>
      <c r="Q6" s="24" t="s">
        <v>7</v>
      </c>
      <c r="R6" s="23" t="s">
        <v>101</v>
      </c>
      <c r="S6" s="24" t="s">
        <v>7</v>
      </c>
      <c r="T6" s="23" t="s">
        <v>101</v>
      </c>
      <c r="U6" s="24" t="s">
        <v>8</v>
      </c>
      <c r="V6" s="23" t="s">
        <v>100</v>
      </c>
      <c r="W6" s="24" t="s">
        <v>7</v>
      </c>
      <c r="X6" s="23" t="s">
        <v>104</v>
      </c>
      <c r="Y6" s="24" t="s">
        <v>8</v>
      </c>
      <c r="Z6" s="23" t="s">
        <v>73</v>
      </c>
      <c r="AA6" s="24" t="s">
        <v>7</v>
      </c>
      <c r="AB6" s="23" t="s">
        <v>106</v>
      </c>
      <c r="AC6" s="24" t="s">
        <v>8</v>
      </c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</row>
    <row r="7" spans="1:120" s="22" customFormat="1" x14ac:dyDescent="0.25">
      <c r="A7" s="25"/>
      <c r="B7" s="26"/>
      <c r="C7" s="33"/>
      <c r="D7" s="33"/>
      <c r="E7" s="33"/>
      <c r="F7" s="33"/>
      <c r="G7" s="33"/>
      <c r="H7" s="33"/>
      <c r="I7" s="32"/>
      <c r="J7" s="27"/>
      <c r="K7" s="32"/>
      <c r="L7" s="28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</row>
    <row r="8" spans="1:120" ht="15" customHeight="1" x14ac:dyDescent="0.25">
      <c r="A8" s="55" t="s">
        <v>75</v>
      </c>
      <c r="B8" s="56"/>
      <c r="C8" s="8"/>
      <c r="D8" s="8"/>
      <c r="E8" s="8"/>
      <c r="F8" s="8"/>
      <c r="G8" s="8"/>
      <c r="H8" s="8"/>
      <c r="I8" s="9"/>
      <c r="J8" s="31"/>
      <c r="K8" s="9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</row>
    <row r="9" spans="1:120" x14ac:dyDescent="0.25">
      <c r="A9" s="52"/>
      <c r="B9" s="15" t="s">
        <v>46</v>
      </c>
      <c r="C9" s="10">
        <v>292053.46000000002</v>
      </c>
      <c r="D9" s="10">
        <v>0</v>
      </c>
      <c r="E9" s="10">
        <v>0</v>
      </c>
      <c r="F9" s="10">
        <v>0</v>
      </c>
      <c r="G9" s="10">
        <v>364948.50000000006</v>
      </c>
      <c r="H9" s="10">
        <v>25219.600000000002</v>
      </c>
      <c r="I9" s="11">
        <f>SUM(C9:H9)</f>
        <v>682221.56</v>
      </c>
      <c r="J9" s="19">
        <v>2.7108616946430634E-2</v>
      </c>
      <c r="K9" s="38">
        <f t="shared" ref="K9" si="0">ROUND(+I9*J9,0)</f>
        <v>18494</v>
      </c>
      <c r="L9" s="8">
        <f>+H9*J9</f>
        <v>683.66847594220212</v>
      </c>
      <c r="M9" s="11"/>
      <c r="N9" s="11">
        <f>+H9*J9</f>
        <v>683.66847594220212</v>
      </c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</row>
    <row r="10" spans="1:120" x14ac:dyDescent="0.25">
      <c r="A10" s="52"/>
      <c r="B10" s="15" t="s">
        <v>48</v>
      </c>
      <c r="C10" s="10">
        <v>303665.39</v>
      </c>
      <c r="D10" s="10">
        <v>0</v>
      </c>
      <c r="E10" s="10">
        <v>0</v>
      </c>
      <c r="F10" s="10">
        <v>0</v>
      </c>
      <c r="G10" s="10">
        <v>352412.59</v>
      </c>
      <c r="H10" s="10">
        <v>48029.54</v>
      </c>
      <c r="I10" s="11">
        <f t="shared" ref="I10:I43" si="1">SUM(C10:H10)</f>
        <v>704107.52000000002</v>
      </c>
      <c r="J10" s="19">
        <v>2.2639954845096153E-2</v>
      </c>
      <c r="K10" s="38">
        <f t="shared" ref="K10:K43" si="2">ROUND(+I10*J10,0)</f>
        <v>15941</v>
      </c>
      <c r="L10" s="8">
        <f t="shared" ref="L10:L43" si="3">+H10*J10</f>
        <v>1087.3866168307395</v>
      </c>
      <c r="M10" s="11"/>
      <c r="N10" s="11">
        <f t="shared" ref="N10:N43" si="4">+H10*J10</f>
        <v>1087.3866168307395</v>
      </c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</row>
    <row r="11" spans="1:120" x14ac:dyDescent="0.25">
      <c r="A11" s="52"/>
      <c r="B11" s="15" t="s">
        <v>39</v>
      </c>
      <c r="C11" s="10">
        <v>797290.22000000009</v>
      </c>
      <c r="D11" s="10">
        <v>0</v>
      </c>
      <c r="E11" s="10">
        <v>67092.320000000007</v>
      </c>
      <c r="F11" s="10">
        <v>0</v>
      </c>
      <c r="G11" s="10">
        <v>1111221.3700000001</v>
      </c>
      <c r="H11" s="10">
        <v>117085.69999999998</v>
      </c>
      <c r="I11" s="11">
        <f t="shared" si="1"/>
        <v>2092689.61</v>
      </c>
      <c r="J11" s="19">
        <v>2.7888716772390496E-2</v>
      </c>
      <c r="K11" s="38">
        <f t="shared" si="2"/>
        <v>58362</v>
      </c>
      <c r="L11" s="8">
        <f t="shared" si="3"/>
        <v>3265.3699253970813</v>
      </c>
      <c r="M11" s="11"/>
      <c r="N11" s="11">
        <f t="shared" si="4"/>
        <v>3265.3699253970813</v>
      </c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</row>
    <row r="12" spans="1:120" x14ac:dyDescent="0.25">
      <c r="A12" s="52"/>
      <c r="B12" s="15" t="s">
        <v>59</v>
      </c>
      <c r="C12" s="10">
        <v>220656.18</v>
      </c>
      <c r="D12" s="10">
        <v>0</v>
      </c>
      <c r="E12" s="10">
        <v>0</v>
      </c>
      <c r="F12" s="10">
        <v>0</v>
      </c>
      <c r="G12" s="10">
        <v>166365.99</v>
      </c>
      <c r="H12" s="10">
        <v>31047.08</v>
      </c>
      <c r="I12" s="11">
        <f t="shared" si="1"/>
        <v>418069.25</v>
      </c>
      <c r="J12" s="19">
        <v>0.19927190986390989</v>
      </c>
      <c r="K12" s="38">
        <f t="shared" si="2"/>
        <v>83309</v>
      </c>
      <c r="L12" s="8">
        <f t="shared" si="3"/>
        <v>6186.8109272975998</v>
      </c>
      <c r="M12" s="11"/>
      <c r="N12" s="11">
        <f t="shared" si="4"/>
        <v>6186.8109272975998</v>
      </c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</row>
    <row r="13" spans="1:120" x14ac:dyDescent="0.25">
      <c r="A13" s="52"/>
      <c r="B13" s="15" t="s">
        <v>49</v>
      </c>
      <c r="C13" s="10">
        <v>304244.8</v>
      </c>
      <c r="D13" s="10">
        <v>0</v>
      </c>
      <c r="E13" s="10">
        <v>0</v>
      </c>
      <c r="F13" s="10">
        <v>0</v>
      </c>
      <c r="G13" s="10">
        <v>561986.21</v>
      </c>
      <c r="H13" s="10">
        <v>128679.95000000003</v>
      </c>
      <c r="I13" s="11">
        <f t="shared" si="1"/>
        <v>994910.96000000008</v>
      </c>
      <c r="J13" s="19">
        <v>2.1972177996663247E-2</v>
      </c>
      <c r="K13" s="38">
        <f t="shared" si="2"/>
        <v>21860</v>
      </c>
      <c r="L13" s="8">
        <f t="shared" si="3"/>
        <v>2827.3787660017274</v>
      </c>
      <c r="M13" s="11"/>
      <c r="N13" s="11">
        <f t="shared" si="4"/>
        <v>2827.3787660017274</v>
      </c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</row>
    <row r="14" spans="1:120" x14ac:dyDescent="0.25">
      <c r="A14" s="52"/>
      <c r="B14" s="15" t="s">
        <v>50</v>
      </c>
      <c r="C14" s="10">
        <v>325148.14</v>
      </c>
      <c r="D14" s="10">
        <v>0</v>
      </c>
      <c r="E14" s="10">
        <v>0</v>
      </c>
      <c r="F14" s="10">
        <v>0</v>
      </c>
      <c r="G14" s="10">
        <v>630699.56999999995</v>
      </c>
      <c r="H14" s="10">
        <v>42616.01</v>
      </c>
      <c r="I14" s="11">
        <f t="shared" si="1"/>
        <v>998463.72</v>
      </c>
      <c r="J14" s="19">
        <v>7.8128252734884523E-2</v>
      </c>
      <c r="K14" s="38">
        <f t="shared" si="2"/>
        <v>78008</v>
      </c>
      <c r="L14" s="8">
        <f t="shared" si="3"/>
        <v>3329.5143998323665</v>
      </c>
      <c r="M14" s="11"/>
      <c r="N14" s="11">
        <f t="shared" si="4"/>
        <v>3329.5143998323665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</row>
    <row r="15" spans="1:120" x14ac:dyDescent="0.25">
      <c r="A15" s="52"/>
      <c r="B15" s="15" t="s">
        <v>51</v>
      </c>
      <c r="C15" s="10">
        <v>156761.87000000002</v>
      </c>
      <c r="D15" s="10">
        <v>0</v>
      </c>
      <c r="E15" s="10">
        <v>0</v>
      </c>
      <c r="F15" s="10">
        <v>0</v>
      </c>
      <c r="G15" s="10">
        <v>47371.29</v>
      </c>
      <c r="H15" s="10">
        <v>17603.52</v>
      </c>
      <c r="I15" s="11">
        <f t="shared" si="1"/>
        <v>221736.68000000002</v>
      </c>
      <c r="J15" s="19">
        <v>1</v>
      </c>
      <c r="K15" s="38">
        <f t="shared" si="2"/>
        <v>221737</v>
      </c>
      <c r="L15" s="8">
        <f t="shared" si="3"/>
        <v>17603.52</v>
      </c>
      <c r="M15" s="11"/>
      <c r="N15" s="11">
        <f t="shared" si="4"/>
        <v>17603.52</v>
      </c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</row>
    <row r="16" spans="1:120" x14ac:dyDescent="0.25">
      <c r="A16" s="52"/>
      <c r="B16" s="15" t="s">
        <v>31</v>
      </c>
      <c r="C16" s="10">
        <v>1084615.42</v>
      </c>
      <c r="D16" s="10">
        <v>0</v>
      </c>
      <c r="E16" s="10">
        <v>0</v>
      </c>
      <c r="F16" s="10">
        <v>0</v>
      </c>
      <c r="G16" s="10">
        <v>4677661.8100000005</v>
      </c>
      <c r="H16" s="10">
        <v>171759.06999999998</v>
      </c>
      <c r="I16" s="11">
        <f t="shared" si="1"/>
        <v>5934036.3000000007</v>
      </c>
      <c r="J16" s="19">
        <v>2.38088380277303E-2</v>
      </c>
      <c r="K16" s="38">
        <f t="shared" si="2"/>
        <v>141283</v>
      </c>
      <c r="L16" s="8">
        <f t="shared" si="3"/>
        <v>4089.3838774235901</v>
      </c>
      <c r="M16" s="11"/>
      <c r="N16" s="11">
        <f t="shared" si="4"/>
        <v>4089.3838774235901</v>
      </c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</row>
    <row r="17" spans="1:120" x14ac:dyDescent="0.25">
      <c r="A17" s="52"/>
      <c r="B17" s="15" t="s">
        <v>38</v>
      </c>
      <c r="C17" s="10">
        <v>713484.73999999987</v>
      </c>
      <c r="D17" s="10">
        <v>0</v>
      </c>
      <c r="E17" s="10">
        <v>0</v>
      </c>
      <c r="F17" s="10">
        <v>0</v>
      </c>
      <c r="G17" s="10">
        <v>2690972.16</v>
      </c>
      <c r="H17" s="10">
        <v>83518.870000000024</v>
      </c>
      <c r="I17" s="11">
        <f t="shared" si="1"/>
        <v>3487975.77</v>
      </c>
      <c r="J17" s="19">
        <v>1.5863092337650146E-2</v>
      </c>
      <c r="K17" s="38">
        <f t="shared" si="2"/>
        <v>55330</v>
      </c>
      <c r="L17" s="8">
        <f t="shared" si="3"/>
        <v>1324.867546746199</v>
      </c>
      <c r="M17" s="11"/>
      <c r="N17" s="11">
        <f t="shared" si="4"/>
        <v>1324.867546746199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</row>
    <row r="18" spans="1:120" x14ac:dyDescent="0.25">
      <c r="A18" s="52"/>
      <c r="B18" s="15" t="s">
        <v>32</v>
      </c>
      <c r="C18" s="10">
        <v>633846.15</v>
      </c>
      <c r="D18" s="10">
        <v>0</v>
      </c>
      <c r="E18" s="10">
        <v>69230.77</v>
      </c>
      <c r="F18" s="10">
        <v>0</v>
      </c>
      <c r="G18" s="10">
        <v>11440590.9</v>
      </c>
      <c r="H18" s="10">
        <v>120810.34000000003</v>
      </c>
      <c r="I18" s="11">
        <f t="shared" si="1"/>
        <v>12264478.16</v>
      </c>
      <c r="J18" s="19">
        <v>2.5541127207973472E-2</v>
      </c>
      <c r="K18" s="38">
        <f t="shared" si="2"/>
        <v>313249</v>
      </c>
      <c r="L18" s="8">
        <f t="shared" si="3"/>
        <v>3085.6322619785265</v>
      </c>
      <c r="M18" s="11"/>
      <c r="N18" s="11">
        <f t="shared" si="4"/>
        <v>3085.6322619785265</v>
      </c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</row>
    <row r="19" spans="1:120" x14ac:dyDescent="0.25">
      <c r="A19" s="52"/>
      <c r="B19" s="15" t="s">
        <v>52</v>
      </c>
      <c r="C19" s="10">
        <v>315658.72000000003</v>
      </c>
      <c r="D19" s="10">
        <v>0</v>
      </c>
      <c r="E19" s="10">
        <v>0</v>
      </c>
      <c r="F19" s="10">
        <v>0</v>
      </c>
      <c r="G19" s="10">
        <v>447662.51999999996</v>
      </c>
      <c r="H19" s="10">
        <v>34594.87999999999</v>
      </c>
      <c r="I19" s="11">
        <f t="shared" si="1"/>
        <v>797916.12</v>
      </c>
      <c r="J19" s="19">
        <v>1.8920641805933888E-2</v>
      </c>
      <c r="K19" s="38">
        <f t="shared" si="2"/>
        <v>15097</v>
      </c>
      <c r="L19" s="8">
        <f t="shared" si="3"/>
        <v>654.55733279926596</v>
      </c>
      <c r="M19" s="11"/>
      <c r="N19" s="11">
        <f t="shared" si="4"/>
        <v>654.55733279926596</v>
      </c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</row>
    <row r="20" spans="1:120" x14ac:dyDescent="0.25">
      <c r="A20" s="52"/>
      <c r="B20" s="15" t="s">
        <v>83</v>
      </c>
      <c r="C20" s="10">
        <v>230847.03000000003</v>
      </c>
      <c r="D20" s="10">
        <v>0</v>
      </c>
      <c r="E20" s="10">
        <v>0</v>
      </c>
      <c r="F20" s="10">
        <v>0</v>
      </c>
      <c r="G20" s="10">
        <v>220542.98</v>
      </c>
      <c r="H20" s="10">
        <v>36864.070000000007</v>
      </c>
      <c r="I20" s="11">
        <f t="shared" si="1"/>
        <v>488254.08</v>
      </c>
      <c r="J20" s="19">
        <v>4.9018312783560961E-2</v>
      </c>
      <c r="K20" s="38">
        <f t="shared" si="2"/>
        <v>23933</v>
      </c>
      <c r="L20" s="8">
        <f t="shared" si="3"/>
        <v>1807.0145137350864</v>
      </c>
      <c r="M20" s="11"/>
      <c r="N20" s="11">
        <f t="shared" si="4"/>
        <v>1807.0145137350864</v>
      </c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</row>
    <row r="21" spans="1:120" x14ac:dyDescent="0.25">
      <c r="A21" s="52"/>
      <c r="B21" s="15" t="s">
        <v>11</v>
      </c>
      <c r="C21" s="10">
        <v>127258.15</v>
      </c>
      <c r="D21" s="10">
        <v>0</v>
      </c>
      <c r="E21" s="10">
        <v>48532.05</v>
      </c>
      <c r="F21" s="10">
        <v>0</v>
      </c>
      <c r="G21" s="10">
        <v>110601.83</v>
      </c>
      <c r="H21" s="10">
        <v>398493.23</v>
      </c>
      <c r="I21" s="11">
        <f t="shared" si="1"/>
        <v>684885.26</v>
      </c>
      <c r="J21" s="19">
        <v>0.22858939935506059</v>
      </c>
      <c r="K21" s="38">
        <f t="shared" si="2"/>
        <v>156558</v>
      </c>
      <c r="L21" s="8">
        <f t="shared" si="3"/>
        <v>91091.328092758005</v>
      </c>
      <c r="M21" s="11"/>
      <c r="N21" s="11">
        <f t="shared" si="4"/>
        <v>91091.328092758005</v>
      </c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</row>
    <row r="22" spans="1:120" x14ac:dyDescent="0.25">
      <c r="A22" s="52"/>
      <c r="B22" s="15" t="s">
        <v>81</v>
      </c>
      <c r="C22" s="10">
        <v>164387.03</v>
      </c>
      <c r="D22" s="10">
        <v>0</v>
      </c>
      <c r="E22" s="10">
        <v>16269.23</v>
      </c>
      <c r="F22" s="10">
        <v>0</v>
      </c>
      <c r="G22" s="10">
        <v>119914.74</v>
      </c>
      <c r="H22" s="10">
        <v>34559.22</v>
      </c>
      <c r="I22" s="11">
        <f t="shared" si="1"/>
        <v>335130.21999999997</v>
      </c>
      <c r="J22" s="19">
        <v>3.4546465210690949E-2</v>
      </c>
      <c r="K22" s="38">
        <f t="shared" si="2"/>
        <v>11578</v>
      </c>
      <c r="L22" s="8">
        <f t="shared" si="3"/>
        <v>1193.898891438615</v>
      </c>
      <c r="M22" s="11"/>
      <c r="N22" s="11">
        <f t="shared" si="4"/>
        <v>1193.898891438615</v>
      </c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</row>
    <row r="23" spans="1:120" x14ac:dyDescent="0.25">
      <c r="A23" s="52"/>
      <c r="B23" s="15" t="s">
        <v>84</v>
      </c>
      <c r="C23" s="10">
        <v>211382.7</v>
      </c>
      <c r="D23" s="10">
        <v>0</v>
      </c>
      <c r="E23" s="10">
        <v>0</v>
      </c>
      <c r="F23" s="10">
        <v>0</v>
      </c>
      <c r="G23" s="10">
        <v>203965.25999999998</v>
      </c>
      <c r="H23" s="10">
        <v>36180.160000000003</v>
      </c>
      <c r="I23" s="11">
        <f t="shared" si="1"/>
        <v>451528.12</v>
      </c>
      <c r="J23" s="19">
        <v>0.13961481471845527</v>
      </c>
      <c r="K23" s="38">
        <f t="shared" si="2"/>
        <v>63040</v>
      </c>
      <c r="L23" s="8">
        <f t="shared" si="3"/>
        <v>5051.2863348840674</v>
      </c>
      <c r="M23" s="11"/>
      <c r="N23" s="11">
        <f t="shared" si="4"/>
        <v>5051.2863348840674</v>
      </c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</row>
    <row r="24" spans="1:120" x14ac:dyDescent="0.25">
      <c r="A24" s="52"/>
      <c r="B24" s="15" t="s">
        <v>81</v>
      </c>
      <c r="C24" s="10">
        <v>233164.05999999997</v>
      </c>
      <c r="D24" s="10">
        <v>0</v>
      </c>
      <c r="E24" s="10">
        <v>0</v>
      </c>
      <c r="F24" s="10">
        <v>0</v>
      </c>
      <c r="G24" s="10">
        <v>260127.15</v>
      </c>
      <c r="H24" s="10">
        <v>23791.22</v>
      </c>
      <c r="I24" s="11">
        <f t="shared" si="1"/>
        <v>517082.42999999993</v>
      </c>
      <c r="J24" s="19">
        <v>2.6682756252132886E-2</v>
      </c>
      <c r="K24" s="38">
        <f t="shared" si="2"/>
        <v>13797</v>
      </c>
      <c r="L24" s="8">
        <f t="shared" si="3"/>
        <v>634.81532420086899</v>
      </c>
      <c r="M24" s="11"/>
      <c r="N24" s="11">
        <f t="shared" si="4"/>
        <v>634.81532420086899</v>
      </c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</row>
    <row r="25" spans="1:120" x14ac:dyDescent="0.25">
      <c r="A25" s="52"/>
      <c r="B25" s="15" t="s">
        <v>53</v>
      </c>
      <c r="C25" s="10">
        <v>311617.94</v>
      </c>
      <c r="D25" s="10">
        <v>0</v>
      </c>
      <c r="E25" s="10">
        <v>0</v>
      </c>
      <c r="F25" s="10">
        <v>0</v>
      </c>
      <c r="G25" s="10">
        <v>496930.05000000005</v>
      </c>
      <c r="H25" s="10">
        <v>36700.80999999999</v>
      </c>
      <c r="I25" s="11">
        <f t="shared" si="1"/>
        <v>845248.79999999993</v>
      </c>
      <c r="J25" s="19">
        <v>8.0955858194291155E-3</v>
      </c>
      <c r="K25" s="38">
        <f t="shared" si="2"/>
        <v>6843</v>
      </c>
      <c r="L25" s="8">
        <f t="shared" si="3"/>
        <v>297.1145569975622</v>
      </c>
      <c r="M25" s="11"/>
      <c r="N25" s="11">
        <f t="shared" si="4"/>
        <v>297.1145569975622</v>
      </c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</row>
    <row r="26" spans="1:120" x14ac:dyDescent="0.25">
      <c r="A26" s="52"/>
      <c r="B26" s="15" t="s">
        <v>84</v>
      </c>
      <c r="C26" s="10">
        <v>183496.72</v>
      </c>
      <c r="D26" s="10">
        <v>0</v>
      </c>
      <c r="E26" s="10">
        <v>0</v>
      </c>
      <c r="F26" s="10">
        <v>0</v>
      </c>
      <c r="G26" s="10">
        <v>130287.26</v>
      </c>
      <c r="H26" s="10">
        <v>27737</v>
      </c>
      <c r="I26" s="11">
        <f t="shared" si="1"/>
        <v>341520.98</v>
      </c>
      <c r="J26" s="19">
        <v>3.0718385777336824E-2</v>
      </c>
      <c r="K26" s="38">
        <f t="shared" si="2"/>
        <v>10491</v>
      </c>
      <c r="L26" s="8">
        <f t="shared" si="3"/>
        <v>852.03586630599148</v>
      </c>
      <c r="M26" s="11"/>
      <c r="N26" s="11">
        <f t="shared" si="4"/>
        <v>852.03586630599148</v>
      </c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</row>
    <row r="27" spans="1:120" x14ac:dyDescent="0.25">
      <c r="A27" s="52"/>
      <c r="B27" s="15" t="s">
        <v>82</v>
      </c>
      <c r="C27" s="10">
        <v>134134.64000000004</v>
      </c>
      <c r="D27" s="10">
        <v>447.12</v>
      </c>
      <c r="E27" s="10">
        <v>10730.77</v>
      </c>
      <c r="F27" s="10">
        <v>0</v>
      </c>
      <c r="G27" s="10">
        <v>73990.590000000011</v>
      </c>
      <c r="H27" s="10">
        <v>19722.97</v>
      </c>
      <c r="I27" s="11">
        <f t="shared" si="1"/>
        <v>239026.09000000005</v>
      </c>
      <c r="J27" s="19">
        <v>2.8663270812826127E-2</v>
      </c>
      <c r="K27" s="38">
        <f t="shared" si="2"/>
        <v>6851</v>
      </c>
      <c r="L27" s="8">
        <f t="shared" si="3"/>
        <v>565.32483034324537</v>
      </c>
      <c r="M27" s="11"/>
      <c r="N27" s="11">
        <f t="shared" si="4"/>
        <v>565.32483034324537</v>
      </c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</row>
    <row r="28" spans="1:120" x14ac:dyDescent="0.25">
      <c r="A28" s="52"/>
      <c r="B28" s="15" t="s">
        <v>81</v>
      </c>
      <c r="C28" s="10">
        <v>194825.01</v>
      </c>
      <c r="D28" s="10">
        <v>0</v>
      </c>
      <c r="E28" s="10">
        <v>0</v>
      </c>
      <c r="F28" s="10">
        <v>0</v>
      </c>
      <c r="G28" s="10">
        <v>139908.81</v>
      </c>
      <c r="H28" s="10">
        <v>32271.519999999997</v>
      </c>
      <c r="I28" s="11">
        <f t="shared" si="1"/>
        <v>367005.34</v>
      </c>
      <c r="J28" s="19">
        <v>0.11738830420566512</v>
      </c>
      <c r="K28" s="38">
        <f t="shared" si="2"/>
        <v>43082</v>
      </c>
      <c r="L28" s="8">
        <f t="shared" si="3"/>
        <v>3788.2990069392058</v>
      </c>
      <c r="M28" s="11"/>
      <c r="N28" s="11">
        <f t="shared" si="4"/>
        <v>3788.2990069392058</v>
      </c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</row>
    <row r="29" spans="1:120" x14ac:dyDescent="0.25">
      <c r="A29" s="52"/>
      <c r="B29" s="15" t="s">
        <v>35</v>
      </c>
      <c r="C29" s="10">
        <v>337500</v>
      </c>
      <c r="D29" s="10">
        <v>0</v>
      </c>
      <c r="E29" s="10">
        <v>0</v>
      </c>
      <c r="F29" s="10">
        <v>0</v>
      </c>
      <c r="G29" s="10">
        <v>0</v>
      </c>
      <c r="H29" s="10">
        <v>78528.59</v>
      </c>
      <c r="I29" s="11">
        <f t="shared" si="1"/>
        <v>416028.58999999997</v>
      </c>
      <c r="J29" s="19">
        <v>2.8739371407450757E-2</v>
      </c>
      <c r="K29" s="38">
        <f t="shared" si="2"/>
        <v>11956</v>
      </c>
      <c r="L29" s="8">
        <f t="shared" si="3"/>
        <v>2256.8623141134235</v>
      </c>
      <c r="M29" s="11"/>
      <c r="N29" s="11">
        <f t="shared" si="4"/>
        <v>2256.8623141134235</v>
      </c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</row>
    <row r="30" spans="1:120" x14ac:dyDescent="0.25">
      <c r="A30" s="52"/>
      <c r="B30" s="15" t="s">
        <v>54</v>
      </c>
      <c r="C30" s="10">
        <v>230687.88</v>
      </c>
      <c r="D30" s="10">
        <v>0</v>
      </c>
      <c r="E30" s="10">
        <v>0</v>
      </c>
      <c r="F30" s="10">
        <v>0</v>
      </c>
      <c r="G30" s="10">
        <v>193226.89</v>
      </c>
      <c r="H30" s="10">
        <v>51975.22</v>
      </c>
      <c r="I30" s="11">
        <f t="shared" si="1"/>
        <v>475889.99</v>
      </c>
      <c r="J30" s="19">
        <v>2.5212932350859012E-2</v>
      </c>
      <c r="K30" s="38">
        <f t="shared" si="2"/>
        <v>11999</v>
      </c>
      <c r="L30" s="8">
        <f t="shared" si="3"/>
        <v>1310.4477057810143</v>
      </c>
      <c r="M30" s="11"/>
      <c r="N30" s="11">
        <f t="shared" si="4"/>
        <v>1310.4477057810143</v>
      </c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</row>
    <row r="31" spans="1:120" x14ac:dyDescent="0.25">
      <c r="A31" s="52"/>
      <c r="B31" s="15" t="s">
        <v>55</v>
      </c>
      <c r="C31" s="10">
        <v>159732.12999999998</v>
      </c>
      <c r="D31" s="10">
        <v>0</v>
      </c>
      <c r="E31" s="10">
        <v>0</v>
      </c>
      <c r="F31" s="10">
        <v>0</v>
      </c>
      <c r="G31" s="10">
        <v>38789.1</v>
      </c>
      <c r="H31" s="10">
        <v>6640.7000000000007</v>
      </c>
      <c r="I31" s="11">
        <f t="shared" si="1"/>
        <v>205161.93</v>
      </c>
      <c r="J31" s="19">
        <v>1</v>
      </c>
      <c r="K31" s="38">
        <f t="shared" si="2"/>
        <v>205162</v>
      </c>
      <c r="L31" s="8">
        <f t="shared" si="3"/>
        <v>6640.7000000000007</v>
      </c>
      <c r="M31" s="11"/>
      <c r="N31" s="11">
        <f t="shared" si="4"/>
        <v>6640.7000000000007</v>
      </c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</row>
    <row r="32" spans="1:120" x14ac:dyDescent="0.25">
      <c r="A32" s="52"/>
      <c r="B32" s="15" t="s">
        <v>61</v>
      </c>
      <c r="C32" s="10">
        <v>42206.719999999994</v>
      </c>
      <c r="D32" s="10">
        <v>0</v>
      </c>
      <c r="E32" s="10">
        <v>41028.699999999997</v>
      </c>
      <c r="F32" s="10">
        <v>0</v>
      </c>
      <c r="G32" s="10">
        <v>98257.200000000012</v>
      </c>
      <c r="H32" s="10">
        <v>262772.36</v>
      </c>
      <c r="I32" s="11">
        <f t="shared" si="1"/>
        <v>444264.98</v>
      </c>
      <c r="J32" s="19">
        <v>1</v>
      </c>
      <c r="K32" s="38">
        <f t="shared" si="2"/>
        <v>444265</v>
      </c>
      <c r="L32" s="8">
        <f t="shared" si="3"/>
        <v>262772.36</v>
      </c>
      <c r="M32" s="11"/>
      <c r="N32" s="11">
        <f t="shared" si="4"/>
        <v>262772.36</v>
      </c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</row>
    <row r="33" spans="1:120" x14ac:dyDescent="0.25">
      <c r="A33" s="52"/>
      <c r="B33" s="15" t="s">
        <v>42</v>
      </c>
      <c r="C33" s="10">
        <v>508353.29999999993</v>
      </c>
      <c r="D33" s="10">
        <v>0</v>
      </c>
      <c r="E33" s="10">
        <v>81587.88</v>
      </c>
      <c r="F33" s="10">
        <v>0</v>
      </c>
      <c r="G33" s="10">
        <v>2019576.21</v>
      </c>
      <c r="H33" s="10">
        <v>90299.46</v>
      </c>
      <c r="I33" s="11">
        <f t="shared" si="1"/>
        <v>2699816.8499999996</v>
      </c>
      <c r="J33" s="19">
        <v>2.3484794153124551E-2</v>
      </c>
      <c r="K33" s="38">
        <f t="shared" si="2"/>
        <v>63405</v>
      </c>
      <c r="L33" s="8">
        <f t="shared" si="3"/>
        <v>2120.6642302383043</v>
      </c>
      <c r="M33" s="11"/>
      <c r="N33" s="11">
        <f t="shared" si="4"/>
        <v>2120.6642302383043</v>
      </c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</row>
    <row r="34" spans="1:120" x14ac:dyDescent="0.25">
      <c r="A34" s="52"/>
      <c r="B34" s="15" t="s">
        <v>56</v>
      </c>
      <c r="C34" s="10">
        <v>188557.38000000006</v>
      </c>
      <c r="D34" s="10">
        <v>0</v>
      </c>
      <c r="E34" s="10">
        <v>0</v>
      </c>
      <c r="F34" s="10">
        <v>0</v>
      </c>
      <c r="G34" s="10">
        <v>93414.21</v>
      </c>
      <c r="H34" s="10">
        <v>42907.360000000015</v>
      </c>
      <c r="I34" s="11">
        <f t="shared" si="1"/>
        <v>324878.95000000007</v>
      </c>
      <c r="J34" s="19">
        <v>0.83963453459000581</v>
      </c>
      <c r="K34" s="38">
        <f t="shared" si="2"/>
        <v>272780</v>
      </c>
      <c r="L34" s="8">
        <f t="shared" si="3"/>
        <v>36026.501244085841</v>
      </c>
      <c r="M34" s="11"/>
      <c r="N34" s="11">
        <f t="shared" si="4"/>
        <v>36026.501244085841</v>
      </c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</row>
    <row r="35" spans="1:120" x14ac:dyDescent="0.25">
      <c r="A35" s="52"/>
      <c r="B35" s="15" t="s">
        <v>63</v>
      </c>
      <c r="C35" s="10">
        <v>336150.99999999994</v>
      </c>
      <c r="D35" s="10">
        <v>0</v>
      </c>
      <c r="E35" s="10">
        <v>25527.06</v>
      </c>
      <c r="F35" s="10">
        <v>0</v>
      </c>
      <c r="G35" s="10">
        <v>563802.79999999993</v>
      </c>
      <c r="H35" s="10">
        <v>356727.86000000016</v>
      </c>
      <c r="I35" s="11">
        <f t="shared" si="1"/>
        <v>1282208.72</v>
      </c>
      <c r="J35" s="19">
        <v>2.5399748237809903E-2</v>
      </c>
      <c r="K35" s="38">
        <f t="shared" si="2"/>
        <v>32568</v>
      </c>
      <c r="L35" s="8">
        <f t="shared" si="3"/>
        <v>9060.7978334127019</v>
      </c>
      <c r="M35" s="11"/>
      <c r="N35" s="11">
        <f t="shared" si="4"/>
        <v>9060.7978334127019</v>
      </c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</row>
    <row r="36" spans="1:120" x14ac:dyDescent="0.25">
      <c r="A36" s="52"/>
      <c r="B36" s="15" t="s">
        <v>44</v>
      </c>
      <c r="C36" s="10">
        <v>613460.42999999993</v>
      </c>
      <c r="D36" s="10">
        <v>0</v>
      </c>
      <c r="E36" s="10">
        <v>84763.94</v>
      </c>
      <c r="F36" s="10">
        <v>0</v>
      </c>
      <c r="G36" s="10">
        <v>521696.51</v>
      </c>
      <c r="H36" s="10">
        <v>2184356.2199999993</v>
      </c>
      <c r="I36" s="11">
        <f t="shared" si="1"/>
        <v>3404277.0999999992</v>
      </c>
      <c r="J36" s="19">
        <v>2.8755840591995485E-2</v>
      </c>
      <c r="K36" s="38">
        <f t="shared" si="2"/>
        <v>97893</v>
      </c>
      <c r="L36" s="8">
        <f t="shared" si="3"/>
        <v>62812.999258453798</v>
      </c>
      <c r="M36" s="11"/>
      <c r="N36" s="11">
        <f t="shared" si="4"/>
        <v>62812.999258453798</v>
      </c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</row>
    <row r="37" spans="1:120" ht="15" customHeight="1" x14ac:dyDescent="0.25">
      <c r="A37" s="52"/>
      <c r="B37" s="15" t="s">
        <v>40</v>
      </c>
      <c r="C37" s="10">
        <v>422175.87000000005</v>
      </c>
      <c r="D37" s="10">
        <v>0</v>
      </c>
      <c r="E37" s="10">
        <v>75566.350000000006</v>
      </c>
      <c r="F37" s="10">
        <v>0</v>
      </c>
      <c r="G37" s="10">
        <v>956202.12999999989</v>
      </c>
      <c r="H37" s="10">
        <v>51242.05</v>
      </c>
      <c r="I37" s="11">
        <f t="shared" si="1"/>
        <v>1505186.4000000001</v>
      </c>
      <c r="J37" s="19">
        <v>2.3987232967393211E-2</v>
      </c>
      <c r="K37" s="38">
        <f t="shared" si="2"/>
        <v>36105</v>
      </c>
      <c r="L37" s="8">
        <f t="shared" si="3"/>
        <v>1229.1549910768115</v>
      </c>
      <c r="M37" s="11"/>
      <c r="N37" s="11">
        <f t="shared" si="4"/>
        <v>1229.1549910768115</v>
      </c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</row>
    <row r="38" spans="1:120" x14ac:dyDescent="0.25">
      <c r="A38" s="52"/>
      <c r="B38" s="15" t="s">
        <v>57</v>
      </c>
      <c r="C38" s="10">
        <v>430455.98</v>
      </c>
      <c r="D38" s="10">
        <v>0</v>
      </c>
      <c r="E38" s="10">
        <v>0</v>
      </c>
      <c r="F38" s="10">
        <v>0</v>
      </c>
      <c r="G38" s="10">
        <v>462473.99</v>
      </c>
      <c r="H38" s="10">
        <v>71015.03</v>
      </c>
      <c r="I38" s="11">
        <f t="shared" si="1"/>
        <v>963945</v>
      </c>
      <c r="J38" s="19">
        <v>2.7366809733179266E-2</v>
      </c>
      <c r="K38" s="38">
        <f t="shared" si="2"/>
        <v>26380</v>
      </c>
      <c r="L38" s="8">
        <f t="shared" si="3"/>
        <v>1943.4548142060175</v>
      </c>
      <c r="M38" s="11"/>
      <c r="N38" s="11">
        <f t="shared" si="4"/>
        <v>1943.4548142060175</v>
      </c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</row>
    <row r="39" spans="1:120" x14ac:dyDescent="0.25">
      <c r="A39" s="52"/>
      <c r="B39" s="15" t="s">
        <v>45</v>
      </c>
      <c r="C39" s="10">
        <v>513667.07000000012</v>
      </c>
      <c r="D39" s="10">
        <v>0</v>
      </c>
      <c r="E39" s="10">
        <v>0</v>
      </c>
      <c r="F39" s="10">
        <v>0</v>
      </c>
      <c r="G39" s="10">
        <v>1799674.8600000003</v>
      </c>
      <c r="H39" s="10">
        <v>57708.319999999992</v>
      </c>
      <c r="I39" s="11">
        <f t="shared" si="1"/>
        <v>2371050.2500000005</v>
      </c>
      <c r="J39" s="19">
        <v>2.5810691333501459E-2</v>
      </c>
      <c r="K39" s="38">
        <f t="shared" si="2"/>
        <v>61198</v>
      </c>
      <c r="L39" s="8">
        <f t="shared" si="3"/>
        <v>1489.4916348949287</v>
      </c>
      <c r="M39" s="11"/>
      <c r="N39" s="11">
        <f t="shared" si="4"/>
        <v>1489.4916348949287</v>
      </c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</row>
    <row r="40" spans="1:120" x14ac:dyDescent="0.25">
      <c r="A40" s="52"/>
      <c r="B40" s="15" t="s">
        <v>62</v>
      </c>
      <c r="C40" s="10">
        <v>20011.07</v>
      </c>
      <c r="D40" s="10">
        <v>0</v>
      </c>
      <c r="E40" s="10">
        <v>35436.28</v>
      </c>
      <c r="F40" s="10">
        <v>0</v>
      </c>
      <c r="G40" s="10">
        <v>52421.58</v>
      </c>
      <c r="H40" s="10">
        <v>217598.24</v>
      </c>
      <c r="I40" s="11">
        <f t="shared" si="1"/>
        <v>325467.17</v>
      </c>
      <c r="J40" s="19">
        <v>1</v>
      </c>
      <c r="K40" s="38">
        <f t="shared" si="2"/>
        <v>325467</v>
      </c>
      <c r="L40" s="8">
        <f t="shared" si="3"/>
        <v>217598.24</v>
      </c>
      <c r="M40" s="11"/>
      <c r="N40" s="11">
        <f t="shared" si="4"/>
        <v>217598.24</v>
      </c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</row>
    <row r="41" spans="1:120" x14ac:dyDescent="0.25">
      <c r="A41" s="52"/>
      <c r="B41" s="15" t="s">
        <v>58</v>
      </c>
      <c r="C41" s="10">
        <v>228383.74</v>
      </c>
      <c r="D41" s="10">
        <v>0</v>
      </c>
      <c r="E41" s="10">
        <v>0</v>
      </c>
      <c r="F41" s="10">
        <v>0</v>
      </c>
      <c r="G41" s="10">
        <v>120046.25</v>
      </c>
      <c r="H41" s="10">
        <v>28852.3</v>
      </c>
      <c r="I41" s="11">
        <f t="shared" si="1"/>
        <v>377282.29</v>
      </c>
      <c r="J41" s="19">
        <v>3.5733951661739122E-2</v>
      </c>
      <c r="K41" s="38">
        <f t="shared" si="2"/>
        <v>13482</v>
      </c>
      <c r="L41" s="8">
        <f t="shared" si="3"/>
        <v>1031.0066935299956</v>
      </c>
      <c r="M41" s="11"/>
      <c r="N41" s="11">
        <f t="shared" si="4"/>
        <v>1031.0066935299956</v>
      </c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</row>
    <row r="42" spans="1:120" x14ac:dyDescent="0.25">
      <c r="A42" s="52"/>
      <c r="B42" s="15" t="s">
        <v>47</v>
      </c>
      <c r="C42" s="10">
        <v>280494.81000000006</v>
      </c>
      <c r="D42" s="10">
        <v>0</v>
      </c>
      <c r="E42" s="10">
        <v>0</v>
      </c>
      <c r="F42" s="10">
        <v>0</v>
      </c>
      <c r="G42" s="10">
        <v>162985.35</v>
      </c>
      <c r="H42" s="10">
        <v>41620.910000000003</v>
      </c>
      <c r="I42" s="11">
        <f t="shared" si="1"/>
        <v>485101.07000000007</v>
      </c>
      <c r="J42" s="19">
        <v>1</v>
      </c>
      <c r="K42" s="38">
        <f t="shared" si="2"/>
        <v>485101</v>
      </c>
      <c r="L42" s="8">
        <f t="shared" si="3"/>
        <v>41620.910000000003</v>
      </c>
      <c r="M42" s="11"/>
      <c r="N42" s="11">
        <f t="shared" si="4"/>
        <v>41620.910000000003</v>
      </c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</row>
    <row r="43" spans="1:120" x14ac:dyDescent="0.25">
      <c r="A43" s="52"/>
      <c r="B43" s="15" t="s">
        <v>36</v>
      </c>
      <c r="C43" s="10">
        <v>2057669.22</v>
      </c>
      <c r="D43" s="10">
        <v>0</v>
      </c>
      <c r="E43" s="10">
        <v>90276.44</v>
      </c>
      <c r="F43" s="10">
        <v>0</v>
      </c>
      <c r="G43" s="10">
        <v>6393147.6799999997</v>
      </c>
      <c r="H43" s="10">
        <v>755001.43999999983</v>
      </c>
      <c r="I43" s="11">
        <f t="shared" si="1"/>
        <v>9296094.7799999993</v>
      </c>
      <c r="J43" s="19">
        <v>2.8563019274468689E-2</v>
      </c>
      <c r="K43" s="38">
        <f t="shared" si="2"/>
        <v>265525</v>
      </c>
      <c r="L43" s="8">
        <f t="shared" si="3"/>
        <v>21565.12068297161</v>
      </c>
      <c r="M43" s="11"/>
      <c r="N43" s="11">
        <f t="shared" si="4"/>
        <v>21565.12068297161</v>
      </c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</row>
    <row r="44" spans="1:120" x14ac:dyDescent="0.25">
      <c r="A44" s="13"/>
      <c r="B44" s="15"/>
      <c r="C44" s="10"/>
      <c r="D44" s="10"/>
      <c r="E44" s="10"/>
      <c r="F44" s="10"/>
      <c r="G44" s="10"/>
      <c r="H44" s="10"/>
      <c r="I44" s="11"/>
      <c r="J44" s="38"/>
      <c r="K44" s="38"/>
      <c r="L44" s="8"/>
      <c r="M44" s="11"/>
      <c r="N44" s="11">
        <f>SUM(N9:N43)</f>
        <v>818897.91895061638</v>
      </c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</row>
    <row r="45" spans="1:120" x14ac:dyDescent="0.25">
      <c r="A45" s="12" t="s">
        <v>13</v>
      </c>
      <c r="B45" s="15"/>
      <c r="C45" s="10">
        <f t="shared" ref="C45:I45" si="5">SUM(C9:C43)</f>
        <v>13308044.970000003</v>
      </c>
      <c r="D45" s="10">
        <f t="shared" si="5"/>
        <v>447.12</v>
      </c>
      <c r="E45" s="10">
        <f t="shared" si="5"/>
        <v>646041.79</v>
      </c>
      <c r="F45" s="10">
        <f t="shared" si="5"/>
        <v>0</v>
      </c>
      <c r="G45" s="10">
        <f t="shared" si="5"/>
        <v>37723876.340000004</v>
      </c>
      <c r="H45" s="10">
        <f>SUM(H9:H43)</f>
        <v>5764530.8199999994</v>
      </c>
      <c r="I45" s="10">
        <f t="shared" si="5"/>
        <v>57442941.040000007</v>
      </c>
      <c r="J45" s="19">
        <f>+K45/I45</f>
        <v>6.462289243538355E-2</v>
      </c>
      <c r="K45" s="10">
        <f>SUM(K9:K43)</f>
        <v>3712129</v>
      </c>
      <c r="L45" s="8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</row>
    <row r="46" spans="1:120" x14ac:dyDescent="0.25">
      <c r="A46" s="13" t="s">
        <v>14</v>
      </c>
      <c r="B46" s="15"/>
      <c r="C46" s="21">
        <f>SUMPRODUCT(C9:C43,$J$9:$J$43)*0.986</f>
        <v>1244667.6916486244</v>
      </c>
      <c r="D46" s="21">
        <f t="shared" ref="D46:I46" si="6">SUMPRODUCT(D9:D43,$J$9:$J$43)*0.986</f>
        <v>12.636498742789186</v>
      </c>
      <c r="E46" s="21">
        <f t="shared" si="6"/>
        <v>100040.52162193382</v>
      </c>
      <c r="F46" s="21">
        <f t="shared" si="6"/>
        <v>0</v>
      </c>
      <c r="G46" s="21">
        <f t="shared" si="6"/>
        <v>1508004.4148830788</v>
      </c>
      <c r="H46" s="21">
        <f>SUMPRODUCT(H9:H43,$J$9:$J$43)*0.986</f>
        <v>807433.34808530775</v>
      </c>
      <c r="I46" s="21">
        <f t="shared" si="6"/>
        <v>3660158.6127376868</v>
      </c>
      <c r="J46" s="48"/>
      <c r="K46" s="21">
        <f>K45*0.986</f>
        <v>3660159.1940000001</v>
      </c>
      <c r="L46" s="8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</row>
    <row r="47" spans="1:120" x14ac:dyDescent="0.25">
      <c r="A47" s="15"/>
      <c r="B47" s="15"/>
      <c r="H47" s="50">
        <f>+H46/H45</f>
        <v>0.14006922216183204</v>
      </c>
      <c r="I47" s="14"/>
      <c r="J47" s="20"/>
      <c r="K47" s="8"/>
      <c r="L47" s="8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</row>
    <row r="48" spans="1:120" x14ac:dyDescent="0.25">
      <c r="A48" s="55" t="s">
        <v>15</v>
      </c>
      <c r="B48" s="56"/>
      <c r="C48" s="8"/>
      <c r="D48" s="8"/>
      <c r="E48" s="8"/>
      <c r="F48" s="8"/>
      <c r="G48" s="8"/>
      <c r="H48" s="8"/>
      <c r="I48" s="9"/>
      <c r="J48" s="31"/>
      <c r="K48" s="9"/>
      <c r="L48" s="8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</row>
    <row r="49" spans="1:120" x14ac:dyDescent="0.25">
      <c r="A49" s="12" t="s">
        <v>16</v>
      </c>
      <c r="B49" s="16"/>
      <c r="C49" s="10">
        <v>583715.72</v>
      </c>
      <c r="D49" s="10">
        <v>0</v>
      </c>
      <c r="E49" s="10">
        <v>0</v>
      </c>
      <c r="F49" s="10">
        <v>0</v>
      </c>
      <c r="G49" s="10">
        <v>171413.31</v>
      </c>
      <c r="H49" s="10">
        <v>151991.73000000001</v>
      </c>
      <c r="I49" s="10">
        <f t="shared" ref="I49" si="7">SUM(C49:H49)</f>
        <v>907120.76</v>
      </c>
      <c r="J49" s="19">
        <v>1</v>
      </c>
      <c r="K49" s="10">
        <f t="shared" ref="K49" si="8">ROUND(+I49*J49,0)</f>
        <v>907121</v>
      </c>
      <c r="L49" s="8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</row>
    <row r="50" spans="1:120" x14ac:dyDescent="0.25">
      <c r="A50" s="13" t="s">
        <v>17</v>
      </c>
      <c r="B50" s="16"/>
      <c r="C50" s="10">
        <f>C49*98.6%</f>
        <v>575543.69991999993</v>
      </c>
      <c r="D50" s="10">
        <f t="shared" ref="D50:I50" si="9">D49*98.6%</f>
        <v>0</v>
      </c>
      <c r="E50" s="10">
        <f t="shared" si="9"/>
        <v>0</v>
      </c>
      <c r="F50" s="10">
        <f t="shared" si="9"/>
        <v>0</v>
      </c>
      <c r="G50" s="10">
        <f t="shared" si="9"/>
        <v>169013.52366000001</v>
      </c>
      <c r="H50" s="10">
        <f>H49*98.6%</f>
        <v>149863.84578</v>
      </c>
      <c r="I50" s="10">
        <f t="shared" si="9"/>
        <v>894421.06935999996</v>
      </c>
      <c r="J50" s="19">
        <v>1</v>
      </c>
      <c r="K50" s="21">
        <f>ROUND(I50*J50,0)</f>
        <v>894421</v>
      </c>
      <c r="L50" s="8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</row>
    <row r="51" spans="1:120" x14ac:dyDescent="0.25">
      <c r="A51" s="15"/>
      <c r="B51" s="15"/>
      <c r="C51" s="10"/>
      <c r="D51" s="10"/>
      <c r="E51" s="10"/>
      <c r="F51" s="10"/>
      <c r="G51" s="10"/>
      <c r="H51" s="10"/>
      <c r="I51" s="10"/>
      <c r="J51" s="20"/>
      <c r="K51" s="9"/>
      <c r="L51" s="8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</row>
    <row r="52" spans="1:120" x14ac:dyDescent="0.25">
      <c r="A52" s="55" t="s">
        <v>18</v>
      </c>
      <c r="B52" s="56"/>
      <c r="C52" s="10"/>
      <c r="D52" s="10"/>
      <c r="E52" s="10"/>
      <c r="F52" s="10"/>
      <c r="G52" s="10"/>
      <c r="H52" s="10"/>
      <c r="I52" s="10"/>
      <c r="J52" s="31"/>
      <c r="K52" s="9"/>
      <c r="L52" s="8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</row>
    <row r="53" spans="1:120" x14ac:dyDescent="0.25">
      <c r="A53" s="12" t="s">
        <v>16</v>
      </c>
      <c r="B53" s="16"/>
      <c r="C53" s="10">
        <v>1482023.8199999994</v>
      </c>
      <c r="D53" s="10">
        <v>75106.439999999988</v>
      </c>
      <c r="E53" s="10">
        <v>106746.58000000002</v>
      </c>
      <c r="F53" s="10">
        <v>0</v>
      </c>
      <c r="G53" s="10">
        <v>271719.7099999999</v>
      </c>
      <c r="H53" s="10">
        <v>959982.72999999952</v>
      </c>
      <c r="I53" s="10">
        <f>SUM(C53:H53)</f>
        <v>2895579.2799999989</v>
      </c>
      <c r="J53" s="19">
        <v>1</v>
      </c>
      <c r="K53" s="38">
        <f t="shared" ref="K53" si="10">ROUND(+I53*J53,0)</f>
        <v>2895579</v>
      </c>
      <c r="L53" s="8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</row>
    <row r="54" spans="1:120" x14ac:dyDescent="0.25">
      <c r="A54" s="13" t="s">
        <v>17</v>
      </c>
      <c r="B54" s="16"/>
      <c r="C54" s="10">
        <f>C53*98.6%</f>
        <v>1461275.4865199993</v>
      </c>
      <c r="D54" s="10">
        <f t="shared" ref="D54" si="11">D53*98.6%</f>
        <v>74054.949839999987</v>
      </c>
      <c r="E54" s="10">
        <f t="shared" ref="E54" si="12">E53*98.6%</f>
        <v>105252.12788000001</v>
      </c>
      <c r="F54" s="10">
        <f t="shared" ref="F54" si="13">F53*98.6%</f>
        <v>0</v>
      </c>
      <c r="G54" s="10">
        <f t="shared" ref="G54" si="14">G53*98.6%</f>
        <v>267915.63405999989</v>
      </c>
      <c r="H54" s="10">
        <f t="shared" ref="H54" si="15">H53*98.6%</f>
        <v>946542.97177999956</v>
      </c>
      <c r="I54" s="10">
        <f t="shared" ref="I54" si="16">I53*98.6%</f>
        <v>2855041.1700799987</v>
      </c>
      <c r="J54" s="19">
        <v>1</v>
      </c>
      <c r="K54" s="21">
        <f>ROUND(I54*J54,0)</f>
        <v>2855041</v>
      </c>
      <c r="L54" s="8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</row>
    <row r="55" spans="1:120" x14ac:dyDescent="0.25">
      <c r="A55" s="15"/>
      <c r="B55" s="15"/>
      <c r="C55" s="10"/>
      <c r="D55" s="10"/>
      <c r="E55" s="10"/>
      <c r="F55" s="10"/>
      <c r="G55" s="10"/>
      <c r="H55" s="10"/>
      <c r="I55" s="10"/>
      <c r="J55" s="20"/>
      <c r="K55" s="9"/>
      <c r="L55" s="8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</row>
    <row r="56" spans="1:120" x14ac:dyDescent="0.25">
      <c r="A56" s="55" t="s">
        <v>19</v>
      </c>
      <c r="B56" s="56"/>
      <c r="C56" s="10"/>
      <c r="D56" s="10"/>
      <c r="E56" s="10"/>
      <c r="F56" s="10"/>
      <c r="G56" s="10"/>
      <c r="H56" s="10"/>
      <c r="I56" s="10"/>
      <c r="J56" s="31"/>
      <c r="K56" s="9"/>
      <c r="L56" s="8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</row>
    <row r="57" spans="1:120" x14ac:dyDescent="0.25">
      <c r="A57" s="12" t="s">
        <v>16</v>
      </c>
      <c r="B57" s="16"/>
      <c r="C57" s="10">
        <v>3113948.1999999983</v>
      </c>
      <c r="D57" s="10">
        <v>1726351.0799999996</v>
      </c>
      <c r="E57" s="10">
        <v>53674.709999999992</v>
      </c>
      <c r="F57" s="10">
        <v>0</v>
      </c>
      <c r="G57" s="10">
        <v>423425.74</v>
      </c>
      <c r="H57" s="10">
        <v>1273066.6300000004</v>
      </c>
      <c r="I57" s="10">
        <f>SUM(C57:H57)</f>
        <v>6590466.3599999975</v>
      </c>
      <c r="J57" s="19">
        <v>1</v>
      </c>
      <c r="K57" s="38">
        <f t="shared" ref="K57" si="17">ROUND(+I57*J57,0)</f>
        <v>6590466</v>
      </c>
      <c r="L57" s="8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</row>
    <row r="58" spans="1:120" x14ac:dyDescent="0.25">
      <c r="A58" s="13" t="s">
        <v>17</v>
      </c>
      <c r="B58" s="16"/>
      <c r="C58" s="10">
        <f>C57*98.6%</f>
        <v>3070352.9251999981</v>
      </c>
      <c r="D58" s="10">
        <f t="shared" ref="D58" si="18">D57*98.6%</f>
        <v>1702182.1648799996</v>
      </c>
      <c r="E58" s="10">
        <f t="shared" ref="E58" si="19">E57*98.6%</f>
        <v>52923.264059999994</v>
      </c>
      <c r="F58" s="10">
        <f t="shared" ref="F58" si="20">F57*98.6%</f>
        <v>0</v>
      </c>
      <c r="G58" s="10">
        <f t="shared" ref="G58" si="21">G57*98.6%</f>
        <v>417497.77963999996</v>
      </c>
      <c r="H58" s="10">
        <f t="shared" ref="H58" si="22">H57*98.6%</f>
        <v>1255243.6971800004</v>
      </c>
      <c r="I58" s="10">
        <f t="shared" ref="I58" si="23">I57*98.6%</f>
        <v>6498199.8309599971</v>
      </c>
      <c r="J58" s="19">
        <v>1</v>
      </c>
      <c r="K58" s="21">
        <f>ROUND(I58*J58,0)</f>
        <v>6498200</v>
      </c>
      <c r="L58" s="8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</row>
    <row r="59" spans="1:120" x14ac:dyDescent="0.25">
      <c r="A59" s="15"/>
      <c r="B59" s="15"/>
      <c r="C59" s="10"/>
      <c r="D59" s="10"/>
      <c r="E59" s="10"/>
      <c r="F59" s="10"/>
      <c r="G59" s="10"/>
      <c r="H59" s="10"/>
      <c r="I59" s="10"/>
      <c r="J59" s="20"/>
      <c r="K59" s="9"/>
      <c r="L59" s="8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</row>
    <row r="60" spans="1:120" ht="15" customHeight="1" x14ac:dyDescent="0.25">
      <c r="A60" s="55" t="s">
        <v>20</v>
      </c>
      <c r="B60" s="56"/>
      <c r="C60" s="10"/>
      <c r="D60" s="10"/>
      <c r="E60" s="10"/>
      <c r="F60" s="10"/>
      <c r="G60" s="10"/>
      <c r="H60" s="10"/>
      <c r="I60" s="10"/>
      <c r="J60" s="31"/>
      <c r="K60" s="9"/>
      <c r="L60" s="8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</row>
    <row r="61" spans="1:120" x14ac:dyDescent="0.25">
      <c r="A61" s="12" t="s">
        <v>16</v>
      </c>
      <c r="B61" s="16"/>
      <c r="C61" s="10">
        <v>3410220.0400000038</v>
      </c>
      <c r="D61" s="10">
        <v>289729.98000000004</v>
      </c>
      <c r="E61" s="10">
        <v>121565.8</v>
      </c>
      <c r="F61" s="10">
        <v>0</v>
      </c>
      <c r="G61" s="10">
        <v>345584.5500000001</v>
      </c>
      <c r="H61" s="10">
        <v>1248089.2900000003</v>
      </c>
      <c r="I61" s="10">
        <f>SUM(C61:H61)</f>
        <v>5415189.6600000039</v>
      </c>
      <c r="J61" s="19">
        <v>1</v>
      </c>
      <c r="K61" s="38">
        <f>ROUND(+I61*J61,0)</f>
        <v>5415190</v>
      </c>
      <c r="L61" s="8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</row>
    <row r="62" spans="1:120" x14ac:dyDescent="0.25">
      <c r="A62" s="13" t="s">
        <v>17</v>
      </c>
      <c r="B62" s="16"/>
      <c r="C62" s="10">
        <f>C61*98.6%</f>
        <v>3362476.9594400036</v>
      </c>
      <c r="D62" s="10">
        <f t="shared" ref="D62" si="24">D61*98.6%</f>
        <v>285673.76028000005</v>
      </c>
      <c r="E62" s="10">
        <f t="shared" ref="E62" si="25">E61*98.6%</f>
        <v>119863.87880000001</v>
      </c>
      <c r="F62" s="10">
        <f t="shared" ref="F62" si="26">F61*98.6%</f>
        <v>0</v>
      </c>
      <c r="G62" s="10">
        <f t="shared" ref="G62" si="27">G61*98.6%</f>
        <v>340746.36630000011</v>
      </c>
      <c r="H62" s="10">
        <f t="shared" ref="H62" si="28">H61*98.6%</f>
        <v>1230616.0399400003</v>
      </c>
      <c r="I62" s="10">
        <f t="shared" ref="I62" si="29">I61*98.6%</f>
        <v>5339377.0047600036</v>
      </c>
      <c r="J62" s="19">
        <v>1</v>
      </c>
      <c r="K62" s="21">
        <f>ROUND(I62*J62,0)</f>
        <v>5339377</v>
      </c>
      <c r="L62" s="8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</row>
    <row r="63" spans="1:120" x14ac:dyDescent="0.25">
      <c r="A63" s="15"/>
      <c r="B63" s="15"/>
      <c r="C63" s="10"/>
      <c r="D63" s="10"/>
      <c r="E63" s="10"/>
      <c r="F63" s="10"/>
      <c r="G63" s="10"/>
      <c r="H63" s="10"/>
      <c r="I63" s="10"/>
      <c r="J63" s="20"/>
      <c r="K63" s="9"/>
      <c r="L63" s="8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</row>
    <row r="64" spans="1:120" ht="14.45" customHeight="1" x14ac:dyDescent="0.25">
      <c r="A64" s="55" t="s">
        <v>30</v>
      </c>
      <c r="B64" s="56"/>
      <c r="C64" s="10"/>
      <c r="D64" s="10"/>
      <c r="E64" s="10"/>
      <c r="F64" s="10"/>
      <c r="G64" s="10"/>
      <c r="H64" s="10"/>
      <c r="I64" s="10"/>
      <c r="J64" s="31"/>
      <c r="K64" s="9"/>
      <c r="L64" s="8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</row>
    <row r="65" spans="1:120" x14ac:dyDescent="0.25">
      <c r="A65" s="12" t="s">
        <v>16</v>
      </c>
      <c r="B65" s="16"/>
      <c r="C65" s="10">
        <v>1637626.2999999998</v>
      </c>
      <c r="D65" s="10">
        <v>626671.56000000017</v>
      </c>
      <c r="E65" s="10">
        <v>31795.890000000003</v>
      </c>
      <c r="F65" s="10">
        <v>0</v>
      </c>
      <c r="G65" s="10">
        <v>153943.18</v>
      </c>
      <c r="H65" s="10">
        <v>528592.5499999997</v>
      </c>
      <c r="I65" s="10">
        <f>SUM(C65:H65)</f>
        <v>2978629.48</v>
      </c>
      <c r="J65" s="19">
        <v>1</v>
      </c>
      <c r="K65" s="38">
        <f t="shared" ref="K65" si="30">ROUND(+I65*J65,0)</f>
        <v>2978629</v>
      </c>
      <c r="L65" s="8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</row>
    <row r="66" spans="1:120" x14ac:dyDescent="0.25">
      <c r="A66" s="13" t="s">
        <v>17</v>
      </c>
      <c r="B66" s="16"/>
      <c r="C66" s="10">
        <f>C65*98.6%</f>
        <v>1614699.5317999998</v>
      </c>
      <c r="D66" s="10">
        <f t="shared" ref="D66" si="31">D65*98.6%</f>
        <v>617898.15816000011</v>
      </c>
      <c r="E66" s="10">
        <f t="shared" ref="E66" si="32">E65*98.6%</f>
        <v>31350.747540000004</v>
      </c>
      <c r="F66" s="10">
        <f t="shared" ref="F66" si="33">F65*98.6%</f>
        <v>0</v>
      </c>
      <c r="G66" s="10">
        <f t="shared" ref="G66" si="34">G65*98.6%</f>
        <v>151787.97547999999</v>
      </c>
      <c r="H66" s="10">
        <f t="shared" ref="H66" si="35">H65*98.6%</f>
        <v>521192.25429999968</v>
      </c>
      <c r="I66" s="10">
        <f t="shared" ref="I66" si="36">I65*98.6%</f>
        <v>2936928.6672800002</v>
      </c>
      <c r="J66" s="19">
        <v>1</v>
      </c>
      <c r="K66" s="21">
        <f>ROUND(I66*J66,0)</f>
        <v>2936929</v>
      </c>
      <c r="L66" s="8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</row>
    <row r="67" spans="1:120" x14ac:dyDescent="0.25">
      <c r="A67" s="15"/>
      <c r="B67" s="15"/>
      <c r="C67" s="10"/>
      <c r="D67" s="10"/>
      <c r="E67" s="10"/>
      <c r="F67" s="10"/>
      <c r="G67" s="10"/>
      <c r="H67" s="10"/>
      <c r="I67" s="10"/>
      <c r="J67" s="20"/>
      <c r="K67" s="9"/>
      <c r="L67" s="8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</row>
    <row r="68" spans="1:120" x14ac:dyDescent="0.25">
      <c r="A68" s="55" t="s">
        <v>29</v>
      </c>
      <c r="B68" s="56"/>
      <c r="C68" s="10"/>
      <c r="D68" s="10"/>
      <c r="E68" s="10"/>
      <c r="F68" s="10"/>
      <c r="G68" s="10"/>
      <c r="H68" s="10"/>
      <c r="I68" s="10"/>
      <c r="J68" s="31"/>
      <c r="K68" s="9"/>
      <c r="L68" s="8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</row>
    <row r="69" spans="1:120" x14ac:dyDescent="0.25">
      <c r="A69" s="12" t="s">
        <v>16</v>
      </c>
      <c r="B69" s="16"/>
      <c r="C69" s="10">
        <v>8306183.9600000102</v>
      </c>
      <c r="D69" s="10">
        <v>6112017.9299999988</v>
      </c>
      <c r="E69" s="10">
        <v>20518.21</v>
      </c>
      <c r="F69" s="10">
        <v>0</v>
      </c>
      <c r="G69" s="10">
        <v>424272.54999999993</v>
      </c>
      <c r="H69" s="10">
        <v>2123076.77</v>
      </c>
      <c r="I69" s="10">
        <f>SUM(C69:H69)</f>
        <v>16986069.420000009</v>
      </c>
      <c r="J69" s="19">
        <v>1</v>
      </c>
      <c r="K69" s="38">
        <f t="shared" ref="K69" si="37">ROUND(+I69*J69,0)</f>
        <v>16986069</v>
      </c>
      <c r="L69" s="8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</row>
    <row r="70" spans="1:120" x14ac:dyDescent="0.25">
      <c r="A70" s="13" t="s">
        <v>17</v>
      </c>
      <c r="B70" s="16"/>
      <c r="C70" s="10">
        <f>C69*98.6%</f>
        <v>8189897.3845600104</v>
      </c>
      <c r="D70" s="10">
        <f t="shared" ref="D70" si="38">D69*98.6%</f>
        <v>6026449.6789799985</v>
      </c>
      <c r="E70" s="10">
        <f t="shared" ref="E70" si="39">E69*98.6%</f>
        <v>20230.95506</v>
      </c>
      <c r="F70" s="10">
        <f t="shared" ref="F70" si="40">F69*98.6%</f>
        <v>0</v>
      </c>
      <c r="G70" s="10">
        <f t="shared" ref="G70" si="41">G69*98.6%</f>
        <v>418332.73429999995</v>
      </c>
      <c r="H70" s="10">
        <f t="shared" ref="H70" si="42">H69*98.6%</f>
        <v>2093353.6952199999</v>
      </c>
      <c r="I70" s="10">
        <f t="shared" ref="I70" si="43">I69*98.6%</f>
        <v>16748264.448120009</v>
      </c>
      <c r="J70" s="19">
        <v>1</v>
      </c>
      <c r="K70" s="21">
        <f>ROUND(I70*J70,0)</f>
        <v>16748264</v>
      </c>
      <c r="L70" s="8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</row>
    <row r="71" spans="1:120" x14ac:dyDescent="0.25">
      <c r="A71" s="15"/>
      <c r="B71" s="15"/>
      <c r="C71" s="10"/>
      <c r="D71" s="10"/>
      <c r="E71" s="10"/>
      <c r="F71" s="10"/>
      <c r="G71" s="10"/>
      <c r="H71" s="10"/>
      <c r="I71" s="10"/>
      <c r="J71" s="20"/>
      <c r="K71" s="9"/>
      <c r="L71" s="8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</row>
    <row r="72" spans="1:120" x14ac:dyDescent="0.25">
      <c r="A72" s="55" t="s">
        <v>23</v>
      </c>
      <c r="B72" s="56"/>
      <c r="C72" s="10"/>
      <c r="D72" s="10"/>
      <c r="E72" s="10"/>
      <c r="F72" s="10"/>
      <c r="G72" s="10"/>
      <c r="H72" s="10"/>
      <c r="I72" s="10"/>
      <c r="J72" s="31"/>
      <c r="K72" s="9"/>
      <c r="L72" s="8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</row>
    <row r="73" spans="1:120" x14ac:dyDescent="0.25">
      <c r="A73" s="12" t="s">
        <v>16</v>
      </c>
      <c r="B73" s="15"/>
      <c r="C73" s="10">
        <v>1254069.4799999995</v>
      </c>
      <c r="D73" s="10">
        <v>653436.87000000011</v>
      </c>
      <c r="E73" s="10">
        <v>21345.279999999999</v>
      </c>
      <c r="F73" s="10">
        <v>0</v>
      </c>
      <c r="G73" s="10">
        <v>28036.719999999998</v>
      </c>
      <c r="H73" s="10">
        <v>286692.36999999994</v>
      </c>
      <c r="I73" s="10">
        <f>SUM(C73:H73)</f>
        <v>2243580.7199999997</v>
      </c>
      <c r="J73" s="19">
        <v>1</v>
      </c>
      <c r="K73" s="38">
        <f t="shared" ref="K73" si="44">ROUND(+I73*J73,0)</f>
        <v>2243581</v>
      </c>
      <c r="L73" s="8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</row>
    <row r="74" spans="1:120" x14ac:dyDescent="0.25">
      <c r="A74" s="13" t="s">
        <v>17</v>
      </c>
      <c r="B74" s="15"/>
      <c r="C74" s="10">
        <f>C73*98.6%</f>
        <v>1236512.5072799996</v>
      </c>
      <c r="D74" s="10">
        <f t="shared" ref="D74" si="45">D73*98.6%</f>
        <v>644288.7538200001</v>
      </c>
      <c r="E74" s="10">
        <f t="shared" ref="E74" si="46">E73*98.6%</f>
        <v>21046.446079999998</v>
      </c>
      <c r="F74" s="10">
        <f t="shared" ref="F74" si="47">F73*98.6%</f>
        <v>0</v>
      </c>
      <c r="G74" s="10">
        <f t="shared" ref="G74" si="48">G73*98.6%</f>
        <v>27644.205919999997</v>
      </c>
      <c r="H74" s="10">
        <f>H73*98.6%</f>
        <v>282678.67681999994</v>
      </c>
      <c r="I74" s="10">
        <f t="shared" ref="I74" si="49">I73*98.6%</f>
        <v>2212170.5899199997</v>
      </c>
      <c r="J74" s="19">
        <v>1</v>
      </c>
      <c r="K74" s="21">
        <f>ROUND(I74*J74,0)</f>
        <v>2212171</v>
      </c>
      <c r="L74" s="8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</row>
    <row r="75" spans="1:120" x14ac:dyDescent="0.25">
      <c r="A75" s="30"/>
      <c r="B75" s="15"/>
      <c r="C75" s="10"/>
      <c r="D75" s="10"/>
      <c r="E75" s="10"/>
      <c r="F75" s="10"/>
      <c r="G75" s="10"/>
      <c r="H75" s="10"/>
      <c r="I75" s="10"/>
      <c r="J75" s="20"/>
      <c r="K75" s="9"/>
      <c r="L75" s="8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</row>
    <row r="76" spans="1:120" x14ac:dyDescent="0.25">
      <c r="A76" s="57" t="s">
        <v>24</v>
      </c>
      <c r="B76" s="58"/>
      <c r="C76" s="10"/>
      <c r="D76" s="10"/>
      <c r="E76" s="10"/>
      <c r="F76" s="10"/>
      <c r="G76" s="10"/>
      <c r="H76" s="10"/>
      <c r="I76" s="10"/>
      <c r="J76" s="37"/>
      <c r="K76" s="9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</row>
    <row r="77" spans="1:120" x14ac:dyDescent="0.25">
      <c r="A77" s="12" t="s">
        <v>25</v>
      </c>
      <c r="C77" s="38">
        <f t="shared" ref="C77:I78" si="50">C73+C69+C65+C61+C57+C53+C49+C45</f>
        <v>33095832.490000013</v>
      </c>
      <c r="D77" s="38">
        <f t="shared" si="50"/>
        <v>9483760.9799999986</v>
      </c>
      <c r="E77" s="38">
        <f t="shared" si="50"/>
        <v>1001688.26</v>
      </c>
      <c r="F77" s="38">
        <f t="shared" si="50"/>
        <v>0</v>
      </c>
      <c r="G77" s="38">
        <f t="shared" si="50"/>
        <v>39542272.100000001</v>
      </c>
      <c r="H77" s="38">
        <f>H73+H69+H65+H61+H57+H53+H49+H45</f>
        <v>12336022.890000001</v>
      </c>
      <c r="I77" s="38">
        <f t="shared" si="50"/>
        <v>95459576.720000014</v>
      </c>
      <c r="J77" s="19">
        <f>K77/I77</f>
        <v>0.4371354392487819</v>
      </c>
      <c r="K77" s="38">
        <f>K73+K69+K65+K61+K57+K53+K49+K45</f>
        <v>41728764</v>
      </c>
      <c r="L77" s="7">
        <v>5456327.5199999996</v>
      </c>
      <c r="M77" s="10">
        <v>1024852.88</v>
      </c>
      <c r="N77" s="7">
        <v>168310.34</v>
      </c>
      <c r="O77" s="10">
        <v>101393.05</v>
      </c>
      <c r="P77" s="7">
        <v>0</v>
      </c>
      <c r="Q77" s="10">
        <v>37244.11</v>
      </c>
      <c r="R77" s="7">
        <v>129150.33</v>
      </c>
      <c r="S77" s="10">
        <v>135449.85999999999</v>
      </c>
      <c r="T77" s="7">
        <v>0</v>
      </c>
      <c r="U77" s="10">
        <v>24534.26</v>
      </c>
      <c r="V77" s="7">
        <v>0</v>
      </c>
      <c r="W77" s="10">
        <v>0</v>
      </c>
      <c r="X77" s="7">
        <v>-2851693</v>
      </c>
      <c r="Y77" s="21">
        <v>0</v>
      </c>
      <c r="Z77" s="7">
        <v>682255.83000000007</v>
      </c>
      <c r="AA77" s="10">
        <v>409128.49000000005</v>
      </c>
      <c r="AB77" s="11">
        <f>SUM(Z77,X77,V77,T77,R77,P77,N77,L77)</f>
        <v>3584351.0199999996</v>
      </c>
      <c r="AC77" s="11">
        <f>SUM(AA77,Y77,W77,U77,S77,Q77,O77,M77)</f>
        <v>1732602.6500000001</v>
      </c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</row>
    <row r="78" spans="1:120" x14ac:dyDescent="0.25">
      <c r="A78" s="13" t="s">
        <v>26</v>
      </c>
      <c r="B78" s="15"/>
      <c r="C78" s="21">
        <f t="shared" si="50"/>
        <v>20755426.186368637</v>
      </c>
      <c r="D78" s="21">
        <f t="shared" si="50"/>
        <v>9350560.1024587415</v>
      </c>
      <c r="E78" s="21">
        <f t="shared" si="50"/>
        <v>450707.94104193384</v>
      </c>
      <c r="F78" s="21">
        <f t="shared" si="50"/>
        <v>0</v>
      </c>
      <c r="G78" s="21">
        <f t="shared" si="50"/>
        <v>3300942.6342430785</v>
      </c>
      <c r="H78" s="21">
        <f>H74+H70+H66+H62+H58+H54+H50+H46</f>
        <v>7286924.5291053066</v>
      </c>
      <c r="I78" s="21">
        <f t="shared" si="50"/>
        <v>41144561.393217698</v>
      </c>
      <c r="J78" s="19">
        <f>K78/I78</f>
        <v>1.0000000194626526</v>
      </c>
      <c r="K78" s="21">
        <f>K74+K70+K66+K62+K58+K54+K50+K46</f>
        <v>41144562.193999998</v>
      </c>
      <c r="L78" s="7">
        <f>0.985*L77</f>
        <v>5374482.6071999995</v>
      </c>
      <c r="M78" s="21">
        <v>0</v>
      </c>
      <c r="N78" s="7">
        <f>0.985*N77</f>
        <v>165785.68489999999</v>
      </c>
      <c r="O78" s="21">
        <v>0</v>
      </c>
      <c r="P78" s="7">
        <f t="shared" ref="P78:T78" si="51">0.986*P77</f>
        <v>0</v>
      </c>
      <c r="Q78" s="21">
        <v>0</v>
      </c>
      <c r="R78" s="7">
        <f>0.985*R77</f>
        <v>127213.07505</v>
      </c>
      <c r="S78" s="21">
        <v>0</v>
      </c>
      <c r="T78" s="7">
        <f t="shared" si="51"/>
        <v>0</v>
      </c>
      <c r="U78" s="21">
        <v>0</v>
      </c>
      <c r="V78" s="7">
        <f>0.985*V77</f>
        <v>0</v>
      </c>
      <c r="W78" s="21">
        <v>0</v>
      </c>
      <c r="X78" s="7">
        <f t="shared" ref="X78:Z78" si="52">0.985*X77</f>
        <v>-2808917.605</v>
      </c>
      <c r="Y78" s="7">
        <v>0</v>
      </c>
      <c r="Z78" s="7">
        <f t="shared" si="52"/>
        <v>672021.99255000008</v>
      </c>
      <c r="AA78" s="7">
        <v>0</v>
      </c>
      <c r="AB78" s="7">
        <f>0.985*AB77</f>
        <v>3530585.7546999995</v>
      </c>
      <c r="AC78" s="7">
        <f t="shared" ref="AC78" si="53">0.985*AC77</f>
        <v>1706613.6102500001</v>
      </c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</row>
    <row r="80" spans="1:120" ht="17.25" x14ac:dyDescent="0.25">
      <c r="A80" s="2" t="s">
        <v>98</v>
      </c>
      <c r="AB80" s="14"/>
      <c r="AG80" s="43"/>
    </row>
    <row r="81" spans="1:33" ht="17.25" x14ac:dyDescent="0.25">
      <c r="A81" s="2" t="s">
        <v>99</v>
      </c>
      <c r="AB81" s="14"/>
      <c r="AG81" s="43"/>
    </row>
    <row r="82" spans="1:33" ht="17.25" x14ac:dyDescent="0.25">
      <c r="A82" s="2" t="s">
        <v>102</v>
      </c>
    </row>
    <row r="83" spans="1:33" ht="17.25" x14ac:dyDescent="0.25">
      <c r="A83" s="2" t="s">
        <v>103</v>
      </c>
      <c r="I83" s="14"/>
      <c r="K83" s="14"/>
    </row>
    <row r="84" spans="1:33" ht="17.25" x14ac:dyDescent="0.25">
      <c r="A84" s="2" t="s">
        <v>107</v>
      </c>
    </row>
    <row r="85" spans="1:33" ht="17.25" x14ac:dyDescent="0.25">
      <c r="A85" s="41" t="s">
        <v>77</v>
      </c>
    </row>
  </sheetData>
  <sortState xmlns:xlrd2="http://schemas.microsoft.com/office/spreadsheetml/2017/richdata2" ref="A9:B43">
    <sortCondition ref="A9:A43"/>
  </sortState>
  <mergeCells count="29">
    <mergeCell ref="AB5:AC5"/>
    <mergeCell ref="A8:B8"/>
    <mergeCell ref="A48:B48"/>
    <mergeCell ref="N5:O5"/>
    <mergeCell ref="P5:Q5"/>
    <mergeCell ref="R5:S5"/>
    <mergeCell ref="T5:U5"/>
    <mergeCell ref="V5:W5"/>
    <mergeCell ref="Z5:AA5"/>
    <mergeCell ref="G5:G6"/>
    <mergeCell ref="H5:H6"/>
    <mergeCell ref="I5:I6"/>
    <mergeCell ref="J5:J6"/>
    <mergeCell ref="K5:K6"/>
    <mergeCell ref="L5:M5"/>
    <mergeCell ref="F5:F6"/>
    <mergeCell ref="X5:Y5"/>
    <mergeCell ref="A52:B52"/>
    <mergeCell ref="A56:B56"/>
    <mergeCell ref="A60:B60"/>
    <mergeCell ref="A76:B76"/>
    <mergeCell ref="A64:B64"/>
    <mergeCell ref="A68:B68"/>
    <mergeCell ref="A72:B72"/>
    <mergeCell ref="A5:A6"/>
    <mergeCell ref="B5:B6"/>
    <mergeCell ref="C5:C6"/>
    <mergeCell ref="D5:D6"/>
    <mergeCell ref="E5:E6"/>
  </mergeCells>
  <pageMargins left="0.7" right="0.7" top="0.75" bottom="0.75" header="0.3" footer="0.3"/>
  <pageSetup pageOrder="overThenDown" orientation="landscape" r:id="rId1"/>
  <ignoredErrors>
    <ignoredError sqref="C45:G45 I45" unlockedFormula="1"/>
    <ignoredError sqref="J4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DP81"/>
  <sheetViews>
    <sheetView zoomScale="75" zoomScaleNormal="75" workbookViewId="0">
      <selection activeCell="A9" sqref="A9:A39"/>
    </sheetView>
  </sheetViews>
  <sheetFormatPr defaultColWidth="9.140625" defaultRowHeight="15" x14ac:dyDescent="0.25"/>
  <cols>
    <col min="1" max="1" width="24.5703125" style="2" customWidth="1"/>
    <col min="2" max="2" width="52.85546875" style="2" bestFit="1" customWidth="1"/>
    <col min="3" max="4" width="15.140625" style="2" bestFit="1" customWidth="1"/>
    <col min="5" max="5" width="15" style="2" bestFit="1" customWidth="1"/>
    <col min="6" max="6" width="9.28515625" style="2" customWidth="1"/>
    <col min="7" max="8" width="15.140625" style="2" bestFit="1" customWidth="1"/>
    <col min="9" max="9" width="16.42578125" style="2" bestFit="1" customWidth="1"/>
    <col min="10" max="10" width="10.85546875" style="17" bestFit="1" customWidth="1"/>
    <col min="11" max="11" width="15.28515625" style="2" customWidth="1"/>
    <col min="12" max="13" width="13.7109375" style="2" bestFit="1" customWidth="1"/>
    <col min="14" max="15" width="12" style="2" bestFit="1" customWidth="1"/>
    <col min="16" max="16" width="7.140625" style="2" bestFit="1" customWidth="1"/>
    <col min="17" max="17" width="10.7109375" style="2" bestFit="1" customWidth="1"/>
    <col min="18" max="19" width="12" style="2" bestFit="1" customWidth="1"/>
    <col min="20" max="20" width="9.28515625" style="2" customWidth="1"/>
    <col min="21" max="21" width="10.7109375" style="2" bestFit="1" customWidth="1"/>
    <col min="22" max="23" width="13.7109375" style="2" bestFit="1" customWidth="1"/>
    <col min="24" max="24" width="13.42578125" style="2" bestFit="1" customWidth="1"/>
    <col min="25" max="25" width="6.7109375" style="2" bestFit="1" customWidth="1"/>
    <col min="26" max="27" width="12" style="2" bestFit="1" customWidth="1"/>
    <col min="28" max="28" width="16.42578125" style="2" bestFit="1" customWidth="1"/>
    <col min="29" max="29" width="13.7109375" style="2" bestFit="1" customWidth="1"/>
    <col min="30" max="30" width="2.28515625" style="2" customWidth="1"/>
    <col min="31" max="16384" width="9.140625" style="2"/>
  </cols>
  <sheetData>
    <row r="1" spans="1:120" ht="18.75" x14ac:dyDescent="0.25">
      <c r="A1" s="1" t="s">
        <v>0</v>
      </c>
    </row>
    <row r="2" spans="1:120" x14ac:dyDescent="0.25">
      <c r="A2" s="3" t="s">
        <v>60</v>
      </c>
    </row>
    <row r="3" spans="1:120" x14ac:dyDescent="0.25">
      <c r="A3" s="3" t="s">
        <v>1</v>
      </c>
      <c r="D3" s="4" t="s">
        <v>2</v>
      </c>
      <c r="E3" s="34">
        <v>2024</v>
      </c>
    </row>
    <row r="4" spans="1:120" x14ac:dyDescent="0.25">
      <c r="B4" s="5"/>
      <c r="C4" s="6"/>
      <c r="D4" s="6"/>
      <c r="E4" s="6"/>
      <c r="F4" s="6"/>
      <c r="G4" s="6"/>
      <c r="H4" s="6"/>
      <c r="I4" s="6"/>
      <c r="J4" s="18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</row>
    <row r="5" spans="1:120" s="22" customFormat="1" ht="48" customHeight="1" x14ac:dyDescent="0.25">
      <c r="A5" s="59" t="s">
        <v>3</v>
      </c>
      <c r="B5" s="59" t="s">
        <v>72</v>
      </c>
      <c r="C5" s="59" t="s">
        <v>86</v>
      </c>
      <c r="D5" s="59" t="s">
        <v>91</v>
      </c>
      <c r="E5" s="59" t="s">
        <v>90</v>
      </c>
      <c r="F5" s="59" t="s">
        <v>89</v>
      </c>
      <c r="G5" s="59" t="s">
        <v>88</v>
      </c>
      <c r="H5" s="59" t="s">
        <v>87</v>
      </c>
      <c r="I5" s="59" t="s">
        <v>4</v>
      </c>
      <c r="J5" s="59" t="s">
        <v>5</v>
      </c>
      <c r="K5" s="59" t="s">
        <v>6</v>
      </c>
      <c r="L5" s="53" t="s">
        <v>92</v>
      </c>
      <c r="M5" s="54"/>
      <c r="N5" s="53" t="s">
        <v>93</v>
      </c>
      <c r="O5" s="54"/>
      <c r="P5" s="53" t="s">
        <v>94</v>
      </c>
      <c r="Q5" s="54"/>
      <c r="R5" s="53" t="s">
        <v>95</v>
      </c>
      <c r="S5" s="54"/>
      <c r="T5" s="53" t="s">
        <v>96</v>
      </c>
      <c r="U5" s="54"/>
      <c r="V5" s="53" t="s">
        <v>105</v>
      </c>
      <c r="W5" s="54"/>
      <c r="X5" s="53" t="s">
        <v>97</v>
      </c>
      <c r="Y5" s="54"/>
      <c r="Z5" s="53" t="s">
        <v>76</v>
      </c>
      <c r="AA5" s="61"/>
      <c r="AB5" s="53" t="s">
        <v>74</v>
      </c>
      <c r="AC5" s="54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</row>
    <row r="6" spans="1:120" s="22" customFormat="1" ht="33" x14ac:dyDescent="0.25">
      <c r="A6" s="60"/>
      <c r="B6" s="60"/>
      <c r="C6" s="60"/>
      <c r="D6" s="60"/>
      <c r="E6" s="60"/>
      <c r="F6" s="60"/>
      <c r="G6" s="60"/>
      <c r="H6" s="60"/>
      <c r="I6" s="62"/>
      <c r="J6" s="60"/>
      <c r="K6" s="60"/>
      <c r="L6" s="23" t="s">
        <v>100</v>
      </c>
      <c r="M6" s="24" t="s">
        <v>7</v>
      </c>
      <c r="N6" s="23" t="s">
        <v>100</v>
      </c>
      <c r="O6" s="24" t="s">
        <v>7</v>
      </c>
      <c r="P6" s="23" t="s">
        <v>100</v>
      </c>
      <c r="Q6" s="24" t="s">
        <v>7</v>
      </c>
      <c r="R6" s="23" t="s">
        <v>101</v>
      </c>
      <c r="S6" s="24" t="s">
        <v>7</v>
      </c>
      <c r="T6" s="23" t="s">
        <v>101</v>
      </c>
      <c r="U6" s="24" t="s">
        <v>8</v>
      </c>
      <c r="V6" s="23" t="s">
        <v>100</v>
      </c>
      <c r="W6" s="24" t="s">
        <v>7</v>
      </c>
      <c r="X6" s="23" t="s">
        <v>104</v>
      </c>
      <c r="Y6" s="24" t="s">
        <v>8</v>
      </c>
      <c r="Z6" s="23" t="s">
        <v>73</v>
      </c>
      <c r="AA6" s="24" t="s">
        <v>7</v>
      </c>
      <c r="AB6" s="23" t="s">
        <v>106</v>
      </c>
      <c r="AC6" s="24" t="s">
        <v>8</v>
      </c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</row>
    <row r="7" spans="1:120" s="22" customFormat="1" x14ac:dyDescent="0.25">
      <c r="A7" s="25"/>
      <c r="B7" s="26"/>
      <c r="C7" s="33"/>
      <c r="D7" s="33"/>
      <c r="E7" s="33"/>
      <c r="F7" s="33"/>
      <c r="G7" s="33"/>
      <c r="H7" s="33"/>
      <c r="I7" s="32"/>
      <c r="J7" s="27"/>
      <c r="K7" s="32"/>
      <c r="L7" s="28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</row>
    <row r="8" spans="1:120" ht="15" customHeight="1" x14ac:dyDescent="0.25">
      <c r="A8" s="55" t="s">
        <v>75</v>
      </c>
      <c r="B8" s="56"/>
      <c r="C8" s="8"/>
      <c r="D8" s="8"/>
      <c r="E8" s="8"/>
      <c r="F8" s="8"/>
      <c r="G8" s="8"/>
      <c r="H8" s="8"/>
      <c r="I8" s="9"/>
      <c r="J8" s="31"/>
      <c r="K8" s="9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9"/>
      <c r="AC8" s="9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</row>
    <row r="9" spans="1:120" x14ac:dyDescent="0.25">
      <c r="A9" s="52"/>
      <c r="B9" s="15" t="s">
        <v>39</v>
      </c>
      <c r="C9" s="10">
        <v>499704.78</v>
      </c>
      <c r="D9" s="10">
        <v>0</v>
      </c>
      <c r="E9" s="10">
        <v>0</v>
      </c>
      <c r="F9" s="10">
        <v>0</v>
      </c>
      <c r="G9" s="10">
        <v>746039.08000000007</v>
      </c>
      <c r="H9" s="10">
        <v>136368.48000000001</v>
      </c>
      <c r="I9" s="11">
        <f>SUM(C9:H9)</f>
        <v>1382112.34</v>
      </c>
      <c r="J9" s="19">
        <v>2.7757701528498744E-2</v>
      </c>
      <c r="K9" s="38">
        <f t="shared" ref="K9:K39" si="0">ROUND(+I9*J9,0)</f>
        <v>38364</v>
      </c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</row>
    <row r="10" spans="1:120" x14ac:dyDescent="0.25">
      <c r="A10" s="52"/>
      <c r="B10" s="15" t="s">
        <v>49</v>
      </c>
      <c r="C10" s="10">
        <v>230912.81</v>
      </c>
      <c r="D10" s="10">
        <v>0</v>
      </c>
      <c r="E10" s="10">
        <v>0</v>
      </c>
      <c r="F10" s="10">
        <v>0</v>
      </c>
      <c r="G10" s="10">
        <v>407846.25</v>
      </c>
      <c r="H10" s="10">
        <v>137431.78</v>
      </c>
      <c r="I10" s="11">
        <f t="shared" ref="I10:I39" si="1">SUM(C10:H10)</f>
        <v>776190.84000000008</v>
      </c>
      <c r="J10" s="19">
        <v>2.4663881449434717E-2</v>
      </c>
      <c r="K10" s="38">
        <f t="shared" si="0"/>
        <v>19144</v>
      </c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</row>
    <row r="11" spans="1:120" x14ac:dyDescent="0.25">
      <c r="A11" s="52"/>
      <c r="B11" s="15" t="s">
        <v>50</v>
      </c>
      <c r="C11" s="10">
        <v>316518.28999999998</v>
      </c>
      <c r="D11" s="10">
        <v>0</v>
      </c>
      <c r="E11" s="10">
        <v>0</v>
      </c>
      <c r="F11" s="10">
        <v>0</v>
      </c>
      <c r="G11" s="10">
        <v>461363.30000000005</v>
      </c>
      <c r="H11" s="10">
        <v>47722.130000000005</v>
      </c>
      <c r="I11" s="11">
        <f t="shared" ref="I11" si="2">SUM(C11:H11)</f>
        <v>825603.72000000009</v>
      </c>
      <c r="J11" s="19">
        <v>5.5886079786598666E-2</v>
      </c>
      <c r="K11" s="38">
        <f t="shared" ref="K11" si="3">ROUND(+I11*J11,0)</f>
        <v>46140</v>
      </c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</row>
    <row r="12" spans="1:120" x14ac:dyDescent="0.25">
      <c r="A12" s="52"/>
      <c r="B12" s="15" t="s">
        <v>51</v>
      </c>
      <c r="C12" s="10">
        <v>151658.71000000002</v>
      </c>
      <c r="D12" s="10">
        <v>0</v>
      </c>
      <c r="E12" s="10">
        <v>0</v>
      </c>
      <c r="F12" s="10">
        <v>0</v>
      </c>
      <c r="G12" s="10">
        <v>16223.67</v>
      </c>
      <c r="H12" s="10">
        <v>18785.52</v>
      </c>
      <c r="I12" s="11">
        <f t="shared" si="1"/>
        <v>186667.90000000002</v>
      </c>
      <c r="J12" s="19">
        <v>1</v>
      </c>
      <c r="K12" s="38">
        <f t="shared" si="0"/>
        <v>186668</v>
      </c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</row>
    <row r="13" spans="1:120" x14ac:dyDescent="0.25">
      <c r="A13" s="52"/>
      <c r="B13" s="15" t="s">
        <v>31</v>
      </c>
      <c r="C13" s="10">
        <v>527884.63</v>
      </c>
      <c r="D13" s="10">
        <v>0</v>
      </c>
      <c r="E13" s="10">
        <v>0</v>
      </c>
      <c r="F13" s="10">
        <v>0</v>
      </c>
      <c r="G13" s="10">
        <v>2000000</v>
      </c>
      <c r="H13" s="10">
        <v>87593.26</v>
      </c>
      <c r="I13" s="11">
        <f t="shared" si="1"/>
        <v>2615477.8899999997</v>
      </c>
      <c r="J13" s="19">
        <v>2.4886016368709074E-2</v>
      </c>
      <c r="K13" s="38">
        <f t="shared" si="0"/>
        <v>65089</v>
      </c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</row>
    <row r="14" spans="1:120" x14ac:dyDescent="0.25">
      <c r="A14" s="52"/>
      <c r="B14" s="15" t="s">
        <v>38</v>
      </c>
      <c r="C14" s="10">
        <v>704924.74000000011</v>
      </c>
      <c r="D14" s="10">
        <v>0</v>
      </c>
      <c r="E14" s="10">
        <v>0</v>
      </c>
      <c r="F14" s="10">
        <v>0</v>
      </c>
      <c r="G14" s="10">
        <v>2109272.86</v>
      </c>
      <c r="H14" s="10">
        <v>60378.049999999996</v>
      </c>
      <c r="I14" s="11">
        <f t="shared" si="1"/>
        <v>2874575.65</v>
      </c>
      <c r="J14" s="19">
        <v>1.3704082444760367E-2</v>
      </c>
      <c r="K14" s="38">
        <f t="shared" si="0"/>
        <v>39393</v>
      </c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</row>
    <row r="15" spans="1:120" x14ac:dyDescent="0.25">
      <c r="A15" s="52"/>
      <c r="B15" s="15" t="s">
        <v>32</v>
      </c>
      <c r="C15" s="10">
        <v>998461.54000000015</v>
      </c>
      <c r="D15" s="10">
        <v>0</v>
      </c>
      <c r="E15" s="10">
        <v>69230.77</v>
      </c>
      <c r="F15" s="10">
        <v>0</v>
      </c>
      <c r="G15" s="10">
        <v>9440590.9000000004</v>
      </c>
      <c r="H15" s="10">
        <v>156194.94000000003</v>
      </c>
      <c r="I15" s="11">
        <f t="shared" si="1"/>
        <v>10664478.15</v>
      </c>
      <c r="J15" s="19">
        <v>2.5137522320032912E-2</v>
      </c>
      <c r="K15" s="38">
        <f t="shared" si="0"/>
        <v>268079</v>
      </c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</row>
    <row r="16" spans="1:120" x14ac:dyDescent="0.25">
      <c r="A16" s="52"/>
      <c r="B16" s="15" t="s">
        <v>52</v>
      </c>
      <c r="C16" s="10">
        <v>295911.23000000004</v>
      </c>
      <c r="D16" s="10">
        <v>0</v>
      </c>
      <c r="E16" s="10">
        <v>0</v>
      </c>
      <c r="F16" s="10">
        <v>0</v>
      </c>
      <c r="G16" s="10">
        <v>276101.80999999994</v>
      </c>
      <c r="H16" s="10">
        <v>43456.399999999994</v>
      </c>
      <c r="I16" s="11">
        <f t="shared" si="1"/>
        <v>615469.44000000006</v>
      </c>
      <c r="J16" s="19">
        <v>9.9160654979933132E-3</v>
      </c>
      <c r="K16" s="38">
        <f t="shared" si="0"/>
        <v>6103</v>
      </c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</row>
    <row r="17" spans="1:120" x14ac:dyDescent="0.25">
      <c r="A17" s="63"/>
      <c r="B17" s="46" t="s">
        <v>81</v>
      </c>
      <c r="C17" s="10">
        <v>182530.12000000002</v>
      </c>
      <c r="D17" s="10">
        <v>0</v>
      </c>
      <c r="E17" s="10">
        <v>39523.770000000004</v>
      </c>
      <c r="F17" s="10">
        <v>0</v>
      </c>
      <c r="G17" s="10">
        <v>108163.33</v>
      </c>
      <c r="H17" s="10">
        <v>422060.62</v>
      </c>
      <c r="I17" s="11">
        <f t="shared" si="1"/>
        <v>752277.84000000008</v>
      </c>
      <c r="J17" s="19">
        <v>0.12099906655479846</v>
      </c>
      <c r="K17" s="38">
        <f t="shared" si="0"/>
        <v>91025</v>
      </c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</row>
    <row r="18" spans="1:120" x14ac:dyDescent="0.25">
      <c r="A18" s="63"/>
      <c r="B18" s="46" t="s">
        <v>83</v>
      </c>
      <c r="C18" s="10">
        <v>227388.74</v>
      </c>
      <c r="D18" s="10">
        <v>0</v>
      </c>
      <c r="E18" s="10">
        <v>0</v>
      </c>
      <c r="F18" s="10">
        <v>0</v>
      </c>
      <c r="G18" s="10">
        <v>160229.03999999998</v>
      </c>
      <c r="H18" s="10">
        <v>37204.119999999995</v>
      </c>
      <c r="I18" s="11">
        <f t="shared" si="1"/>
        <v>424821.89999999997</v>
      </c>
      <c r="J18" s="19">
        <v>5.1042974318161363E-2</v>
      </c>
      <c r="K18" s="38">
        <f t="shared" si="0"/>
        <v>21684</v>
      </c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</row>
    <row r="19" spans="1:120" x14ac:dyDescent="0.25">
      <c r="A19" s="52"/>
      <c r="B19" s="15" t="s">
        <v>11</v>
      </c>
      <c r="C19" s="10">
        <v>234489.59999999998</v>
      </c>
      <c r="D19" s="10">
        <v>0</v>
      </c>
      <c r="E19" s="10">
        <v>48532.05</v>
      </c>
      <c r="F19" s="10">
        <v>0</v>
      </c>
      <c r="G19" s="10">
        <v>178354.14000000004</v>
      </c>
      <c r="H19" s="10">
        <v>325680.79000000004</v>
      </c>
      <c r="I19" s="11">
        <f t="shared" si="1"/>
        <v>787056.58000000007</v>
      </c>
      <c r="J19" s="19">
        <v>0.2086831645290094</v>
      </c>
      <c r="K19" s="38">
        <f t="shared" si="0"/>
        <v>164245</v>
      </c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</row>
    <row r="20" spans="1:120" x14ac:dyDescent="0.25">
      <c r="A20" s="52"/>
      <c r="B20" s="15" t="s">
        <v>81</v>
      </c>
      <c r="C20" s="10">
        <v>197213.99</v>
      </c>
      <c r="D20" s="10">
        <v>0</v>
      </c>
      <c r="E20" s="10">
        <v>0</v>
      </c>
      <c r="F20" s="10">
        <v>0</v>
      </c>
      <c r="G20" s="10">
        <v>58973.04</v>
      </c>
      <c r="H20" s="10">
        <v>25790.720000000001</v>
      </c>
      <c r="I20" s="10">
        <v>0</v>
      </c>
      <c r="J20" s="19">
        <v>2.6772919976431667E-2</v>
      </c>
      <c r="K20" s="38">
        <f t="shared" si="0"/>
        <v>0</v>
      </c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</row>
    <row r="21" spans="1:120" x14ac:dyDescent="0.25">
      <c r="A21" s="63"/>
      <c r="B21" s="46" t="s">
        <v>84</v>
      </c>
      <c r="C21" s="10">
        <v>205461.54</v>
      </c>
      <c r="D21" s="10">
        <v>0</v>
      </c>
      <c r="E21" s="10">
        <v>0</v>
      </c>
      <c r="F21" s="10">
        <v>0</v>
      </c>
      <c r="G21" s="10">
        <v>92814.03</v>
      </c>
      <c r="H21" s="10">
        <v>34561.42</v>
      </c>
      <c r="I21" s="10">
        <v>0</v>
      </c>
      <c r="J21" s="19">
        <v>0.12035040851605376</v>
      </c>
      <c r="K21" s="38">
        <f t="shared" si="0"/>
        <v>0</v>
      </c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/>
      <c r="AB21" s="11"/>
      <c r="AC21" s="11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</row>
    <row r="22" spans="1:120" x14ac:dyDescent="0.25">
      <c r="A22" s="52"/>
      <c r="B22" s="15" t="s">
        <v>53</v>
      </c>
      <c r="C22" s="10">
        <v>306979.33</v>
      </c>
      <c r="D22" s="10">
        <v>0</v>
      </c>
      <c r="E22" s="10">
        <v>0</v>
      </c>
      <c r="F22" s="10">
        <v>0</v>
      </c>
      <c r="G22" s="10">
        <v>250816.99</v>
      </c>
      <c r="H22" s="10">
        <v>32412.249999999993</v>
      </c>
      <c r="I22" s="11">
        <f t="shared" si="1"/>
        <v>590208.57000000007</v>
      </c>
      <c r="J22" s="19">
        <v>1.2128831231579181E-2</v>
      </c>
      <c r="K22" s="38">
        <f t="shared" si="0"/>
        <v>7159</v>
      </c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</row>
    <row r="23" spans="1:120" x14ac:dyDescent="0.25">
      <c r="A23" s="64"/>
      <c r="B23" s="15" t="s">
        <v>84</v>
      </c>
      <c r="C23" s="10">
        <v>175258.55</v>
      </c>
      <c r="D23" s="10">
        <v>0</v>
      </c>
      <c r="E23" s="10">
        <v>0</v>
      </c>
      <c r="F23" s="10">
        <v>0</v>
      </c>
      <c r="G23" s="10">
        <v>53937.609999999993</v>
      </c>
      <c r="H23" s="10">
        <v>32932.1</v>
      </c>
      <c r="I23" s="10">
        <v>0</v>
      </c>
      <c r="J23" s="19">
        <v>2.8483121251325908E-2</v>
      </c>
      <c r="K23" s="38">
        <f t="shared" si="0"/>
        <v>0</v>
      </c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</row>
    <row r="24" spans="1:120" x14ac:dyDescent="0.25">
      <c r="A24" s="52"/>
      <c r="B24" s="15" t="s">
        <v>82</v>
      </c>
      <c r="C24" s="10">
        <v>120542.34</v>
      </c>
      <c r="D24" s="10">
        <v>0</v>
      </c>
      <c r="E24" s="10">
        <v>0</v>
      </c>
      <c r="F24" s="10">
        <v>0</v>
      </c>
      <c r="G24" s="10">
        <v>42821.54</v>
      </c>
      <c r="H24" s="10">
        <v>61793.119999999995</v>
      </c>
      <c r="I24" s="10">
        <v>0</v>
      </c>
      <c r="J24" s="19">
        <v>2.7894599928238218E-2</v>
      </c>
      <c r="K24" s="38">
        <f t="shared" si="0"/>
        <v>0</v>
      </c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</row>
    <row r="25" spans="1:120" ht="15" customHeight="1" x14ac:dyDescent="0.25">
      <c r="A25" s="52"/>
      <c r="B25" s="15" t="s">
        <v>12</v>
      </c>
      <c r="C25" s="10">
        <v>218732.19999999998</v>
      </c>
      <c r="D25" s="10">
        <v>0</v>
      </c>
      <c r="E25" s="10">
        <v>40272.839999999997</v>
      </c>
      <c r="F25" s="10">
        <v>0</v>
      </c>
      <c r="G25" s="10">
        <v>296820.55</v>
      </c>
      <c r="H25" s="10">
        <v>328090.27999999997</v>
      </c>
      <c r="I25" s="11">
        <f t="shared" si="1"/>
        <v>883915.86999999988</v>
      </c>
      <c r="J25" s="19">
        <v>2.6869469727992541E-2</v>
      </c>
      <c r="K25" s="38">
        <f t="shared" si="0"/>
        <v>23750</v>
      </c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</row>
    <row r="26" spans="1:120" ht="15" customHeight="1" x14ac:dyDescent="0.25">
      <c r="A26" s="52"/>
      <c r="B26" s="15" t="s">
        <v>54</v>
      </c>
      <c r="C26" s="10">
        <v>220444.71000000002</v>
      </c>
      <c r="D26" s="10">
        <v>0</v>
      </c>
      <c r="E26" s="10">
        <v>0</v>
      </c>
      <c r="F26" s="10">
        <v>0</v>
      </c>
      <c r="G26" s="10">
        <v>77241.62999999999</v>
      </c>
      <c r="H26" s="10">
        <v>50938.540000000008</v>
      </c>
      <c r="I26" s="11">
        <f t="shared" si="1"/>
        <v>348624.88</v>
      </c>
      <c r="J26" s="19">
        <v>2.6475093773773044E-2</v>
      </c>
      <c r="K26" s="38">
        <f t="shared" si="0"/>
        <v>9230</v>
      </c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</row>
    <row r="27" spans="1:120" ht="15" customHeight="1" x14ac:dyDescent="0.25">
      <c r="A27" s="52"/>
      <c r="B27" s="15" t="s">
        <v>55</v>
      </c>
      <c r="C27" s="10">
        <v>71115.37</v>
      </c>
      <c r="D27" s="10">
        <v>0</v>
      </c>
      <c r="E27" s="10">
        <v>0</v>
      </c>
      <c r="F27" s="10">
        <v>0</v>
      </c>
      <c r="G27" s="10">
        <v>25000</v>
      </c>
      <c r="H27" s="10">
        <v>3307.68</v>
      </c>
      <c r="I27" s="11">
        <f t="shared" si="1"/>
        <v>99423.049999999988</v>
      </c>
      <c r="J27" s="19">
        <v>1</v>
      </c>
      <c r="K27" s="38">
        <f t="shared" si="0"/>
        <v>99423</v>
      </c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</row>
    <row r="28" spans="1:120" ht="15" customHeight="1" x14ac:dyDescent="0.25">
      <c r="A28" s="52"/>
      <c r="B28" s="15" t="s">
        <v>61</v>
      </c>
      <c r="C28" s="10">
        <v>119064.43000000001</v>
      </c>
      <c r="D28" s="10">
        <v>0</v>
      </c>
      <c r="E28" s="10">
        <v>41028.699999999997</v>
      </c>
      <c r="F28" s="10">
        <v>0</v>
      </c>
      <c r="G28" s="10">
        <v>101422.44</v>
      </c>
      <c r="H28" s="10">
        <v>244312.72000000006</v>
      </c>
      <c r="I28" s="11">
        <f t="shared" si="1"/>
        <v>505828.29000000004</v>
      </c>
      <c r="J28" s="19">
        <v>1</v>
      </c>
      <c r="K28" s="38">
        <f t="shared" si="0"/>
        <v>505828</v>
      </c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</row>
    <row r="29" spans="1:120" ht="15" customHeight="1" x14ac:dyDescent="0.25">
      <c r="A29" s="52"/>
      <c r="B29" s="15" t="s">
        <v>42</v>
      </c>
      <c r="C29" s="10">
        <v>605905.80999999994</v>
      </c>
      <c r="D29" s="10">
        <v>0</v>
      </c>
      <c r="E29" s="10">
        <v>0</v>
      </c>
      <c r="F29" s="10">
        <v>0</v>
      </c>
      <c r="G29" s="10">
        <v>1384327.08</v>
      </c>
      <c r="H29" s="10">
        <v>100517.41000000002</v>
      </c>
      <c r="I29" s="11">
        <f t="shared" si="1"/>
        <v>2090750.3</v>
      </c>
      <c r="J29" s="19">
        <v>2.3509833292842276E-2</v>
      </c>
      <c r="K29" s="38">
        <f t="shared" si="0"/>
        <v>49153</v>
      </c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</row>
    <row r="30" spans="1:120" ht="15" customHeight="1" x14ac:dyDescent="0.25">
      <c r="A30" s="52"/>
      <c r="B30" s="15" t="s">
        <v>56</v>
      </c>
      <c r="C30" s="10">
        <v>176846.08000000005</v>
      </c>
      <c r="D30" s="10">
        <v>0</v>
      </c>
      <c r="E30" s="10">
        <v>0</v>
      </c>
      <c r="F30" s="10">
        <v>0</v>
      </c>
      <c r="G30" s="10">
        <v>38615.490000000005</v>
      </c>
      <c r="H30" s="10">
        <v>40361.630000000005</v>
      </c>
      <c r="I30" s="11">
        <f t="shared" si="1"/>
        <v>255823.20000000007</v>
      </c>
      <c r="J30" s="19">
        <v>0.42262296753424328</v>
      </c>
      <c r="K30" s="38">
        <f t="shared" si="0"/>
        <v>108117</v>
      </c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</row>
    <row r="31" spans="1:120" ht="15" customHeight="1" x14ac:dyDescent="0.25">
      <c r="A31" s="52"/>
      <c r="B31" s="15" t="s">
        <v>63</v>
      </c>
      <c r="C31" s="10">
        <v>328710.78999999992</v>
      </c>
      <c r="D31" s="10">
        <v>0</v>
      </c>
      <c r="E31" s="10">
        <v>25527.06</v>
      </c>
      <c r="F31" s="10">
        <v>0</v>
      </c>
      <c r="G31" s="10">
        <v>697373.79</v>
      </c>
      <c r="H31" s="10">
        <v>63105.079999999994</v>
      </c>
      <c r="I31" s="11">
        <f t="shared" si="1"/>
        <v>1114716.72</v>
      </c>
      <c r="J31" s="19">
        <v>2.6665811755319981E-2</v>
      </c>
      <c r="K31" s="38">
        <f t="shared" si="0"/>
        <v>29725</v>
      </c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</row>
    <row r="32" spans="1:120" ht="15" customHeight="1" x14ac:dyDescent="0.25">
      <c r="A32" s="52"/>
      <c r="B32" s="15" t="s">
        <v>44</v>
      </c>
      <c r="C32" s="10">
        <v>657525.00000000012</v>
      </c>
      <c r="D32" s="10">
        <v>0</v>
      </c>
      <c r="E32" s="10">
        <v>84763.94</v>
      </c>
      <c r="F32" s="10">
        <v>0</v>
      </c>
      <c r="G32" s="10">
        <v>854624.90000000014</v>
      </c>
      <c r="H32" s="10">
        <v>745197.20000000019</v>
      </c>
      <c r="I32" s="11">
        <f t="shared" si="1"/>
        <v>2342111.0400000005</v>
      </c>
      <c r="J32" s="19">
        <v>2.884962541840488E-2</v>
      </c>
      <c r="K32" s="38">
        <f t="shared" si="0"/>
        <v>67569</v>
      </c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</row>
    <row r="33" spans="1:120" ht="15" customHeight="1" x14ac:dyDescent="0.25">
      <c r="A33" s="52"/>
      <c r="B33" s="15" t="s">
        <v>33</v>
      </c>
      <c r="C33" s="10">
        <v>1422175.24</v>
      </c>
      <c r="D33" s="10">
        <v>0</v>
      </c>
      <c r="E33" s="10">
        <v>19038.46</v>
      </c>
      <c r="F33" s="10">
        <v>0</v>
      </c>
      <c r="G33" s="10">
        <v>3698346.31</v>
      </c>
      <c r="H33" s="10">
        <v>6432389</v>
      </c>
      <c r="I33" s="11">
        <f t="shared" si="1"/>
        <v>11571949.01</v>
      </c>
      <c r="J33" s="19">
        <v>2.4238505127332007E-2</v>
      </c>
      <c r="K33" s="38">
        <f t="shared" si="0"/>
        <v>280487</v>
      </c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</row>
    <row r="34" spans="1:120" ht="15" customHeight="1" x14ac:dyDescent="0.25">
      <c r="A34" s="52"/>
      <c r="B34" s="15" t="s">
        <v>40</v>
      </c>
      <c r="C34" s="10">
        <v>499151.46000000008</v>
      </c>
      <c r="D34" s="10">
        <v>0</v>
      </c>
      <c r="E34" s="10">
        <v>0</v>
      </c>
      <c r="F34" s="10">
        <v>0</v>
      </c>
      <c r="G34" s="10">
        <v>812544.19</v>
      </c>
      <c r="H34" s="10">
        <v>65196.660000000011</v>
      </c>
      <c r="I34" s="11">
        <f t="shared" si="1"/>
        <v>1376892.3099999998</v>
      </c>
      <c r="J34" s="19">
        <v>2.2165917839621987E-2</v>
      </c>
      <c r="K34" s="38">
        <f t="shared" si="0"/>
        <v>30520</v>
      </c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</row>
    <row r="35" spans="1:120" ht="15" customHeight="1" x14ac:dyDescent="0.25">
      <c r="A35" s="52"/>
      <c r="B35" s="15" t="s">
        <v>57</v>
      </c>
      <c r="C35" s="10">
        <v>424926.96999999991</v>
      </c>
      <c r="D35" s="10">
        <v>0</v>
      </c>
      <c r="E35" s="10">
        <v>0</v>
      </c>
      <c r="F35" s="10">
        <v>0</v>
      </c>
      <c r="G35" s="10">
        <v>135453.09</v>
      </c>
      <c r="H35" s="10">
        <v>80636.08</v>
      </c>
      <c r="I35" s="11">
        <f t="shared" si="1"/>
        <v>641016.1399999999</v>
      </c>
      <c r="J35" s="19">
        <v>2.7190059049413479E-2</v>
      </c>
      <c r="K35" s="38">
        <f t="shared" si="0"/>
        <v>17429</v>
      </c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</row>
    <row r="36" spans="1:120" x14ac:dyDescent="0.25">
      <c r="A36" s="52"/>
      <c r="B36" s="15" t="s">
        <v>45</v>
      </c>
      <c r="C36" s="10">
        <v>489572.11999999988</v>
      </c>
      <c r="D36" s="10">
        <v>0</v>
      </c>
      <c r="E36" s="10">
        <v>0</v>
      </c>
      <c r="F36" s="10">
        <v>0</v>
      </c>
      <c r="G36" s="10">
        <v>697090.1</v>
      </c>
      <c r="H36" s="10">
        <v>87780.869999999981</v>
      </c>
      <c r="I36" s="11">
        <f t="shared" si="1"/>
        <v>1274443.0899999996</v>
      </c>
      <c r="J36" s="19">
        <v>2.5326714196057969E-2</v>
      </c>
      <c r="K36" s="38">
        <f t="shared" si="0"/>
        <v>32277</v>
      </c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</row>
    <row r="37" spans="1:120" x14ac:dyDescent="0.25">
      <c r="A37" s="52"/>
      <c r="B37" s="15" t="s">
        <v>62</v>
      </c>
      <c r="C37" s="10">
        <v>98622.550000000017</v>
      </c>
      <c r="D37" s="10">
        <v>0</v>
      </c>
      <c r="E37" s="10">
        <v>35436.28</v>
      </c>
      <c r="F37" s="10">
        <v>0</v>
      </c>
      <c r="G37" s="10">
        <v>98713.920000000013</v>
      </c>
      <c r="H37" s="10">
        <v>228704.25</v>
      </c>
      <c r="I37" s="11">
        <f t="shared" si="1"/>
        <v>461477</v>
      </c>
      <c r="J37" s="19">
        <v>1</v>
      </c>
      <c r="K37" s="38">
        <f t="shared" si="0"/>
        <v>461477</v>
      </c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</row>
    <row r="38" spans="1:120" ht="15" customHeight="1" x14ac:dyDescent="0.25">
      <c r="A38" s="52"/>
      <c r="B38" s="15" t="s">
        <v>47</v>
      </c>
      <c r="C38" s="10">
        <v>272544.27999999997</v>
      </c>
      <c r="D38" s="10">
        <v>0</v>
      </c>
      <c r="E38" s="10">
        <v>0</v>
      </c>
      <c r="F38" s="10">
        <v>0</v>
      </c>
      <c r="G38" s="10">
        <v>91615.98</v>
      </c>
      <c r="H38" s="10">
        <v>57612.729999999989</v>
      </c>
      <c r="I38" s="11">
        <f t="shared" si="1"/>
        <v>421772.98999999993</v>
      </c>
      <c r="J38" s="19">
        <v>1</v>
      </c>
      <c r="K38" s="38">
        <f t="shared" si="0"/>
        <v>421773</v>
      </c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</row>
    <row r="39" spans="1:120" x14ac:dyDescent="0.25">
      <c r="A39" s="52"/>
      <c r="B39" s="15" t="s">
        <v>36</v>
      </c>
      <c r="C39" s="10">
        <v>617548.07999999996</v>
      </c>
      <c r="D39" s="10">
        <v>0</v>
      </c>
      <c r="E39" s="10">
        <v>0</v>
      </c>
      <c r="F39" s="10">
        <v>0</v>
      </c>
      <c r="G39" s="10">
        <v>1840145.7799999998</v>
      </c>
      <c r="H39" s="10">
        <v>122070.58</v>
      </c>
      <c r="I39" s="11">
        <f t="shared" si="1"/>
        <v>2579764.44</v>
      </c>
      <c r="J39" s="19">
        <v>2.8394729540523085E-2</v>
      </c>
      <c r="K39" s="38">
        <f t="shared" si="0"/>
        <v>73252</v>
      </c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</row>
    <row r="40" spans="1:120" x14ac:dyDescent="0.25">
      <c r="A40" s="13"/>
      <c r="B40" s="15"/>
      <c r="C40" s="36"/>
      <c r="D40" s="36"/>
      <c r="E40" s="36"/>
      <c r="F40" s="36"/>
      <c r="G40" s="36"/>
      <c r="H40" s="36"/>
      <c r="I40" s="36"/>
      <c r="J40" s="20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</row>
    <row r="41" spans="1:120" x14ac:dyDescent="0.25">
      <c r="A41" s="12" t="s">
        <v>13</v>
      </c>
      <c r="B41" s="15"/>
      <c r="C41" s="10">
        <f t="shared" ref="C41:I41" si="4">SUM(C9:C40)</f>
        <v>11598726.030000001</v>
      </c>
      <c r="D41" s="10">
        <f t="shared" si="4"/>
        <v>0</v>
      </c>
      <c r="E41" s="10">
        <f t="shared" si="4"/>
        <v>403353.87</v>
      </c>
      <c r="F41" s="10">
        <f t="shared" si="4"/>
        <v>0</v>
      </c>
      <c r="G41" s="10">
        <f t="shared" si="4"/>
        <v>27252882.84</v>
      </c>
      <c r="H41" s="10">
        <f t="shared" si="4"/>
        <v>10310586.41</v>
      </c>
      <c r="I41" s="10">
        <f t="shared" si="4"/>
        <v>48463449.149999999</v>
      </c>
      <c r="J41" s="19">
        <f>+K41/I41</f>
        <v>6.5267806057505914E-2</v>
      </c>
      <c r="K41" s="10">
        <f>SUM(K9:K40)</f>
        <v>3163103</v>
      </c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</row>
    <row r="42" spans="1:120" ht="16.5" x14ac:dyDescent="0.25">
      <c r="A42" s="13" t="s">
        <v>79</v>
      </c>
      <c r="B42" s="15"/>
      <c r="C42" s="21" t="s">
        <v>27</v>
      </c>
      <c r="D42" s="21" t="s">
        <v>27</v>
      </c>
      <c r="E42" s="21" t="s">
        <v>27</v>
      </c>
      <c r="F42" s="21" t="s">
        <v>27</v>
      </c>
      <c r="G42" s="21" t="s">
        <v>27</v>
      </c>
      <c r="H42" s="21" t="s">
        <v>27</v>
      </c>
      <c r="I42" s="21" t="s">
        <v>27</v>
      </c>
      <c r="J42" s="20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</row>
    <row r="43" spans="1:120" x14ac:dyDescent="0.25">
      <c r="A43" s="15"/>
      <c r="B43" s="15"/>
      <c r="J43" s="20"/>
      <c r="K43" s="8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</row>
    <row r="44" spans="1:120" x14ac:dyDescent="0.25">
      <c r="A44" s="55" t="s">
        <v>15</v>
      </c>
      <c r="B44" s="56"/>
      <c r="C44" s="8"/>
      <c r="D44" s="8"/>
      <c r="E44" s="8"/>
      <c r="F44" s="8"/>
      <c r="G44" s="8"/>
      <c r="H44" s="8"/>
      <c r="I44" s="9"/>
      <c r="J44" s="31"/>
      <c r="K44" s="9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</row>
    <row r="45" spans="1:120" x14ac:dyDescent="0.25">
      <c r="A45" s="12" t="s">
        <v>16</v>
      </c>
      <c r="B45" s="16"/>
      <c r="C45" s="10">
        <v>516022.29000000004</v>
      </c>
      <c r="D45" s="10">
        <v>0</v>
      </c>
      <c r="E45" s="10">
        <v>0</v>
      </c>
      <c r="F45" s="10">
        <v>0</v>
      </c>
      <c r="G45" s="10">
        <v>92233.010000000009</v>
      </c>
      <c r="H45" s="10">
        <v>127236.13999999998</v>
      </c>
      <c r="I45" s="11">
        <v>735491.44000000006</v>
      </c>
      <c r="J45" s="20">
        <v>1</v>
      </c>
      <c r="K45" s="38">
        <f t="shared" ref="K45" si="5">ROUND(+I45*J45,0)</f>
        <v>735491</v>
      </c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</row>
    <row r="46" spans="1:120" ht="16.5" x14ac:dyDescent="0.25">
      <c r="A46" s="13" t="s">
        <v>80</v>
      </c>
      <c r="B46" s="16"/>
      <c r="C46" s="21" t="s">
        <v>27</v>
      </c>
      <c r="D46" s="21" t="s">
        <v>27</v>
      </c>
      <c r="E46" s="21" t="s">
        <v>27</v>
      </c>
      <c r="F46" s="21" t="s">
        <v>27</v>
      </c>
      <c r="G46" s="21" t="s">
        <v>27</v>
      </c>
      <c r="H46" s="21" t="s">
        <v>27</v>
      </c>
      <c r="I46" s="21" t="s">
        <v>27</v>
      </c>
      <c r="J46" s="19">
        <v>1</v>
      </c>
      <c r="K46" s="10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</row>
    <row r="47" spans="1:120" x14ac:dyDescent="0.25">
      <c r="A47" s="15"/>
      <c r="B47" s="15"/>
      <c r="C47" s="21"/>
      <c r="D47" s="21"/>
      <c r="E47" s="21"/>
      <c r="F47" s="21"/>
      <c r="G47" s="21"/>
      <c r="H47" s="21"/>
      <c r="I47" s="21"/>
      <c r="J47" s="20"/>
      <c r="K47" s="9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</row>
    <row r="48" spans="1:120" x14ac:dyDescent="0.25">
      <c r="A48" s="55" t="s">
        <v>18</v>
      </c>
      <c r="B48" s="56"/>
      <c r="C48" s="8"/>
      <c r="D48" s="8"/>
      <c r="E48" s="8"/>
      <c r="F48" s="8"/>
      <c r="G48" s="8"/>
      <c r="H48" s="8"/>
      <c r="I48" s="9"/>
      <c r="J48" s="31"/>
      <c r="K48" s="9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</row>
    <row r="49" spans="1:120" x14ac:dyDescent="0.25">
      <c r="A49" s="12" t="s">
        <v>16</v>
      </c>
      <c r="B49" s="16"/>
      <c r="C49" s="10">
        <v>1533657.1900000002</v>
      </c>
      <c r="D49" s="10">
        <v>25491.57</v>
      </c>
      <c r="E49" s="10">
        <v>126213.5</v>
      </c>
      <c r="F49" s="10">
        <v>0</v>
      </c>
      <c r="G49" s="10">
        <v>260876.41</v>
      </c>
      <c r="H49" s="10">
        <v>1007826.1199999995</v>
      </c>
      <c r="I49" s="11">
        <v>2954064.7899999996</v>
      </c>
      <c r="J49" s="20">
        <v>1</v>
      </c>
      <c r="K49" s="38">
        <f t="shared" ref="K49" si="6">ROUND(+I49*J49,0)</f>
        <v>2954065</v>
      </c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</row>
    <row r="50" spans="1:120" ht="16.5" x14ac:dyDescent="0.25">
      <c r="A50" s="13" t="s">
        <v>80</v>
      </c>
      <c r="B50" s="16"/>
      <c r="C50" s="21" t="s">
        <v>27</v>
      </c>
      <c r="D50" s="21" t="s">
        <v>27</v>
      </c>
      <c r="E50" s="21" t="s">
        <v>27</v>
      </c>
      <c r="F50" s="21" t="s">
        <v>27</v>
      </c>
      <c r="G50" s="21" t="s">
        <v>27</v>
      </c>
      <c r="H50" s="21" t="s">
        <v>27</v>
      </c>
      <c r="I50" s="21" t="s">
        <v>27</v>
      </c>
      <c r="J50" s="19">
        <v>1</v>
      </c>
      <c r="K50" s="10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</row>
    <row r="51" spans="1:120" x14ac:dyDescent="0.25">
      <c r="A51" s="15"/>
      <c r="B51" s="15"/>
      <c r="J51" s="20"/>
      <c r="K51" s="9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</row>
    <row r="52" spans="1:120" x14ac:dyDescent="0.25">
      <c r="A52" s="55" t="s">
        <v>19</v>
      </c>
      <c r="B52" s="56"/>
      <c r="C52" s="8"/>
      <c r="D52" s="8"/>
      <c r="E52" s="8"/>
      <c r="F52" s="8"/>
      <c r="G52" s="8"/>
      <c r="H52" s="8"/>
      <c r="I52" s="9"/>
      <c r="J52" s="31"/>
      <c r="K52" s="9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</row>
    <row r="53" spans="1:120" x14ac:dyDescent="0.25">
      <c r="A53" s="12" t="s">
        <v>16</v>
      </c>
      <c r="B53" s="16"/>
      <c r="C53" s="10">
        <v>3352619.4300000039</v>
      </c>
      <c r="D53" s="10">
        <v>1455510.68</v>
      </c>
      <c r="E53" s="10">
        <v>83720.040000000008</v>
      </c>
      <c r="F53" s="10">
        <v>0</v>
      </c>
      <c r="G53" s="10">
        <v>339331.68</v>
      </c>
      <c r="H53" s="10">
        <v>1230601.4500000004</v>
      </c>
      <c r="I53" s="11">
        <v>6461783.280000004</v>
      </c>
      <c r="J53" s="20">
        <v>1</v>
      </c>
      <c r="K53" s="38">
        <f t="shared" ref="K53" si="7">ROUND(+I53*J53,0)</f>
        <v>6461783</v>
      </c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</row>
    <row r="54" spans="1:120" ht="16.5" x14ac:dyDescent="0.25">
      <c r="A54" s="13" t="s">
        <v>80</v>
      </c>
      <c r="B54" s="16"/>
      <c r="C54" s="21" t="s">
        <v>27</v>
      </c>
      <c r="D54" s="21" t="s">
        <v>27</v>
      </c>
      <c r="E54" s="21" t="s">
        <v>27</v>
      </c>
      <c r="F54" s="21" t="s">
        <v>27</v>
      </c>
      <c r="G54" s="21" t="s">
        <v>27</v>
      </c>
      <c r="H54" s="21" t="s">
        <v>27</v>
      </c>
      <c r="I54" s="21" t="s">
        <v>27</v>
      </c>
      <c r="J54" s="19">
        <v>1</v>
      </c>
      <c r="K54" s="10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</row>
    <row r="55" spans="1:120" x14ac:dyDescent="0.25">
      <c r="A55" s="15"/>
      <c r="B55" s="15"/>
      <c r="C55" s="8"/>
      <c r="D55" s="8"/>
      <c r="E55" s="8"/>
      <c r="F55" s="8"/>
      <c r="G55" s="8"/>
      <c r="H55" s="8"/>
      <c r="I55" s="9"/>
      <c r="J55" s="20"/>
      <c r="K55" s="9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</row>
    <row r="56" spans="1:120" ht="15" customHeight="1" x14ac:dyDescent="0.25">
      <c r="A56" s="55" t="s">
        <v>20</v>
      </c>
      <c r="B56" s="56"/>
      <c r="J56" s="31"/>
      <c r="K56" s="9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</row>
    <row r="57" spans="1:120" x14ac:dyDescent="0.25">
      <c r="A57" s="12" t="s">
        <v>16</v>
      </c>
      <c r="B57" s="16"/>
      <c r="C57" s="10">
        <v>3339136.1000000015</v>
      </c>
      <c r="D57" s="10">
        <v>205065.75</v>
      </c>
      <c r="E57" s="10">
        <v>143955.16999999998</v>
      </c>
      <c r="F57" s="10">
        <v>0</v>
      </c>
      <c r="G57" s="10">
        <v>195361.76000000004</v>
      </c>
      <c r="H57" s="10">
        <v>1208165.3699999999</v>
      </c>
      <c r="I57" s="11">
        <v>5091684.1500000013</v>
      </c>
      <c r="J57" s="20">
        <v>1</v>
      </c>
      <c r="K57" s="38">
        <f t="shared" ref="K57" si="8">ROUND(+I57*J57,0)</f>
        <v>5091684</v>
      </c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</row>
    <row r="58" spans="1:120" ht="16.5" x14ac:dyDescent="0.25">
      <c r="A58" s="13" t="s">
        <v>80</v>
      </c>
      <c r="B58" s="16"/>
      <c r="C58" s="21" t="s">
        <v>27</v>
      </c>
      <c r="D58" s="21" t="s">
        <v>27</v>
      </c>
      <c r="E58" s="21" t="s">
        <v>27</v>
      </c>
      <c r="F58" s="21" t="s">
        <v>27</v>
      </c>
      <c r="G58" s="21" t="s">
        <v>27</v>
      </c>
      <c r="H58" s="21" t="s">
        <v>27</v>
      </c>
      <c r="I58" s="21" t="s">
        <v>27</v>
      </c>
      <c r="J58" s="19">
        <v>1</v>
      </c>
      <c r="K58" s="10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</row>
    <row r="59" spans="1:120" x14ac:dyDescent="0.25">
      <c r="A59" s="15"/>
      <c r="B59" s="15"/>
      <c r="C59" s="8"/>
      <c r="D59" s="8"/>
      <c r="E59" s="8"/>
      <c r="F59" s="8"/>
      <c r="G59" s="8"/>
      <c r="H59" s="8"/>
      <c r="I59" s="9"/>
      <c r="J59" s="20"/>
      <c r="K59" s="9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</row>
    <row r="60" spans="1:120" ht="14.45" customHeight="1" x14ac:dyDescent="0.25">
      <c r="A60" s="55" t="s">
        <v>21</v>
      </c>
      <c r="B60" s="56"/>
      <c r="C60" s="8"/>
      <c r="D60" s="8"/>
      <c r="E60" s="8"/>
      <c r="F60" s="8"/>
      <c r="G60" s="8"/>
      <c r="H60" s="8"/>
      <c r="I60" s="9"/>
      <c r="J60" s="31"/>
      <c r="K60" s="9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</row>
    <row r="61" spans="1:120" x14ac:dyDescent="0.25">
      <c r="A61" s="12" t="s">
        <v>16</v>
      </c>
      <c r="B61" s="16"/>
      <c r="C61" s="10">
        <v>1769863.5300000005</v>
      </c>
      <c r="D61" s="10">
        <v>442430.41999999987</v>
      </c>
      <c r="E61" s="10">
        <v>46556.480000000003</v>
      </c>
      <c r="F61" s="10">
        <v>0</v>
      </c>
      <c r="G61" s="10">
        <v>177826.07999999993</v>
      </c>
      <c r="H61" s="10">
        <v>533745.62000000046</v>
      </c>
      <c r="I61" s="11">
        <v>2970422.1300000008</v>
      </c>
      <c r="J61" s="20">
        <v>1</v>
      </c>
      <c r="K61" s="38">
        <f t="shared" ref="K61" si="9">ROUND(+I61*J61,0)</f>
        <v>2970422</v>
      </c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</row>
    <row r="62" spans="1:120" ht="16.5" x14ac:dyDescent="0.25">
      <c r="A62" s="13" t="s">
        <v>80</v>
      </c>
      <c r="B62" s="16"/>
      <c r="C62" s="21" t="s">
        <v>27</v>
      </c>
      <c r="D62" s="21" t="s">
        <v>27</v>
      </c>
      <c r="E62" s="21" t="s">
        <v>27</v>
      </c>
      <c r="F62" s="21" t="s">
        <v>27</v>
      </c>
      <c r="G62" s="21" t="s">
        <v>27</v>
      </c>
      <c r="H62" s="21" t="s">
        <v>27</v>
      </c>
      <c r="I62" s="21" t="s">
        <v>27</v>
      </c>
      <c r="J62" s="19">
        <v>1</v>
      </c>
      <c r="K62" s="10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</row>
    <row r="63" spans="1:120" x14ac:dyDescent="0.25">
      <c r="A63" s="15"/>
      <c r="B63" s="15"/>
      <c r="C63" s="8"/>
      <c r="D63" s="8"/>
      <c r="E63" s="8"/>
      <c r="F63" s="8"/>
      <c r="G63" s="8"/>
      <c r="H63" s="8"/>
      <c r="I63" s="9"/>
      <c r="J63" s="20"/>
      <c r="K63" s="9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</row>
    <row r="64" spans="1:120" x14ac:dyDescent="0.25">
      <c r="A64" s="55" t="s">
        <v>22</v>
      </c>
      <c r="B64" s="56"/>
      <c r="C64" s="8"/>
      <c r="D64" s="8"/>
      <c r="E64" s="8"/>
      <c r="F64" s="8"/>
      <c r="G64" s="8"/>
      <c r="H64" s="8"/>
      <c r="I64" s="9"/>
      <c r="J64" s="31"/>
      <c r="K64" s="9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</row>
    <row r="65" spans="1:120" x14ac:dyDescent="0.25">
      <c r="A65" s="12" t="s">
        <v>16</v>
      </c>
      <c r="B65" s="16"/>
      <c r="C65" s="10">
        <v>7160876.1700000064</v>
      </c>
      <c r="D65" s="10">
        <v>4359970.679999995</v>
      </c>
      <c r="E65" s="10">
        <v>24097.979999999996</v>
      </c>
      <c r="F65" s="10">
        <v>0</v>
      </c>
      <c r="G65" s="10">
        <v>259633.62999999998</v>
      </c>
      <c r="H65" s="10">
        <v>1738191.139999999</v>
      </c>
      <c r="I65" s="11">
        <v>13542769.600000001</v>
      </c>
      <c r="J65" s="20">
        <v>1</v>
      </c>
      <c r="K65" s="38">
        <f t="shared" ref="K65" si="10">ROUND(+I65*J65,0)</f>
        <v>13542770</v>
      </c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</row>
    <row r="66" spans="1:120" ht="16.5" x14ac:dyDescent="0.25">
      <c r="A66" s="13" t="s">
        <v>80</v>
      </c>
      <c r="B66" s="16"/>
      <c r="C66" s="21" t="s">
        <v>27</v>
      </c>
      <c r="D66" s="21" t="s">
        <v>27</v>
      </c>
      <c r="E66" s="21" t="s">
        <v>27</v>
      </c>
      <c r="F66" s="21" t="s">
        <v>27</v>
      </c>
      <c r="G66" s="21" t="s">
        <v>27</v>
      </c>
      <c r="H66" s="21" t="s">
        <v>27</v>
      </c>
      <c r="I66" s="21" t="s">
        <v>27</v>
      </c>
      <c r="J66" s="19">
        <v>1</v>
      </c>
      <c r="K66" s="10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</row>
    <row r="67" spans="1:120" x14ac:dyDescent="0.25">
      <c r="A67" s="15"/>
      <c r="B67" s="15"/>
      <c r="C67" s="8"/>
      <c r="D67" s="8"/>
      <c r="E67" s="8"/>
      <c r="F67" s="8"/>
      <c r="G67" s="8"/>
      <c r="H67" s="8"/>
      <c r="I67" s="9"/>
      <c r="J67" s="20"/>
      <c r="K67" s="9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</row>
    <row r="68" spans="1:120" x14ac:dyDescent="0.25">
      <c r="A68" s="55" t="s">
        <v>23</v>
      </c>
      <c r="B68" s="56"/>
      <c r="C68" s="8"/>
      <c r="D68" s="8"/>
      <c r="E68" s="8"/>
      <c r="F68" s="8"/>
      <c r="G68" s="8"/>
      <c r="H68" s="8"/>
      <c r="I68" s="9"/>
      <c r="J68" s="31"/>
      <c r="K68" s="9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</row>
    <row r="69" spans="1:120" x14ac:dyDescent="0.25">
      <c r="A69" s="12" t="s">
        <v>16</v>
      </c>
      <c r="B69" s="15"/>
      <c r="C69" s="10">
        <v>2393537.2200000011</v>
      </c>
      <c r="D69" s="10">
        <v>1170785.1299999994</v>
      </c>
      <c r="E69" s="10">
        <v>26494.039999999997</v>
      </c>
      <c r="F69" s="10">
        <v>0</v>
      </c>
      <c r="G69" s="10">
        <v>28541.82</v>
      </c>
      <c r="H69" s="10">
        <v>518830.70000000059</v>
      </c>
      <c r="I69" s="11">
        <v>4138188.9100000011</v>
      </c>
      <c r="J69" s="20">
        <v>1</v>
      </c>
      <c r="K69" s="38">
        <f t="shared" ref="K69" si="11">ROUND(+I69*J69,0)</f>
        <v>4138189</v>
      </c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</row>
    <row r="70" spans="1:120" ht="16.5" x14ac:dyDescent="0.25">
      <c r="A70" s="13" t="s">
        <v>80</v>
      </c>
      <c r="B70" s="15"/>
      <c r="C70" s="21" t="s">
        <v>27</v>
      </c>
      <c r="D70" s="21" t="s">
        <v>27</v>
      </c>
      <c r="E70" s="21" t="s">
        <v>27</v>
      </c>
      <c r="F70" s="21" t="s">
        <v>27</v>
      </c>
      <c r="G70" s="21" t="s">
        <v>27</v>
      </c>
      <c r="H70" s="21" t="s">
        <v>27</v>
      </c>
      <c r="I70" s="21" t="s">
        <v>27</v>
      </c>
      <c r="J70" s="19">
        <v>1</v>
      </c>
      <c r="K70" s="10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</row>
    <row r="71" spans="1:120" x14ac:dyDescent="0.25">
      <c r="A71" s="30"/>
      <c r="B71" s="15"/>
      <c r="C71" s="8"/>
      <c r="D71" s="8"/>
      <c r="E71" s="8"/>
      <c r="F71" s="8"/>
      <c r="G71" s="8"/>
      <c r="H71" s="8"/>
      <c r="I71" s="9"/>
      <c r="J71" s="20"/>
      <c r="K71" s="9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</row>
    <row r="72" spans="1:120" x14ac:dyDescent="0.25">
      <c r="A72" s="57" t="s">
        <v>24</v>
      </c>
      <c r="B72" s="58"/>
      <c r="C72" s="8"/>
      <c r="D72" s="8"/>
      <c r="E72" s="8"/>
      <c r="F72" s="8"/>
      <c r="G72" s="8"/>
      <c r="H72" s="8"/>
      <c r="I72" s="9"/>
      <c r="J72" s="37"/>
      <c r="K72" s="9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</row>
    <row r="73" spans="1:120" x14ac:dyDescent="0.25">
      <c r="A73" s="12" t="s">
        <v>25</v>
      </c>
      <c r="C73" s="10">
        <f t="shared" ref="C73:I73" si="12">C69+C65+C61+C57+C53+C49+C45+C41</f>
        <v>31664437.960000016</v>
      </c>
      <c r="D73" s="10">
        <f t="shared" si="12"/>
        <v>7659254.2299999949</v>
      </c>
      <c r="E73" s="10">
        <f t="shared" si="12"/>
        <v>854391.08</v>
      </c>
      <c r="F73" s="10">
        <f t="shared" si="12"/>
        <v>0</v>
      </c>
      <c r="G73" s="10">
        <f t="shared" si="12"/>
        <v>28606687.23</v>
      </c>
      <c r="H73" s="10">
        <f t="shared" si="12"/>
        <v>16675182.949999999</v>
      </c>
      <c r="I73" s="10">
        <f t="shared" si="12"/>
        <v>84357853.450000003</v>
      </c>
      <c r="J73" s="19">
        <f>K73/I73</f>
        <v>0.46299787634058154</v>
      </c>
      <c r="K73" s="10">
        <f>K69+K65+K61+K57+K53+K49+K45+K41</f>
        <v>39057507</v>
      </c>
      <c r="L73" s="11">
        <v>5245453.76</v>
      </c>
      <c r="M73" s="10">
        <v>1014344.79</v>
      </c>
      <c r="N73" s="11">
        <v>168426.6</v>
      </c>
      <c r="O73" s="10">
        <v>100282.96</v>
      </c>
      <c r="P73" s="11">
        <v>0</v>
      </c>
      <c r="Q73" s="10">
        <v>36818.03</v>
      </c>
      <c r="R73" s="11">
        <v>130760.55</v>
      </c>
      <c r="S73" s="10">
        <v>145911.73000000001</v>
      </c>
      <c r="T73" s="11">
        <v>0</v>
      </c>
      <c r="U73" s="10">
        <v>25422.74</v>
      </c>
      <c r="V73" s="7">
        <v>1725174.9100000001</v>
      </c>
      <c r="W73" s="10">
        <v>3662069.16</v>
      </c>
      <c r="X73" s="11">
        <v>-4241893</v>
      </c>
      <c r="Y73" s="10">
        <v>0</v>
      </c>
      <c r="Z73" s="11">
        <v>627434.05000000005</v>
      </c>
      <c r="AA73" s="10">
        <v>339387.07</v>
      </c>
      <c r="AB73" s="11">
        <f>SUM(Z73,X73,V73,T73,R73,P73,N73,L73)</f>
        <v>3655356.87</v>
      </c>
      <c r="AC73" s="11">
        <f>SUM(AA73,Y73,W73,U73,S73,Q73,O73,M73)</f>
        <v>5324236.4800000004</v>
      </c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</row>
    <row r="74" spans="1:120" ht="16.5" x14ac:dyDescent="0.25">
      <c r="A74" s="13" t="s">
        <v>78</v>
      </c>
      <c r="B74" s="15"/>
      <c r="C74" s="21" t="s">
        <v>27</v>
      </c>
      <c r="D74" s="21" t="s">
        <v>27</v>
      </c>
      <c r="E74" s="21" t="s">
        <v>27</v>
      </c>
      <c r="F74" s="21" t="s">
        <v>27</v>
      </c>
      <c r="G74" s="21" t="s">
        <v>27</v>
      </c>
      <c r="H74" s="21" t="s">
        <v>27</v>
      </c>
      <c r="I74" s="21" t="s">
        <v>27</v>
      </c>
      <c r="J74" s="21" t="s">
        <v>27</v>
      </c>
      <c r="K74" s="21" t="s">
        <v>27</v>
      </c>
      <c r="L74" s="11" t="s">
        <v>27</v>
      </c>
      <c r="M74" s="11" t="s">
        <v>27</v>
      </c>
      <c r="N74" s="11" t="s">
        <v>27</v>
      </c>
      <c r="O74" s="11" t="s">
        <v>27</v>
      </c>
      <c r="P74" s="11" t="s">
        <v>27</v>
      </c>
      <c r="Q74" s="11" t="s">
        <v>27</v>
      </c>
      <c r="R74" s="11" t="s">
        <v>27</v>
      </c>
      <c r="S74" s="11" t="s">
        <v>27</v>
      </c>
      <c r="T74" s="11" t="s">
        <v>27</v>
      </c>
      <c r="U74" s="11" t="s">
        <v>27</v>
      </c>
      <c r="V74" s="11" t="s">
        <v>27</v>
      </c>
      <c r="W74" s="11" t="s">
        <v>27</v>
      </c>
      <c r="X74" s="11" t="s">
        <v>27</v>
      </c>
      <c r="Y74" s="11" t="s">
        <v>27</v>
      </c>
      <c r="Z74" s="11" t="s">
        <v>27</v>
      </c>
      <c r="AA74" s="11" t="s">
        <v>27</v>
      </c>
      <c r="AB74" s="11" t="s">
        <v>27</v>
      </c>
      <c r="AC74" s="11" t="s">
        <v>27</v>
      </c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</row>
    <row r="76" spans="1:120" ht="17.25" x14ac:dyDescent="0.25">
      <c r="A76" s="2" t="s">
        <v>98</v>
      </c>
    </row>
    <row r="77" spans="1:120" ht="17.25" x14ac:dyDescent="0.25">
      <c r="A77" s="2" t="s">
        <v>99</v>
      </c>
      <c r="AB77" s="14"/>
    </row>
    <row r="78" spans="1:120" ht="17.25" x14ac:dyDescent="0.25">
      <c r="A78" s="2" t="s">
        <v>102</v>
      </c>
      <c r="I78" s="14"/>
      <c r="K78" s="14"/>
      <c r="AB78" s="14"/>
    </row>
    <row r="79" spans="1:120" ht="17.25" x14ac:dyDescent="0.25">
      <c r="A79" s="2" t="s">
        <v>103</v>
      </c>
      <c r="AB79" s="14"/>
    </row>
    <row r="80" spans="1:120" ht="17.25" x14ac:dyDescent="0.25">
      <c r="A80" s="2" t="s">
        <v>107</v>
      </c>
    </row>
    <row r="81" spans="1:1" ht="17.25" x14ac:dyDescent="0.25">
      <c r="A81" s="41" t="s">
        <v>77</v>
      </c>
    </row>
  </sheetData>
  <sortState xmlns:xlrd2="http://schemas.microsoft.com/office/spreadsheetml/2017/richdata2" ref="A9:B39">
    <sortCondition ref="A9:A39"/>
  </sortState>
  <mergeCells count="29">
    <mergeCell ref="A72:B72"/>
    <mergeCell ref="A60:B60"/>
    <mergeCell ref="A64:B64"/>
    <mergeCell ref="A68:B68"/>
    <mergeCell ref="A48:B48"/>
    <mergeCell ref="A52:B52"/>
    <mergeCell ref="A56:B56"/>
    <mergeCell ref="Z5:AA5"/>
    <mergeCell ref="AB5:AC5"/>
    <mergeCell ref="A8:B8"/>
    <mergeCell ref="A44:B44"/>
    <mergeCell ref="N5:O5"/>
    <mergeCell ref="P5:Q5"/>
    <mergeCell ref="R5:S5"/>
    <mergeCell ref="T5:U5"/>
    <mergeCell ref="V5:W5"/>
    <mergeCell ref="X5:Y5"/>
    <mergeCell ref="G5:G6"/>
    <mergeCell ref="H5:H6"/>
    <mergeCell ref="I5:I6"/>
    <mergeCell ref="J5:J6"/>
    <mergeCell ref="K5:K6"/>
    <mergeCell ref="L5:M5"/>
    <mergeCell ref="F5:F6"/>
    <mergeCell ref="A5:A6"/>
    <mergeCell ref="B5:B6"/>
    <mergeCell ref="C5:C6"/>
    <mergeCell ref="D5:D6"/>
    <mergeCell ref="E5:E6"/>
  </mergeCells>
  <pageMargins left="0.7" right="0.7" top="0.75" bottom="0.75" header="0.3" footer="0.3"/>
  <pageSetup scale="55" pageOrder="overThenDown" orientation="landscape" r:id="rId1"/>
  <ignoredErrors>
    <ignoredError sqref="J40" unlockedFormula="1"/>
    <ignoredError sqref="I11" formula="1"/>
    <ignoredError sqref="J41" formula="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32162-659A-45EE-8479-72AB4D26AEDC}">
  <sheetPr>
    <pageSetUpPr autoPageBreaks="0"/>
  </sheetPr>
  <dimension ref="A1:DP86"/>
  <sheetViews>
    <sheetView topLeftCell="A7" zoomScale="75" zoomScaleNormal="75" workbookViewId="0">
      <selection activeCell="A43" sqref="A9:A43"/>
    </sheetView>
  </sheetViews>
  <sheetFormatPr defaultColWidth="9.140625" defaultRowHeight="15" x14ac:dyDescent="0.25"/>
  <cols>
    <col min="1" max="1" width="29.42578125" style="2" customWidth="1"/>
    <col min="2" max="2" width="55.85546875" style="2" bestFit="1" customWidth="1"/>
    <col min="3" max="4" width="15.140625" style="2" bestFit="1" customWidth="1"/>
    <col min="5" max="5" width="15" style="2" bestFit="1" customWidth="1"/>
    <col min="6" max="6" width="9.28515625" style="2" customWidth="1"/>
    <col min="7" max="8" width="15.140625" style="2" bestFit="1" customWidth="1"/>
    <col min="9" max="9" width="16.42578125" style="2" bestFit="1" customWidth="1"/>
    <col min="10" max="10" width="10.85546875" style="17" bestFit="1" customWidth="1"/>
    <col min="11" max="11" width="15.28515625" style="2" customWidth="1"/>
    <col min="12" max="12" width="13.7109375" style="2" bestFit="1" customWidth="1"/>
    <col min="13" max="13" width="13.85546875" style="2" bestFit="1" customWidth="1"/>
    <col min="14" max="14" width="12" style="2" bestFit="1" customWidth="1"/>
    <col min="15" max="15" width="12.140625" style="2" bestFit="1" customWidth="1"/>
    <col min="16" max="16" width="7.140625" style="2" bestFit="1" customWidth="1"/>
    <col min="17" max="17" width="10.85546875" style="2" bestFit="1" customWidth="1"/>
    <col min="18" max="18" width="12" style="2" bestFit="1" customWidth="1"/>
    <col min="19" max="19" width="12.42578125" style="2" bestFit="1" customWidth="1"/>
    <col min="20" max="20" width="9.28515625" style="2" customWidth="1"/>
    <col min="21" max="21" width="10.7109375" style="2" bestFit="1" customWidth="1"/>
    <col min="22" max="22" width="13.7109375" style="2" bestFit="1" customWidth="1"/>
    <col min="23" max="23" width="13.85546875" style="2" bestFit="1" customWidth="1"/>
    <col min="24" max="24" width="13.42578125" style="2" bestFit="1" customWidth="1"/>
    <col min="25" max="25" width="7.140625" style="2" bestFit="1" customWidth="1"/>
    <col min="26" max="26" width="13.140625" style="2" bestFit="1" customWidth="1"/>
    <col min="27" max="27" width="15.140625" style="2" bestFit="1" customWidth="1"/>
    <col min="28" max="28" width="16.42578125" style="2" bestFit="1" customWidth="1"/>
    <col min="29" max="29" width="15.140625" style="2" bestFit="1" customWidth="1"/>
    <col min="30" max="30" width="2.28515625" style="2" customWidth="1"/>
    <col min="31" max="16384" width="9.140625" style="2"/>
  </cols>
  <sheetData>
    <row r="1" spans="1:120" ht="18.75" x14ac:dyDescent="0.25">
      <c r="A1" s="1" t="s">
        <v>0</v>
      </c>
    </row>
    <row r="2" spans="1:120" x14ac:dyDescent="0.25">
      <c r="A2" s="3" t="s">
        <v>60</v>
      </c>
    </row>
    <row r="3" spans="1:120" x14ac:dyDescent="0.25">
      <c r="A3" s="3" t="s">
        <v>1</v>
      </c>
      <c r="D3" s="4" t="s">
        <v>2</v>
      </c>
      <c r="E3" s="34">
        <v>2023</v>
      </c>
    </row>
    <row r="4" spans="1:120" x14ac:dyDescent="0.25">
      <c r="B4" s="5"/>
      <c r="C4" s="6"/>
      <c r="D4" s="6"/>
      <c r="E4" s="6"/>
      <c r="F4" s="6"/>
      <c r="G4" s="6"/>
      <c r="H4" s="6"/>
      <c r="I4" s="6"/>
      <c r="J4" s="18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</row>
    <row r="5" spans="1:120" s="22" customFormat="1" ht="48" customHeight="1" x14ac:dyDescent="0.25">
      <c r="A5" s="59" t="s">
        <v>3</v>
      </c>
      <c r="B5" s="59" t="s">
        <v>72</v>
      </c>
      <c r="C5" s="59" t="s">
        <v>86</v>
      </c>
      <c r="D5" s="59" t="s">
        <v>91</v>
      </c>
      <c r="E5" s="59" t="s">
        <v>90</v>
      </c>
      <c r="F5" s="59" t="s">
        <v>89</v>
      </c>
      <c r="G5" s="59" t="s">
        <v>88</v>
      </c>
      <c r="H5" s="59" t="s">
        <v>87</v>
      </c>
      <c r="I5" s="59" t="s">
        <v>4</v>
      </c>
      <c r="J5" s="59" t="s">
        <v>5</v>
      </c>
      <c r="K5" s="59" t="s">
        <v>6</v>
      </c>
      <c r="L5" s="53" t="s">
        <v>92</v>
      </c>
      <c r="M5" s="54"/>
      <c r="N5" s="53" t="s">
        <v>93</v>
      </c>
      <c r="O5" s="54"/>
      <c r="P5" s="53" t="s">
        <v>94</v>
      </c>
      <c r="Q5" s="54"/>
      <c r="R5" s="53" t="s">
        <v>95</v>
      </c>
      <c r="S5" s="54"/>
      <c r="T5" s="53" t="s">
        <v>96</v>
      </c>
      <c r="U5" s="54"/>
      <c r="V5" s="53" t="s">
        <v>105</v>
      </c>
      <c r="W5" s="54"/>
      <c r="X5" s="53" t="s">
        <v>97</v>
      </c>
      <c r="Y5" s="54"/>
      <c r="Z5" s="53" t="s">
        <v>76</v>
      </c>
      <c r="AA5" s="61"/>
      <c r="AB5" s="53" t="s">
        <v>74</v>
      </c>
      <c r="AC5" s="54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</row>
    <row r="6" spans="1:120" s="22" customFormat="1" ht="33" x14ac:dyDescent="0.25">
      <c r="A6" s="60"/>
      <c r="B6" s="60"/>
      <c r="C6" s="60"/>
      <c r="D6" s="60"/>
      <c r="E6" s="60"/>
      <c r="F6" s="60"/>
      <c r="G6" s="60"/>
      <c r="H6" s="60"/>
      <c r="I6" s="62"/>
      <c r="J6" s="60"/>
      <c r="K6" s="60"/>
      <c r="L6" s="23" t="s">
        <v>100</v>
      </c>
      <c r="M6" s="24" t="s">
        <v>7</v>
      </c>
      <c r="N6" s="23" t="s">
        <v>100</v>
      </c>
      <c r="O6" s="24" t="s">
        <v>7</v>
      </c>
      <c r="P6" s="23" t="s">
        <v>100</v>
      </c>
      <c r="Q6" s="24" t="s">
        <v>7</v>
      </c>
      <c r="R6" s="23" t="s">
        <v>101</v>
      </c>
      <c r="S6" s="24" t="s">
        <v>7</v>
      </c>
      <c r="T6" s="23" t="s">
        <v>101</v>
      </c>
      <c r="U6" s="24" t="s">
        <v>8</v>
      </c>
      <c r="V6" s="23" t="s">
        <v>100</v>
      </c>
      <c r="W6" s="24" t="s">
        <v>7</v>
      </c>
      <c r="X6" s="23" t="s">
        <v>104</v>
      </c>
      <c r="Y6" s="24" t="s">
        <v>8</v>
      </c>
      <c r="Z6" s="23" t="s">
        <v>73</v>
      </c>
      <c r="AA6" s="24" t="s">
        <v>7</v>
      </c>
      <c r="AB6" s="23" t="s">
        <v>106</v>
      </c>
      <c r="AC6" s="24" t="s">
        <v>8</v>
      </c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</row>
    <row r="7" spans="1:120" s="22" customFormat="1" x14ac:dyDescent="0.25">
      <c r="A7" s="25"/>
      <c r="B7" s="26"/>
      <c r="C7" s="33"/>
      <c r="D7" s="33"/>
      <c r="E7" s="33"/>
      <c r="F7" s="33"/>
      <c r="G7" s="33"/>
      <c r="H7" s="33"/>
      <c r="I7" s="32"/>
      <c r="J7" s="27"/>
      <c r="K7" s="32"/>
      <c r="L7" s="28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</row>
    <row r="8" spans="1:120" ht="15" customHeight="1" x14ac:dyDescent="0.25">
      <c r="A8" s="55" t="s">
        <v>75</v>
      </c>
      <c r="B8" s="56"/>
      <c r="C8" s="8"/>
      <c r="D8" s="8"/>
      <c r="E8" s="8"/>
      <c r="F8" s="8"/>
      <c r="G8" s="8"/>
      <c r="H8" s="8"/>
      <c r="I8" s="9"/>
      <c r="J8" s="31"/>
      <c r="K8" s="9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9"/>
      <c r="AC8" s="9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</row>
    <row r="9" spans="1:120" x14ac:dyDescent="0.25">
      <c r="A9" s="52"/>
      <c r="B9" s="15" t="s">
        <v>34</v>
      </c>
      <c r="C9" s="38">
        <v>5022250.76</v>
      </c>
      <c r="D9" s="10">
        <v>0</v>
      </c>
      <c r="E9" s="10">
        <v>135733.18</v>
      </c>
      <c r="F9" s="10">
        <v>0</v>
      </c>
      <c r="G9" s="10">
        <v>14095019.109999999</v>
      </c>
      <c r="H9" s="10">
        <v>232896.00999999998</v>
      </c>
      <c r="I9" s="11">
        <v>19485899.059999999</v>
      </c>
      <c r="J9" s="19">
        <v>2.433241805505415E-2</v>
      </c>
      <c r="K9" s="38">
        <v>474139</v>
      </c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8"/>
      <c r="AB9" s="38"/>
      <c r="AC9" s="40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</row>
    <row r="10" spans="1:120" x14ac:dyDescent="0.25">
      <c r="A10" s="65"/>
      <c r="B10" s="46" t="s">
        <v>39</v>
      </c>
      <c r="C10" s="38">
        <v>558548.08000000007</v>
      </c>
      <c r="D10" s="10">
        <v>0</v>
      </c>
      <c r="E10" s="10">
        <v>0</v>
      </c>
      <c r="F10" s="10">
        <v>0</v>
      </c>
      <c r="G10" s="10">
        <v>777235.49</v>
      </c>
      <c r="H10" s="10">
        <v>94755.89</v>
      </c>
      <c r="I10" s="11">
        <v>1430539.46</v>
      </c>
      <c r="J10" s="19">
        <v>2.7644929008613081E-2</v>
      </c>
      <c r="K10" s="38">
        <v>39547</v>
      </c>
      <c r="L10" s="8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8"/>
      <c r="AB10" s="38"/>
      <c r="AC10" s="40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</row>
    <row r="11" spans="1:120" x14ac:dyDescent="0.25">
      <c r="A11" s="65"/>
      <c r="B11" s="46" t="s">
        <v>49</v>
      </c>
      <c r="C11" s="38">
        <v>343185.69</v>
      </c>
      <c r="D11" s="10">
        <v>0</v>
      </c>
      <c r="E11" s="10">
        <v>0</v>
      </c>
      <c r="F11" s="10">
        <v>0</v>
      </c>
      <c r="G11" s="10">
        <v>377380.8</v>
      </c>
      <c r="H11" s="10">
        <v>13888.7</v>
      </c>
      <c r="I11" s="11">
        <v>734455.19</v>
      </c>
      <c r="J11" s="19">
        <v>2.3488296102253718E-2</v>
      </c>
      <c r="K11" s="38">
        <v>17251</v>
      </c>
      <c r="L11" s="8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8"/>
      <c r="AB11" s="38"/>
      <c r="AC11" s="40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</row>
    <row r="12" spans="1:120" x14ac:dyDescent="0.25">
      <c r="A12" s="65"/>
      <c r="B12" s="46" t="s">
        <v>10</v>
      </c>
      <c r="C12" s="38">
        <v>288674.96000000002</v>
      </c>
      <c r="D12" s="10">
        <v>0</v>
      </c>
      <c r="E12" s="10">
        <v>58126.92</v>
      </c>
      <c r="F12" s="10">
        <v>0</v>
      </c>
      <c r="G12" s="10">
        <v>627325.6</v>
      </c>
      <c r="H12" s="10">
        <v>820421.56</v>
      </c>
      <c r="I12" s="11">
        <v>1794549.04</v>
      </c>
      <c r="J12" s="19">
        <v>2.0056999939744455E-2</v>
      </c>
      <c r="K12" s="38">
        <v>35993</v>
      </c>
      <c r="L12" s="8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8"/>
      <c r="AB12" s="38"/>
      <c r="AC12" s="40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</row>
    <row r="13" spans="1:120" x14ac:dyDescent="0.25">
      <c r="A13" s="65"/>
      <c r="B13" s="46" t="s">
        <v>43</v>
      </c>
      <c r="C13" s="38">
        <v>443321.18</v>
      </c>
      <c r="D13" s="10">
        <v>0</v>
      </c>
      <c r="E13" s="10">
        <v>15245.8</v>
      </c>
      <c r="F13" s="10">
        <v>0</v>
      </c>
      <c r="G13" s="10">
        <v>1765688.08</v>
      </c>
      <c r="H13" s="10">
        <v>160678.28</v>
      </c>
      <c r="I13" s="11">
        <v>2384933.34</v>
      </c>
      <c r="J13" s="19">
        <v>1.5415708752187058E-2</v>
      </c>
      <c r="K13" s="38">
        <v>36765</v>
      </c>
      <c r="L13" s="8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8"/>
      <c r="AB13" s="38"/>
      <c r="AC13" s="40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</row>
    <row r="14" spans="1:120" x14ac:dyDescent="0.25">
      <c r="A14" s="65"/>
      <c r="B14" s="46" t="s">
        <v>50</v>
      </c>
      <c r="C14" s="38">
        <v>331176.90000000002</v>
      </c>
      <c r="D14" s="10">
        <v>0</v>
      </c>
      <c r="E14" s="10">
        <v>0</v>
      </c>
      <c r="F14" s="10">
        <v>0</v>
      </c>
      <c r="G14" s="10">
        <v>215891</v>
      </c>
      <c r="H14" s="10">
        <v>9960</v>
      </c>
      <c r="I14" s="11">
        <v>557027.9</v>
      </c>
      <c r="J14" s="19">
        <v>1.7620603553170133E-2</v>
      </c>
      <c r="K14" s="38">
        <v>9815</v>
      </c>
      <c r="L14" s="8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8"/>
      <c r="AB14" s="38"/>
      <c r="AC14" s="40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</row>
    <row r="15" spans="1:120" x14ac:dyDescent="0.25">
      <c r="A15" s="65"/>
      <c r="B15" s="46" t="s">
        <v>51</v>
      </c>
      <c r="C15" s="38">
        <v>131935.02000000002</v>
      </c>
      <c r="D15" s="10">
        <v>0</v>
      </c>
      <c r="E15" s="10">
        <v>0</v>
      </c>
      <c r="F15" s="10">
        <v>0</v>
      </c>
      <c r="G15" s="10">
        <v>18203.16</v>
      </c>
      <c r="H15" s="10">
        <v>11819.77</v>
      </c>
      <c r="I15" s="11">
        <v>161957.95000000001</v>
      </c>
      <c r="J15" s="19">
        <v>1</v>
      </c>
      <c r="K15" s="38">
        <v>161958</v>
      </c>
      <c r="L15" s="8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8"/>
      <c r="AB15" s="38"/>
      <c r="AC15" s="40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</row>
    <row r="16" spans="1:120" x14ac:dyDescent="0.25">
      <c r="A16" s="65"/>
      <c r="B16" s="46" t="s">
        <v>38</v>
      </c>
      <c r="C16" s="38">
        <v>724403.42999999993</v>
      </c>
      <c r="D16" s="10">
        <v>0</v>
      </c>
      <c r="E16" s="10">
        <v>0</v>
      </c>
      <c r="F16" s="10">
        <v>0</v>
      </c>
      <c r="G16" s="10">
        <v>2138293.1</v>
      </c>
      <c r="H16" s="10">
        <v>61011.24</v>
      </c>
      <c r="I16" s="11">
        <v>2923707.7700000005</v>
      </c>
      <c r="J16" s="19">
        <v>1.5711192630395061E-2</v>
      </c>
      <c r="K16" s="38">
        <v>45935</v>
      </c>
      <c r="L16" s="8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8"/>
      <c r="AB16" s="38"/>
      <c r="AC16" s="40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</row>
    <row r="17" spans="1:120" x14ac:dyDescent="0.25">
      <c r="A17" s="63"/>
      <c r="B17" s="46" t="s">
        <v>81</v>
      </c>
      <c r="C17" s="38">
        <v>243967.58</v>
      </c>
      <c r="D17" s="10">
        <v>0</v>
      </c>
      <c r="E17" s="10">
        <v>0</v>
      </c>
      <c r="F17" s="10">
        <v>0</v>
      </c>
      <c r="G17" s="10">
        <v>165623.92000000001</v>
      </c>
      <c r="H17" s="10">
        <v>11543.23</v>
      </c>
      <c r="I17" s="11">
        <v>421134.73</v>
      </c>
      <c r="J17" s="19">
        <v>7.7273425821143646E-2</v>
      </c>
      <c r="K17" s="38">
        <v>32543</v>
      </c>
      <c r="L17" s="8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39"/>
      <c r="AA17" s="38"/>
      <c r="AB17" s="38"/>
      <c r="AC17" s="40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</row>
    <row r="18" spans="1:120" x14ac:dyDescent="0.25">
      <c r="A18" s="63"/>
      <c r="B18" s="46" t="s">
        <v>83</v>
      </c>
      <c r="C18" s="38">
        <v>245886.91</v>
      </c>
      <c r="D18" s="10">
        <v>0</v>
      </c>
      <c r="E18" s="10">
        <v>0</v>
      </c>
      <c r="F18" s="10">
        <v>0</v>
      </c>
      <c r="G18" s="10">
        <v>211772.66999999998</v>
      </c>
      <c r="H18" s="10">
        <v>11372.79</v>
      </c>
      <c r="I18" s="11">
        <v>469032.36999999994</v>
      </c>
      <c r="J18" s="19">
        <v>5.0011850478038931E-2</v>
      </c>
      <c r="K18" s="38">
        <v>23457</v>
      </c>
      <c r="L18" s="8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39"/>
      <c r="AA18" s="38"/>
      <c r="AB18" s="38"/>
      <c r="AC18" s="40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</row>
    <row r="19" spans="1:120" x14ac:dyDescent="0.25">
      <c r="A19" s="63"/>
      <c r="B19" s="46" t="s">
        <v>84</v>
      </c>
      <c r="C19" s="38">
        <v>213001.59</v>
      </c>
      <c r="D19" s="10">
        <v>0</v>
      </c>
      <c r="E19" s="10">
        <v>0</v>
      </c>
      <c r="F19" s="10">
        <v>0</v>
      </c>
      <c r="G19" s="10">
        <v>111017.79</v>
      </c>
      <c r="H19" s="10">
        <v>9516.49</v>
      </c>
      <c r="I19" s="11">
        <v>333535.87</v>
      </c>
      <c r="J19" s="19">
        <v>8.2458488962867227E-2</v>
      </c>
      <c r="K19" s="38">
        <v>27503</v>
      </c>
      <c r="L19" s="8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39"/>
      <c r="AA19" s="38"/>
      <c r="AB19" s="38"/>
      <c r="AC19" s="40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</row>
    <row r="20" spans="1:120" x14ac:dyDescent="0.25">
      <c r="A20" s="63"/>
      <c r="B20" s="46" t="s">
        <v>69</v>
      </c>
      <c r="C20" s="38">
        <v>256587.77000000002</v>
      </c>
      <c r="D20" s="10">
        <v>0</v>
      </c>
      <c r="E20" s="10">
        <v>0</v>
      </c>
      <c r="F20" s="10">
        <v>0</v>
      </c>
      <c r="G20" s="10">
        <v>240205.31</v>
      </c>
      <c r="H20" s="10">
        <v>17582.36</v>
      </c>
      <c r="I20" s="11">
        <v>514375.44</v>
      </c>
      <c r="J20" s="19">
        <v>1.0806691062087499E-2</v>
      </c>
      <c r="K20" s="38">
        <v>5559</v>
      </c>
      <c r="L20" s="8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39"/>
      <c r="AA20" s="38"/>
      <c r="AB20" s="38"/>
      <c r="AC20" s="40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</row>
    <row r="21" spans="1:120" x14ac:dyDescent="0.25">
      <c r="A21" s="63"/>
      <c r="B21" s="46" t="s">
        <v>53</v>
      </c>
      <c r="C21" s="38">
        <v>311430.31</v>
      </c>
      <c r="D21" s="10">
        <v>0</v>
      </c>
      <c r="E21" s="10">
        <v>0</v>
      </c>
      <c r="F21" s="10">
        <v>0</v>
      </c>
      <c r="G21" s="10">
        <v>235873.71</v>
      </c>
      <c r="H21" s="10">
        <v>9561.25</v>
      </c>
      <c r="I21" s="11">
        <v>556865.27</v>
      </c>
      <c r="J21" s="19">
        <v>1.4058315180884065E-2</v>
      </c>
      <c r="K21" s="38">
        <v>7829</v>
      </c>
      <c r="L21" s="8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39"/>
      <c r="AA21" s="38"/>
      <c r="AB21" s="38"/>
      <c r="AC21" s="40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</row>
    <row r="22" spans="1:120" x14ac:dyDescent="0.25">
      <c r="A22" s="63"/>
      <c r="B22" s="15" t="s">
        <v>84</v>
      </c>
      <c r="C22" s="38">
        <v>191181.22999999998</v>
      </c>
      <c r="D22" s="10">
        <v>0</v>
      </c>
      <c r="E22" s="10">
        <v>0</v>
      </c>
      <c r="F22" s="10">
        <v>0</v>
      </c>
      <c r="G22" s="10">
        <v>89671.45</v>
      </c>
      <c r="H22" s="10">
        <v>10601.85</v>
      </c>
      <c r="I22" s="11">
        <v>291454.52999999997</v>
      </c>
      <c r="J22" s="19">
        <v>0.11858287065864991</v>
      </c>
      <c r="K22" s="38">
        <v>34562</v>
      </c>
      <c r="L22" s="8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39"/>
      <c r="AA22" s="38"/>
      <c r="AB22" s="38"/>
      <c r="AC22" s="40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</row>
    <row r="23" spans="1:120" x14ac:dyDescent="0.25">
      <c r="A23" s="63"/>
      <c r="B23" s="46" t="s">
        <v>37</v>
      </c>
      <c r="C23" s="38">
        <v>538461.6</v>
      </c>
      <c r="D23" s="10">
        <v>0</v>
      </c>
      <c r="E23" s="10">
        <v>26250</v>
      </c>
      <c r="F23" s="10">
        <v>0</v>
      </c>
      <c r="G23" s="10">
        <v>55840</v>
      </c>
      <c r="H23" s="10">
        <v>450416.82999999996</v>
      </c>
      <c r="I23" s="11">
        <v>1070968.43</v>
      </c>
      <c r="J23" s="19">
        <v>2.784820073790905E-2</v>
      </c>
      <c r="K23" s="38">
        <v>29825</v>
      </c>
      <c r="L23" s="8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39"/>
      <c r="AA23" s="38"/>
      <c r="AB23" s="38"/>
      <c r="AC23" s="40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</row>
    <row r="24" spans="1:120" x14ac:dyDescent="0.25">
      <c r="A24" s="63"/>
      <c r="B24" s="15" t="s">
        <v>82</v>
      </c>
      <c r="C24" s="38">
        <v>172250.46</v>
      </c>
      <c r="D24" s="10">
        <v>0</v>
      </c>
      <c r="E24" s="10">
        <v>0</v>
      </c>
      <c r="F24" s="10">
        <v>0</v>
      </c>
      <c r="G24" s="10">
        <v>10607.67</v>
      </c>
      <c r="H24" s="10">
        <v>6616.05</v>
      </c>
      <c r="I24" s="11">
        <v>189474.18</v>
      </c>
      <c r="J24" s="19">
        <v>2.7737176919937274E-2</v>
      </c>
      <c r="K24" s="38">
        <v>5255</v>
      </c>
      <c r="L24" s="8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38"/>
      <c r="AB24" s="38"/>
      <c r="AC24" s="47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</row>
    <row r="25" spans="1:120" ht="15" customHeight="1" x14ac:dyDescent="0.25">
      <c r="A25" s="63"/>
      <c r="B25" s="46" t="s">
        <v>69</v>
      </c>
      <c r="C25" s="38">
        <v>262463.5</v>
      </c>
      <c r="D25" s="10">
        <v>0</v>
      </c>
      <c r="E25" s="10">
        <v>13700</v>
      </c>
      <c r="F25" s="10">
        <v>0</v>
      </c>
      <c r="G25" s="10">
        <v>240595.11</v>
      </c>
      <c r="H25" s="10">
        <v>359333.1</v>
      </c>
      <c r="I25" s="11">
        <v>876091.71</v>
      </c>
      <c r="J25" s="19">
        <v>0</v>
      </c>
      <c r="K25" s="38">
        <v>0</v>
      </c>
      <c r="L25" s="8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8"/>
      <c r="AB25" s="38"/>
      <c r="AC25" s="40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</row>
    <row r="26" spans="1:120" ht="15" customHeight="1" x14ac:dyDescent="0.25">
      <c r="A26" s="63"/>
      <c r="B26" s="46" t="s">
        <v>12</v>
      </c>
      <c r="C26" s="38">
        <v>361730.75</v>
      </c>
      <c r="D26" s="10">
        <v>0</v>
      </c>
      <c r="E26" s="10">
        <v>0</v>
      </c>
      <c r="F26" s="10">
        <v>0</v>
      </c>
      <c r="G26" s="10">
        <v>485236.02</v>
      </c>
      <c r="H26" s="10">
        <v>14741.5</v>
      </c>
      <c r="I26" s="11">
        <v>861708.27</v>
      </c>
      <c r="J26" s="19">
        <v>2.7234295536717138E-2</v>
      </c>
      <c r="K26" s="38">
        <v>23468</v>
      </c>
      <c r="L26" s="8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8"/>
      <c r="AB26" s="38"/>
      <c r="AC26" s="40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</row>
    <row r="27" spans="1:120" ht="15" customHeight="1" x14ac:dyDescent="0.25">
      <c r="A27" s="63"/>
      <c r="B27" s="46" t="s">
        <v>70</v>
      </c>
      <c r="C27" s="38">
        <v>327602.23</v>
      </c>
      <c r="D27" s="10">
        <v>0</v>
      </c>
      <c r="E27" s="10">
        <v>0</v>
      </c>
      <c r="F27" s="10">
        <v>0</v>
      </c>
      <c r="G27" s="10">
        <v>346820.64999999997</v>
      </c>
      <c r="H27" s="10">
        <v>17420.36</v>
      </c>
      <c r="I27" s="11">
        <v>691843.23999999987</v>
      </c>
      <c r="J27" s="19">
        <v>1.3549554230467541E-2</v>
      </c>
      <c r="K27" s="38">
        <v>9374</v>
      </c>
      <c r="L27" s="8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8"/>
      <c r="AB27" s="38"/>
      <c r="AC27" s="40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</row>
    <row r="28" spans="1:120" ht="15" customHeight="1" x14ac:dyDescent="0.25">
      <c r="A28" s="63"/>
      <c r="B28" s="15" t="s">
        <v>85</v>
      </c>
      <c r="C28" s="38">
        <v>181108.56</v>
      </c>
      <c r="D28" s="10">
        <v>0</v>
      </c>
      <c r="E28" s="10">
        <v>0</v>
      </c>
      <c r="F28" s="10">
        <v>0</v>
      </c>
      <c r="G28" s="10">
        <v>104499.78</v>
      </c>
      <c r="H28" s="10">
        <v>6577.14</v>
      </c>
      <c r="I28" s="11">
        <v>292185.48</v>
      </c>
      <c r="J28" s="19">
        <v>2.4065636752151166E-2</v>
      </c>
      <c r="K28" s="38">
        <v>7032</v>
      </c>
      <c r="L28" s="8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38"/>
      <c r="AB28" s="38"/>
      <c r="AC28" s="40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</row>
    <row r="29" spans="1:120" ht="15" customHeight="1" x14ac:dyDescent="0.25">
      <c r="A29" s="63"/>
      <c r="B29" s="46" t="s">
        <v>61</v>
      </c>
      <c r="C29" s="38">
        <v>218316.13999999998</v>
      </c>
      <c r="D29" s="10">
        <v>0</v>
      </c>
      <c r="E29" s="10">
        <v>0</v>
      </c>
      <c r="F29" s="10">
        <v>0</v>
      </c>
      <c r="G29" s="10">
        <v>109547.86</v>
      </c>
      <c r="H29" s="10">
        <v>7471.49</v>
      </c>
      <c r="I29" s="11">
        <v>335335.49</v>
      </c>
      <c r="J29" s="19">
        <v>0.95933184592825094</v>
      </c>
      <c r="K29" s="38">
        <v>321698</v>
      </c>
      <c r="L29" s="8"/>
      <c r="M29" s="38"/>
      <c r="N29" s="45"/>
      <c r="O29" s="38"/>
      <c r="P29" s="45"/>
      <c r="Q29" s="38"/>
      <c r="R29" s="45"/>
      <c r="S29" s="38"/>
      <c r="T29" s="45"/>
      <c r="U29" s="38"/>
      <c r="V29" s="45"/>
      <c r="W29" s="38"/>
      <c r="X29" s="45"/>
      <c r="Y29" s="38"/>
      <c r="Z29" s="45"/>
      <c r="AA29" s="38"/>
      <c r="AB29" s="38"/>
      <c r="AC29" s="40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</row>
    <row r="30" spans="1:120" ht="15" customHeight="1" x14ac:dyDescent="0.25">
      <c r="A30" s="65"/>
      <c r="B30" s="46" t="s">
        <v>71</v>
      </c>
      <c r="C30" s="38">
        <v>260219.5</v>
      </c>
      <c r="D30" s="10">
        <v>0</v>
      </c>
      <c r="E30" s="10">
        <v>0</v>
      </c>
      <c r="F30" s="10">
        <v>0</v>
      </c>
      <c r="G30" s="10">
        <v>247028.75</v>
      </c>
      <c r="H30" s="10">
        <v>9183.83</v>
      </c>
      <c r="I30" s="11">
        <v>516432.08</v>
      </c>
      <c r="J30" s="19">
        <v>1.3223454121019825E-2</v>
      </c>
      <c r="K30" s="38">
        <v>6829</v>
      </c>
      <c r="L30" s="8"/>
      <c r="M30" s="38"/>
      <c r="N30" s="45"/>
      <c r="O30" s="38"/>
      <c r="P30" s="45"/>
      <c r="Q30" s="38"/>
      <c r="R30" s="45"/>
      <c r="S30" s="38"/>
      <c r="T30" s="45"/>
      <c r="U30" s="38"/>
      <c r="V30" s="45"/>
      <c r="W30" s="38"/>
      <c r="X30" s="45"/>
      <c r="Y30" s="38"/>
      <c r="Z30" s="45"/>
      <c r="AA30" s="38"/>
      <c r="AB30" s="38"/>
      <c r="AC30" s="40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</row>
    <row r="31" spans="1:120" ht="15" customHeight="1" x14ac:dyDescent="0.25">
      <c r="A31" s="65"/>
      <c r="B31" s="46" t="s">
        <v>42</v>
      </c>
      <c r="C31" s="38">
        <v>635803.78</v>
      </c>
      <c r="D31" s="10">
        <v>0</v>
      </c>
      <c r="E31" s="10">
        <v>0</v>
      </c>
      <c r="F31" s="10">
        <v>0</v>
      </c>
      <c r="G31" s="10">
        <v>765159.04</v>
      </c>
      <c r="H31" s="10">
        <v>24835.89</v>
      </c>
      <c r="I31" s="11">
        <v>1425798.71</v>
      </c>
      <c r="J31" s="19">
        <v>2.4685113707212117E-2</v>
      </c>
      <c r="K31" s="38">
        <v>35196</v>
      </c>
      <c r="L31" s="8"/>
      <c r="M31" s="38"/>
      <c r="N31" s="45"/>
      <c r="O31" s="38"/>
      <c r="P31" s="45"/>
      <c r="Q31" s="38"/>
      <c r="R31" s="45"/>
      <c r="S31" s="38"/>
      <c r="T31" s="45"/>
      <c r="U31" s="38"/>
      <c r="V31" s="45"/>
      <c r="W31" s="38"/>
      <c r="X31" s="45"/>
      <c r="Y31" s="38"/>
      <c r="Z31" s="45"/>
      <c r="AA31" s="38"/>
      <c r="AB31" s="38"/>
      <c r="AC31" s="40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</row>
    <row r="32" spans="1:120" ht="15" customHeight="1" x14ac:dyDescent="0.25">
      <c r="A32" s="65"/>
      <c r="B32" s="46" t="s">
        <v>63</v>
      </c>
      <c r="C32" s="38">
        <v>357180.31999999995</v>
      </c>
      <c r="D32" s="10">
        <v>0</v>
      </c>
      <c r="E32" s="10">
        <v>0</v>
      </c>
      <c r="F32" s="10">
        <v>0</v>
      </c>
      <c r="G32" s="10">
        <v>522334.49</v>
      </c>
      <c r="H32" s="10">
        <v>16594.84</v>
      </c>
      <c r="I32" s="11">
        <v>896109.64999999991</v>
      </c>
      <c r="J32" s="19">
        <v>3.3064331941693441E-2</v>
      </c>
      <c r="K32" s="38">
        <v>29629</v>
      </c>
      <c r="L32" s="8"/>
      <c r="M32" s="38"/>
      <c r="N32" s="39"/>
      <c r="O32" s="38"/>
      <c r="P32" s="39"/>
      <c r="Q32" s="38"/>
      <c r="R32" s="39"/>
      <c r="S32" s="38"/>
      <c r="T32" s="39"/>
      <c r="U32" s="38"/>
      <c r="V32" s="39"/>
      <c r="W32" s="38"/>
      <c r="X32" s="39"/>
      <c r="Y32" s="38"/>
      <c r="Z32" s="39"/>
      <c r="AA32" s="38"/>
      <c r="AB32" s="38"/>
      <c r="AC32" s="40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</row>
    <row r="33" spans="1:120" ht="15" customHeight="1" x14ac:dyDescent="0.25">
      <c r="A33" s="65"/>
      <c r="B33" s="46" t="s">
        <v>44</v>
      </c>
      <c r="C33" s="38">
        <v>566704.33000000007</v>
      </c>
      <c r="D33" s="10">
        <v>0</v>
      </c>
      <c r="E33" s="10">
        <v>0</v>
      </c>
      <c r="F33" s="10">
        <v>0</v>
      </c>
      <c r="G33" s="10">
        <v>606508.04</v>
      </c>
      <c r="H33" s="10">
        <v>44597.509999999995</v>
      </c>
      <c r="I33" s="11">
        <v>1217809.8800000001</v>
      </c>
      <c r="J33" s="19">
        <v>2.8637166708972466E-2</v>
      </c>
      <c r="K33" s="38">
        <v>34875</v>
      </c>
      <c r="L33" s="8"/>
      <c r="M33" s="38"/>
      <c r="N33" s="39"/>
      <c r="O33" s="38"/>
      <c r="P33" s="39"/>
      <c r="Q33" s="38"/>
      <c r="R33" s="39"/>
      <c r="S33" s="38"/>
      <c r="T33" s="39"/>
      <c r="U33" s="38"/>
      <c r="V33" s="39"/>
      <c r="W33" s="38"/>
      <c r="X33" s="39"/>
      <c r="Y33" s="38"/>
      <c r="Z33" s="39"/>
      <c r="AA33" s="38"/>
      <c r="AB33" s="38"/>
      <c r="AC33" s="40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</row>
    <row r="34" spans="1:120" x14ac:dyDescent="0.25">
      <c r="A34" s="65"/>
      <c r="B34" s="46" t="s">
        <v>33</v>
      </c>
      <c r="C34" s="38">
        <v>1137884.71</v>
      </c>
      <c r="D34" s="10">
        <v>0</v>
      </c>
      <c r="E34" s="10">
        <v>0</v>
      </c>
      <c r="F34" s="10">
        <v>0</v>
      </c>
      <c r="G34" s="10">
        <v>1035877.78</v>
      </c>
      <c r="H34" s="10">
        <v>57853.64</v>
      </c>
      <c r="I34" s="11">
        <v>2231616.1300000004</v>
      </c>
      <c r="J34" s="19">
        <v>2.4566085784386477E-2</v>
      </c>
      <c r="K34" s="38">
        <v>54822</v>
      </c>
      <c r="L34" s="8"/>
      <c r="M34" s="38"/>
      <c r="N34" s="39"/>
      <c r="O34" s="38"/>
      <c r="P34" s="39"/>
      <c r="Q34" s="38"/>
      <c r="R34" s="39"/>
      <c r="S34" s="38"/>
      <c r="T34" s="39"/>
      <c r="U34" s="38"/>
      <c r="V34" s="39"/>
      <c r="W34" s="38"/>
      <c r="X34" s="39"/>
      <c r="Y34" s="38"/>
      <c r="Z34" s="39"/>
      <c r="AA34" s="38"/>
      <c r="AB34" s="38"/>
      <c r="AC34" s="40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</row>
    <row r="35" spans="1:120" x14ac:dyDescent="0.25">
      <c r="A35" s="65"/>
      <c r="B35" s="46" t="s">
        <v>68</v>
      </c>
      <c r="C35" s="38">
        <v>603624.80000000005</v>
      </c>
      <c r="D35" s="10">
        <v>0</v>
      </c>
      <c r="E35" s="10">
        <v>44939.18</v>
      </c>
      <c r="F35" s="10">
        <v>0</v>
      </c>
      <c r="G35" s="10">
        <v>496164.15</v>
      </c>
      <c r="H35" s="10">
        <v>429521.4</v>
      </c>
      <c r="I35" s="11">
        <v>1574249.5300000003</v>
      </c>
      <c r="J35" s="19">
        <v>2.4869500702889701E-2</v>
      </c>
      <c r="K35" s="38">
        <v>39151</v>
      </c>
      <c r="L35" s="8"/>
      <c r="M35" s="38"/>
      <c r="N35" s="39"/>
      <c r="O35" s="38"/>
      <c r="P35" s="39"/>
      <c r="Q35" s="38"/>
      <c r="R35" s="39"/>
      <c r="S35" s="38"/>
      <c r="T35" s="39"/>
      <c r="U35" s="38"/>
      <c r="V35" s="39"/>
      <c r="W35" s="38"/>
      <c r="X35" s="39"/>
      <c r="Y35" s="38"/>
      <c r="Z35" s="39"/>
      <c r="AA35" s="38"/>
      <c r="AB35" s="38"/>
      <c r="AC35" s="40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</row>
    <row r="36" spans="1:120" ht="15" customHeight="1" x14ac:dyDescent="0.25">
      <c r="A36" s="65"/>
      <c r="B36" s="46" t="s">
        <v>40</v>
      </c>
      <c r="C36" s="38">
        <v>485552.93999999994</v>
      </c>
      <c r="D36" s="10">
        <v>0</v>
      </c>
      <c r="E36" s="10">
        <v>0</v>
      </c>
      <c r="F36" s="10">
        <v>0</v>
      </c>
      <c r="G36" s="10">
        <v>656898.16</v>
      </c>
      <c r="H36" s="10">
        <v>18091.330000000002</v>
      </c>
      <c r="I36" s="11">
        <v>1160542.4300000002</v>
      </c>
      <c r="J36" s="19">
        <v>2.3359110742364356E-2</v>
      </c>
      <c r="K36" s="38">
        <v>27109</v>
      </c>
      <c r="L36" s="8"/>
      <c r="M36" s="38"/>
      <c r="N36" s="39"/>
      <c r="O36" s="38"/>
      <c r="P36" s="39"/>
      <c r="Q36" s="38"/>
      <c r="R36" s="39"/>
      <c r="S36" s="38"/>
      <c r="T36" s="39"/>
      <c r="U36" s="38"/>
      <c r="V36" s="39"/>
      <c r="W36" s="38"/>
      <c r="X36" s="39"/>
      <c r="Y36" s="38"/>
      <c r="Z36" s="39"/>
      <c r="AA36" s="38"/>
      <c r="AB36" s="38"/>
      <c r="AC36" s="40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</row>
    <row r="37" spans="1:120" ht="15" customHeight="1" x14ac:dyDescent="0.25">
      <c r="A37" s="65"/>
      <c r="B37" s="46" t="s">
        <v>57</v>
      </c>
      <c r="C37" s="38">
        <v>287055.27</v>
      </c>
      <c r="D37" s="10">
        <v>0</v>
      </c>
      <c r="E37" s="10">
        <v>0</v>
      </c>
      <c r="F37" s="10">
        <v>0</v>
      </c>
      <c r="G37" s="10">
        <v>0</v>
      </c>
      <c r="H37" s="10">
        <v>137511.29999999999</v>
      </c>
      <c r="I37" s="11">
        <v>424566.57</v>
      </c>
      <c r="J37" s="19">
        <v>2.4345092066840542E-2</v>
      </c>
      <c r="K37" s="38">
        <v>10336</v>
      </c>
      <c r="L37" s="8"/>
      <c r="M37" s="38"/>
      <c r="N37" s="39"/>
      <c r="O37" s="38"/>
      <c r="P37" s="39"/>
      <c r="Q37" s="38"/>
      <c r="R37" s="39"/>
      <c r="S37" s="38"/>
      <c r="T37" s="39"/>
      <c r="U37" s="38"/>
      <c r="V37" s="39"/>
      <c r="W37" s="38"/>
      <c r="X37" s="39"/>
      <c r="Y37" s="38"/>
      <c r="Z37" s="39"/>
      <c r="AA37" s="38"/>
      <c r="AB37" s="38"/>
      <c r="AC37" s="40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</row>
    <row r="38" spans="1:120" ht="15" customHeight="1" x14ac:dyDescent="0.25">
      <c r="A38" s="65"/>
      <c r="B38" s="13" t="s">
        <v>41</v>
      </c>
      <c r="C38" s="38">
        <v>871112.87999999989</v>
      </c>
      <c r="D38" s="10">
        <v>0</v>
      </c>
      <c r="E38" s="10">
        <v>77888.47</v>
      </c>
      <c r="F38" s="10">
        <v>0</v>
      </c>
      <c r="G38" s="10">
        <v>583626.28</v>
      </c>
      <c r="H38" s="10">
        <v>1122895.21</v>
      </c>
      <c r="I38" s="11">
        <v>2655522.84</v>
      </c>
      <c r="J38" s="19">
        <v>1.9469665054424129E-2</v>
      </c>
      <c r="K38" s="38">
        <v>51702</v>
      </c>
      <c r="L38" s="8"/>
      <c r="M38" s="38"/>
      <c r="N38" s="39"/>
      <c r="O38" s="38"/>
      <c r="P38" s="39"/>
      <c r="Q38" s="38"/>
      <c r="R38" s="39"/>
      <c r="S38" s="38"/>
      <c r="T38" s="39"/>
      <c r="U38" s="38"/>
      <c r="V38" s="39"/>
      <c r="W38" s="38"/>
      <c r="X38" s="39"/>
      <c r="Y38" s="38"/>
      <c r="Z38" s="39"/>
      <c r="AA38" s="38"/>
      <c r="AB38" s="38"/>
      <c r="AC38" s="40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</row>
    <row r="39" spans="1:120" ht="15" customHeight="1" x14ac:dyDescent="0.25">
      <c r="A39" s="65"/>
      <c r="B39" s="13" t="s">
        <v>64</v>
      </c>
      <c r="C39" s="38">
        <v>373022.89</v>
      </c>
      <c r="D39" s="10">
        <v>0</v>
      </c>
      <c r="E39" s="10">
        <v>9879.7999999999993</v>
      </c>
      <c r="F39" s="10">
        <v>0</v>
      </c>
      <c r="G39" s="10">
        <v>604307.62</v>
      </c>
      <c r="H39" s="10">
        <v>32254.639999999999</v>
      </c>
      <c r="I39" s="11">
        <v>1019464.9500000001</v>
      </c>
      <c r="J39" s="19">
        <v>1.6104348132892771E-2</v>
      </c>
      <c r="K39" s="38">
        <v>16418</v>
      </c>
      <c r="L39" s="8"/>
      <c r="M39" s="38"/>
      <c r="N39" s="39"/>
      <c r="O39" s="38"/>
      <c r="P39" s="39"/>
      <c r="Q39" s="38"/>
      <c r="R39" s="39"/>
      <c r="S39" s="38"/>
      <c r="T39" s="39"/>
      <c r="U39" s="38"/>
      <c r="V39" s="39"/>
      <c r="W39" s="38"/>
      <c r="X39" s="39"/>
      <c r="Y39" s="38"/>
      <c r="Z39" s="39"/>
      <c r="AA39" s="38"/>
      <c r="AB39" s="38"/>
      <c r="AC39" s="40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</row>
    <row r="40" spans="1:120" ht="15" customHeight="1" x14ac:dyDescent="0.25">
      <c r="A40" s="65"/>
      <c r="B40" s="13" t="s">
        <v>45</v>
      </c>
      <c r="C40" s="38">
        <v>521749.94</v>
      </c>
      <c r="D40" s="10">
        <v>0</v>
      </c>
      <c r="E40" s="10">
        <v>0</v>
      </c>
      <c r="F40" s="10">
        <v>0</v>
      </c>
      <c r="G40" s="10">
        <v>550000</v>
      </c>
      <c r="H40" s="10">
        <v>17585.25</v>
      </c>
      <c r="I40" s="11">
        <v>1089335.19</v>
      </c>
      <c r="J40" s="19">
        <v>2.5348510988552113E-2</v>
      </c>
      <c r="K40" s="38">
        <v>27613</v>
      </c>
      <c r="L40" s="8"/>
      <c r="M40" s="38"/>
      <c r="N40" s="39"/>
      <c r="O40" s="38"/>
      <c r="P40" s="39"/>
      <c r="Q40" s="38"/>
      <c r="R40" s="39"/>
      <c r="S40" s="38"/>
      <c r="T40" s="39"/>
      <c r="U40" s="38"/>
      <c r="V40" s="39"/>
      <c r="W40" s="38"/>
      <c r="X40" s="39"/>
      <c r="Y40" s="38"/>
      <c r="Z40" s="39"/>
      <c r="AA40" s="38"/>
      <c r="AB40" s="38"/>
      <c r="AC40" s="40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</row>
    <row r="41" spans="1:120" ht="15" customHeight="1" x14ac:dyDescent="0.25">
      <c r="A41" s="65"/>
      <c r="B41" s="13" t="s">
        <v>62</v>
      </c>
      <c r="C41" s="38">
        <v>185560.48</v>
      </c>
      <c r="D41" s="10">
        <v>0</v>
      </c>
      <c r="E41" s="10">
        <v>0</v>
      </c>
      <c r="F41" s="10">
        <v>0</v>
      </c>
      <c r="G41" s="10">
        <v>90948.23</v>
      </c>
      <c r="H41" s="10">
        <v>21957.960000000003</v>
      </c>
      <c r="I41" s="11">
        <v>298466.67000000004</v>
      </c>
      <c r="J41" s="19">
        <v>0.99136991072758351</v>
      </c>
      <c r="K41" s="38">
        <v>295891</v>
      </c>
      <c r="L41" s="8"/>
      <c r="M41" s="38"/>
      <c r="N41" s="39"/>
      <c r="O41" s="38"/>
      <c r="P41" s="39"/>
      <c r="Q41" s="38"/>
      <c r="R41" s="39"/>
      <c r="S41" s="38"/>
      <c r="T41" s="39"/>
      <c r="U41" s="38"/>
      <c r="V41" s="39"/>
      <c r="W41" s="38"/>
      <c r="X41" s="39"/>
      <c r="Y41" s="38"/>
      <c r="Z41" s="39"/>
      <c r="AA41" s="38"/>
      <c r="AB41" s="38"/>
      <c r="AC41" s="40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</row>
    <row r="42" spans="1:120" ht="15" customHeight="1" x14ac:dyDescent="0.25">
      <c r="A42" s="65"/>
      <c r="B42" s="13" t="s">
        <v>47</v>
      </c>
      <c r="C42" s="38">
        <v>250595.81</v>
      </c>
      <c r="D42" s="10">
        <v>0</v>
      </c>
      <c r="E42" s="10">
        <v>0</v>
      </c>
      <c r="F42" s="10">
        <v>0</v>
      </c>
      <c r="G42" s="10">
        <v>68564.31</v>
      </c>
      <c r="H42" s="10">
        <v>40673.090000000004</v>
      </c>
      <c r="I42" s="11">
        <v>359833.21</v>
      </c>
      <c r="J42" s="19">
        <v>1</v>
      </c>
      <c r="K42" s="38">
        <v>359833</v>
      </c>
      <c r="L42" s="8"/>
      <c r="M42" s="38"/>
      <c r="N42" s="39"/>
      <c r="O42" s="38"/>
      <c r="P42" s="39"/>
      <c r="Q42" s="38"/>
      <c r="R42" s="39"/>
      <c r="S42" s="38"/>
      <c r="T42" s="39"/>
      <c r="U42" s="38"/>
      <c r="V42" s="39"/>
      <c r="W42" s="38"/>
      <c r="X42" s="39"/>
      <c r="Y42" s="38"/>
      <c r="Z42" s="39"/>
      <c r="AA42" s="38"/>
      <c r="AB42" s="38"/>
      <c r="AC42" s="40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</row>
    <row r="43" spans="1:120" ht="15" customHeight="1" x14ac:dyDescent="0.25">
      <c r="A43" s="65"/>
      <c r="B43" s="13" t="s">
        <v>36</v>
      </c>
      <c r="C43" s="38">
        <v>612609.56000000006</v>
      </c>
      <c r="D43" s="10">
        <v>0</v>
      </c>
      <c r="E43" s="10">
        <v>0</v>
      </c>
      <c r="F43" s="10">
        <v>0</v>
      </c>
      <c r="G43" s="10">
        <v>1847797.81</v>
      </c>
      <c r="H43" s="10">
        <v>24987.710000000003</v>
      </c>
      <c r="I43" s="11">
        <v>2485395.08</v>
      </c>
      <c r="J43" s="19">
        <v>2.7416263647427587E-2</v>
      </c>
      <c r="K43" s="38">
        <v>68140</v>
      </c>
      <c r="L43" s="8"/>
      <c r="M43" s="38"/>
      <c r="N43" s="39"/>
      <c r="O43" s="38"/>
      <c r="P43" s="39"/>
      <c r="Q43" s="38"/>
      <c r="R43" s="39"/>
      <c r="S43" s="38"/>
      <c r="T43" s="39"/>
      <c r="U43" s="38"/>
      <c r="V43" s="39"/>
      <c r="W43" s="38"/>
      <c r="X43" s="39"/>
      <c r="Y43" s="38"/>
      <c r="Z43" s="39"/>
      <c r="AA43" s="38"/>
      <c r="AB43" s="38"/>
      <c r="AC43" s="40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</row>
    <row r="44" spans="1:120" x14ac:dyDescent="0.25">
      <c r="A44" s="13"/>
      <c r="B44" s="15"/>
      <c r="C44"/>
      <c r="D44" s="36"/>
      <c r="E44" s="36"/>
      <c r="F44" s="36"/>
      <c r="G44" s="36"/>
      <c r="H44" s="36"/>
      <c r="I44" s="36"/>
      <c r="J44" s="20"/>
      <c r="K44" s="11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38"/>
      <c r="AC44" s="7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</row>
    <row r="45" spans="1:120" x14ac:dyDescent="0.25">
      <c r="A45" s="12" t="s">
        <v>13</v>
      </c>
      <c r="B45" s="15"/>
      <c r="C45" s="10">
        <f>SUM(C9:C44)</f>
        <v>18516161.860000003</v>
      </c>
      <c r="D45" s="10">
        <f t="shared" ref="D45:I45" si="0">SUM(D9:D44)</f>
        <v>0</v>
      </c>
      <c r="E45" s="10">
        <f t="shared" si="0"/>
        <v>381763.34999999992</v>
      </c>
      <c r="F45" s="10">
        <f t="shared" si="0"/>
        <v>0</v>
      </c>
      <c r="G45" s="10">
        <f t="shared" si="0"/>
        <v>30497562.939999998</v>
      </c>
      <c r="H45" s="10">
        <f t="shared" si="0"/>
        <v>4336729.4899999993</v>
      </c>
      <c r="I45" s="10">
        <f t="shared" si="0"/>
        <v>53732217.640000008</v>
      </c>
      <c r="J45" s="19">
        <f>+K45/I45</f>
        <v>4.4797183249107371E-2</v>
      </c>
      <c r="K45" s="10">
        <f>SUM(K9:K44)</f>
        <v>2407052</v>
      </c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38"/>
      <c r="AC45" s="10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</row>
    <row r="46" spans="1:120" ht="16.5" x14ac:dyDescent="0.25">
      <c r="A46" s="13" t="s">
        <v>79</v>
      </c>
      <c r="B46" s="15"/>
      <c r="C46" s="21" t="s">
        <v>27</v>
      </c>
      <c r="D46" s="21" t="s">
        <v>27</v>
      </c>
      <c r="E46" s="21" t="s">
        <v>27</v>
      </c>
      <c r="F46" s="21" t="s">
        <v>27</v>
      </c>
      <c r="G46" s="21" t="s">
        <v>27</v>
      </c>
      <c r="H46" s="21" t="s">
        <v>27</v>
      </c>
      <c r="I46" s="21" t="s">
        <v>27</v>
      </c>
      <c r="J46" s="20"/>
      <c r="K46" s="11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7"/>
      <c r="AC46" s="7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</row>
    <row r="47" spans="1:120" x14ac:dyDescent="0.25">
      <c r="A47" s="15"/>
      <c r="B47" s="15"/>
      <c r="J47" s="20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9"/>
      <c r="AC47" s="9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</row>
    <row r="48" spans="1:120" x14ac:dyDescent="0.25">
      <c r="A48" s="55" t="s">
        <v>15</v>
      </c>
      <c r="B48" s="56"/>
      <c r="C48" s="8"/>
      <c r="D48" s="8"/>
      <c r="E48" s="8"/>
      <c r="F48" s="8"/>
      <c r="G48" s="8"/>
      <c r="H48" s="8"/>
      <c r="I48" s="9"/>
      <c r="J48" s="31"/>
      <c r="K48" s="9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9"/>
      <c r="AC48" s="9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</row>
    <row r="49" spans="1:120" x14ac:dyDescent="0.25">
      <c r="A49" s="12" t="s">
        <v>16</v>
      </c>
      <c r="B49" s="16"/>
      <c r="C49" s="38">
        <v>385349.96</v>
      </c>
      <c r="D49" s="38">
        <v>0</v>
      </c>
      <c r="E49" s="38">
        <v>0</v>
      </c>
      <c r="F49" s="38">
        <v>0</v>
      </c>
      <c r="G49" s="38">
        <v>135755.12</v>
      </c>
      <c r="H49" s="38">
        <v>53183.45</v>
      </c>
      <c r="I49" s="11">
        <v>574288.53</v>
      </c>
      <c r="J49" s="20">
        <v>1</v>
      </c>
      <c r="K49" s="38">
        <f t="shared" ref="K49" si="1">ROUND(+I49*J49,0)</f>
        <v>574289</v>
      </c>
      <c r="L49" s="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10"/>
      <c r="AC49" s="40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</row>
    <row r="50" spans="1:120" ht="16.5" x14ac:dyDescent="0.25">
      <c r="A50" s="13" t="s">
        <v>80</v>
      </c>
      <c r="B50" s="16"/>
      <c r="C50" s="21" t="s">
        <v>27</v>
      </c>
      <c r="D50" s="21" t="s">
        <v>27</v>
      </c>
      <c r="E50" s="21" t="s">
        <v>27</v>
      </c>
      <c r="F50" s="21" t="s">
        <v>27</v>
      </c>
      <c r="G50" s="21" t="s">
        <v>27</v>
      </c>
      <c r="H50" s="21" t="s">
        <v>27</v>
      </c>
      <c r="I50" s="21" t="s">
        <v>27</v>
      </c>
      <c r="J50" s="19">
        <v>1</v>
      </c>
      <c r="K50" s="10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7"/>
      <c r="AC50" s="7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</row>
    <row r="51" spans="1:120" x14ac:dyDescent="0.25">
      <c r="A51" s="15"/>
      <c r="B51" s="15"/>
      <c r="C51" s="21"/>
      <c r="D51" s="21"/>
      <c r="E51" s="21"/>
      <c r="F51" s="21"/>
      <c r="G51" s="21"/>
      <c r="H51" s="21"/>
      <c r="I51" s="21"/>
      <c r="J51" s="20"/>
      <c r="K51" s="9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9"/>
      <c r="AC51" s="9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</row>
    <row r="52" spans="1:120" x14ac:dyDescent="0.25">
      <c r="A52" s="55" t="s">
        <v>18</v>
      </c>
      <c r="B52" s="56"/>
      <c r="C52" s="8"/>
      <c r="D52" s="8"/>
      <c r="E52" s="8"/>
      <c r="F52" s="8"/>
      <c r="G52" s="8"/>
      <c r="H52" s="8"/>
      <c r="I52" s="9"/>
      <c r="J52" s="31"/>
      <c r="K52" s="9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9"/>
      <c r="AC52" s="9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</row>
    <row r="53" spans="1:120" x14ac:dyDescent="0.25">
      <c r="A53" s="12" t="s">
        <v>16</v>
      </c>
      <c r="B53" s="16"/>
      <c r="C53" s="38">
        <v>1893225.1100000003</v>
      </c>
      <c r="D53" s="38">
        <v>71094.350000000006</v>
      </c>
      <c r="E53" s="38">
        <v>0</v>
      </c>
      <c r="F53" s="38">
        <v>0</v>
      </c>
      <c r="G53" s="38">
        <v>357821.70000000007</v>
      </c>
      <c r="H53" s="38">
        <v>346062.68999999994</v>
      </c>
      <c r="I53" s="11">
        <v>2668203.8500000006</v>
      </c>
      <c r="J53" s="20">
        <v>1</v>
      </c>
      <c r="K53" s="38">
        <f t="shared" ref="K53" si="2">ROUND(+I53*J53,0)</f>
        <v>2668204</v>
      </c>
      <c r="L53" s="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7"/>
      <c r="AC53" s="40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</row>
    <row r="54" spans="1:120" ht="16.5" x14ac:dyDescent="0.25">
      <c r="A54" s="13" t="s">
        <v>80</v>
      </c>
      <c r="B54" s="16"/>
      <c r="C54" s="21" t="s">
        <v>27</v>
      </c>
      <c r="D54" s="21" t="s">
        <v>27</v>
      </c>
      <c r="E54" s="21" t="s">
        <v>27</v>
      </c>
      <c r="F54" s="21" t="s">
        <v>27</v>
      </c>
      <c r="G54" s="21" t="s">
        <v>27</v>
      </c>
      <c r="H54" s="21" t="s">
        <v>27</v>
      </c>
      <c r="I54" s="21" t="s">
        <v>27</v>
      </c>
      <c r="J54" s="19">
        <v>1</v>
      </c>
      <c r="K54" s="10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7"/>
      <c r="AC54" s="7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</row>
    <row r="55" spans="1:120" x14ac:dyDescent="0.25">
      <c r="A55" s="15"/>
      <c r="B55" s="15"/>
      <c r="C55" s="21"/>
      <c r="D55" s="21"/>
      <c r="E55" s="21"/>
      <c r="F55" s="21"/>
      <c r="G55" s="21"/>
      <c r="H55" s="21"/>
      <c r="I55" s="21"/>
      <c r="J55" s="20"/>
      <c r="K55" s="9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9"/>
      <c r="AC55" s="9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</row>
    <row r="56" spans="1:120" x14ac:dyDescent="0.25">
      <c r="A56" s="55" t="s">
        <v>19</v>
      </c>
      <c r="B56" s="56"/>
      <c r="C56" s="8"/>
      <c r="D56" s="8"/>
      <c r="E56" s="8"/>
      <c r="F56" s="8"/>
      <c r="G56" s="8"/>
      <c r="H56" s="8"/>
      <c r="I56" s="9"/>
      <c r="J56" s="31"/>
      <c r="K56" s="9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9"/>
      <c r="AC56" s="9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</row>
    <row r="57" spans="1:120" x14ac:dyDescent="0.25">
      <c r="A57" s="12" t="s">
        <v>16</v>
      </c>
      <c r="B57" s="16"/>
      <c r="C57" s="38">
        <v>3261245.4200000004</v>
      </c>
      <c r="D57" s="38">
        <v>1204533.95</v>
      </c>
      <c r="E57" s="38">
        <v>6346.1900000000005</v>
      </c>
      <c r="F57" s="38">
        <v>0</v>
      </c>
      <c r="G57" s="38">
        <v>458297.86</v>
      </c>
      <c r="H57" s="38">
        <v>787079.35000000009</v>
      </c>
      <c r="I57" s="11">
        <v>5717502.7700000014</v>
      </c>
      <c r="J57" s="20">
        <v>1</v>
      </c>
      <c r="K57" s="38">
        <f t="shared" ref="K57" si="3">ROUND(+I57*J57,0)</f>
        <v>5717503</v>
      </c>
      <c r="L57" s="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7"/>
      <c r="AC57" s="40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</row>
    <row r="58" spans="1:120" ht="16.5" x14ac:dyDescent="0.25">
      <c r="A58" s="13" t="s">
        <v>80</v>
      </c>
      <c r="B58" s="16"/>
      <c r="C58" s="21" t="s">
        <v>27</v>
      </c>
      <c r="D58" s="21" t="s">
        <v>27</v>
      </c>
      <c r="E58" s="21" t="s">
        <v>27</v>
      </c>
      <c r="F58" s="21" t="s">
        <v>27</v>
      </c>
      <c r="G58" s="21" t="s">
        <v>27</v>
      </c>
      <c r="H58" s="21" t="s">
        <v>27</v>
      </c>
      <c r="I58" s="21" t="s">
        <v>27</v>
      </c>
      <c r="J58" s="19">
        <v>1</v>
      </c>
      <c r="K58" s="10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7"/>
      <c r="AC58" s="7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</row>
    <row r="59" spans="1:120" x14ac:dyDescent="0.25">
      <c r="A59" s="15"/>
      <c r="B59" s="15"/>
      <c r="C59" s="8"/>
      <c r="D59" s="8"/>
      <c r="E59" s="8"/>
      <c r="F59" s="8"/>
      <c r="G59" s="8"/>
      <c r="H59" s="8"/>
      <c r="I59" s="9"/>
      <c r="J59" s="20"/>
      <c r="K59" s="9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9"/>
      <c r="AC59" s="9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</row>
    <row r="60" spans="1:120" ht="15" customHeight="1" x14ac:dyDescent="0.25">
      <c r="A60" s="55" t="s">
        <v>20</v>
      </c>
      <c r="B60" s="56"/>
      <c r="C60" s="8"/>
      <c r="D60" s="8"/>
      <c r="E60" s="8"/>
      <c r="F60" s="8"/>
      <c r="G60" s="8"/>
      <c r="H60" s="8"/>
      <c r="I60" s="9"/>
      <c r="J60" s="31"/>
      <c r="K60" s="9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9"/>
      <c r="AC60" s="9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</row>
    <row r="61" spans="1:120" x14ac:dyDescent="0.25">
      <c r="A61" s="12" t="s">
        <v>16</v>
      </c>
      <c r="B61" s="16"/>
      <c r="C61" s="38">
        <v>3746419.99</v>
      </c>
      <c r="D61" s="38">
        <v>241196.41999999998</v>
      </c>
      <c r="E61" s="38">
        <v>7109.47</v>
      </c>
      <c r="F61" s="38">
        <v>0</v>
      </c>
      <c r="G61" s="38">
        <v>407804.84999999974</v>
      </c>
      <c r="H61" s="38">
        <v>652839.23</v>
      </c>
      <c r="I61" s="11">
        <v>5055369.9600000009</v>
      </c>
      <c r="J61" s="20">
        <v>1</v>
      </c>
      <c r="K61" s="38">
        <f t="shared" ref="K61" si="4">ROUND(+I61*J61,0)</f>
        <v>5055370</v>
      </c>
      <c r="L61" s="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7"/>
      <c r="AC61" s="40"/>
    </row>
    <row r="62" spans="1:120" ht="16.5" x14ac:dyDescent="0.25">
      <c r="A62" s="13" t="s">
        <v>80</v>
      </c>
      <c r="B62" s="16"/>
      <c r="C62" s="21" t="s">
        <v>27</v>
      </c>
      <c r="D62" s="21" t="s">
        <v>27</v>
      </c>
      <c r="E62" s="21" t="s">
        <v>27</v>
      </c>
      <c r="F62" s="21" t="s">
        <v>27</v>
      </c>
      <c r="G62" s="21" t="s">
        <v>27</v>
      </c>
      <c r="H62" s="21" t="s">
        <v>27</v>
      </c>
      <c r="I62" s="21" t="s">
        <v>27</v>
      </c>
      <c r="J62" s="19">
        <v>1</v>
      </c>
      <c r="K62" s="10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7"/>
      <c r="AC62" s="7"/>
    </row>
    <row r="63" spans="1:120" x14ac:dyDescent="0.25">
      <c r="A63" s="15"/>
      <c r="B63" s="15"/>
      <c r="C63" s="8"/>
      <c r="D63" s="8"/>
      <c r="E63" s="8"/>
      <c r="F63" s="8"/>
      <c r="G63" s="8"/>
      <c r="H63" s="8"/>
      <c r="I63" s="9"/>
      <c r="J63" s="20"/>
      <c r="K63" s="9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9"/>
      <c r="AC63" s="9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</row>
    <row r="64" spans="1:120" ht="14.45" customHeight="1" x14ac:dyDescent="0.25">
      <c r="A64" s="55" t="s">
        <v>21</v>
      </c>
      <c r="B64" s="56"/>
      <c r="C64" s="8"/>
      <c r="D64" s="8"/>
      <c r="E64" s="8"/>
      <c r="F64" s="8"/>
      <c r="G64" s="8"/>
      <c r="H64" s="8"/>
      <c r="I64" s="9"/>
      <c r="J64" s="31"/>
      <c r="K64" s="9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9"/>
      <c r="AC64" s="9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</row>
    <row r="65" spans="1:120" x14ac:dyDescent="0.25">
      <c r="A65" s="12" t="s">
        <v>16</v>
      </c>
      <c r="B65" s="16"/>
      <c r="C65" s="38">
        <v>2044368.3299999994</v>
      </c>
      <c r="D65" s="38">
        <v>418680.8600000001</v>
      </c>
      <c r="E65" s="38">
        <v>3833.79</v>
      </c>
      <c r="F65" s="38">
        <v>0</v>
      </c>
      <c r="G65" s="38">
        <v>229382.77000000002</v>
      </c>
      <c r="H65" s="38">
        <v>447716.55</v>
      </c>
      <c r="I65" s="11">
        <v>3143982.2999999993</v>
      </c>
      <c r="J65" s="20">
        <v>1</v>
      </c>
      <c r="K65" s="38">
        <f t="shared" ref="K65" si="5">ROUND(+I65*J65,0)</f>
        <v>3143982</v>
      </c>
      <c r="L65" s="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7"/>
      <c r="AC65" s="40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</row>
    <row r="66" spans="1:120" ht="16.5" x14ac:dyDescent="0.25">
      <c r="A66" s="13" t="s">
        <v>80</v>
      </c>
      <c r="B66" s="16"/>
      <c r="C66" s="21" t="s">
        <v>27</v>
      </c>
      <c r="D66" s="21" t="s">
        <v>27</v>
      </c>
      <c r="E66" s="21" t="s">
        <v>27</v>
      </c>
      <c r="F66" s="21" t="s">
        <v>27</v>
      </c>
      <c r="G66" s="21" t="s">
        <v>27</v>
      </c>
      <c r="H66" s="21" t="s">
        <v>27</v>
      </c>
      <c r="I66" s="21" t="s">
        <v>27</v>
      </c>
      <c r="J66" s="19">
        <v>1</v>
      </c>
      <c r="K66" s="10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7"/>
      <c r="AC66" s="7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</row>
    <row r="67" spans="1:120" x14ac:dyDescent="0.25">
      <c r="A67" s="15"/>
      <c r="B67" s="15"/>
      <c r="C67" s="8"/>
      <c r="D67" s="8"/>
      <c r="E67" s="8"/>
      <c r="F67" s="8"/>
      <c r="G67" s="8"/>
      <c r="H67" s="8"/>
      <c r="I67" s="9"/>
      <c r="J67" s="20"/>
      <c r="K67" s="9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9"/>
      <c r="AC67" s="9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</row>
    <row r="68" spans="1:120" x14ac:dyDescent="0.25">
      <c r="A68" s="55" t="s">
        <v>22</v>
      </c>
      <c r="B68" s="56"/>
      <c r="C68" s="8"/>
      <c r="D68" s="8"/>
      <c r="E68" s="8"/>
      <c r="F68" s="8"/>
      <c r="G68" s="8"/>
      <c r="H68" s="8"/>
      <c r="I68" s="9"/>
      <c r="J68" s="31"/>
      <c r="K68" s="9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9"/>
      <c r="AC68" s="9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</row>
    <row r="69" spans="1:120" x14ac:dyDescent="0.25">
      <c r="A69" s="12" t="s">
        <v>16</v>
      </c>
      <c r="B69" s="16"/>
      <c r="C69" s="38">
        <v>7685222.1399999997</v>
      </c>
      <c r="D69" s="38">
        <v>3671561.3400000017</v>
      </c>
      <c r="E69" s="38">
        <v>0</v>
      </c>
      <c r="F69" s="38">
        <v>0</v>
      </c>
      <c r="G69" s="38">
        <v>420377.41999999993</v>
      </c>
      <c r="H69" s="38">
        <v>1662917.370000002</v>
      </c>
      <c r="I69" s="11">
        <v>13440078.270000003</v>
      </c>
      <c r="J69" s="20">
        <v>1</v>
      </c>
      <c r="K69" s="38">
        <f t="shared" ref="K69" si="6">ROUND(+I69*J69,0)</f>
        <v>13440078</v>
      </c>
      <c r="L69" s="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7"/>
      <c r="AC69" s="40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</row>
    <row r="70" spans="1:120" ht="16.5" x14ac:dyDescent="0.25">
      <c r="A70" s="13" t="s">
        <v>80</v>
      </c>
      <c r="B70" s="16"/>
      <c r="C70" s="21" t="s">
        <v>27</v>
      </c>
      <c r="D70" s="21" t="s">
        <v>27</v>
      </c>
      <c r="E70" s="21" t="s">
        <v>27</v>
      </c>
      <c r="F70" s="21" t="s">
        <v>27</v>
      </c>
      <c r="G70" s="21" t="s">
        <v>27</v>
      </c>
      <c r="H70" s="21" t="s">
        <v>27</v>
      </c>
      <c r="I70" s="21" t="s">
        <v>27</v>
      </c>
      <c r="J70" s="19">
        <v>1</v>
      </c>
      <c r="K70" s="10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7"/>
      <c r="AC70" s="7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</row>
    <row r="71" spans="1:120" x14ac:dyDescent="0.25">
      <c r="A71" s="15"/>
      <c r="B71" s="15"/>
      <c r="C71" s="8"/>
      <c r="D71" s="8"/>
      <c r="E71" s="8"/>
      <c r="F71" s="8"/>
      <c r="G71" s="8"/>
      <c r="H71" s="8"/>
      <c r="I71" s="9"/>
      <c r="J71" s="20"/>
      <c r="K71" s="9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9"/>
      <c r="AC71" s="9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</row>
    <row r="72" spans="1:120" x14ac:dyDescent="0.25">
      <c r="A72" s="55" t="s">
        <v>23</v>
      </c>
      <c r="B72" s="56"/>
      <c r="C72" s="8"/>
      <c r="D72" s="8"/>
      <c r="E72" s="8"/>
      <c r="F72" s="8"/>
      <c r="G72" s="8"/>
      <c r="H72" s="8"/>
      <c r="I72" s="9"/>
      <c r="J72" s="31"/>
      <c r="K72" s="9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9"/>
      <c r="AC72" s="9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</row>
    <row r="73" spans="1:120" x14ac:dyDescent="0.25">
      <c r="A73" s="12" t="s">
        <v>16</v>
      </c>
      <c r="B73" s="15"/>
      <c r="C73" s="38">
        <v>1407844.5399999996</v>
      </c>
      <c r="D73" s="38">
        <v>473465.35</v>
      </c>
      <c r="E73" s="38">
        <v>0</v>
      </c>
      <c r="F73" s="38">
        <v>0</v>
      </c>
      <c r="G73" s="38">
        <v>42793.090000000011</v>
      </c>
      <c r="H73" s="38">
        <v>225151.49000000008</v>
      </c>
      <c r="I73" s="11">
        <v>2149254.4699999997</v>
      </c>
      <c r="J73" s="20">
        <v>1</v>
      </c>
      <c r="K73" s="38">
        <f t="shared" ref="K73" si="7">ROUND(+I73*J73,0)</f>
        <v>2149254</v>
      </c>
      <c r="L73" s="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7"/>
      <c r="AC73" s="40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</row>
    <row r="74" spans="1:120" ht="16.5" x14ac:dyDescent="0.25">
      <c r="A74" s="13" t="s">
        <v>80</v>
      </c>
      <c r="B74" s="15"/>
      <c r="C74" s="21" t="s">
        <v>27</v>
      </c>
      <c r="D74" s="21" t="s">
        <v>27</v>
      </c>
      <c r="E74" s="21" t="s">
        <v>27</v>
      </c>
      <c r="F74" s="21" t="s">
        <v>27</v>
      </c>
      <c r="G74" s="21" t="s">
        <v>27</v>
      </c>
      <c r="H74" s="21" t="s">
        <v>27</v>
      </c>
      <c r="I74" s="21" t="s">
        <v>27</v>
      </c>
      <c r="J74" s="19">
        <v>1</v>
      </c>
      <c r="K74" s="10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7"/>
      <c r="AC74" s="7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</row>
    <row r="75" spans="1:120" x14ac:dyDescent="0.25">
      <c r="A75" s="30"/>
      <c r="B75" s="15"/>
      <c r="C75" s="8"/>
      <c r="D75" s="8"/>
      <c r="E75" s="8"/>
      <c r="F75" s="8"/>
      <c r="G75" s="8"/>
      <c r="H75" s="8"/>
      <c r="I75" s="9"/>
      <c r="J75" s="20"/>
      <c r="K75" s="9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9"/>
      <c r="AC75" s="9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</row>
    <row r="76" spans="1:120" x14ac:dyDescent="0.25">
      <c r="A76" s="15"/>
      <c r="B76" s="15"/>
      <c r="C76" s="8"/>
      <c r="D76" s="8"/>
      <c r="E76" s="8"/>
      <c r="F76" s="8"/>
      <c r="G76" s="8"/>
      <c r="H76" s="8"/>
      <c r="I76" s="9"/>
      <c r="J76" s="20"/>
      <c r="K76" s="9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9"/>
      <c r="AC76" s="9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</row>
    <row r="77" spans="1:120" x14ac:dyDescent="0.25">
      <c r="A77" s="57" t="s">
        <v>24</v>
      </c>
      <c r="B77" s="58"/>
      <c r="C77" s="8"/>
      <c r="D77" s="8"/>
      <c r="E77" s="8"/>
      <c r="F77" s="8"/>
      <c r="G77" s="8"/>
      <c r="H77" s="8"/>
      <c r="I77" s="9"/>
      <c r="J77" s="37"/>
      <c r="K77" s="9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9"/>
      <c r="AC77" s="9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</row>
    <row r="78" spans="1:120" x14ac:dyDescent="0.25">
      <c r="A78" s="12" t="s">
        <v>25</v>
      </c>
      <c r="C78" s="10">
        <f t="shared" ref="C78:I78" si="8">C73+C69+C65+C61+C57+C53+C49+C45</f>
        <v>38939837.350000009</v>
      </c>
      <c r="D78" s="10">
        <f t="shared" si="8"/>
        <v>6080532.2700000014</v>
      </c>
      <c r="E78" s="10">
        <f t="shared" si="8"/>
        <v>399052.79999999993</v>
      </c>
      <c r="F78" s="10">
        <f t="shared" si="8"/>
        <v>0</v>
      </c>
      <c r="G78" s="10">
        <f t="shared" si="8"/>
        <v>32549795.749999996</v>
      </c>
      <c r="H78" s="10">
        <f t="shared" si="8"/>
        <v>8511679.620000001</v>
      </c>
      <c r="I78" s="10">
        <f t="shared" si="8"/>
        <v>86480897.790000021</v>
      </c>
      <c r="J78" s="20"/>
      <c r="K78" s="10">
        <f>K73+K69+K65+K61+K57+K53+K49+K45</f>
        <v>35155732</v>
      </c>
      <c r="L78" s="7">
        <v>4879242.57</v>
      </c>
      <c r="M78" s="10">
        <v>1067939.53</v>
      </c>
      <c r="N78" s="7">
        <v>188343.43</v>
      </c>
      <c r="O78" s="10">
        <v>103786.78</v>
      </c>
      <c r="P78" s="7">
        <v>0</v>
      </c>
      <c r="Q78" s="10">
        <v>39518.089999999997</v>
      </c>
      <c r="R78" s="7">
        <v>145896.79999999999</v>
      </c>
      <c r="S78" s="10">
        <v>214569.22</v>
      </c>
      <c r="T78" s="7">
        <v>0</v>
      </c>
      <c r="U78" s="10">
        <v>27906.84</v>
      </c>
      <c r="V78" s="10">
        <v>1816175.46</v>
      </c>
      <c r="W78" s="10">
        <v>3841038.79</v>
      </c>
      <c r="X78" s="10">
        <v>-4124674</v>
      </c>
      <c r="Y78" s="10">
        <v>0</v>
      </c>
      <c r="Z78" s="7">
        <v>1003693.73</v>
      </c>
      <c r="AA78" s="10">
        <v>1014935.5099999997</v>
      </c>
      <c r="AB78" s="7">
        <f>SUM(Z78,X78,V78,T78,R78,P78,N78,L78)</f>
        <v>3908677.99</v>
      </c>
      <c r="AC78" s="10">
        <f>SUM(AA78,Y78,W78,U78,S78,Q78,O78,M78)</f>
        <v>6309694.7599999998</v>
      </c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</row>
    <row r="79" spans="1:120" ht="16.5" x14ac:dyDescent="0.25">
      <c r="A79" s="13" t="s">
        <v>78</v>
      </c>
      <c r="B79" s="15"/>
      <c r="C79" s="21" t="s">
        <v>27</v>
      </c>
      <c r="D79" s="21" t="s">
        <v>27</v>
      </c>
      <c r="E79" s="21" t="s">
        <v>27</v>
      </c>
      <c r="F79" s="21" t="s">
        <v>27</v>
      </c>
      <c r="G79" s="21" t="s">
        <v>27</v>
      </c>
      <c r="H79" s="21" t="s">
        <v>27</v>
      </c>
      <c r="I79" s="21" t="s">
        <v>27</v>
      </c>
      <c r="J79" s="20"/>
      <c r="K79" s="21" t="s">
        <v>27</v>
      </c>
      <c r="L79" s="21" t="s">
        <v>27</v>
      </c>
      <c r="M79" s="21" t="s">
        <v>27</v>
      </c>
      <c r="N79" s="21" t="s">
        <v>27</v>
      </c>
      <c r="O79" s="21" t="s">
        <v>27</v>
      </c>
      <c r="P79" s="21" t="s">
        <v>27</v>
      </c>
      <c r="Q79" s="21" t="s">
        <v>27</v>
      </c>
      <c r="R79" s="21" t="s">
        <v>27</v>
      </c>
      <c r="S79" s="21" t="s">
        <v>27</v>
      </c>
      <c r="T79" s="21" t="s">
        <v>27</v>
      </c>
      <c r="U79" s="21" t="s">
        <v>27</v>
      </c>
      <c r="V79" s="21" t="s">
        <v>27</v>
      </c>
      <c r="W79" s="21" t="s">
        <v>27</v>
      </c>
      <c r="X79" s="21" t="s">
        <v>27</v>
      </c>
      <c r="Y79" s="21" t="s">
        <v>27</v>
      </c>
      <c r="Z79" s="21" t="s">
        <v>27</v>
      </c>
      <c r="AA79" s="21" t="s">
        <v>27</v>
      </c>
      <c r="AB79" s="21" t="s">
        <v>27</v>
      </c>
      <c r="AC79" s="21" t="s">
        <v>27</v>
      </c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</row>
    <row r="80" spans="1:120" x14ac:dyDescent="0.25">
      <c r="K80" s="42"/>
    </row>
    <row r="81" spans="1:120" ht="17.25" x14ac:dyDescent="0.25">
      <c r="A81" s="2" t="s">
        <v>98</v>
      </c>
      <c r="K81" s="42"/>
    </row>
    <row r="82" spans="1:120" ht="17.25" x14ac:dyDescent="0.25">
      <c r="A82" s="2" t="s">
        <v>99</v>
      </c>
      <c r="AB82" s="14"/>
    </row>
    <row r="83" spans="1:120" ht="17.25" x14ac:dyDescent="0.25">
      <c r="A83" s="2" t="s">
        <v>102</v>
      </c>
      <c r="I83" s="14"/>
      <c r="K83" s="14"/>
      <c r="AB83" s="14"/>
    </row>
    <row r="84" spans="1:120" ht="17.25" x14ac:dyDescent="0.25">
      <c r="A84" s="2" t="s">
        <v>103</v>
      </c>
      <c r="AB84" s="14"/>
    </row>
    <row r="85" spans="1:120" ht="17.25" x14ac:dyDescent="0.25">
      <c r="A85" s="2" t="s">
        <v>107</v>
      </c>
    </row>
    <row r="86" spans="1:120" ht="17.25" x14ac:dyDescent="0.25">
      <c r="A86" s="41" t="s">
        <v>77</v>
      </c>
      <c r="J86" s="2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</row>
  </sheetData>
  <mergeCells count="29">
    <mergeCell ref="A56:B56"/>
    <mergeCell ref="N5:O5"/>
    <mergeCell ref="P5:Q5"/>
    <mergeCell ref="R5:S5"/>
    <mergeCell ref="T5:U5"/>
    <mergeCell ref="G5:G6"/>
    <mergeCell ref="H5:H6"/>
    <mergeCell ref="I5:I6"/>
    <mergeCell ref="J5:J6"/>
    <mergeCell ref="K5:K6"/>
    <mergeCell ref="L5:M5"/>
    <mergeCell ref="A5:A6"/>
    <mergeCell ref="B5:B6"/>
    <mergeCell ref="C5:C6"/>
    <mergeCell ref="D5:D6"/>
    <mergeCell ref="E5:E6"/>
    <mergeCell ref="Z5:AA5"/>
    <mergeCell ref="AB5:AC5"/>
    <mergeCell ref="A8:B8"/>
    <mergeCell ref="A48:B48"/>
    <mergeCell ref="A52:B52"/>
    <mergeCell ref="V5:W5"/>
    <mergeCell ref="X5:Y5"/>
    <mergeCell ref="F5:F6"/>
    <mergeCell ref="A60:B60"/>
    <mergeCell ref="A64:B64"/>
    <mergeCell ref="A68:B68"/>
    <mergeCell ref="A72:B72"/>
    <mergeCell ref="A77:B7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840BE-6353-498E-B469-0710CB1799DE}">
  <sheetPr>
    <pageSetUpPr autoPageBreaks="0"/>
  </sheetPr>
  <dimension ref="A1:DP87"/>
  <sheetViews>
    <sheetView topLeftCell="A3" zoomScale="85" zoomScaleNormal="85" workbookViewId="0">
      <pane xSplit="2" ySplit="4" topLeftCell="J7" activePane="bottomRight" state="frozen"/>
      <selection activeCell="B49" sqref="B49"/>
      <selection pane="topRight" activeCell="B49" sqref="B49"/>
      <selection pane="bottomLeft" activeCell="B49" sqref="B49"/>
      <selection pane="bottomRight" activeCell="A9" sqref="A9:A44"/>
    </sheetView>
  </sheetViews>
  <sheetFormatPr defaultColWidth="9.140625" defaultRowHeight="15" x14ac:dyDescent="0.25"/>
  <cols>
    <col min="1" max="1" width="39.7109375" style="2" customWidth="1"/>
    <col min="2" max="2" width="55.85546875" style="2" bestFit="1" customWidth="1"/>
    <col min="3" max="4" width="15.140625" style="2" bestFit="1" customWidth="1"/>
    <col min="5" max="5" width="15" style="2" bestFit="1" customWidth="1"/>
    <col min="6" max="6" width="9.28515625" style="2" customWidth="1"/>
    <col min="7" max="8" width="15.140625" style="2" bestFit="1" customWidth="1"/>
    <col min="9" max="9" width="16.42578125" style="2" bestFit="1" customWidth="1"/>
    <col min="10" max="10" width="10.85546875" style="17" bestFit="1" customWidth="1"/>
    <col min="11" max="11" width="15.28515625" style="2" customWidth="1"/>
    <col min="12" max="13" width="13.7109375" style="2" customWidth="1"/>
    <col min="14" max="15" width="12" style="2" customWidth="1"/>
    <col min="16" max="16" width="8.28515625" style="2" customWidth="1"/>
    <col min="17" max="17" width="10.7109375" style="2" customWidth="1"/>
    <col min="18" max="19" width="12" style="2" customWidth="1"/>
    <col min="20" max="20" width="9.28515625" style="2" customWidth="1"/>
    <col min="21" max="21" width="10" style="2" customWidth="1"/>
    <col min="22" max="23" width="13.7109375" style="2" customWidth="1"/>
    <col min="24" max="24" width="13.42578125" style="2" customWidth="1"/>
    <col min="25" max="25" width="6.7109375" style="2" customWidth="1"/>
    <col min="26" max="26" width="12" style="2" customWidth="1"/>
    <col min="27" max="27" width="12.85546875" style="2" customWidth="1"/>
    <col min="28" max="28" width="16.42578125" style="2" customWidth="1"/>
    <col min="29" max="29" width="13.7109375" style="2" customWidth="1"/>
    <col min="30" max="30" width="2.28515625" style="2" customWidth="1"/>
    <col min="31" max="31" width="9.140625" style="2" customWidth="1"/>
    <col min="32" max="32" width="9.140625" style="2"/>
    <col min="33" max="33" width="16" style="43" bestFit="1" customWidth="1"/>
    <col min="34" max="16384" width="9.140625" style="2"/>
  </cols>
  <sheetData>
    <row r="1" spans="1:120" ht="18.75" x14ac:dyDescent="0.25">
      <c r="A1" s="1" t="s">
        <v>0</v>
      </c>
    </row>
    <row r="2" spans="1:120" x14ac:dyDescent="0.25">
      <c r="A2" s="3" t="s">
        <v>60</v>
      </c>
    </row>
    <row r="3" spans="1:120" x14ac:dyDescent="0.25">
      <c r="A3" s="3" t="s">
        <v>1</v>
      </c>
      <c r="D3" s="4" t="s">
        <v>2</v>
      </c>
      <c r="E3" s="34">
        <v>2022</v>
      </c>
    </row>
    <row r="4" spans="1:120" x14ac:dyDescent="0.25">
      <c r="B4" s="5"/>
      <c r="C4" s="6"/>
      <c r="D4" s="6"/>
      <c r="E4" s="6"/>
      <c r="F4" s="6"/>
      <c r="G4" s="6"/>
      <c r="H4" s="6"/>
      <c r="I4" s="6"/>
      <c r="J4" s="18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44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</row>
    <row r="5" spans="1:120" s="22" customFormat="1" ht="48" customHeight="1" x14ac:dyDescent="0.25">
      <c r="A5" s="59" t="s">
        <v>3</v>
      </c>
      <c r="B5" s="59" t="s">
        <v>72</v>
      </c>
      <c r="C5" s="59" t="s">
        <v>86</v>
      </c>
      <c r="D5" s="59" t="s">
        <v>91</v>
      </c>
      <c r="E5" s="59" t="s">
        <v>90</v>
      </c>
      <c r="F5" s="59" t="s">
        <v>89</v>
      </c>
      <c r="G5" s="59" t="s">
        <v>88</v>
      </c>
      <c r="H5" s="59" t="s">
        <v>87</v>
      </c>
      <c r="I5" s="59" t="s">
        <v>4</v>
      </c>
      <c r="J5" s="59" t="s">
        <v>5</v>
      </c>
      <c r="K5" s="59" t="s">
        <v>6</v>
      </c>
      <c r="L5" s="53" t="s">
        <v>92</v>
      </c>
      <c r="M5" s="54"/>
      <c r="N5" s="53" t="s">
        <v>93</v>
      </c>
      <c r="O5" s="54"/>
      <c r="P5" s="53" t="s">
        <v>94</v>
      </c>
      <c r="Q5" s="54"/>
      <c r="R5" s="53" t="s">
        <v>95</v>
      </c>
      <c r="S5" s="54"/>
      <c r="T5" s="53" t="s">
        <v>96</v>
      </c>
      <c r="U5" s="54"/>
      <c r="V5" s="53" t="s">
        <v>105</v>
      </c>
      <c r="W5" s="54"/>
      <c r="X5" s="53" t="s">
        <v>97</v>
      </c>
      <c r="Y5" s="54"/>
      <c r="Z5" s="53" t="s">
        <v>76</v>
      </c>
      <c r="AA5" s="61"/>
      <c r="AB5" s="53" t="s">
        <v>74</v>
      </c>
      <c r="AC5" s="54"/>
      <c r="AD5" s="6"/>
      <c r="AE5" s="6"/>
      <c r="AF5" s="6"/>
      <c r="AG5" s="44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</row>
    <row r="6" spans="1:120" s="22" customFormat="1" ht="33" x14ac:dyDescent="0.25">
      <c r="A6" s="60"/>
      <c r="B6" s="60"/>
      <c r="C6" s="60"/>
      <c r="D6" s="60"/>
      <c r="E6" s="60"/>
      <c r="F6" s="60"/>
      <c r="G6" s="60"/>
      <c r="H6" s="60"/>
      <c r="I6" s="62"/>
      <c r="J6" s="60"/>
      <c r="K6" s="60"/>
      <c r="L6" s="23" t="s">
        <v>100</v>
      </c>
      <c r="M6" s="24" t="s">
        <v>7</v>
      </c>
      <c r="N6" s="23" t="s">
        <v>100</v>
      </c>
      <c r="O6" s="24" t="s">
        <v>7</v>
      </c>
      <c r="P6" s="23" t="s">
        <v>100</v>
      </c>
      <c r="Q6" s="24" t="s">
        <v>7</v>
      </c>
      <c r="R6" s="23" t="s">
        <v>101</v>
      </c>
      <c r="S6" s="24" t="s">
        <v>7</v>
      </c>
      <c r="T6" s="23" t="s">
        <v>101</v>
      </c>
      <c r="U6" s="24" t="s">
        <v>8</v>
      </c>
      <c r="V6" s="23" t="s">
        <v>100</v>
      </c>
      <c r="W6" s="24" t="s">
        <v>7</v>
      </c>
      <c r="X6" s="23" t="s">
        <v>104</v>
      </c>
      <c r="Y6" s="24" t="s">
        <v>8</v>
      </c>
      <c r="Z6" s="23" t="s">
        <v>73</v>
      </c>
      <c r="AA6" s="24" t="s">
        <v>7</v>
      </c>
      <c r="AB6" s="23" t="s">
        <v>106</v>
      </c>
      <c r="AC6" s="24" t="s">
        <v>8</v>
      </c>
      <c r="AD6" s="6"/>
      <c r="AE6" s="6"/>
      <c r="AF6" s="6"/>
      <c r="AG6" s="44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</row>
    <row r="7" spans="1:120" s="22" customFormat="1" x14ac:dyDescent="0.25">
      <c r="A7" s="25"/>
      <c r="B7" s="26"/>
      <c r="C7" s="33"/>
      <c r="D7" s="33"/>
      <c r="E7" s="33"/>
      <c r="F7" s="33"/>
      <c r="G7" s="33"/>
      <c r="H7" s="33"/>
      <c r="I7" s="32"/>
      <c r="J7" s="27"/>
      <c r="K7" s="32"/>
      <c r="L7" s="28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6"/>
      <c r="AE7" s="6"/>
      <c r="AF7" s="6"/>
      <c r="AG7" s="44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</row>
    <row r="8" spans="1:120" ht="15" customHeight="1" x14ac:dyDescent="0.25">
      <c r="A8" s="55" t="s">
        <v>75</v>
      </c>
      <c r="B8" s="56"/>
      <c r="C8" s="8"/>
      <c r="D8" s="8"/>
      <c r="E8" s="8"/>
      <c r="F8" s="8"/>
      <c r="G8" s="8"/>
      <c r="H8" s="8"/>
      <c r="I8" s="9"/>
      <c r="J8" s="31"/>
      <c r="K8" s="9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9"/>
      <c r="AC8" s="9"/>
      <c r="AD8" s="6"/>
      <c r="AE8" s="6"/>
      <c r="AF8" s="6"/>
      <c r="AG8" s="44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</row>
    <row r="9" spans="1:120" x14ac:dyDescent="0.25">
      <c r="A9" s="52"/>
      <c r="B9" s="15" t="s">
        <v>34</v>
      </c>
      <c r="C9" s="11">
        <v>1509999.92</v>
      </c>
      <c r="D9" s="11">
        <v>0</v>
      </c>
      <c r="E9" s="11">
        <v>0</v>
      </c>
      <c r="F9" s="11">
        <v>0</v>
      </c>
      <c r="G9" s="11">
        <v>10766798.33</v>
      </c>
      <c r="H9" s="11">
        <v>20000</v>
      </c>
      <c r="I9" s="11">
        <f t="shared" ref="I9" si="0">SUM(C9:H9)</f>
        <v>12296798.25</v>
      </c>
      <c r="J9" s="19">
        <v>3.5343712663461826E-2</v>
      </c>
      <c r="K9" s="38">
        <f t="shared" ref="K9" si="1">ROUND(+I9*J9,0)</f>
        <v>434615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9"/>
      <c r="AC9" s="9"/>
      <c r="AD9" s="6"/>
      <c r="AE9" s="6"/>
      <c r="AF9" s="6"/>
      <c r="AG9" s="44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</row>
    <row r="10" spans="1:120" x14ac:dyDescent="0.25">
      <c r="A10" s="52"/>
      <c r="B10" s="15" t="s">
        <v>67</v>
      </c>
      <c r="C10" s="11">
        <v>770201.83</v>
      </c>
      <c r="D10" s="11">
        <v>0</v>
      </c>
      <c r="E10" s="11">
        <f>68763.46</f>
        <v>68763.460000000006</v>
      </c>
      <c r="F10" s="11">
        <v>0</v>
      </c>
      <c r="G10" s="11">
        <v>2007802.79</v>
      </c>
      <c r="H10" s="11">
        <v>0</v>
      </c>
      <c r="I10" s="11">
        <f t="shared" ref="I10:I43" si="2">SUM(C10:H10)</f>
        <v>2846768.08</v>
      </c>
      <c r="J10" s="19">
        <v>3.6717634397144754E-2</v>
      </c>
      <c r="K10" s="38">
        <f t="shared" ref="K10:K43" si="3">ROUND(+I10*J10,0)</f>
        <v>104527</v>
      </c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9"/>
      <c r="AC10" s="9"/>
      <c r="AD10" s="6"/>
      <c r="AE10" s="6"/>
      <c r="AF10" s="6"/>
      <c r="AG10" s="44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</row>
    <row r="11" spans="1:120" x14ac:dyDescent="0.25">
      <c r="A11" s="52"/>
      <c r="B11" s="15" t="s">
        <v>39</v>
      </c>
      <c r="C11" s="11">
        <v>469346.19</v>
      </c>
      <c r="D11" s="11">
        <v>0</v>
      </c>
      <c r="E11" s="11">
        <v>0</v>
      </c>
      <c r="F11" s="11">
        <v>0</v>
      </c>
      <c r="G11" s="11">
        <v>696391.74</v>
      </c>
      <c r="H11" s="11">
        <v>8500.0300000000007</v>
      </c>
      <c r="I11" s="11">
        <f t="shared" si="2"/>
        <v>1174237.96</v>
      </c>
      <c r="J11" s="19">
        <v>2.7042300896722351E-2</v>
      </c>
      <c r="K11" s="38">
        <f t="shared" si="3"/>
        <v>31754</v>
      </c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9"/>
      <c r="AC11" s="9"/>
      <c r="AD11" s="6"/>
      <c r="AE11" s="6"/>
      <c r="AF11" s="6"/>
      <c r="AG11" s="44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</row>
    <row r="12" spans="1:120" x14ac:dyDescent="0.25">
      <c r="A12" s="52"/>
      <c r="B12" s="15" t="s">
        <v>49</v>
      </c>
      <c r="C12" s="11">
        <v>345449</v>
      </c>
      <c r="D12" s="11">
        <v>0</v>
      </c>
      <c r="E12" s="11">
        <v>0</v>
      </c>
      <c r="F12" s="11">
        <v>0</v>
      </c>
      <c r="G12" s="11">
        <v>351755.37</v>
      </c>
      <c r="H12" s="11">
        <v>0</v>
      </c>
      <c r="I12" s="11">
        <f t="shared" si="2"/>
        <v>697204.37</v>
      </c>
      <c r="J12" s="19">
        <v>3.7807273360710041E-2</v>
      </c>
      <c r="K12" s="38">
        <f t="shared" si="3"/>
        <v>26359</v>
      </c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9"/>
      <c r="AC12" s="9"/>
      <c r="AD12" s="6"/>
      <c r="AE12" s="6"/>
      <c r="AF12" s="6"/>
      <c r="AG12" s="44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</row>
    <row r="13" spans="1:120" x14ac:dyDescent="0.25">
      <c r="A13" s="52"/>
      <c r="B13" s="15" t="s">
        <v>10</v>
      </c>
      <c r="C13" s="11">
        <v>431297.99</v>
      </c>
      <c r="D13" s="11">
        <v>0</v>
      </c>
      <c r="E13" s="11">
        <v>0</v>
      </c>
      <c r="F13" s="11">
        <v>0</v>
      </c>
      <c r="G13" s="11">
        <v>602710.59</v>
      </c>
      <c r="H13" s="11">
        <v>0</v>
      </c>
      <c r="I13" s="11">
        <f t="shared" si="2"/>
        <v>1034008.58</v>
      </c>
      <c r="J13" s="19">
        <v>2.8589940053476277E-2</v>
      </c>
      <c r="K13" s="38">
        <f t="shared" si="3"/>
        <v>29562</v>
      </c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9"/>
      <c r="AC13" s="9"/>
      <c r="AD13" s="6"/>
      <c r="AE13" s="6"/>
      <c r="AF13" s="6"/>
      <c r="AG13" s="44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</row>
    <row r="14" spans="1:120" x14ac:dyDescent="0.25">
      <c r="A14" s="52"/>
      <c r="B14" s="15" t="s">
        <v>43</v>
      </c>
      <c r="C14" s="11">
        <v>551240.43000000005</v>
      </c>
      <c r="D14" s="11">
        <v>0</v>
      </c>
      <c r="E14" s="11">
        <v>0</v>
      </c>
      <c r="F14" s="11">
        <v>0</v>
      </c>
      <c r="G14" s="11">
        <v>1567688.27</v>
      </c>
      <c r="H14" s="11">
        <v>0</v>
      </c>
      <c r="I14" s="11">
        <f t="shared" si="2"/>
        <v>2118928.7000000002</v>
      </c>
      <c r="J14" s="19">
        <v>5.3377222703599639E-2</v>
      </c>
      <c r="K14" s="38">
        <f t="shared" si="3"/>
        <v>113103</v>
      </c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9"/>
      <c r="AC14" s="9"/>
      <c r="AD14" s="6"/>
      <c r="AE14" s="6"/>
      <c r="AF14" s="6"/>
      <c r="AG14" s="44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</row>
    <row r="15" spans="1:120" x14ac:dyDescent="0.25">
      <c r="A15" s="52"/>
      <c r="B15" s="15" t="s">
        <v>50</v>
      </c>
      <c r="C15" s="11">
        <v>329256.2</v>
      </c>
      <c r="D15" s="11">
        <v>0</v>
      </c>
      <c r="E15" s="11">
        <v>0</v>
      </c>
      <c r="F15" s="11">
        <v>0</v>
      </c>
      <c r="G15" s="11">
        <v>193120</v>
      </c>
      <c r="H15" s="11">
        <v>0</v>
      </c>
      <c r="I15" s="11">
        <f t="shared" si="2"/>
        <v>522376.2</v>
      </c>
      <c r="J15" s="19">
        <v>1.6411220448256773E-2</v>
      </c>
      <c r="K15" s="38">
        <f t="shared" si="3"/>
        <v>8573</v>
      </c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9"/>
      <c r="AC15" s="9"/>
      <c r="AD15" s="6"/>
      <c r="AE15" s="6"/>
      <c r="AF15" s="6"/>
      <c r="AG15" s="44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</row>
    <row r="16" spans="1:120" x14ac:dyDescent="0.25">
      <c r="A16" s="52"/>
      <c r="B16" s="15" t="s">
        <v>38</v>
      </c>
      <c r="C16" s="11">
        <v>713615.44</v>
      </c>
      <c r="D16" s="11">
        <v>0</v>
      </c>
      <c r="E16" s="11">
        <v>0</v>
      </c>
      <c r="F16" s="11">
        <v>0</v>
      </c>
      <c r="G16" s="11">
        <v>1994061.84</v>
      </c>
      <c r="H16" s="11">
        <v>0</v>
      </c>
      <c r="I16" s="11">
        <f t="shared" si="2"/>
        <v>2707677.2800000003</v>
      </c>
      <c r="J16" s="19">
        <v>2.2706281031821991E-2</v>
      </c>
      <c r="K16" s="38">
        <f t="shared" si="3"/>
        <v>61481</v>
      </c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9"/>
      <c r="AC16" s="9"/>
      <c r="AD16" s="6"/>
      <c r="AE16" s="6"/>
      <c r="AF16" s="6"/>
      <c r="AG16" s="44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</row>
    <row r="17" spans="1:120" x14ac:dyDescent="0.25">
      <c r="A17" s="63"/>
      <c r="B17" s="13" t="s">
        <v>81</v>
      </c>
      <c r="C17" s="11">
        <v>242472.6</v>
      </c>
      <c r="D17" s="11">
        <v>0</v>
      </c>
      <c r="E17" s="11">
        <v>0</v>
      </c>
      <c r="F17" s="11">
        <v>0</v>
      </c>
      <c r="G17" s="11">
        <v>140205.63</v>
      </c>
      <c r="H17" s="11">
        <v>0</v>
      </c>
      <c r="I17" s="11">
        <f t="shared" si="2"/>
        <v>382678.23</v>
      </c>
      <c r="J17" s="19">
        <v>1.8070187477273847E-2</v>
      </c>
      <c r="K17" s="38">
        <f t="shared" si="3"/>
        <v>6915</v>
      </c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9"/>
      <c r="AC17" s="9"/>
      <c r="AD17" s="6"/>
      <c r="AE17" s="6"/>
      <c r="AF17" s="6"/>
      <c r="AG17" s="44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</row>
    <row r="18" spans="1:120" x14ac:dyDescent="0.25">
      <c r="A18" s="63"/>
      <c r="B18" s="13" t="s">
        <v>83</v>
      </c>
      <c r="C18" s="11">
        <v>249923.6</v>
      </c>
      <c r="D18" s="11">
        <v>0</v>
      </c>
      <c r="E18" s="11">
        <v>0</v>
      </c>
      <c r="F18" s="11">
        <v>0</v>
      </c>
      <c r="G18" s="11">
        <v>202180.93</v>
      </c>
      <c r="H18" s="11">
        <v>0</v>
      </c>
      <c r="I18" s="11">
        <f t="shared" si="2"/>
        <v>452104.53</v>
      </c>
      <c r="J18" s="19">
        <v>7.3164396918912827E-2</v>
      </c>
      <c r="K18" s="38">
        <f t="shared" si="3"/>
        <v>33078</v>
      </c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9"/>
      <c r="AC18" s="9"/>
      <c r="AD18" s="6"/>
      <c r="AE18" s="6"/>
      <c r="AF18" s="6"/>
      <c r="AG18" s="44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</row>
    <row r="19" spans="1:120" x14ac:dyDescent="0.25">
      <c r="A19" s="63"/>
      <c r="B19" s="13" t="s">
        <v>84</v>
      </c>
      <c r="C19" s="11">
        <v>214112.66</v>
      </c>
      <c r="D19" s="11">
        <v>0</v>
      </c>
      <c r="E19" s="11">
        <v>0</v>
      </c>
      <c r="F19" s="11">
        <v>0</v>
      </c>
      <c r="G19" s="11">
        <v>104717.75</v>
      </c>
      <c r="H19" s="11">
        <v>0</v>
      </c>
      <c r="I19" s="11">
        <f t="shared" si="2"/>
        <v>318830.41000000003</v>
      </c>
      <c r="J19" s="19">
        <v>1.0916483676754745E-2</v>
      </c>
      <c r="K19" s="38">
        <f t="shared" si="3"/>
        <v>3481</v>
      </c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9"/>
      <c r="AC19" s="9"/>
      <c r="AD19" s="6"/>
      <c r="AE19" s="6"/>
      <c r="AF19" s="6"/>
      <c r="AG19" s="44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</row>
    <row r="20" spans="1:120" x14ac:dyDescent="0.25">
      <c r="A20" s="65"/>
      <c r="B20" s="15" t="s">
        <v>69</v>
      </c>
      <c r="C20" s="11">
        <v>265778.03000000003</v>
      </c>
      <c r="D20" s="11">
        <v>0</v>
      </c>
      <c r="E20" s="11">
        <v>0</v>
      </c>
      <c r="F20" s="11">
        <v>0</v>
      </c>
      <c r="G20" s="11">
        <v>203908.47</v>
      </c>
      <c r="H20" s="11">
        <v>0</v>
      </c>
      <c r="I20" s="11">
        <f t="shared" si="2"/>
        <v>469686.5</v>
      </c>
      <c r="J20" s="19">
        <v>6.3805367224628123E-2</v>
      </c>
      <c r="K20" s="38">
        <f t="shared" si="3"/>
        <v>29969</v>
      </c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9"/>
      <c r="AC20" s="9"/>
      <c r="AD20" s="6"/>
      <c r="AE20" s="6"/>
      <c r="AF20" s="6"/>
      <c r="AG20" s="44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</row>
    <row r="21" spans="1:120" x14ac:dyDescent="0.25">
      <c r="A21" s="65"/>
      <c r="B21" s="15" t="s">
        <v>53</v>
      </c>
      <c r="C21" s="11">
        <v>300876.93</v>
      </c>
      <c r="D21" s="11">
        <v>0</v>
      </c>
      <c r="E21" s="11">
        <v>0</v>
      </c>
      <c r="F21" s="11">
        <v>0</v>
      </c>
      <c r="G21" s="11">
        <v>190866.57</v>
      </c>
      <c r="H21" s="11">
        <v>0</v>
      </c>
      <c r="I21" s="11">
        <f t="shared" si="2"/>
        <v>491743.5</v>
      </c>
      <c r="J21" s="19">
        <v>5.7880240362661968E-3</v>
      </c>
      <c r="K21" s="38">
        <f t="shared" si="3"/>
        <v>2846</v>
      </c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9"/>
      <c r="AC21" s="9"/>
      <c r="AD21" s="6"/>
      <c r="AE21" s="6"/>
      <c r="AF21" s="6"/>
      <c r="AG21" s="44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</row>
    <row r="22" spans="1:120" x14ac:dyDescent="0.25">
      <c r="A22" s="63"/>
      <c r="B22" s="13" t="s">
        <v>84</v>
      </c>
      <c r="C22" s="11">
        <v>195201.1</v>
      </c>
      <c r="D22" s="11">
        <v>0</v>
      </c>
      <c r="E22" s="11">
        <v>0</v>
      </c>
      <c r="F22" s="11">
        <v>0</v>
      </c>
      <c r="G22" s="11">
        <v>83109.52</v>
      </c>
      <c r="H22" s="11">
        <v>0</v>
      </c>
      <c r="I22" s="11">
        <f t="shared" si="2"/>
        <v>278310.62</v>
      </c>
      <c r="J22" s="19">
        <v>7.5173731003640692E-2</v>
      </c>
      <c r="K22" s="38">
        <f t="shared" si="3"/>
        <v>20922</v>
      </c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9"/>
      <c r="AC22" s="9"/>
      <c r="AD22" s="6"/>
      <c r="AE22" s="6"/>
      <c r="AF22" s="6"/>
      <c r="AG22" s="44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</row>
    <row r="23" spans="1:120" x14ac:dyDescent="0.25">
      <c r="A23" s="65"/>
      <c r="B23" s="15" t="s">
        <v>37</v>
      </c>
      <c r="C23" s="11">
        <v>48461.54</v>
      </c>
      <c r="D23" s="11">
        <v>0</v>
      </c>
      <c r="E23" s="11">
        <v>0</v>
      </c>
      <c r="F23" s="11">
        <v>0</v>
      </c>
      <c r="G23" s="11">
        <v>0</v>
      </c>
      <c r="H23" s="11">
        <v>3811.5</v>
      </c>
      <c r="I23" s="11">
        <f t="shared" si="2"/>
        <v>52273.04</v>
      </c>
      <c r="J23" s="19">
        <v>2.8375589050293061E-2</v>
      </c>
      <c r="K23" s="38">
        <f t="shared" si="3"/>
        <v>1483</v>
      </c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9"/>
      <c r="AC23" s="9"/>
      <c r="AD23" s="6"/>
      <c r="AE23" s="6"/>
      <c r="AF23" s="6"/>
      <c r="AG23" s="44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</row>
    <row r="24" spans="1:120" x14ac:dyDescent="0.25">
      <c r="A24" s="65"/>
      <c r="B24" s="15" t="s">
        <v>11</v>
      </c>
      <c r="C24" s="11">
        <v>252140.04</v>
      </c>
      <c r="D24" s="11">
        <v>0</v>
      </c>
      <c r="E24" s="11">
        <v>0</v>
      </c>
      <c r="F24" s="11">
        <v>0</v>
      </c>
      <c r="G24" s="11">
        <v>199617.81</v>
      </c>
      <c r="H24" s="11">
        <v>17600</v>
      </c>
      <c r="I24" s="11">
        <f t="shared" si="2"/>
        <v>469357.85</v>
      </c>
      <c r="J24" s="19">
        <v>0.32992536957698537</v>
      </c>
      <c r="K24" s="38">
        <f t="shared" si="3"/>
        <v>154853</v>
      </c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9"/>
      <c r="AC24" s="9"/>
      <c r="AD24" s="6"/>
      <c r="AE24" s="6"/>
      <c r="AF24" s="6"/>
      <c r="AG24" s="44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</row>
    <row r="25" spans="1:120" x14ac:dyDescent="0.25">
      <c r="A25" s="65"/>
      <c r="B25" s="15" t="s">
        <v>69</v>
      </c>
      <c r="C25" s="11">
        <v>262307.78999999998</v>
      </c>
      <c r="D25" s="11">
        <v>0</v>
      </c>
      <c r="E25" s="11">
        <v>0</v>
      </c>
      <c r="F25" s="11">
        <v>0</v>
      </c>
      <c r="G25" s="11">
        <v>225460.36</v>
      </c>
      <c r="H25" s="11">
        <v>0</v>
      </c>
      <c r="I25" s="11">
        <f t="shared" si="2"/>
        <v>487768.14999999997</v>
      </c>
      <c r="J25" s="19">
        <v>3.3088460510766825E-2</v>
      </c>
      <c r="K25" s="38">
        <f t="shared" si="3"/>
        <v>16139</v>
      </c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9"/>
      <c r="AC25" s="9"/>
      <c r="AD25" s="6"/>
      <c r="AE25" s="6"/>
      <c r="AF25" s="6"/>
      <c r="AG25" s="44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</row>
    <row r="26" spans="1:120" x14ac:dyDescent="0.25">
      <c r="A26" s="65"/>
      <c r="B26" s="15" t="s">
        <v>12</v>
      </c>
      <c r="C26" s="11">
        <v>359568.77</v>
      </c>
      <c r="D26" s="11">
        <v>0</v>
      </c>
      <c r="E26" s="11">
        <v>0</v>
      </c>
      <c r="F26" s="11">
        <v>0</v>
      </c>
      <c r="G26" s="11">
        <v>393762.45</v>
      </c>
      <c r="H26" s="11">
        <v>0</v>
      </c>
      <c r="I26" s="11">
        <f t="shared" si="2"/>
        <v>753331.22</v>
      </c>
      <c r="J26" s="19">
        <v>3.7625561396448258E-2</v>
      </c>
      <c r="K26" s="38">
        <f t="shared" si="3"/>
        <v>28345</v>
      </c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9"/>
      <c r="AC26" s="9"/>
      <c r="AD26" s="6"/>
      <c r="AE26" s="6"/>
      <c r="AF26" s="6"/>
      <c r="AG26" s="44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</row>
    <row r="27" spans="1:120" ht="15" customHeight="1" x14ac:dyDescent="0.25">
      <c r="A27" s="65"/>
      <c r="B27" s="15" t="s">
        <v>65</v>
      </c>
      <c r="C27" s="11">
        <v>284817.34999999998</v>
      </c>
      <c r="D27" s="11">
        <v>0</v>
      </c>
      <c r="E27" s="11">
        <v>0</v>
      </c>
      <c r="F27" s="11">
        <v>0</v>
      </c>
      <c r="G27" s="11">
        <v>406058.01</v>
      </c>
      <c r="H27" s="11">
        <v>10000</v>
      </c>
      <c r="I27" s="11">
        <f t="shared" si="2"/>
        <v>700875.36</v>
      </c>
      <c r="J27" s="19">
        <v>0.823912259244723</v>
      </c>
      <c r="K27" s="38">
        <f t="shared" si="3"/>
        <v>577460</v>
      </c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9"/>
      <c r="AC27" s="9"/>
      <c r="AD27" s="6"/>
      <c r="AE27" s="6"/>
      <c r="AF27" s="6"/>
      <c r="AG27" s="44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</row>
    <row r="28" spans="1:120" ht="15" customHeight="1" x14ac:dyDescent="0.25">
      <c r="A28" s="65"/>
      <c r="B28" s="15" t="s">
        <v>70</v>
      </c>
      <c r="C28" s="11">
        <v>334742.68</v>
      </c>
      <c r="D28" s="11">
        <v>0</v>
      </c>
      <c r="E28" s="11">
        <v>0</v>
      </c>
      <c r="F28" s="11">
        <v>0</v>
      </c>
      <c r="G28" s="11">
        <v>326255.37</v>
      </c>
      <c r="H28" s="11">
        <v>0</v>
      </c>
      <c r="I28" s="11">
        <f t="shared" si="2"/>
        <v>660998.05000000005</v>
      </c>
      <c r="J28" s="19">
        <v>2.1811962246339734E-2</v>
      </c>
      <c r="K28" s="38">
        <f t="shared" si="3"/>
        <v>14418</v>
      </c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9"/>
      <c r="AC28" s="9"/>
      <c r="AD28" s="6"/>
      <c r="AE28" s="6"/>
      <c r="AF28" s="6"/>
      <c r="AG28" s="44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</row>
    <row r="29" spans="1:120" ht="15" customHeight="1" x14ac:dyDescent="0.25">
      <c r="A29" s="65"/>
      <c r="B29" s="15" t="s">
        <v>54</v>
      </c>
      <c r="C29" s="11">
        <v>170879.38</v>
      </c>
      <c r="D29" s="11">
        <v>0</v>
      </c>
      <c r="E29" s="11">
        <v>0</v>
      </c>
      <c r="F29" s="11">
        <v>0</v>
      </c>
      <c r="G29" s="11">
        <v>60120</v>
      </c>
      <c r="H29" s="11">
        <v>0</v>
      </c>
      <c r="I29" s="11">
        <f t="shared" si="2"/>
        <v>230999.38</v>
      </c>
      <c r="J29" s="19">
        <v>3.1215605799040085E-2</v>
      </c>
      <c r="K29" s="38">
        <f t="shared" si="3"/>
        <v>7211</v>
      </c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9"/>
      <c r="AC29" s="9"/>
      <c r="AD29" s="6"/>
      <c r="AE29" s="6"/>
      <c r="AF29" s="6"/>
      <c r="AG29" s="44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</row>
    <row r="30" spans="1:120" ht="15" customHeight="1" x14ac:dyDescent="0.25">
      <c r="A30" s="65"/>
      <c r="B30" s="15" t="s">
        <v>9</v>
      </c>
      <c r="C30" s="11">
        <v>347334.65</v>
      </c>
      <c r="D30" s="11">
        <v>0</v>
      </c>
      <c r="E30" s="11">
        <f>64921.15</f>
        <v>64921.15</v>
      </c>
      <c r="F30" s="11">
        <v>0</v>
      </c>
      <c r="G30" s="11">
        <v>2126993.0499999998</v>
      </c>
      <c r="H30" s="11">
        <v>5000</v>
      </c>
      <c r="I30" s="11">
        <f t="shared" si="2"/>
        <v>2544248.8499999996</v>
      </c>
      <c r="J30" s="19">
        <v>3.2651873054812194E-2</v>
      </c>
      <c r="K30" s="38">
        <f t="shared" si="3"/>
        <v>83074</v>
      </c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9"/>
      <c r="AC30" s="9"/>
      <c r="AD30" s="6"/>
      <c r="AE30" s="6"/>
      <c r="AF30" s="6"/>
      <c r="AG30" s="44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</row>
    <row r="31" spans="1:120" ht="15" customHeight="1" x14ac:dyDescent="0.25">
      <c r="A31" s="65"/>
      <c r="B31" s="15" t="s">
        <v>61</v>
      </c>
      <c r="C31" s="11">
        <v>218764.79</v>
      </c>
      <c r="D31" s="11">
        <v>0</v>
      </c>
      <c r="E31" s="11">
        <v>0</v>
      </c>
      <c r="F31" s="11">
        <v>0</v>
      </c>
      <c r="G31" s="11">
        <v>201893.41</v>
      </c>
      <c r="H31" s="11">
        <v>0</v>
      </c>
      <c r="I31" s="11">
        <f t="shared" si="2"/>
        <v>420658.2</v>
      </c>
      <c r="J31" s="19">
        <v>0.59768094938539984</v>
      </c>
      <c r="K31" s="38">
        <f t="shared" si="3"/>
        <v>251419</v>
      </c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9"/>
      <c r="AC31" s="9"/>
      <c r="AD31" s="6"/>
      <c r="AE31" s="6"/>
      <c r="AF31" s="6"/>
      <c r="AG31" s="44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</row>
    <row r="32" spans="1:120" ht="15" customHeight="1" x14ac:dyDescent="0.25">
      <c r="A32" s="65"/>
      <c r="B32" s="15" t="s">
        <v>71</v>
      </c>
      <c r="C32" s="11">
        <v>260546.33</v>
      </c>
      <c r="D32" s="11">
        <v>0</v>
      </c>
      <c r="E32" s="11">
        <v>0</v>
      </c>
      <c r="F32" s="11">
        <v>0</v>
      </c>
      <c r="G32" s="11">
        <v>201596.4</v>
      </c>
      <c r="H32" s="11">
        <v>0</v>
      </c>
      <c r="I32" s="11">
        <f t="shared" si="2"/>
        <v>462142.73</v>
      </c>
      <c r="J32" s="19">
        <v>5.358793683037634E-2</v>
      </c>
      <c r="K32" s="38">
        <f t="shared" si="3"/>
        <v>24765</v>
      </c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9"/>
      <c r="AC32" s="9"/>
      <c r="AD32" s="6"/>
      <c r="AE32" s="6"/>
      <c r="AF32" s="6"/>
      <c r="AG32" s="44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</row>
    <row r="33" spans="1:120" ht="15" customHeight="1" x14ac:dyDescent="0.25">
      <c r="A33" s="65"/>
      <c r="B33" s="15" t="s">
        <v>42</v>
      </c>
      <c r="C33" s="11">
        <v>638634.55000000005</v>
      </c>
      <c r="D33" s="11">
        <v>0</v>
      </c>
      <c r="E33" s="11">
        <v>0</v>
      </c>
      <c r="F33" s="11">
        <v>0</v>
      </c>
      <c r="G33" s="11">
        <v>625120</v>
      </c>
      <c r="H33" s="11">
        <v>0</v>
      </c>
      <c r="I33" s="11">
        <f t="shared" si="2"/>
        <v>1263754.55</v>
      </c>
      <c r="J33" s="19">
        <v>3.7915287913672838E-2</v>
      </c>
      <c r="K33" s="38">
        <f t="shared" si="3"/>
        <v>47916</v>
      </c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9"/>
      <c r="AC33" s="9"/>
      <c r="AD33" s="6"/>
      <c r="AE33" s="6"/>
      <c r="AF33" s="6"/>
      <c r="AG33" s="44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</row>
    <row r="34" spans="1:120" x14ac:dyDescent="0.25">
      <c r="A34" s="65"/>
      <c r="B34" s="15" t="s">
        <v>63</v>
      </c>
      <c r="C34" s="11">
        <v>360297.96</v>
      </c>
      <c r="D34" s="11">
        <v>0</v>
      </c>
      <c r="E34" s="11">
        <v>0</v>
      </c>
      <c r="F34" s="11">
        <v>0</v>
      </c>
      <c r="G34" s="11">
        <v>490482.13</v>
      </c>
      <c r="H34" s="11">
        <v>0</v>
      </c>
      <c r="I34" s="11">
        <f t="shared" si="2"/>
        <v>850780.09000000008</v>
      </c>
      <c r="J34" s="19">
        <v>3.6733840451758898E-2</v>
      </c>
      <c r="K34" s="38">
        <f t="shared" si="3"/>
        <v>31252</v>
      </c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9"/>
      <c r="AC34" s="9"/>
      <c r="AD34" s="6"/>
      <c r="AE34" s="6"/>
      <c r="AF34" s="6"/>
      <c r="AG34" s="44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</row>
    <row r="35" spans="1:120" x14ac:dyDescent="0.25">
      <c r="A35" s="65"/>
      <c r="B35" s="15" t="s">
        <v>44</v>
      </c>
      <c r="C35" s="11">
        <v>410419.12</v>
      </c>
      <c r="D35" s="11">
        <v>0</v>
      </c>
      <c r="E35" s="11">
        <v>0</v>
      </c>
      <c r="F35" s="11">
        <v>0</v>
      </c>
      <c r="G35" s="11">
        <v>491995.37</v>
      </c>
      <c r="H35" s="11">
        <v>100</v>
      </c>
      <c r="I35" s="11">
        <f t="shared" si="2"/>
        <v>902514.49</v>
      </c>
      <c r="J35" s="19">
        <v>2.7616445614352024E-2</v>
      </c>
      <c r="K35" s="38">
        <f t="shared" si="3"/>
        <v>24924</v>
      </c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9"/>
      <c r="AC35" s="9"/>
      <c r="AD35" s="6"/>
      <c r="AE35" s="6"/>
      <c r="AF35" s="6"/>
      <c r="AG35" s="44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</row>
    <row r="36" spans="1:120" ht="15" customHeight="1" x14ac:dyDescent="0.25">
      <c r="A36" s="65"/>
      <c r="B36" s="15" t="s">
        <v>33</v>
      </c>
      <c r="C36" s="11">
        <v>774961.52</v>
      </c>
      <c r="D36" s="11">
        <v>0</v>
      </c>
      <c r="E36" s="11">
        <v>0</v>
      </c>
      <c r="F36" s="11">
        <v>0</v>
      </c>
      <c r="G36" s="11">
        <v>664428.06999999995</v>
      </c>
      <c r="H36" s="11">
        <v>0</v>
      </c>
      <c r="I36" s="11">
        <f t="shared" si="2"/>
        <v>1439389.5899999999</v>
      </c>
      <c r="J36" s="19">
        <v>3.5593851457733722E-2</v>
      </c>
      <c r="K36" s="38">
        <f t="shared" si="3"/>
        <v>51233</v>
      </c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9"/>
      <c r="AC36" s="9"/>
      <c r="AD36" s="6"/>
      <c r="AE36" s="6"/>
      <c r="AF36" s="6"/>
      <c r="AG36" s="44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</row>
    <row r="37" spans="1:120" x14ac:dyDescent="0.25">
      <c r="A37" s="65"/>
      <c r="B37" s="15" t="s">
        <v>68</v>
      </c>
      <c r="C37" s="11">
        <v>375206.15</v>
      </c>
      <c r="D37" s="11">
        <v>0</v>
      </c>
      <c r="E37" s="11">
        <v>0</v>
      </c>
      <c r="F37" s="11">
        <v>0</v>
      </c>
      <c r="G37" s="11">
        <v>462591.49</v>
      </c>
      <c r="H37" s="11">
        <v>0</v>
      </c>
      <c r="I37" s="11">
        <f t="shared" si="2"/>
        <v>837797.64</v>
      </c>
      <c r="J37" s="19">
        <v>3.1175666770499145E-2</v>
      </c>
      <c r="K37" s="38">
        <f t="shared" si="3"/>
        <v>26119</v>
      </c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9"/>
      <c r="AC37" s="9"/>
      <c r="AD37" s="6"/>
      <c r="AE37" s="6"/>
      <c r="AF37" s="6"/>
      <c r="AG37" s="44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</row>
    <row r="38" spans="1:120" ht="15" customHeight="1" x14ac:dyDescent="0.25">
      <c r="A38" s="65"/>
      <c r="B38" s="13" t="s">
        <v>40</v>
      </c>
      <c r="C38" s="11">
        <v>434711.57</v>
      </c>
      <c r="D38" s="11">
        <v>0</v>
      </c>
      <c r="E38" s="11">
        <v>0</v>
      </c>
      <c r="F38" s="11">
        <v>0</v>
      </c>
      <c r="G38" s="11">
        <v>651218.67000000004</v>
      </c>
      <c r="H38" s="11">
        <v>0</v>
      </c>
      <c r="I38" s="11">
        <f t="shared" si="2"/>
        <v>1085930.24</v>
      </c>
      <c r="J38" s="19">
        <v>2.5165524478551027E-2</v>
      </c>
      <c r="K38" s="38">
        <f t="shared" si="3"/>
        <v>27328</v>
      </c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9"/>
      <c r="AC38" s="9"/>
      <c r="AD38" s="6"/>
      <c r="AE38" s="6"/>
      <c r="AF38" s="6"/>
      <c r="AG38" s="44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</row>
    <row r="39" spans="1:120" ht="15" customHeight="1" x14ac:dyDescent="0.25">
      <c r="A39" s="65"/>
      <c r="B39" s="13" t="s">
        <v>41</v>
      </c>
      <c r="C39" s="11">
        <v>478788.39</v>
      </c>
      <c r="D39" s="11">
        <v>0</v>
      </c>
      <c r="E39" s="11">
        <v>0</v>
      </c>
      <c r="F39" s="11">
        <v>0</v>
      </c>
      <c r="G39" s="11">
        <v>650970.55000000005</v>
      </c>
      <c r="H39" s="11">
        <v>0</v>
      </c>
      <c r="I39" s="11">
        <f t="shared" si="2"/>
        <v>1129758.94</v>
      </c>
      <c r="J39" s="19">
        <v>7.5289244199544261E-2</v>
      </c>
      <c r="K39" s="38">
        <f t="shared" si="3"/>
        <v>85059</v>
      </c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9"/>
      <c r="AC39" s="9"/>
      <c r="AD39" s="6"/>
      <c r="AE39" s="6"/>
      <c r="AF39" s="6"/>
      <c r="AG39" s="44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</row>
    <row r="40" spans="1:120" ht="15" customHeight="1" x14ac:dyDescent="0.25">
      <c r="A40" s="65"/>
      <c r="B40" s="13" t="s">
        <v>64</v>
      </c>
      <c r="C40" s="11">
        <v>409807.69</v>
      </c>
      <c r="D40" s="11">
        <v>0</v>
      </c>
      <c r="E40" s="11">
        <v>0</v>
      </c>
      <c r="F40" s="11">
        <v>0</v>
      </c>
      <c r="G40" s="11">
        <v>540515.37</v>
      </c>
      <c r="H40" s="11">
        <v>20420.400000000001</v>
      </c>
      <c r="I40" s="11">
        <f t="shared" si="2"/>
        <v>970743.46000000008</v>
      </c>
      <c r="J40" s="19">
        <v>1.9614684848895829E-2</v>
      </c>
      <c r="K40" s="38">
        <f t="shared" si="3"/>
        <v>19041</v>
      </c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9"/>
      <c r="AC40" s="9"/>
      <c r="AD40" s="6"/>
      <c r="AE40" s="6"/>
      <c r="AF40" s="6"/>
      <c r="AG40" s="44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</row>
    <row r="41" spans="1:120" ht="15" customHeight="1" x14ac:dyDescent="0.25">
      <c r="A41" s="65"/>
      <c r="B41" s="13" t="s">
        <v>45</v>
      </c>
      <c r="C41" s="11">
        <v>487461.53</v>
      </c>
      <c r="D41" s="11">
        <v>0</v>
      </c>
      <c r="E41" s="11">
        <v>0</v>
      </c>
      <c r="F41" s="11">
        <v>0</v>
      </c>
      <c r="G41" s="11">
        <v>162000</v>
      </c>
      <c r="H41" s="11">
        <v>1375</v>
      </c>
      <c r="I41" s="11">
        <f t="shared" si="2"/>
        <v>650836.53</v>
      </c>
      <c r="J41" s="19">
        <v>3.506536056741473E-2</v>
      </c>
      <c r="K41" s="38">
        <f t="shared" si="3"/>
        <v>22822</v>
      </c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9"/>
      <c r="AC41" s="9"/>
      <c r="AD41" s="6"/>
      <c r="AE41" s="6"/>
      <c r="AF41" s="6"/>
      <c r="AG41" s="44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</row>
    <row r="42" spans="1:120" ht="15" customHeight="1" x14ac:dyDescent="0.25">
      <c r="A42" s="65"/>
      <c r="B42" s="13" t="s">
        <v>62</v>
      </c>
      <c r="C42" s="11">
        <v>196978.89</v>
      </c>
      <c r="D42" s="11">
        <v>0</v>
      </c>
      <c r="E42" s="11">
        <v>0</v>
      </c>
      <c r="F42" s="11">
        <v>0</v>
      </c>
      <c r="G42" s="11">
        <v>171361.96</v>
      </c>
      <c r="H42" s="11">
        <v>0</v>
      </c>
      <c r="I42" s="11">
        <f t="shared" si="2"/>
        <v>368340.85</v>
      </c>
      <c r="J42" s="19">
        <v>0.80454866018763627</v>
      </c>
      <c r="K42" s="38">
        <f t="shared" si="3"/>
        <v>296348</v>
      </c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9"/>
      <c r="AC42" s="9"/>
      <c r="AD42" s="6"/>
      <c r="AE42" s="6"/>
      <c r="AF42" s="6"/>
      <c r="AG42" s="44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</row>
    <row r="43" spans="1:120" ht="15" customHeight="1" x14ac:dyDescent="0.25">
      <c r="A43" s="65"/>
      <c r="B43" s="13" t="s">
        <v>66</v>
      </c>
      <c r="C43" s="11">
        <v>171174.51</v>
      </c>
      <c r="D43" s="11">
        <v>0</v>
      </c>
      <c r="E43" s="11">
        <v>0</v>
      </c>
      <c r="F43" s="11">
        <v>0</v>
      </c>
      <c r="G43" s="11">
        <v>153736.70000000001</v>
      </c>
      <c r="H43" s="11">
        <v>0</v>
      </c>
      <c r="I43" s="11">
        <f t="shared" si="2"/>
        <v>324911.21000000002</v>
      </c>
      <c r="J43" s="19">
        <v>0.90581644783398496</v>
      </c>
      <c r="K43" s="38">
        <f t="shared" si="3"/>
        <v>294310</v>
      </c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9"/>
      <c r="AC43" s="9"/>
      <c r="AD43" s="6"/>
      <c r="AE43" s="6"/>
      <c r="AF43" s="6"/>
      <c r="AG43" s="44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</row>
    <row r="44" spans="1:120" ht="15" customHeight="1" x14ac:dyDescent="0.25">
      <c r="A44" s="65"/>
      <c r="B44" s="13" t="s">
        <v>36</v>
      </c>
      <c r="C44" s="11">
        <v>592692.26</v>
      </c>
      <c r="D44" s="11">
        <v>0</v>
      </c>
      <c r="E44" s="11">
        <v>0</v>
      </c>
      <c r="F44" s="11">
        <v>0</v>
      </c>
      <c r="G44" s="11">
        <v>1664688.27</v>
      </c>
      <c r="H44" s="11">
        <v>0</v>
      </c>
      <c r="I44" s="11">
        <f t="shared" ref="I44" si="4">SUM(C44:H44)</f>
        <v>2257380.5300000003</v>
      </c>
      <c r="J44" s="19">
        <v>3.8346635342589842E-2</v>
      </c>
      <c r="K44" s="38">
        <f t="shared" ref="K44" si="5">ROUND(+I44*J44,0)</f>
        <v>86563</v>
      </c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9"/>
      <c r="AC44" s="9"/>
      <c r="AD44" s="6"/>
      <c r="AE44" s="6"/>
      <c r="AF44" s="6"/>
      <c r="AG44" s="44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</row>
    <row r="45" spans="1:120" x14ac:dyDescent="0.25">
      <c r="A45" s="13"/>
      <c r="B45" s="15"/>
      <c r="C45" s="11"/>
      <c r="D45" s="11"/>
      <c r="E45" s="11"/>
      <c r="F45" s="11"/>
      <c r="G45" s="11"/>
      <c r="H45" s="11"/>
      <c r="I45" s="36"/>
      <c r="J45" s="20"/>
      <c r="K45" s="11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7"/>
      <c r="AC45" s="7"/>
      <c r="AD45" s="6"/>
      <c r="AE45" s="6"/>
      <c r="AF45" s="6"/>
      <c r="AG45" s="44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</row>
    <row r="46" spans="1:120" x14ac:dyDescent="0.25">
      <c r="A46" s="12" t="s">
        <v>13</v>
      </c>
      <c r="B46" s="15"/>
      <c r="C46" s="10">
        <f t="shared" ref="C46:I46" si="6">SUM(C9:C45)</f>
        <v>14459469.379999997</v>
      </c>
      <c r="D46" s="10">
        <f t="shared" si="6"/>
        <v>0</v>
      </c>
      <c r="E46" s="10">
        <f t="shared" si="6"/>
        <v>133684.61000000002</v>
      </c>
      <c r="F46" s="10">
        <f t="shared" si="6"/>
        <v>0</v>
      </c>
      <c r="G46" s="10">
        <f t="shared" si="6"/>
        <v>29976183.239999998</v>
      </c>
      <c r="H46" s="10">
        <f t="shared" si="6"/>
        <v>86806.93</v>
      </c>
      <c r="I46" s="10">
        <f t="shared" si="6"/>
        <v>44656144.160000011</v>
      </c>
      <c r="J46" s="19">
        <f>+K46/I46</f>
        <v>6.8955057762425484E-2</v>
      </c>
      <c r="K46" s="10">
        <f>SUM(K9:K45)</f>
        <v>3079267</v>
      </c>
      <c r="L46" s="8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6"/>
      <c r="AE46" s="6"/>
      <c r="AF46" s="6"/>
      <c r="AG46" s="44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</row>
    <row r="47" spans="1:120" ht="16.5" x14ac:dyDescent="0.25">
      <c r="A47" s="13" t="s">
        <v>79</v>
      </c>
      <c r="B47" s="15"/>
      <c r="C47" s="21" t="s">
        <v>27</v>
      </c>
      <c r="D47" s="21" t="s">
        <v>27</v>
      </c>
      <c r="E47" s="21" t="s">
        <v>27</v>
      </c>
      <c r="F47" s="21" t="s">
        <v>27</v>
      </c>
      <c r="G47" s="21" t="s">
        <v>27</v>
      </c>
      <c r="H47" s="21" t="s">
        <v>27</v>
      </c>
      <c r="I47" s="21" t="s">
        <v>27</v>
      </c>
      <c r="J47" s="20"/>
      <c r="K47" s="11"/>
      <c r="L47" s="8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6"/>
      <c r="AE47" s="6"/>
      <c r="AF47" s="6"/>
      <c r="AG47" s="44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</row>
    <row r="48" spans="1:120" x14ac:dyDescent="0.25">
      <c r="A48" s="15"/>
      <c r="B48" s="15"/>
      <c r="J48" s="20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9"/>
      <c r="AC48" s="9"/>
      <c r="AD48" s="6"/>
      <c r="AE48" s="6"/>
      <c r="AF48" s="6"/>
      <c r="AG48" s="44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</row>
    <row r="49" spans="1:120" x14ac:dyDescent="0.25">
      <c r="A49" s="55" t="s">
        <v>15</v>
      </c>
      <c r="B49" s="56"/>
      <c r="C49" s="8"/>
      <c r="D49" s="8"/>
      <c r="E49" s="8"/>
      <c r="F49" s="8"/>
      <c r="G49" s="8"/>
      <c r="H49" s="8"/>
      <c r="I49" s="9"/>
      <c r="J49" s="31"/>
      <c r="K49" s="9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9"/>
      <c r="AC49" s="9"/>
      <c r="AD49" s="6"/>
      <c r="AE49" s="6"/>
      <c r="AF49" s="6"/>
      <c r="AG49" s="44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</row>
    <row r="50" spans="1:120" x14ac:dyDescent="0.25">
      <c r="A50" s="12" t="s">
        <v>16</v>
      </c>
      <c r="B50" s="16"/>
      <c r="C50" s="10">
        <v>623525.61</v>
      </c>
      <c r="D50" s="10">
        <v>0</v>
      </c>
      <c r="E50" s="10">
        <v>0</v>
      </c>
      <c r="F50" s="10">
        <v>0</v>
      </c>
      <c r="G50" s="10">
        <v>347951.47000000003</v>
      </c>
      <c r="H50" s="10">
        <v>203395.36</v>
      </c>
      <c r="I50" s="11">
        <f>SUM(C50:H50)</f>
        <v>1174872.44</v>
      </c>
      <c r="J50" s="20">
        <v>1</v>
      </c>
      <c r="K50" s="38">
        <f t="shared" ref="K50" si="7">ROUND(+I50*J50,0)</f>
        <v>1174872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7"/>
      <c r="AC50" s="9"/>
      <c r="AD50" s="6"/>
      <c r="AE50" s="6"/>
      <c r="AF50" s="6"/>
      <c r="AG50" s="44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</row>
    <row r="51" spans="1:120" ht="16.5" x14ac:dyDescent="0.25">
      <c r="A51" s="13" t="s">
        <v>80</v>
      </c>
      <c r="B51" s="16"/>
      <c r="C51" s="21" t="s">
        <v>27</v>
      </c>
      <c r="D51" s="21" t="s">
        <v>27</v>
      </c>
      <c r="E51" s="21" t="s">
        <v>27</v>
      </c>
      <c r="F51" s="21" t="s">
        <v>27</v>
      </c>
      <c r="G51" s="21" t="s">
        <v>27</v>
      </c>
      <c r="H51" s="21" t="s">
        <v>27</v>
      </c>
      <c r="I51" s="21" t="s">
        <v>27</v>
      </c>
      <c r="J51" s="19">
        <v>1</v>
      </c>
      <c r="K51" s="10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7"/>
      <c r="AC51" s="7"/>
      <c r="AD51" s="6"/>
      <c r="AE51" s="6"/>
      <c r="AF51" s="6"/>
      <c r="AG51" s="44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</row>
    <row r="52" spans="1:120" x14ac:dyDescent="0.25">
      <c r="A52" s="15"/>
      <c r="B52" s="15"/>
      <c r="C52" s="21"/>
      <c r="D52" s="21"/>
      <c r="E52" s="21"/>
      <c r="F52" s="21"/>
      <c r="G52" s="21"/>
      <c r="H52" s="21"/>
      <c r="I52" s="21"/>
      <c r="J52" s="20"/>
      <c r="K52" s="9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9"/>
      <c r="AC52" s="9"/>
      <c r="AD52" s="6"/>
      <c r="AE52" s="6"/>
      <c r="AF52" s="6"/>
      <c r="AG52" s="44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</row>
    <row r="53" spans="1:120" x14ac:dyDescent="0.25">
      <c r="A53" s="55" t="s">
        <v>18</v>
      </c>
      <c r="B53" s="56"/>
      <c r="C53" s="8"/>
      <c r="D53" s="8"/>
      <c r="E53" s="8"/>
      <c r="F53" s="8"/>
      <c r="G53" s="8"/>
      <c r="H53" s="8"/>
      <c r="I53" s="9"/>
      <c r="J53" s="31"/>
      <c r="K53" s="9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9"/>
      <c r="AC53" s="9"/>
      <c r="AD53" s="6"/>
      <c r="AE53" s="6"/>
      <c r="AF53" s="6"/>
      <c r="AG53" s="44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</row>
    <row r="54" spans="1:120" x14ac:dyDescent="0.25">
      <c r="A54" s="12" t="s">
        <v>16</v>
      </c>
      <c r="B54" s="16"/>
      <c r="C54" s="10">
        <v>1960285.52</v>
      </c>
      <c r="D54" s="10">
        <v>90364.95</v>
      </c>
      <c r="E54" s="10">
        <v>0</v>
      </c>
      <c r="F54" s="10">
        <v>0</v>
      </c>
      <c r="G54" s="10">
        <v>407547.43</v>
      </c>
      <c r="H54" s="10">
        <v>326721.16000000003</v>
      </c>
      <c r="I54" s="11">
        <f>SUM(C54:H54)</f>
        <v>2784919.06</v>
      </c>
      <c r="J54" s="20">
        <v>1</v>
      </c>
      <c r="K54" s="38">
        <f t="shared" ref="K54" si="8">ROUND(+I54*J54,0)</f>
        <v>2784919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7"/>
      <c r="AC54" s="9"/>
      <c r="AD54" s="6"/>
      <c r="AE54" s="6"/>
      <c r="AF54" s="6"/>
      <c r="AG54" s="44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</row>
    <row r="55" spans="1:120" ht="16.5" x14ac:dyDescent="0.25">
      <c r="A55" s="13" t="s">
        <v>80</v>
      </c>
      <c r="B55" s="16"/>
      <c r="C55" s="21" t="s">
        <v>27</v>
      </c>
      <c r="D55" s="21" t="s">
        <v>27</v>
      </c>
      <c r="E55" s="21" t="s">
        <v>27</v>
      </c>
      <c r="F55" s="21" t="s">
        <v>27</v>
      </c>
      <c r="G55" s="21" t="s">
        <v>27</v>
      </c>
      <c r="H55" s="21" t="s">
        <v>27</v>
      </c>
      <c r="I55" s="21" t="s">
        <v>27</v>
      </c>
      <c r="J55" s="19">
        <v>1</v>
      </c>
      <c r="K55" s="10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7"/>
      <c r="AC55" s="7"/>
      <c r="AD55" s="6"/>
      <c r="AE55" s="6"/>
      <c r="AF55" s="6"/>
      <c r="AG55" s="44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</row>
    <row r="56" spans="1:120" x14ac:dyDescent="0.25">
      <c r="A56" s="15"/>
      <c r="B56" s="15"/>
      <c r="C56" s="21"/>
      <c r="D56" s="21"/>
      <c r="E56" s="21"/>
      <c r="F56" s="21"/>
      <c r="G56" s="21"/>
      <c r="H56" s="21"/>
      <c r="I56" s="21"/>
      <c r="J56" s="20"/>
      <c r="K56" s="9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9"/>
      <c r="AC56" s="9"/>
      <c r="AD56" s="6"/>
      <c r="AE56" s="6"/>
      <c r="AF56" s="6"/>
      <c r="AG56" s="44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</row>
    <row r="57" spans="1:120" x14ac:dyDescent="0.25">
      <c r="A57" s="55" t="s">
        <v>19</v>
      </c>
      <c r="B57" s="56"/>
      <c r="C57" s="8"/>
      <c r="D57" s="8"/>
      <c r="E57" s="8"/>
      <c r="F57" s="8"/>
      <c r="G57" s="8"/>
      <c r="H57" s="8"/>
      <c r="I57" s="9"/>
      <c r="J57" s="31"/>
      <c r="K57" s="9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9"/>
      <c r="AC57" s="9"/>
      <c r="AD57" s="6"/>
      <c r="AE57" s="6"/>
      <c r="AF57" s="6"/>
      <c r="AG57" s="44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</row>
    <row r="58" spans="1:120" x14ac:dyDescent="0.25">
      <c r="A58" s="12" t="s">
        <v>16</v>
      </c>
      <c r="B58" s="16"/>
      <c r="C58" s="10">
        <v>5146504.7700000005</v>
      </c>
      <c r="D58" s="10">
        <v>1526870.290000001</v>
      </c>
      <c r="E58" s="10">
        <v>0</v>
      </c>
      <c r="F58" s="10">
        <v>0</v>
      </c>
      <c r="G58" s="10">
        <v>947644.33</v>
      </c>
      <c r="H58" s="10">
        <v>1093325.8999999997</v>
      </c>
      <c r="I58" s="11">
        <f>SUM(C58:H58)</f>
        <v>8714345.290000001</v>
      </c>
      <c r="J58" s="20">
        <v>1</v>
      </c>
      <c r="K58" s="38">
        <f t="shared" ref="K58" si="9">ROUND(+I58*J58,0)</f>
        <v>8714345</v>
      </c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7"/>
      <c r="AC58" s="9"/>
      <c r="AD58" s="6"/>
      <c r="AE58" s="6"/>
      <c r="AF58" s="6"/>
      <c r="AG58" s="44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</row>
    <row r="59" spans="1:120" ht="16.5" x14ac:dyDescent="0.25">
      <c r="A59" s="13" t="s">
        <v>80</v>
      </c>
      <c r="B59" s="16"/>
      <c r="C59" s="21" t="s">
        <v>27</v>
      </c>
      <c r="D59" s="21" t="s">
        <v>27</v>
      </c>
      <c r="E59" s="21" t="s">
        <v>27</v>
      </c>
      <c r="F59" s="21" t="s">
        <v>27</v>
      </c>
      <c r="G59" s="21" t="s">
        <v>27</v>
      </c>
      <c r="H59" s="21" t="s">
        <v>27</v>
      </c>
      <c r="I59" s="21" t="s">
        <v>27</v>
      </c>
      <c r="J59" s="19">
        <v>1</v>
      </c>
      <c r="K59" s="10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7"/>
      <c r="AC59" s="7"/>
      <c r="AD59" s="6"/>
      <c r="AE59" s="6"/>
      <c r="AF59" s="6"/>
      <c r="AG59" s="44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</row>
    <row r="60" spans="1:120" x14ac:dyDescent="0.25">
      <c r="A60" s="15"/>
      <c r="B60" s="15"/>
      <c r="C60" s="8"/>
      <c r="D60" s="8"/>
      <c r="E60" s="8"/>
      <c r="F60" s="8"/>
      <c r="G60" s="8"/>
      <c r="H60" s="8"/>
      <c r="I60" s="9"/>
      <c r="J60" s="20"/>
      <c r="K60" s="9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9"/>
      <c r="AC60" s="9"/>
      <c r="AD60" s="6"/>
      <c r="AE60" s="6"/>
      <c r="AF60" s="6"/>
      <c r="AG60" s="44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</row>
    <row r="61" spans="1:120" ht="15" customHeight="1" x14ac:dyDescent="0.25">
      <c r="A61" s="55" t="s">
        <v>20</v>
      </c>
      <c r="B61" s="56"/>
      <c r="C61" s="8"/>
      <c r="D61" s="8"/>
      <c r="E61" s="8"/>
      <c r="F61" s="8"/>
      <c r="G61" s="8"/>
      <c r="H61" s="8"/>
      <c r="I61" s="9"/>
      <c r="J61" s="31"/>
      <c r="K61" s="9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9"/>
      <c r="AC61" s="9"/>
      <c r="AD61" s="6"/>
      <c r="AE61" s="6"/>
      <c r="AF61" s="6"/>
      <c r="AG61" s="44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</row>
    <row r="62" spans="1:120" x14ac:dyDescent="0.25">
      <c r="A62" s="12" t="s">
        <v>16</v>
      </c>
      <c r="B62" s="16"/>
      <c r="C62" s="10">
        <v>4512158.4999999991</v>
      </c>
      <c r="D62" s="10">
        <v>458203.3299999999</v>
      </c>
      <c r="E62" s="10">
        <v>0</v>
      </c>
      <c r="F62" s="10">
        <v>0</v>
      </c>
      <c r="G62" s="10">
        <v>628051.01</v>
      </c>
      <c r="H62" s="10">
        <v>819693.93000000052</v>
      </c>
      <c r="I62" s="11">
        <f>SUM(C62:H62)</f>
        <v>6418106.7699999996</v>
      </c>
      <c r="J62" s="20">
        <v>1</v>
      </c>
      <c r="K62" s="38">
        <f t="shared" ref="K62" si="10">ROUND(+I62*J62,0)</f>
        <v>6418107</v>
      </c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7"/>
      <c r="AC62" s="9"/>
    </row>
    <row r="63" spans="1:120" ht="16.5" x14ac:dyDescent="0.25">
      <c r="A63" s="13" t="s">
        <v>80</v>
      </c>
      <c r="B63" s="16"/>
      <c r="C63" s="21" t="s">
        <v>27</v>
      </c>
      <c r="D63" s="21" t="s">
        <v>27</v>
      </c>
      <c r="E63" s="21" t="s">
        <v>27</v>
      </c>
      <c r="F63" s="21" t="s">
        <v>27</v>
      </c>
      <c r="G63" s="21" t="s">
        <v>27</v>
      </c>
      <c r="H63" s="21" t="s">
        <v>27</v>
      </c>
      <c r="I63" s="21" t="s">
        <v>27</v>
      </c>
      <c r="J63" s="19">
        <v>1</v>
      </c>
      <c r="K63" s="10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7"/>
      <c r="AC63" s="7"/>
    </row>
    <row r="64" spans="1:120" x14ac:dyDescent="0.25">
      <c r="A64" s="15"/>
      <c r="B64" s="15"/>
      <c r="C64" s="8"/>
      <c r="D64" s="8"/>
      <c r="E64" s="8"/>
      <c r="F64" s="8"/>
      <c r="G64" s="8"/>
      <c r="H64" s="8"/>
      <c r="I64" s="9"/>
      <c r="J64" s="20"/>
      <c r="K64" s="9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9"/>
      <c r="AC64" s="9"/>
      <c r="AD64" s="6"/>
      <c r="AE64" s="6"/>
      <c r="AF64" s="6"/>
      <c r="AG64" s="44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</row>
    <row r="65" spans="1:120" ht="14.45" customHeight="1" x14ac:dyDescent="0.25">
      <c r="A65" s="55" t="s">
        <v>21</v>
      </c>
      <c r="B65" s="56"/>
      <c r="C65" s="8"/>
      <c r="D65" s="8"/>
      <c r="E65" s="8"/>
      <c r="F65" s="8"/>
      <c r="G65" s="8"/>
      <c r="H65" s="8"/>
      <c r="I65" s="9"/>
      <c r="J65" s="31"/>
      <c r="K65" s="9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9"/>
      <c r="AC65" s="9"/>
      <c r="AD65" s="6"/>
      <c r="AE65" s="6"/>
      <c r="AF65" s="6"/>
      <c r="AG65" s="44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</row>
    <row r="66" spans="1:120" x14ac:dyDescent="0.25">
      <c r="A66" s="12" t="s">
        <v>16</v>
      </c>
      <c r="B66" s="16"/>
      <c r="C66" s="10">
        <v>1827018.56</v>
      </c>
      <c r="D66" s="10">
        <v>427626.94000000012</v>
      </c>
      <c r="E66" s="10">
        <v>0</v>
      </c>
      <c r="F66" s="10">
        <v>0</v>
      </c>
      <c r="G66" s="10">
        <v>233514.63999999998</v>
      </c>
      <c r="H66" s="10">
        <v>351236.01</v>
      </c>
      <c r="I66" s="11">
        <f>SUM(C66:H66)</f>
        <v>2839396.1500000004</v>
      </c>
      <c r="J66" s="20">
        <v>1</v>
      </c>
      <c r="K66" s="38">
        <f t="shared" ref="K66" si="11">ROUND(+I66*J66,0)</f>
        <v>2839396</v>
      </c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7"/>
      <c r="AC66" s="9"/>
      <c r="AD66" s="6"/>
      <c r="AE66" s="6"/>
      <c r="AF66" s="6"/>
      <c r="AG66" s="44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</row>
    <row r="67" spans="1:120" ht="16.5" x14ac:dyDescent="0.25">
      <c r="A67" s="13" t="s">
        <v>80</v>
      </c>
      <c r="B67" s="16"/>
      <c r="C67" s="21" t="s">
        <v>27</v>
      </c>
      <c r="D67" s="21" t="s">
        <v>27</v>
      </c>
      <c r="E67" s="21" t="s">
        <v>27</v>
      </c>
      <c r="F67" s="21" t="s">
        <v>27</v>
      </c>
      <c r="G67" s="21" t="s">
        <v>27</v>
      </c>
      <c r="H67" s="21" t="s">
        <v>27</v>
      </c>
      <c r="I67" s="21" t="s">
        <v>27</v>
      </c>
      <c r="J67" s="19">
        <v>1</v>
      </c>
      <c r="K67" s="10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7"/>
      <c r="AC67" s="7"/>
      <c r="AD67" s="6"/>
      <c r="AE67" s="6"/>
      <c r="AF67" s="6"/>
      <c r="AG67" s="44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</row>
    <row r="68" spans="1:120" x14ac:dyDescent="0.25">
      <c r="A68" s="15"/>
      <c r="B68" s="15"/>
      <c r="C68" s="8"/>
      <c r="D68" s="8"/>
      <c r="E68" s="8"/>
      <c r="F68" s="8"/>
      <c r="G68" s="8"/>
      <c r="H68" s="8"/>
      <c r="I68" s="9"/>
      <c r="J68" s="20"/>
      <c r="K68" s="9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9"/>
      <c r="AC68" s="9"/>
      <c r="AD68" s="6"/>
      <c r="AE68" s="6"/>
      <c r="AF68" s="6"/>
      <c r="AG68" s="44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</row>
    <row r="69" spans="1:120" x14ac:dyDescent="0.25">
      <c r="A69" s="55" t="s">
        <v>22</v>
      </c>
      <c r="B69" s="56"/>
      <c r="C69" s="8"/>
      <c r="D69" s="8"/>
      <c r="E69" s="8"/>
      <c r="F69" s="8"/>
      <c r="G69" s="8"/>
      <c r="H69" s="8"/>
      <c r="I69" s="9"/>
      <c r="J69" s="31"/>
      <c r="K69" s="9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9"/>
      <c r="AC69" s="9"/>
      <c r="AD69" s="6"/>
      <c r="AE69" s="6"/>
      <c r="AF69" s="6"/>
      <c r="AG69" s="44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</row>
    <row r="70" spans="1:120" x14ac:dyDescent="0.25">
      <c r="A70" s="12" t="s">
        <v>16</v>
      </c>
      <c r="B70" s="16"/>
      <c r="C70" s="10">
        <v>11436489.290000005</v>
      </c>
      <c r="D70" s="10">
        <v>5338143.4999999981</v>
      </c>
      <c r="E70" s="49">
        <v>3267.2</v>
      </c>
      <c r="F70" s="10">
        <v>0</v>
      </c>
      <c r="G70" s="10">
        <v>1201312.620000001</v>
      </c>
      <c r="H70" s="10">
        <v>2631922.9099999992</v>
      </c>
      <c r="I70" s="11">
        <f>SUM(C70:H70)</f>
        <v>20611135.520000003</v>
      </c>
      <c r="J70" s="20">
        <v>1</v>
      </c>
      <c r="K70" s="38">
        <f t="shared" ref="K70" si="12">ROUND(+I70*J70,0)</f>
        <v>20611136</v>
      </c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7"/>
      <c r="AC70" s="9"/>
      <c r="AD70" s="6"/>
      <c r="AE70" s="6"/>
      <c r="AF70" s="6"/>
      <c r="AG70" s="44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</row>
    <row r="71" spans="1:120" ht="16.5" x14ac:dyDescent="0.25">
      <c r="A71" s="13" t="s">
        <v>80</v>
      </c>
      <c r="B71" s="16"/>
      <c r="C71" s="21" t="s">
        <v>27</v>
      </c>
      <c r="D71" s="21" t="s">
        <v>27</v>
      </c>
      <c r="E71" s="21" t="s">
        <v>27</v>
      </c>
      <c r="F71" s="21" t="s">
        <v>27</v>
      </c>
      <c r="G71" s="21" t="s">
        <v>27</v>
      </c>
      <c r="H71" s="21" t="s">
        <v>27</v>
      </c>
      <c r="I71" s="21" t="s">
        <v>27</v>
      </c>
      <c r="J71" s="19">
        <v>1</v>
      </c>
      <c r="K71" s="10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7"/>
      <c r="AC71" s="7"/>
      <c r="AD71" s="6"/>
      <c r="AE71" s="6"/>
      <c r="AF71" s="6"/>
      <c r="AG71" s="44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</row>
    <row r="72" spans="1:120" x14ac:dyDescent="0.25">
      <c r="A72" s="15"/>
      <c r="B72" s="15"/>
      <c r="C72" s="8"/>
      <c r="D72" s="8"/>
      <c r="E72" s="8"/>
      <c r="F72" s="8"/>
      <c r="G72" s="8"/>
      <c r="H72" s="8"/>
      <c r="I72" s="9"/>
      <c r="J72" s="20"/>
      <c r="K72" s="9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9"/>
      <c r="AC72" s="9"/>
      <c r="AD72" s="6"/>
      <c r="AE72" s="6"/>
      <c r="AF72" s="6"/>
      <c r="AG72" s="44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</row>
    <row r="73" spans="1:120" x14ac:dyDescent="0.25">
      <c r="A73" s="55" t="s">
        <v>23</v>
      </c>
      <c r="B73" s="56"/>
      <c r="C73" s="8"/>
      <c r="D73" s="8"/>
      <c r="E73" s="8"/>
      <c r="F73" s="8"/>
      <c r="G73" s="8"/>
      <c r="H73" s="8"/>
      <c r="I73" s="9"/>
      <c r="J73" s="31"/>
      <c r="K73" s="9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9"/>
      <c r="AC73" s="9"/>
      <c r="AD73" s="6"/>
      <c r="AE73" s="6"/>
      <c r="AF73" s="6"/>
      <c r="AG73" s="44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</row>
    <row r="74" spans="1:120" x14ac:dyDescent="0.25">
      <c r="A74" s="12" t="s">
        <v>16</v>
      </c>
      <c r="B74" s="15"/>
      <c r="C74" s="10">
        <v>638242.00999999989</v>
      </c>
      <c r="D74" s="10">
        <v>255637.46000000002</v>
      </c>
      <c r="E74" s="10">
        <v>0</v>
      </c>
      <c r="F74" s="10">
        <v>0</v>
      </c>
      <c r="G74" s="10">
        <v>47874.84</v>
      </c>
      <c r="H74" s="10">
        <v>110172.13999999998</v>
      </c>
      <c r="I74" s="11">
        <f>SUM(C74:H74)</f>
        <v>1051926.45</v>
      </c>
      <c r="J74" s="20">
        <v>1</v>
      </c>
      <c r="K74" s="38">
        <f t="shared" ref="K74" si="13">ROUND(+I74*J74,0)</f>
        <v>1051926</v>
      </c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7"/>
      <c r="AC74" s="9"/>
      <c r="AD74" s="6"/>
      <c r="AE74" s="6"/>
      <c r="AF74" s="6"/>
      <c r="AG74" s="44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</row>
    <row r="75" spans="1:120" ht="16.5" x14ac:dyDescent="0.25">
      <c r="A75" s="13" t="s">
        <v>80</v>
      </c>
      <c r="B75" s="15"/>
      <c r="C75" s="21" t="s">
        <v>27</v>
      </c>
      <c r="D75" s="21" t="s">
        <v>27</v>
      </c>
      <c r="E75" s="21" t="s">
        <v>27</v>
      </c>
      <c r="F75" s="21" t="s">
        <v>27</v>
      </c>
      <c r="G75" s="21" t="s">
        <v>27</v>
      </c>
      <c r="H75" s="21" t="s">
        <v>27</v>
      </c>
      <c r="I75" s="21" t="s">
        <v>27</v>
      </c>
      <c r="J75" s="19">
        <v>1</v>
      </c>
      <c r="K75" s="10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7"/>
      <c r="AC75" s="7"/>
      <c r="AD75" s="6"/>
      <c r="AE75" s="6"/>
      <c r="AF75" s="6"/>
      <c r="AG75" s="44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</row>
    <row r="76" spans="1:120" x14ac:dyDescent="0.25">
      <c r="A76" s="30"/>
      <c r="B76" s="15"/>
      <c r="C76" s="8"/>
      <c r="D76" s="8"/>
      <c r="E76" s="8"/>
      <c r="F76" s="8"/>
      <c r="G76" s="8"/>
      <c r="H76" s="8"/>
      <c r="I76" s="9"/>
      <c r="J76" s="20"/>
      <c r="K76" s="9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9"/>
      <c r="AC76" s="9"/>
      <c r="AD76" s="6"/>
      <c r="AE76" s="6"/>
      <c r="AF76" s="6"/>
      <c r="AG76" s="44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</row>
    <row r="77" spans="1:120" x14ac:dyDescent="0.25">
      <c r="A77" s="15"/>
      <c r="B77" s="15"/>
      <c r="C77" s="8"/>
      <c r="D77" s="8"/>
      <c r="E77" s="8"/>
      <c r="F77" s="8"/>
      <c r="G77" s="8"/>
      <c r="H77" s="8"/>
      <c r="I77" s="9"/>
      <c r="J77" s="20"/>
      <c r="K77" s="9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9"/>
      <c r="AC77" s="9"/>
      <c r="AD77" s="6"/>
      <c r="AE77" s="6"/>
      <c r="AF77" s="6"/>
      <c r="AG77" s="44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</row>
    <row r="78" spans="1:120" x14ac:dyDescent="0.25">
      <c r="A78" s="57" t="s">
        <v>24</v>
      </c>
      <c r="B78" s="58"/>
      <c r="C78" s="8"/>
      <c r="D78" s="8"/>
      <c r="E78" s="8"/>
      <c r="F78" s="8"/>
      <c r="G78" s="8"/>
      <c r="H78" s="8"/>
      <c r="I78" s="9"/>
      <c r="J78" s="37"/>
      <c r="K78" s="9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9"/>
      <c r="AC78" s="9"/>
      <c r="AD78" s="6"/>
      <c r="AE78" s="6"/>
      <c r="AF78" s="6"/>
      <c r="AG78" s="44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</row>
    <row r="79" spans="1:120" x14ac:dyDescent="0.25">
      <c r="A79" s="12" t="s">
        <v>25</v>
      </c>
      <c r="C79" s="10">
        <f t="shared" ref="C79:H79" si="14">C74+C70+C66+C62+C58+C54+C50+C46</f>
        <v>40603693.640000001</v>
      </c>
      <c r="D79" s="10">
        <f t="shared" si="14"/>
        <v>8096846.4699999997</v>
      </c>
      <c r="E79" s="10">
        <f t="shared" si="14"/>
        <v>136951.81000000003</v>
      </c>
      <c r="F79" s="10">
        <f t="shared" si="14"/>
        <v>0</v>
      </c>
      <c r="G79" s="10">
        <f t="shared" si="14"/>
        <v>33790079.579999998</v>
      </c>
      <c r="H79" s="10">
        <f t="shared" si="14"/>
        <v>5623274.3399999999</v>
      </c>
      <c r="I79" s="10">
        <f>I74+I70+I66+I62+I58+I54+I50+I46</f>
        <v>88250845.840000018</v>
      </c>
      <c r="J79" s="10" t="s">
        <v>108</v>
      </c>
      <c r="K79" s="10">
        <f>K74+K70+K66+K62+K58+K54+K50+K46</f>
        <v>46673968</v>
      </c>
      <c r="L79" s="7">
        <v>4015504.4</v>
      </c>
      <c r="M79" s="10">
        <v>1514595.72</v>
      </c>
      <c r="N79" s="7">
        <v>170213.78</v>
      </c>
      <c r="O79" s="10">
        <v>141361.12</v>
      </c>
      <c r="P79" s="7">
        <v>0</v>
      </c>
      <c r="Q79" s="10">
        <v>55343.44</v>
      </c>
      <c r="R79" s="7">
        <v>140432.98000000001</v>
      </c>
      <c r="S79" s="10">
        <v>249897.74</v>
      </c>
      <c r="T79" s="7">
        <v>0</v>
      </c>
      <c r="U79" s="10">
        <v>36652.71</v>
      </c>
      <c r="V79" s="7">
        <v>1728399.35</v>
      </c>
      <c r="W79" s="10">
        <v>3652557.5100000002</v>
      </c>
      <c r="X79" s="7">
        <v>-4649762</v>
      </c>
      <c r="Y79" s="10">
        <v>0</v>
      </c>
      <c r="Z79" s="7">
        <v>899866.42</v>
      </c>
      <c r="AA79" s="10">
        <v>1104232.19</v>
      </c>
      <c r="AB79" s="7">
        <f>SUM(Z79,X79,V79,T79,R79,P79,N79,L79)</f>
        <v>2304654.9299999997</v>
      </c>
      <c r="AC79" s="10">
        <f>SUM(AA79,Y79,W79,U79,S79,Q79,O79,M79)</f>
        <v>6754640.4300000006</v>
      </c>
      <c r="AD79" s="6"/>
      <c r="AE79" s="6"/>
      <c r="AF79" s="6"/>
      <c r="AG79" s="44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</row>
    <row r="80" spans="1:120" ht="16.5" x14ac:dyDescent="0.25">
      <c r="A80" s="13" t="s">
        <v>78</v>
      </c>
      <c r="B80" s="15"/>
      <c r="C80" s="21" t="s">
        <v>27</v>
      </c>
      <c r="D80" s="21" t="s">
        <v>27</v>
      </c>
      <c r="E80" s="21" t="s">
        <v>27</v>
      </c>
      <c r="F80" s="21" t="s">
        <v>27</v>
      </c>
      <c r="G80" s="21" t="s">
        <v>27</v>
      </c>
      <c r="H80" s="21" t="s">
        <v>27</v>
      </c>
      <c r="I80" s="21" t="s">
        <v>27</v>
      </c>
      <c r="J80" s="20"/>
      <c r="K80" s="21" t="s">
        <v>27</v>
      </c>
      <c r="L80" s="21" t="s">
        <v>27</v>
      </c>
      <c r="M80" s="21" t="s">
        <v>27</v>
      </c>
      <c r="N80" s="21" t="s">
        <v>27</v>
      </c>
      <c r="O80" s="21" t="s">
        <v>27</v>
      </c>
      <c r="P80" s="21" t="s">
        <v>27</v>
      </c>
      <c r="Q80" s="21" t="s">
        <v>27</v>
      </c>
      <c r="R80" s="21" t="s">
        <v>27</v>
      </c>
      <c r="S80" s="21" t="s">
        <v>27</v>
      </c>
      <c r="T80" s="21" t="s">
        <v>27</v>
      </c>
      <c r="U80" s="21" t="s">
        <v>27</v>
      </c>
      <c r="V80" s="21" t="s">
        <v>27</v>
      </c>
      <c r="W80" s="21" t="s">
        <v>27</v>
      </c>
      <c r="X80" s="21" t="s">
        <v>27</v>
      </c>
      <c r="Y80" s="21" t="s">
        <v>27</v>
      </c>
      <c r="Z80" s="21" t="s">
        <v>27</v>
      </c>
      <c r="AA80" s="21" t="s">
        <v>27</v>
      </c>
      <c r="AB80" s="21" t="s">
        <v>27</v>
      </c>
      <c r="AC80" s="21" t="s">
        <v>27</v>
      </c>
      <c r="AD80" s="6"/>
      <c r="AE80" s="6"/>
      <c r="AF80" s="6"/>
      <c r="AG80" s="44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</row>
    <row r="82" spans="1:28" ht="17.25" x14ac:dyDescent="0.25">
      <c r="A82" s="2" t="s">
        <v>98</v>
      </c>
      <c r="AB82" s="14"/>
    </row>
    <row r="83" spans="1:28" ht="17.25" x14ac:dyDescent="0.25">
      <c r="A83" s="2" t="s">
        <v>99</v>
      </c>
      <c r="AB83" s="14"/>
    </row>
    <row r="84" spans="1:28" ht="17.25" x14ac:dyDescent="0.25">
      <c r="A84" s="2" t="s">
        <v>102</v>
      </c>
      <c r="I84" s="14"/>
      <c r="K84" s="14"/>
      <c r="AB84" s="14"/>
    </row>
    <row r="85" spans="1:28" ht="17.25" x14ac:dyDescent="0.25">
      <c r="A85" s="2" t="s">
        <v>103</v>
      </c>
      <c r="I85" s="14"/>
      <c r="K85" s="14"/>
      <c r="AB85" s="14"/>
    </row>
    <row r="86" spans="1:28" ht="17.25" x14ac:dyDescent="0.25">
      <c r="A86" s="2" t="s">
        <v>107</v>
      </c>
      <c r="AB86" s="14"/>
    </row>
    <row r="87" spans="1:28" ht="17.25" x14ac:dyDescent="0.25">
      <c r="A87" s="41" t="s">
        <v>77</v>
      </c>
    </row>
  </sheetData>
  <sortState xmlns:xlrd2="http://schemas.microsoft.com/office/spreadsheetml/2017/richdata2" ref="A9:B44">
    <sortCondition ref="A9:A44"/>
  </sortState>
  <mergeCells count="29">
    <mergeCell ref="A78:B78"/>
    <mergeCell ref="A49:B49"/>
    <mergeCell ref="A53:B53"/>
    <mergeCell ref="A57:B57"/>
    <mergeCell ref="A61:B61"/>
    <mergeCell ref="A65:B65"/>
    <mergeCell ref="A69:B69"/>
    <mergeCell ref="A73:B73"/>
    <mergeCell ref="Z5:AA5"/>
    <mergeCell ref="AB5:AC5"/>
    <mergeCell ref="A8:B8"/>
    <mergeCell ref="N5:O5"/>
    <mergeCell ref="P5:Q5"/>
    <mergeCell ref="R5:S5"/>
    <mergeCell ref="T5:U5"/>
    <mergeCell ref="V5:W5"/>
    <mergeCell ref="X5:Y5"/>
    <mergeCell ref="G5:G6"/>
    <mergeCell ref="H5:H6"/>
    <mergeCell ref="I5:I6"/>
    <mergeCell ref="J5:J6"/>
    <mergeCell ref="K5:K6"/>
    <mergeCell ref="L5:M5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88ffb1c-9230-4705-a789-27bae69f5829">
      <Terms xmlns="http://schemas.microsoft.com/office/infopath/2007/PartnerControls"/>
    </lcf76f155ced4ddcb4097134ff3c332f>
    <TaxCatchAll xmlns="b6888f76-1100-40b0-929b-1efe9044426d" xsi:nil="true"/>
    <OriginalFileDate xmlns="f88ffb1c-9230-4705-a789-27bae69f5829" xsi:nil="true"/>
    <Owner xmlns="f88ffb1c-9230-4705-a789-27bae69f5829">
      <UserInfo>
        <DisplayName/>
        <AccountId xsi:nil="true"/>
        <AccountType/>
      </UserInfo>
    </Owner>
    <_Flow_SignoffStatus xmlns="f88ffb1c-9230-4705-a789-27bae69f5829" xsi:nil="true"/>
    <Notes xmlns="f88ffb1c-9230-4705-a789-27bae69f582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F805D1E1DA4A49A223477D3B105720" ma:contentTypeVersion="21" ma:contentTypeDescription="Create a new document." ma:contentTypeScope="" ma:versionID="1883b834d3aa6d865b50bdf81bb54b4d">
  <xsd:schema xmlns:xsd="http://www.w3.org/2001/XMLSchema" xmlns:xs="http://www.w3.org/2001/XMLSchema" xmlns:p="http://schemas.microsoft.com/office/2006/metadata/properties" xmlns:ns2="f88ffb1c-9230-4705-a789-27bae69f5829" xmlns:ns3="b6888f76-1100-40b0-929b-1efe9044426d" targetNamespace="http://schemas.microsoft.com/office/2006/metadata/properties" ma:root="true" ma:fieldsID="41f3d3bb6af9996bd7003e59ea38af24" ns2:_="" ns3:_="">
    <xsd:import namespace="f88ffb1c-9230-4705-a789-27bae69f5829"/>
    <xsd:import namespace="b6888f76-1100-40b0-929b-1efe90444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Owner" minOccurs="0"/>
                <xsd:element ref="ns2:OriginalFileDate" minOccurs="0"/>
                <xsd:element ref="ns2:_Flow_SignoffStatus" minOccurs="0"/>
                <xsd:element ref="ns2:MediaServiceLocation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8ffb1c-9230-4705-a789-27bae69f58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efa54f2-5b03-49c6-9483-51c08a9736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Owner" ma:index="22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riginalFileDate" ma:index="23" nillable="true" ma:displayName="Original File Date" ma:format="DateOnly" ma:internalName="OriginalFileDate">
      <xsd:simpleType>
        <xsd:restriction base="dms:DateTime"/>
      </xsd:simpleType>
    </xsd:element>
    <xsd:element name="_Flow_SignoffStatus" ma:index="24" nillable="true" ma:displayName="Sign-off status" ma:internalName="_x0024_Resources_x003a_core_x002c_Signoff_Status">
      <xsd:simpleType>
        <xsd:restriction base="dms:Text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Notes" ma:index="26" nillable="true" ma:displayName="Notes" ma:format="Dropdown" ma:internalName="Not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888f76-1100-40b0-929b-1efe90444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b0cac33-65cc-488e-b290-aff2b08f7242}" ma:internalName="TaxCatchAll" ma:showField="CatchAllData" ma:web="b6888f76-1100-40b0-929b-1efe90444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WQ+e0FGNEVBRkQyLUE1RjAtNDhGMS1CNjE2LTI3N0E1OUE3ODk4NX08L2lkPjxWYWxpZD50cnVlPC9WYWxpZD48aXRlbT48c2lzbCBzaXNsVmVyc2lvbj0iMCIgcG9saWN5PSJlOWMwYjhkNy1iZGI0LTRmZDMtYjYyYS1mNTAzMjdhYWVmY2UiIG9yaWdpbj0idXNlckFwcHJvdmVkU3VnZ2VzdGlvbiI+PGVsZW1lbnQgdWlkPSJkZjA2MWM1OC1iYzA2LTQxZjctYTNmMi1jZWZhNjI0NTE3YzEiIHZhbHVlPSIiIHhtbG5zPSJodHRwOi8vd3d3LmJvbGRvbmphbWVzLmNvbS8yMDA4LzAxL3NpZS9pbnRlcm5hbC9sYWJlbCIgLz48ZWxlbWVudCB1aWQ9ImI3NjBhZGE1LTEyYmUtNGE5OS05YzU4LWUzODY1NTc4N2UzMyIgdmFsdWU9IiIgeG1sbnM9Imh0dHA6Ly93d3cuYm9sZG9uamFtZXMuY29tLzIwMDgvMDEvc2llL2ludGVybmFsL2xhYmVsIiAvPjwvc2lzbD48VXNlck5hbWU+Q09SUFxkdHNvMTQwPC9Vc2VyTmFtZT48RGF0ZVRpbWU+Ny80LzIwMjMgNDo1MToxOSBBTTwvRGF0ZVRpbWU+PExhYmVsU3RyaW5nPkFFUCBDb25maWRlbnRpYWwgU3BlY2lhbCBIYW5kbGluZzwvTGFiZWxTdHJpbmc+PC9pdGVtPjxpdGVtPjxzaXNsIHNpc2xWZXJzaW9uPSIwIiBwb2xpY3k9ImU5YzBiOGQ3LWJkYjQtNGZkMy1iNjJhLWY1MDMyN2FhZWZjZSIgb3JpZ2luPSJ1c2VyU2VsZWN0ZWQiPjxlbGVtZW50IHVpZD0iYzVmOGViMTItNWIyNy00MzlkLWFhYTYtMzQwMmFmNjI2ZmEzIiB2YWx1ZT0iIiB4bWxucz0iaHR0cDovL3d3dy5ib2xkb25qYW1lcy5jb20vMjAwOC8wMS9zaWUvaW50ZXJuYWwvbGFiZWwiIC8+PGVsZW1lbnQgdWlkPSJkMTRmNWMzNi1mNDRhLTQzMTUtYjQzOC0wMDVjZmU4ZjA2OWYiIHZhbHVlPSIiIHhtbG5zPSJodHRwOi8vd3d3LmJvbGRvbmphbWVzLmNvbS8yMDA4LzAxL3NpZS9pbnRlcm5hbC9sYWJlbCIgLz48L3Npc2w+PFVzZXJOYW1lPkNPUlBcczI5MTEyNTwvVXNlck5hbWU+PERhdGVUaW1lPjcvMzAvMjAyNiA0OjE2OjMyIFBNPC9EYXRlVGltZT48TGFiZWxTdHJpbmc+QUVQIFB1YmxpYzwvTGFiZWxTdHJpbmc+PC9pdGVtPjwvbGFiZWxIaXN0b3J5Pg==</Value>
  <Signature xmlns="http://www.w3.org/2000/09/xmldsig#">
    <SignedInfo>
      <CanonicalizationMethod Algorithm="http://www.w3.org/TR/2001/REC-xml-c14n-20010315"/>
      <SignatureMethod Algorithm="http://www.w3.org/2001/04/xmldsig-more#rsa-sha256"/>
      <Reference URI="">
        <Transforms>
          <Transform Algorithm="http://www.w3.org/2000/09/xmldsig#enveloped-signature"/>
        </Transforms>
        <DigestMethod Algorithm="http://www.w3.org/2001/04/xmlenc#sha256"/>
        <DigestValue>YL6XROzi0XrmAZko/5XtFOg8Xdug9mtAmJn0wHoXFlQ=</DigestValue>
      </Reference>
      <Reference URI="#CLASSIFICATIONHISTORY">
        <DigestMethod Algorithm="http://www.w3.org/2001/04/xmlenc#sha256"/>
        <DigestValue>4vWs826sE6/aoE/gsv0rII39NgmfKpvVlYYC93sllcw=</DigestValue>
      </Reference>
    </SignedInfo>
    <SignatureValue>byAA6IiIiKLVXQ3F7DTcsGjFc3g5o6MmKHtJ3eiQTKYrdmTv+1dXCCoyhIMsYJDCi4VnTcVcp+upcgpaIVJhuQ==</SignatureValue>
    <Object Id="CLASSIFICATIONHISTORY">
      <ArrayOfString xmlns:xsd="http://www.w3.org/2001/XMLSchema" xmlns:xsi="http://www.w3.org/2001/XMLSchema-instance" xmlns="">
        <string>6nbrguSXQb+e+E7vfQLOvbbTN4ohJwZm</string>
      </ArrayOfString>
    </Object>
  </Signature>
</WrappedLabelHistory>
</file>

<file path=customXml/item5.xml><?xml version="1.0" encoding="utf-8"?>
<sisl xmlns:xsd="http://www.w3.org/2001/XMLSchema" xmlns:xsi="http://www.w3.org/2001/XMLSchema-instance" xmlns="http://www.boldonjames.com/2008/01/sie/internal/label" sislVersion="0" policy="e9c0b8d7-bdb4-4fd3-b62a-f50327aaefce" origin="userSelected">
  <element uid="c5f8eb12-5b27-439d-aaa6-3402af626fa3" value=""/>
  <element uid="d14f5c36-f44a-4315-b438-005cfe8f069f" value=""/>
</sisl>
</file>

<file path=customXml/itemProps1.xml><?xml version="1.0" encoding="utf-8"?>
<ds:datastoreItem xmlns:ds="http://schemas.openxmlformats.org/officeDocument/2006/customXml" ds:itemID="{3C02DB46-3F56-4969-A3FD-EA0BF666B7F5}">
  <ds:schemaRefs>
    <ds:schemaRef ds:uri="http://schemas.microsoft.com/office/infopath/2007/PartnerControls"/>
    <ds:schemaRef ds:uri="http://schemas.microsoft.com/office/2006/documentManagement/types"/>
    <ds:schemaRef ds:uri="b6888f76-1100-40b0-929b-1efe9044426d"/>
    <ds:schemaRef ds:uri="http://www.w3.org/XML/1998/namespace"/>
    <ds:schemaRef ds:uri="http://purl.org/dc/dcmitype/"/>
    <ds:schemaRef ds:uri="http://purl.org/dc/terms/"/>
    <ds:schemaRef ds:uri="http://schemas.openxmlformats.org/package/2006/metadata/core-properties"/>
    <ds:schemaRef ds:uri="f88ffb1c-9230-4705-a789-27bae69f5829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3D8C1E6-13FF-4C11-83AF-C0F285CF09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8ffb1c-9230-4705-a789-27bae69f5829"/>
    <ds:schemaRef ds:uri="b6888f76-1100-40b0-929b-1efe90444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290174-7179-478A-A933-C2153243045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F4EAFD2-A5F0-48F1-B616-277A59A78985}">
  <ds:schemaRefs>
    <ds:schemaRef ds:uri="http://www.w3.org/2001/XMLSchema"/>
    <ds:schemaRef ds:uri="http://www.boldonjames.com/2016/02/Classifier/internal/wrappedLabelHistory"/>
    <ds:schemaRef ds:uri="http://www.w3.org/2000/09/xmldsig#"/>
    <ds:schemaRef ds:uri=""/>
  </ds:schemaRefs>
</ds:datastoreItem>
</file>

<file path=customXml/itemProps5.xml><?xml version="1.0" encoding="utf-8"?>
<ds:datastoreItem xmlns:ds="http://schemas.openxmlformats.org/officeDocument/2006/customXml" ds:itemID="{6BC857E2-B273-4E83-80C0-844E89A66A1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Test Year</vt:lpstr>
      <vt:lpstr>2024</vt:lpstr>
      <vt:lpstr>2023</vt:lpstr>
      <vt:lpstr>2022</vt:lpstr>
      <vt:lpstr>'Test Year'!Print_Area</vt:lpstr>
      <vt:lpstr>'2024'!Print_Titles</vt:lpstr>
      <vt:lpstr>'Test Year'!Print_Titles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 Holmes</dc:creator>
  <cp:keywords/>
  <dc:description/>
  <cp:lastModifiedBy>Michelle Caldwell</cp:lastModifiedBy>
  <cp:revision/>
  <cp:lastPrinted>2025-11-05T19:45:31Z</cp:lastPrinted>
  <dcterms:created xsi:type="dcterms:W3CDTF">2017-07-08T11:36:18Z</dcterms:created>
  <dcterms:modified xsi:type="dcterms:W3CDTF">2026-07-30T16:16:36Z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9d05ce30-7580-4815-a13b-4c915ca45f88</vt:lpwstr>
  </property>
  <property fmtid="{D5CDD505-2E9C-101B-9397-08002B2CF9AE}" pid="3" name="bjSaver">
    <vt:lpwstr>Mi39hO3HnyGKPpM5fWTIbo6WioE9pMJk</vt:lpwstr>
  </property>
  <property fmtid="{D5CDD505-2E9C-101B-9397-08002B2CF9AE}" pid="4" name="Visual Markings Removed">
    <vt:lpwstr>No</vt:lpwstr>
  </property>
  <property fmtid="{D5CDD505-2E9C-101B-9397-08002B2CF9AE}" pid="5" name="{A44787D4-0540-4523-9961-78E4036D8C6D}">
    <vt:lpwstr>{F0F275EB-E66B-4932-B50B-CC96FC4EB07F}</vt:lpwstr>
  </property>
  <property fmtid="{D5CDD505-2E9C-101B-9397-08002B2CF9AE}" pid="6" name="bjClsUserRVM">
    <vt:lpwstr>[]</vt:lpwstr>
  </property>
  <property fmtid="{D5CDD505-2E9C-101B-9397-08002B2CF9AE}" pid="7" name="ContentTypeId">
    <vt:lpwstr>0x0101004DF805D1E1DA4A49A223477D3B105720</vt:lpwstr>
  </property>
  <property fmtid="{D5CDD505-2E9C-101B-9397-08002B2CF9AE}" pid="8" name="MediaServiceImageTags">
    <vt:lpwstr/>
  </property>
  <property fmtid="{D5CDD505-2E9C-101B-9397-08002B2CF9AE}" pid="9" name="bjDocumentLabelXML">
    <vt:lpwstr>&lt;?xml version="1.0" encoding="us-ascii"?&gt;&lt;sisl xmlns:xsd="http://www.w3.org/2001/XMLSchema" xmlns:xsi="http://www.w3.org/2001/XMLSchema-instance" sislVersion="0" policy="e9c0b8d7-bdb4-4fd3-b62a-f50327aaefce" origin="userSelected" xmlns="http://www.boldonj</vt:lpwstr>
  </property>
  <property fmtid="{D5CDD505-2E9C-101B-9397-08002B2CF9AE}" pid="10" name="bjDocumentLabelXML-0">
    <vt:lpwstr>ames.com/2008/01/sie/internal/label"&gt;&lt;element uid="c5f8eb12-5b27-439d-aaa6-3402af626fa3" value="" /&gt;&lt;element uid="d14f5c36-f44a-4315-b438-005cfe8f069f" value="" /&gt;&lt;/sisl&gt;</vt:lpwstr>
  </property>
  <property fmtid="{D5CDD505-2E9C-101B-9397-08002B2CF9AE}" pid="11" name="bjDocumentSecurityLabel">
    <vt:lpwstr>AEP Public</vt:lpwstr>
  </property>
  <property fmtid="{D5CDD505-2E9C-101B-9397-08002B2CF9AE}" pid="12" name="MSIP_Label_5c34e43d-0b77-4b2c-b224-1b46981ccfdb_SiteId">
    <vt:lpwstr>15f3c881-6b03-4ff6-8559-77bf5177818f</vt:lpwstr>
  </property>
  <property fmtid="{D5CDD505-2E9C-101B-9397-08002B2CF9AE}" pid="13" name="MSIP_Label_5c34e43d-0b77-4b2c-b224-1b46981ccfdb_Name">
    <vt:lpwstr>AEP Public</vt:lpwstr>
  </property>
  <property fmtid="{D5CDD505-2E9C-101B-9397-08002B2CF9AE}" pid="14" name="MSIP_Label_5c34e43d-0b77-4b2c-b224-1b46981ccfdb_Enabled">
    <vt:lpwstr>true</vt:lpwstr>
  </property>
  <property fmtid="{D5CDD505-2E9C-101B-9397-08002B2CF9AE}" pid="15" name="bjpmDocIH">
    <vt:lpwstr>o3YjrXYXRlfLBgCaCyhgVM3HRrs8ITz0</vt:lpwstr>
  </property>
  <property fmtid="{D5CDD505-2E9C-101B-9397-08002B2CF9AE}" pid="16" name="bjLabelHistoryID">
    <vt:lpwstr>{AF4EAFD2-A5F0-48F1-B616-277A59A78985}</vt:lpwstr>
  </property>
</Properties>
</file>