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RE-HEARING DISCOVERY/Staff/Staff Set 1/Attachments/"/>
    </mc:Choice>
  </mc:AlternateContent>
  <xr:revisionPtr revIDLastSave="34" documentId="8_{1621F1C8-32B8-4159-9E09-954C430E9523}" xr6:coauthVersionLast="47" xr6:coauthVersionMax="47" xr10:uidLastSave="{CDC41307-9204-458D-9BB6-931A0BF8043F}"/>
  <bookViews>
    <workbookView xWindow="-28920" yWindow="-1200" windowWidth="29040" windowHeight="15720" xr2:uid="{A8DD108E-9741-40B9-8BB4-AC4B1ED7BEF6}"/>
  </bookViews>
  <sheets>
    <sheet name="TOR" sheetId="1" r:id="rId1"/>
    <sheet name="TIR" sheetId="3" r:id="rId2"/>
    <sheet name="WACC" sheetId="2" r:id="rId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TBC95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hidden="1">{#N/A,#N/A,FALSE,"Finanzplan";#N/A,#N/A,FALSE,"Bilanz";#N/A,#N/A,FALSE,"GuV"}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hidden="1">{#N/A,#N/A,FALSE,"Finanzplan";#N/A,#N/A,FALSE,"Bilanz";#N/A,#N/A,FALSE,"GuV"}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RH1">#REF!</definedName>
    <definedName name="___RH2">#REF!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{#N/A,#N/A,FALSE,"Finanzplan";#N/A,#N/A,FALSE,"Bilanz";#N/A,#N/A,FALSE,"GuV"}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hidden="1">{#N/A,#N/A,FALSE,"Finanzplan";#N/A,#N/A,FALSE,"Bilanz";#N/A,#N/A,FALSE,"GuV"}</definedName>
    <definedName name="__RH1">#REF!</definedName>
    <definedName name="__RH2">#REF!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hidden="1">#REF!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hidden="1">#REF!</definedName>
    <definedName name="_Key2" hidden="1">#REF!</definedName>
    <definedName name="_ml1" hidden="1">#REF!</definedName>
    <definedName name="_NC11">#REF!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BO_SC_SRP">#REF!</definedName>
    <definedName name="ABO_SRP">#REF!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>#REF!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 localSheetId="2">#REF!</definedName>
    <definedName name="AllocFactors">#REF!</definedName>
    <definedName name="AllocTY">#REF!</definedName>
    <definedName name="ALLOFACTINPUT">#REF!</definedName>
    <definedName name="AMATSUP">#REF!</definedName>
    <definedName name="Amort">#REF!</definedName>
    <definedName name="Amort2">#REF!</definedName>
    <definedName name="Amort3">#REF!</definedName>
    <definedName name="ANETPLANT">#REF!</definedName>
    <definedName name="ANFREV">#REF!</definedName>
    <definedName name="ANMTAX">#REF!</definedName>
    <definedName name="anscount" hidden="1">3</definedName>
    <definedName name="ANTPLTXPV">#REF!</definedName>
    <definedName name="APBO_Act">#REF!</definedName>
    <definedName name="APBO_Inact">#REF!</definedName>
    <definedName name="APCO">#REF!</definedName>
    <definedName name="APLTXPV3CTR">#REF!</definedName>
    <definedName name="APLTXPVPROD">#REF!</definedName>
    <definedName name="APR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hidden="1">#REF!</definedName>
    <definedName name="asdf5" hidden="1">#REF!</definedName>
    <definedName name="asofdate">#REF!</definedName>
    <definedName name="ASSETS">#REF!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>#REF!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eg_Bal">#REF!</definedName>
    <definedName name="Begin_Print1" localSheetId="2">#REF!</definedName>
    <definedName name="Begin_Print1">#REF!</definedName>
    <definedName name="Begin_Print2" localSheetId="2">#REF!</definedName>
    <definedName name="Begin_Print2">#REF!</definedName>
    <definedName name="Benefit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#REF!</definedName>
    <definedName name="BEx01HY6E3GJ66ABU5ABN26V6Q13" hidden="1">#REF!</definedName>
    <definedName name="BEx01PQPVA98GRAAKX3HEZZ0XK5C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#REF!</definedName>
    <definedName name="BEx1K95QRKBCQOHKAK00IAOF748I" hidden="1">#REF!</definedName>
    <definedName name="BEx1KGCOC0TV99C9CNDK7IZRHVGO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#REF!</definedName>
    <definedName name="BEx1Q21TG5PWZ4V504UC7VGQ9FEI" hidden="1">#REF!</definedName>
    <definedName name="BEx1QA54J2A4I7IBQR19BTY28ZMR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#REF!</definedName>
    <definedName name="BEx1SK3U02H0RGKEYXW7ZMCEOF3V" hidden="1">#REF!</definedName>
    <definedName name="BEx1SO5L68CL3H1IC2HQ6TPY8U6F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#REF!</definedName>
    <definedName name="BEx1U15M7LVVFZENH830B2BGWC04" hidden="1">#REF!</definedName>
    <definedName name="BEx1U5NGVTXGL4CIPVT5O034KGGR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3HT0ZM1BO84RTJMXZ1842C6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#REF!</definedName>
    <definedName name="BEx3OFCGQH8N5QT3C8M44CX5CLHX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#REF!</definedName>
    <definedName name="BEx3UIQ5B7PL8QJ6RI0LF7QJWLLO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Q7WT8T56S476IYJBFTP1FBY" hidden="1">#REF!</definedName>
    <definedName name="BEx3UU46FGPB8C5GM6QZZZNI8FY1" hidden="1">#REF!</definedName>
    <definedName name="BEx3UYM19VIXLA0EU7LB9NHA77PB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>#REF!</definedName>
    <definedName name="BEx5LZ9QXSWRX35EGBF4FB303PNE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#REF!</definedName>
    <definedName name="BEx5P9Y9RDXNUAJ6CZ2LHMM8IM7T" hidden="1">#REF!</definedName>
    <definedName name="BEx5PF76KPATYJ4N41VA1D7CDWY4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C3JFS7JTBL4CH2YB4GLHQ" hidden="1">#REF!</definedName>
    <definedName name="BEx76F0MJW2PS2LZH14RJZO14ARD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NIZM6XEWOV6EXQU2UG5MSUR" hidden="1">#REF!</definedName>
    <definedName name="BEx77P0S3GVMS7BJUL9OWUGJ1B02" hidden="1">#REF!</definedName>
    <definedName name="BEx77P69SYJJ2S37W7MAD4IWKUO4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APUP133FLMIO8AZJFIIYD1L">#REF!</definedName>
    <definedName name="BEx79JK3E6JO8MX4O35A5G8NZCC8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#REF!</definedName>
    <definedName name="BEx7A7DRZSSF2EG6JQH27X93U90I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J81S7N0ZOX5HWUXTT04D8KK" hidden="1">#REF!</definedName>
    <definedName name="BEx7AQKAXA50BVHLEWZFVHEFM6BR" hidden="1">#REF!</definedName>
    <definedName name="BEx7ASD1I654MEDCO6GGWA95PXSC" hidden="1">#REF!</definedName>
    <definedName name="BEx7AVCX9S5RJP3NSZ4QM4E6ERDT" hidden="1">#REF!</definedName>
    <definedName name="BEx7AVT704ZMAOMB9JGPZ6LXHSQG" hidden="1">#REF!</definedName>
    <definedName name="BEx7AVYIGP0930MV5JEBWRYCJN68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#REF!</definedName>
    <definedName name="BEx7KR92AZ8OH3I7N51J8AU9LRP3" hidden="1">#REF!</definedName>
    <definedName name="BEx7KSAS8BZT6H8OQCZ5DNSTMO07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#REF!</definedName>
    <definedName name="BEx7MAUI1JJFDIJGDW4RWY5384LY" hidden="1">#REF!</definedName>
    <definedName name="BEx7MJZO3UKAMJ53UWOJ5ZD4GGMQ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#REF!</definedName>
    <definedName name="BEx9175B70QXYAU5A8DJPGZQ46L9" hidden="1">#REF!</definedName>
    <definedName name="BEx917QTZAYKMWFVDPZEDX8FH1J3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8N2R8QZSZ6MEH3L7U7U7D9GD">#REF!</definedName>
    <definedName name="BEx9915UVD4G7RA3IMLFZ0LG3UA2" hidden="1">#REF!</definedName>
    <definedName name="BEx992CZON8AO7U7V88VN1JBO0MG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NOPB6OZ2RH3FCDNJR38RJOS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#REF!</definedName>
    <definedName name="BEx9I38IOO8BH8XCE1W3NL31U1L9" hidden="1">#REF!</definedName>
    <definedName name="BEx9I8XIG7E5NB48QQHXP23FIN60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F4UBVZKQCSRFRUQL2EE6VL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#REF!</definedName>
    <definedName name="BExBE162OSBKD30I7T1DKKPT3I9I" hidden="1">#REF!</definedName>
    <definedName name="BExBE5YPUY1T7N7DHMMIGGXK8TMP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#REF!</definedName>
    <definedName name="BExCUW1QXVMEP3B9SFPNEEWCG9I0" hidden="1">#REF!</definedName>
    <definedName name="BExCUWN57J3KE1LMYFY8FAMDD57T" hidden="1">#REF!</definedName>
    <definedName name="BExCV4VXZA9HAYPSLTWYK66MGS3Y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#REF!</definedName>
    <definedName name="BExD4BLRYNKM0GO3B3KP6590EN75" hidden="1">#REF!</definedName>
    <definedName name="BExD4BR9HJ3MWWZ5KLVZWX9FJAUS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#REF!</definedName>
    <definedName name="BExD50MT3M6XZLNUP9JL93EG6D9R" hidden="1">#REF!</definedName>
    <definedName name="BExD58FB2E94KZRKVS2HR2X2RPON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23C9LRX18BE0W2V6SZLQUXX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#REF!</definedName>
    <definedName name="BExES1QK2RJM42AWEVW7RIMFEW0F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#REF!</definedName>
    <definedName name="BExEW68M9WL8214QH9C7VCK7BN08" hidden="1">#REF!</definedName>
    <definedName name="BExEW8C5SY1NQL4BKYZVXQ6JPR0W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EV7I35NVMIJGYTB6E24YVPA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#REF!</definedName>
    <definedName name="BExGL97US0Y3KXXASUTVR26XLT70" hidden="1">#REF!</definedName>
    <definedName name="BExGLA47VYPH5Q19X9DS7CT55B4I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#REF!</definedName>
    <definedName name="BExGOB25QJMQCQE76MRW9X58OIOO" hidden="1">#REF!</definedName>
    <definedName name="BExGOD5OOOBUBIMGTY10CMMLMXNN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#REF!</definedName>
    <definedName name="BExH2EARUVJ0LN7IJXI0S3UWLQB2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#REF!</definedName>
    <definedName name="BExIM2RXHXBO63HBPUTHF775IIRY" hidden="1">#REF!</definedName>
    <definedName name="BExIM2RXYS5BGYBDMFLU1RE8039Z" hidden="1">#REF!</definedName>
    <definedName name="BExIM2X90EG7J3TG4STQ3J1OK4O0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#REF!</definedName>
    <definedName name="BExINZELBUXH0OXC3SAGC2RI7DXI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#REF!</definedName>
    <definedName name="BExIS4T0DRF57HYO7OGG72KBOFOI" hidden="1">#REF!</definedName>
    <definedName name="BExIS77BJDDK18PGI9DSEYZPIL7P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#REF!</definedName>
    <definedName name="BExIYV9IMIVVVSZNL48E412WN7ZF" hidden="1">#REF!</definedName>
    <definedName name="BExIYWWSSNFJ49218D4EO9QWKL69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#REF!</definedName>
    <definedName name="BExKMM52P2JTD826GL7EUFZ2GOWA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#REF!</definedName>
    <definedName name="BExKPEZP0QTKOTLIMMIFSVTHQEEK" hidden="1">#REF!</definedName>
    <definedName name="BExKPJXT3SWOS15NRMD9RAD4AXOC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#REF!</definedName>
    <definedName name="BExKV08R85MKI3MAX9E2HERNQUNL" hidden="1">#REF!</definedName>
    <definedName name="BExKV334XOSQSXAYPE1ZFCWHR4J8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#REF!</definedName>
    <definedName name="BExMBZ5YTPW7PFDUD2A9VUJ4HTNH" hidden="1">#REF!</definedName>
    <definedName name="BExMBZM2XYYERB8X75SWZCZRQTT3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#REF!</definedName>
    <definedName name="BExOFEDNCYI2TPTMQ8SJN3AW4YMF" hidden="1">#REF!</definedName>
    <definedName name="BExOFGRSPF8UTG0K1OGA8LX12P37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#REF!</definedName>
    <definedName name="BExOO1WWIZSGB0YTGKESB45TSVMZ" hidden="1">#REF!</definedName>
    <definedName name="BExOO4B8FPAFYPHCTYTX37P1TQM5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#REF!</definedName>
    <definedName name="BExQ5IO89JL1G3PO02VX1LHZHLZ1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#REF!</definedName>
    <definedName name="BExQ783XTMM2A9I3UKCFWJH1PP2N" hidden="1">#REF!</definedName>
    <definedName name="BExQ79LX01ZPQB8EGD1ZHR2VK2H3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#REF!</definedName>
    <definedName name="BExS668EZXO8KT71OK13TBL2MYVF" hidden="1">#REF!</definedName>
    <definedName name="BExS6GKQ96EHVLYWNJDWXZXUZW90" hidden="1">#REF!</definedName>
    <definedName name="BExS6ITKSZFRR01YD5B0F676SYN7" hidden="1">#REF!</definedName>
    <definedName name="BExS6M4AG8VGSMFGJXMMJ6YYATZI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#REF!</definedName>
    <definedName name="BExSB4JYKQ3MINI7RAYK5M8BLJDC" hidden="1">#REF!</definedName>
    <definedName name="BExSB6NLRVUI2GHH9VI5V6MY8ZL7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#REF!</definedName>
    <definedName name="BExTYLUCLWGGQOEPH6W91DIYL3RQ" hidden="1">#REF!</definedName>
    <definedName name="BExTYOZQGNRDMMFZOG8515WQDGU3" hidden="1">#REF!</definedName>
    <definedName name="BExTYPLA9N640MFRJJQPKXT7P88M" hidden="1">#REF!</definedName>
    <definedName name="BExTYQMZFH06S0SMRP98OBQF34G8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#REF!</definedName>
    <definedName name="BExUAE7VUMCVDFX37BD0AFOQDTE3" hidden="1">#REF!</definedName>
    <definedName name="BExUAFV4JMBSM2SKBQL9NHL0NIBS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0Z6US3NTJHJDYWIZB98DPUY" hidden="1">#REF!</definedName>
    <definedName name="BExVW1Q2P0JOW0VUQZZGZKEGMFKS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#REF!</definedName>
    <definedName name="BExVYHDYIV5397LC02V4FEP8VD6W" hidden="1">#REF!</definedName>
    <definedName name="BExVYJXKYUCSEU1BZ19KSB39VXMD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#REF!</definedName>
    <definedName name="BExW08MEDLGNM5Z5KYW1HQXCBUR6" hidden="1">#REF!</definedName>
    <definedName name="BExW0CIO5SH0TQLZQ1VMKX3JZ7NW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#REF!</definedName>
    <definedName name="BExW24NI0GQA13RVEGFK7ISS512B" hidden="1">#REF!</definedName>
    <definedName name="BExW283NP9D366XFPXLGSCI5UB0L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#REF!</definedName>
    <definedName name="BExW87VVJSJLAJQQHUHH974N4MAO" hidden="1">#REF!</definedName>
    <definedName name="BExW8COJI4803WMVPHGL8240OBIU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#REF!</definedName>
    <definedName name="BExXX9D3XK7CEZ9SI9UOA6F79ZPL" hidden="1">#REF!</definedName>
    <definedName name="BExXXBBCLDS7K2HB4LLGA6TTTXO3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#REF!</definedName>
    <definedName name="BExY1JUYIFR0O90W747XIO278VF6" hidden="1">#REF!</definedName>
    <definedName name="BExY1NWOXXFV9GGZ3PX444LZ8TVX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#REF!</definedName>
    <definedName name="BExZS2OY9JTSSP01ZQ6V2T2LO5R9" hidden="1">#REF!</definedName>
    <definedName name="BExZSI9USDLZAN8LI8M4YYQL24GZ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hidden="1">{"ARK_JURIS_FUEL",#N/A,FALSE,"Ark_Fuel&amp;Rev"}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>#REF!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>#REF!</definedName>
    <definedName name="BS_Break">#REF!</definedName>
    <definedName name="BS_End">#REF!</definedName>
    <definedName name="BTTrueUp">#REF!</definedName>
    <definedName name="Budget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>#REF!</definedName>
    <definedName name="c.LTMYear" hidden="1">#REF!</definedName>
    <definedName name="C_Begin">#REF!</definedName>
    <definedName name="C_End">#REF!</definedName>
    <definedName name="CALCPFCC">#REF!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>#REF!</definedName>
    <definedName name="Collapse_Level">#REF!</definedName>
    <definedName name="COM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>#REF!</definedName>
    <definedName name="CustAddr2">#REF!</definedName>
    <definedName name="CustCityStZip">#REF!</definedName>
    <definedName name="CustName">#REF!</definedName>
    <definedName name="CustName2">#REF!</definedName>
    <definedName name="CUSTOMER">#REF!</definedName>
    <definedName name="CustTable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ebt_financed">#REF!</definedName>
    <definedName name="Debt_term">#REF!</definedName>
    <definedName name="Debt_type">#REF!</definedName>
    <definedName name="debttype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>#REF!</definedName>
    <definedName name="Desert">#REF!</definedName>
    <definedName name="DETAIL">#REF!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hidden="1">{"wp_h4.2",#N/A,FALSE,"WP_H4.2";"wp_h4.3",#N/A,FALSE,"WP_H4.3"}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>#REF!</definedName>
    <definedName name="DR_10">#REF!</definedName>
    <definedName name="DR_2">#REF!</definedName>
    <definedName name="DR_3">#REF!</definedName>
    <definedName name="DR_4">#REF!</definedName>
    <definedName name="DR_5">#REF!</definedName>
    <definedName name="DR_6">#REF!</definedName>
    <definedName name="DR_7">#REF!</definedName>
    <definedName name="DR_8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>#REF!</definedName>
    <definedName name="East_Table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>#REF!</definedName>
    <definedName name="EBP_Inact">#REF!</definedName>
    <definedName name="EBP_QP">#REF!</definedName>
    <definedName name="EBP_SRP">#REF!</definedName>
    <definedName name="EBP_SRP_ACT">#REF!</definedName>
    <definedName name="EBP_SRP1">#REF!</definedName>
    <definedName name="EBP_SRP10">#REF!</definedName>
    <definedName name="EBP_SRP2">#REF!</definedName>
    <definedName name="EBP_SRP3">#REF!</definedName>
    <definedName name="EBP_SRP4">#REF!</definedName>
    <definedName name="EBP_SRP5">#REF!</definedName>
    <definedName name="EBP_SRP6">#REF!</definedName>
    <definedName name="EBP_SRP7">#REF!</definedName>
    <definedName name="EBP_SRP8">#REF!</definedName>
    <definedName name="EBP_SRP9">#REF!</definedName>
    <definedName name="ECF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>#REF!</definedName>
    <definedName name="End_Bal2">#REF!</definedName>
    <definedName name="End_of_Report" localSheetId="2">#REF!</definedName>
    <definedName name="End_of_Report">#REF!</definedName>
    <definedName name="End_Print1" localSheetId="2">#REF!</definedName>
    <definedName name="End_Print1">#REF!</definedName>
    <definedName name="End_Print2" localSheetId="2">#REF!</definedName>
    <definedName name="End_Print2">#REF!</definedName>
    <definedName name="ENDDTM">#REF!</definedName>
    <definedName name="EndTime">39456.6725694444</definedName>
    <definedName name="Energy_Loss">#REF!</definedName>
    <definedName name="EntityID">#REF!</definedName>
    <definedName name="EntityName">#REF!</definedName>
    <definedName name="EP">#REF!</definedName>
    <definedName name="er" hidden="1">#REF!</definedName>
    <definedName name="Erlbacher1">#REF!</definedName>
    <definedName name="Erlbacher2">#REF!</definedName>
    <definedName name="ES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>#REF!</definedName>
    <definedName name="Extra_Pay">#REF!</definedName>
    <definedName name="_xlnm.Extract">#REF!</definedName>
    <definedName name="Extracts_Hide">#REF!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ke">#REF!</definedName>
    <definedName name="FAS35InfoValYear">#REF!</definedName>
    <definedName name="FAS87INFO2013">#REF!</definedName>
    <definedName name="FAS87InfoValYear">#REF!</definedName>
    <definedName name="FAS87InfoValYearSRP">#REF!</definedName>
    <definedName name="FBULL5">#REF!</definedName>
    <definedName name="FCF">#REF!</definedName>
    <definedName name="fcst">#REF!</definedName>
    <definedName name="FCTCcalcN">"optbox_FCcalcN"</definedName>
    <definedName name="FCTCcalcY">"optbox_FccalcY"</definedName>
    <definedName name="fdsafasdsfdsa" hidden="1">#REF!</definedName>
    <definedName name="FEB">#REF!</definedName>
    <definedName name="FEBRUARYFACTOR">#REF!</definedName>
    <definedName name="FEBRUARYINTEREST">#REF!</definedName>
    <definedName name="FEBRUARYSURCHARGE">#REF!</definedName>
    <definedName name="Fed_Bonus_Red">#REF!</definedName>
    <definedName name="Fed_Depr_Adj">#REF!</definedName>
    <definedName name="Fed_Resv_Adj">#REF!</definedName>
    <definedName name="Fed_Tax_Accts">#REF!</definedName>
    <definedName name="Fed_tax_credit">#REF!</definedName>
    <definedName name="Fed_tax_rate">#REF!</definedName>
    <definedName name="FERC_Account">#REF!</definedName>
    <definedName name="FERC_LEVEL_2">#REF!</definedName>
    <definedName name="ff">#REF!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>#REF!</definedName>
    <definedName name="Fiscal_Year">#REF!</definedName>
    <definedName name="FiscalMonth" hidden="1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>#REF!</definedName>
    <definedName name="FnOffset">#REF!</definedName>
    <definedName name="ForecastResults">#REF!</definedName>
    <definedName name="FORM">#REF!</definedName>
    <definedName name="FOUR">#REF!</definedName>
    <definedName name="FPTD" hidden="1">#REF!</definedName>
    <definedName name="FRMCPCT">#REF!</definedName>
    <definedName name="FSoPacific" hidden="1">{"BS",#N/A,FALSE,"USA"}</definedName>
    <definedName name="FUELBYTYPE">#REF!</definedName>
    <definedName name="FUELCHG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ELRATE">#REF!</definedName>
    <definedName name="Full_Print">#REF!</definedName>
    <definedName name="Full_Sample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hidden="1">#REF!</definedName>
    <definedName name="Gas.calc" hidden="1">{"ARK_JURIS_FAC",#N/A,FALSE,"Ark_Fuel&amp;Rev"}</definedName>
    <definedName name="gdgdag" hidden="1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hghjghg" hidden="1">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PA_Table">#REF!</definedName>
    <definedName name="greenbelt">#REF!</definedName>
    <definedName name="GreenTagAdder" hidden="1">#REF!</definedName>
    <definedName name="GROSSPLT">#REF!</definedName>
    <definedName name="haha" hidden="1">{"OMPA_FAC",#N/A,FALSE,"OMPA FAC"}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>ROW(#REF!)</definedName>
    <definedName name="HeaderI">#REF!</definedName>
    <definedName name="HEADI">#REF!</definedName>
    <definedName name="Hedges">#REF!</definedName>
    <definedName name="hello" hidden="1">{#N/A,#N/A,TRUE,"Facility-Input";#N/A,#N/A,TRUE,"Graphs";#N/A,#N/A,TRUE,"TOTAL"}</definedName>
    <definedName name="hi" hidden="1">#REF!</definedName>
    <definedName name="HIPREKW">#REF!</definedName>
    <definedName name="Hist3Yr_ASBHrsPerFTE">#REF!</definedName>
    <definedName name="Hist3Yr_CrewProductivity">#REF!</definedName>
    <definedName name="Hist3Yr_DesignAccuracy">#REF!</definedName>
    <definedName name="Hist3Yr_DistLaborCostPerASBHour">#REF!</definedName>
    <definedName name="Hist3Yr_EngineeringProductivity">#REF!</definedName>
    <definedName name="Hist3Yr_IncidentRate">#REF!</definedName>
    <definedName name="Hist3Yr_JobsiteAvailability">#REF!</definedName>
    <definedName name="Hist3Yr_JobsiteEfficiency">#REF!</definedName>
    <definedName name="Hist3Yr_MROCostPerOrder">#REF!</definedName>
    <definedName name="Hist3Yr_MROProductivity">#REF!</definedName>
    <definedName name="Hist3Yr_OTDistLine">#REF!</definedName>
    <definedName name="Hist3Yr_OTEng">#REF!</definedName>
    <definedName name="Hist3Yr_OTMRO">#REF!</definedName>
    <definedName name="Hist3Yr_OverheadContractorLabor">#REF!</definedName>
    <definedName name="Hist3Yr_SeverityRate">#REF!</definedName>
    <definedName name="Hist3Yr_TotalDistCostPerASBHour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hidden="1">{"PA1",#N/A,TRUE,"BORDMW";"pa2",#N/A,TRUE,"BORDMW";"PA3",#N/A,TRUE,"BORDMW";"PA4",#N/A,TRUE,"BORDMW"}</definedName>
    <definedName name="ID_sorted">#REF!</definedName>
    <definedName name="IMCO">#REF!</definedName>
    <definedName name="IN_Sample">#REF!</definedName>
    <definedName name="Inc_Excl_Accts">#REF!</definedName>
    <definedName name="IncludeNonRegs">#REF!</definedName>
    <definedName name="INCOME_BEFORE_TAXES">#REF!</definedName>
    <definedName name="IncomeStatement" hidden="1">{#N/A,#N/A,FALSE,"FinStateUS"}</definedName>
    <definedName name="IncomeStatement6Years" hidden="1">{"IncStatement 6 years",#N/A,FALSE,"FinStateUS"}</definedName>
    <definedName name="IncrmntlFctr">#REF!</definedName>
    <definedName name="INFO">#REF!</definedName>
    <definedName name="INPUT">#REF!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>#REF!</definedName>
    <definedName name="Interest_Rate">#REF!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>#REF!</definedName>
    <definedName name="IS_END">#REF!</definedName>
    <definedName name="IS_Mo">#REF!</definedName>
    <definedName name="IS_Qtr">#REF!</definedName>
    <definedName name="IsColHidden" hidden="1">FALSE</definedName>
    <definedName name="ISFn">#REF!</definedName>
    <definedName name="ISFnDescr">#REF!</definedName>
    <definedName name="IsLTMColHidden" hidden="1">FALSE</definedName>
    <definedName name="ISMo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>#REF!</definedName>
    <definedName name="JAF">#REF!</definedName>
    <definedName name="JAN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hidden="1">{#N/A,#N/A,TRUE,"Facility-Input";#N/A,#N/A,TRUE,"Graphs";#N/A,#N/A,TRUE,"TOTAL"}</definedName>
    <definedName name="jfdjk" hidden="1">{"Area1",#N/A,FALSE,"OREWACC";"Area2",#N/A,FALSE,"OREWACC"}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hidden="1">{"FCB_ALL",#N/A,FALSE,"FCB";"GREY_ALL",#N/A,FALSE,"GREY"}</definedName>
    <definedName name="kjh" hidden="1">{"Area1",#N/A,FALSE,"OREWACC";"Area2",#N/A,FALSE,"OREWACC"}</definedName>
    <definedName name="KPCO_408">#REF!</definedName>
    <definedName name="KWCHG">#REF!</definedName>
    <definedName name="KWH1NOCMM">#REF!</definedName>
    <definedName name="KWH3NOCMM">#REF!</definedName>
    <definedName name="KWHCHG">#REF!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>#REF!</definedName>
    <definedName name="last">#REF!</definedName>
    <definedName name="Last_Row">#N/A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>#REF!</definedName>
    <definedName name="LiabOutput">#REF!</definedName>
    <definedName name="lighthouse">#REF!</definedName>
    <definedName name="limcount" hidden="1">1</definedName>
    <definedName name="Listing2018">#REF!</definedName>
    <definedName name="ListOffset" hidden="1">1</definedName>
    <definedName name="LOAD_ANAL">#REF!</definedName>
    <definedName name="LoadPerc2">#REF!</definedName>
    <definedName name="LoadPercent">#REF!</definedName>
    <definedName name="Loan_Amount">#REF!</definedName>
    <definedName name="Loan_Start">#REF!</definedName>
    <definedName name="Loan_Years">#REF!</definedName>
    <definedName name="Loc_Rev_Act">#REF!</definedName>
    <definedName name="Loc_Rev_Inact">#REF!</definedName>
    <definedName name="LOC_SRP">#REF!</definedName>
    <definedName name="Locations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>#REF!</definedName>
    <definedName name="MAR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>#REF!</definedName>
    <definedName name="MSRRCHG">#REF!</definedName>
    <definedName name="MTD_EARNINGS">#REF!</definedName>
    <definedName name="MTD_EQUITY_EARNINGS">#REF!</definedName>
    <definedName name="MTD_EXPENSES">#REF!</definedName>
    <definedName name="MTD_GROSS_MARGIN">#REF!</definedName>
    <definedName name="MTD_INCOME_BEFORE">#REF!</definedName>
    <definedName name="MTD_INCOME_TAXES">#REF!</definedName>
    <definedName name="MTD_NET_INCOME">#REF!</definedName>
    <definedName name="MTD_OM">#REF!</definedName>
    <definedName name="MTD_REVENUE">#REF!</definedName>
    <definedName name="MTRMLTPLR1">#REF!</definedName>
    <definedName name="MTRMLTPLR2">#REF!</definedName>
    <definedName name="MUNICOOP">#REF!</definedName>
    <definedName name="name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hidden="1">{#N/A,#N/A,FALSE,"Page 1";#N/A,#N/A,FALSE,"Page 2";#N/A,#N/A,FALSE,"Page 3";#N/A,#N/A,FALSE,"Page 4";#N/A,#N/A,FALSE,"Page 5"}</definedName>
    <definedName name="NFREV">#REF!</definedName>
    <definedName name="Nicknames" hidden="1">#REF!</definedName>
    <definedName name="nk2nk" hidden="1">#REF!</definedName>
    <definedName name="NMTAX">#REF!</definedName>
    <definedName name="nn" hidden="1">38343.6211805556</definedName>
    <definedName name="NODAYSINPRD">#REF!</definedName>
    <definedName name="NODELPOINTS">#REF!</definedName>
    <definedName name="NONCURRENT_ASSETS">#REF!</definedName>
    <definedName name="NONCURRENT_LIABILITIES">#REF!</definedName>
    <definedName name="NonRegOffset">#REF!</definedName>
    <definedName name="Nonsample_Allocation">#REF!</definedName>
    <definedName name="Nope" hidden="1">{"'Bellville Acetylene'!$A$1:$L$99"}</definedName>
    <definedName name="NOTBALANCED">#REF!</definedName>
    <definedName name="nova" hidden="1">{#N/A,#N/A,FALSE,"Apar.Telef.";#N/A,#N/A,FALSE,"Software";#N/A,#N/A,FALSE,"Equip.Inform.";#N/A,#N/A,FALSE,"Moveis";#N/A,#N/A,FALSE,"Gravataí"}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>#REF!</definedName>
    <definedName name="NTPLTXPV">#REF!</definedName>
    <definedName name="NTurbs" hidden="1">#REF!</definedName>
    <definedName name="Num_Pmt_Per_Year">#REF!</definedName>
    <definedName name="Number_of_Payments">MATCH(0.01,End_Bal,-1)+1</definedName>
    <definedName name="NvsASD" localSheetId="2">"V2005-07-31"</definedName>
    <definedName name="NvsASD">"V2013-03-31"</definedName>
    <definedName name="NvsAutoDrillOk">"VN"</definedName>
    <definedName name="NvsElapsedTime" localSheetId="2">0.000104166669188999</definedName>
    <definedName name="NvsElapsedTime">0.000115740738692693</definedName>
    <definedName name="NvsEndTime" localSheetId="2">38513.5880671296</definedName>
    <definedName name="NvsEndTime">41370.633587963</definedName>
    <definedName name="NvsInstanceHook">"""nvsMacro"""</definedName>
    <definedName name="NvsInstLang">"VENG"</definedName>
    <definedName name="NvsInstSpec" localSheetId="2">"%,FBUSINESS_UNIT,V110"</definedName>
    <definedName name="NvsInstSpec">"%,FBUSINESS_UNIT,V117"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2">"%,X,RZF..,CZF.."</definedName>
    <definedName name="NvsNplSpec">"%,X,RZF.ACCOUNT.,CNF.."</definedName>
    <definedName name="NvsPanelBusUnit" localSheetId="2">"V"</definedName>
    <definedName name="NvsPanelBusUnit">"V100"</definedName>
    <definedName name="NvsPanelEffdt" localSheetId="2">"V2000-06-01"</definedName>
    <definedName name="NvsPanelEffdt">"V2099-01-01"</definedName>
    <definedName name="NvsPanelSetid">"VAEP"</definedName>
    <definedName name="NvsParentRef">"Sheet1!$$0"</definedName>
    <definedName name="NvsReqBU" localSheetId="2">"V100"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2">"V2005-07-31"</definedName>
    <definedName name="NvsTreeASD">"V2099-01-01"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IRN_RTPVar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>#REF!</definedName>
    <definedName name="OPCO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>#REF!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>#REF!</definedName>
    <definedName name="PAGED6">#REF!</definedName>
    <definedName name="PAGEE2">#REF!</definedName>
    <definedName name="PAGEE3">#REF!</definedName>
    <definedName name="PAGEE4">#REF!</definedName>
    <definedName name="PAGEE5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hidden="1">"4SWFZD7W4XYR3NL7DEQRXHBJ"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>#REF!</definedName>
    <definedName name="Pay_Num">#REF!</definedName>
    <definedName name="payable2" hidden="1">#REF!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BO_SC_SRP">#REF!</definedName>
    <definedName name="PBO_SRP">#REF!</definedName>
    <definedName name="PC_Percent">#REF!</definedName>
    <definedName name="pea" hidden="1">{#N/A,#N/A,FALSE,"Assumptions";"Model",#N/A,FALSE,"MDU";#N/A,#N/A,FALSE,"Notes"}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p">#REF!</definedName>
    <definedName name="PP_Adj">#REF!</definedName>
    <definedName name="PP_Flip">#REF!</definedName>
    <definedName name="PPASelection" hidden="1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>#REF!</definedName>
    <definedName name="_xlnm.Print_Area" hidden="1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>OFFSET(Full_Print,0,0,Last_Row)</definedName>
    <definedName name="_xlnm.Print_Titles" hidden="1">#REF!,#REF!</definedName>
    <definedName name="Print_Titles_MI">#REF!</definedName>
    <definedName name="PRINTJE1">#REF!</definedName>
    <definedName name="PRINTJE2">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Name">{"Client Name or Project Name"}</definedName>
    <definedName name="PROPERTY">#REF!</definedName>
    <definedName name="PropTax">#REF!</definedName>
    <definedName name="PropTaxAdder" hidden="1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>#REF!</definedName>
    <definedName name="Q1_Q3_Sample">#REF!</definedName>
    <definedName name="Q2_Estimate">#REF!</definedName>
    <definedName name="Q3_Estimate">#REF!</definedName>
    <definedName name="Q4_Estimate">#REF!</definedName>
    <definedName name="QP_location">#REF!</definedName>
    <definedName name="QP_pay">#REF!</definedName>
    <definedName name="QP_Status">#REF!</definedName>
    <definedName name="QP_Vested">#REF!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>#REF!</definedName>
    <definedName name="RATESALL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newables">#REF!</definedName>
    <definedName name="Renewables_Consol">#REF!</definedName>
    <definedName name="RES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>#REF!</definedName>
    <definedName name="ResSummary">#REF!</definedName>
    <definedName name="ResWaterHeating">#REF!</definedName>
    <definedName name="Retail">#REF!</definedName>
    <definedName name="Retained_Earnings">#REF!</definedName>
    <definedName name="Retire">#REF!</definedName>
    <definedName name="Rev_End">#REF!</definedName>
    <definedName name="RevExp">#REF!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>#REF!</definedName>
    <definedName name="RTCHTFCTR">#REF!</definedName>
    <definedName name="RTCHTFCTR2">#REF!</definedName>
    <definedName name="RTCHTHIPREVKW">#REF!</definedName>
    <definedName name="RTP">#REF!</definedName>
    <definedName name="RTP_Detail">#REF!</definedName>
    <definedName name="RTPLRKW">#REF!</definedName>
    <definedName name="s">#REF!</definedName>
    <definedName name="S_REC">#REF!</definedName>
    <definedName name="sa">#REF!</definedName>
    <definedName name="sad" hidden="1">{#N/A,#N/A,FALSE,"FY97";#N/A,#N/A,FALSE,"FY98";#N/A,#N/A,FALSE,"FY99";#N/A,#N/A,FALSE,"FY00";#N/A,#N/A,FALSE,"FY01"}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C_Act">#REF!</definedName>
    <definedName name="SC_Inact">#REF!</definedName>
    <definedName name="sch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Mdesc">#REF!</definedName>
    <definedName name="SDI">#REF!</definedName>
    <definedName name="sds" hidden="1">#REF!</definedName>
    <definedName name="search_directory_name">"R:\fcm90prd\nvision\rpts\Fin_Reports\"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>#REF!</definedName>
    <definedName name="SEPTEMBERINTEREST">#REF!</definedName>
    <definedName name="SEPTEMBERSURCHARGE">#REF!</definedName>
    <definedName name="SET_RANGE">#REF!</definedName>
    <definedName name="SHAREHOLDER_EQUITY">#REF!</definedName>
    <definedName name="SHLDRPKKW">#REF!</definedName>
    <definedName name="SHLDRPKKWDT">#REF!</definedName>
    <definedName name="SHLDRPKKWTM">#REF!</definedName>
    <definedName name="SHRDTRNSKWH">#REF!</definedName>
    <definedName name="SI">#REF!</definedName>
    <definedName name="Size_kW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TARTDTM">#REF!</definedName>
    <definedName name="StartMonth" hidden="1">#REF!</definedName>
    <definedName name="State">#REF!</definedName>
    <definedName name="State_Tax_Accts">#REF!</definedName>
    <definedName name="State_tax_rate">#REF!</definedName>
    <definedName name="StateBR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>#REF!</definedName>
    <definedName name="SUMMARY">#REF!</definedName>
    <definedName name="SUMSTAT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>#REF!</definedName>
    <definedName name="TCst1">#REF!</definedName>
    <definedName name="TCValues">#REF!</definedName>
    <definedName name="Temp" hidden="1">{"ARK_JURIS_FUEL",#N/A,FALSE,"Ark_Fuel&amp;Rev"}</definedName>
    <definedName name="test" hidden="1">{#N/A,#N/A,TRUE,"Facility-Input";#N/A,#N/A,TRUE,"Graphs";#N/A,#N/A,TRUE,"TOTAL"}</definedName>
    <definedName name="test1">#REF!</definedName>
    <definedName name="TESTYEAR">#REF!</definedName>
    <definedName name="texla">#REF!</definedName>
    <definedName name="TextRefCopyRangeCount" hidden="1">5</definedName>
    <definedName name="ThisYr_ASBHrsPerFTE">#REF!</definedName>
    <definedName name="ThisYr_Backlog">#REF!</definedName>
    <definedName name="ThisYr_CrewProductivity">#REF!</definedName>
    <definedName name="ThisYr_DesignAccuracy">#REF!</definedName>
    <definedName name="ThisYr_DistLaborCostPerASBHour">#REF!</definedName>
    <definedName name="ThisYr_EngineeringProductivity">#REF!</definedName>
    <definedName name="ThisYr_IncidentRate">#REF!</definedName>
    <definedName name="ThisYr_JobsiteAvailability">#REF!</definedName>
    <definedName name="ThisYr_JobsiteEfficiency">#REF!</definedName>
    <definedName name="ThisYr_MROCostPerOrder">#REF!</definedName>
    <definedName name="ThisYr_MROProductivity">#REF!</definedName>
    <definedName name="ThisYr_OTDistLine">#REF!</definedName>
    <definedName name="ThisYr_OTEng">#REF!</definedName>
    <definedName name="ThisYr_OTMRO">#REF!</definedName>
    <definedName name="ThisYr_OverheadContractorLabor">#REF!</definedName>
    <definedName name="ThisYr_SeverityRate">#REF!</definedName>
    <definedName name="ThisYr_TotalDistCostPerASBHour">#REF!</definedName>
    <definedName name="tim" localSheetId="2">#REF!</definedName>
    <definedName name="tim">#REF!</definedName>
    <definedName name="timr">0.000115740745968651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>#REF!</definedName>
    <definedName name="TNPVLev" hidden="1">#REF!</definedName>
    <definedName name="TNPVUnlev" hidden="1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otProjPct" hidden="1">#REF!</definedName>
    <definedName name="TOTREVXF">#REF!</definedName>
    <definedName name="TP_Footer_User" hidden="1">"Bryan Haslett"</definedName>
    <definedName name="TP_Footer_Version" hidden="1">"v4.00"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>#REF!</definedName>
    <definedName name="TRCRDKWH">#REF!</definedName>
    <definedName name="TRCRDKWH2P">#REF!</definedName>
    <definedName name="Trent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>#REF!</definedName>
    <definedName name="Trial_End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>#REF!</definedName>
    <definedName name="UnrecPSCSRP">#REF!</definedName>
    <definedName name="USDollar" hidden="1">#REF!</definedName>
    <definedName name="valgrp35">#REF!</definedName>
    <definedName name="Valuation_Running" hidden="1">#REF!</definedName>
    <definedName name="ValuationResults">#REF!</definedName>
    <definedName name="VALUE">#REF!</definedName>
    <definedName name="value35">#REF!</definedName>
    <definedName name="ValueFund">#REF!</definedName>
    <definedName name="Values_Entered">IF(Loan_Amount*Interest_Rate*Loan_Years*Loan_Start&gt;0,1,0)</definedName>
    <definedName name="VALYEAR">#REF!</definedName>
    <definedName name="ValYearByLocInfo">#REF!</definedName>
    <definedName name="VarOM1Adder" hidden="1">#REF!</definedName>
    <definedName name="w">#REF!</definedName>
    <definedName name="Wage1">#REF!</definedName>
    <definedName name="Wage1_1">#REF!</definedName>
    <definedName name="WDpkw" hidden="1">#REF!</definedName>
    <definedName name="West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>#REF!</definedName>
    <definedName name="workorder">#REF!</definedName>
    <definedName name="WORKSHEET">#REF!</definedName>
    <definedName name="WP_B9a">#REF!</definedName>
    <definedName name="WP_B9b">#REF!</definedName>
    <definedName name="WP_G6">#REF!</definedName>
    <definedName name="wrn.3._.Scenarios." hidden="1">{"full model","100% Stock",FALSE,"PROFORMA";"full model","50/50",FALSE,"PROFORMA";"full model","100% Cash",FALSE,"PROFORMA"}</definedName>
    <definedName name="wrn.Aging._.and._.Trend._.Analysis." hidden="1">{#N/A,#N/A,FALSE,"Aging Summary";#N/A,#N/A,FALSE,"Ratio Analysis";#N/A,#N/A,FALSE,"Test 120 Day Accts";#N/A,#N/A,FALSE,"Tickmarks"}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hidden="1">{#N/A,#N/A,FALSE,"SUMMARY";#N/A,#N/A,FALSE,"3110";#N/A,#N/A,FALSE,"3190";#N/A,#N/A,FALSE,"3210"}</definedName>
    <definedName name="wrn.ALL._.SHEETS.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to._.Comp." hidden="1">{#N/A,#N/A,FALSE,"Sheet1"}</definedName>
    <definedName name="wrn.BALANCE._.SHEET." hidden="1">{"BALANCE SHEET",#N/A,FALSE,"Balance Sheet"}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hidden="1">{#N/A,#N/A,FALSE,"BidCo Assumptions";#N/A,#N/A,FALSE,"Credit Stats";#N/A,#N/A,FALSE,"Bidco Summary";#N/A,#N/A,FALSE,"BIDCO Consolidated"}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hidden="1">{"CashPrintArea",#N/A,FALSE,"Cash (c)"}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hidden="1">{"CashPrintArea",#N/A,FALSE,"Cash (c)"}</definedName>
    <definedName name="wrn.CF._.Statement._.Base._.Case." hidden="1">{"CashPrintArea",#N/A,FALSE,"Cash (c)"}</definedName>
    <definedName name="wrn.CONOCO._.FAC." hidden="1">{"CONOCO_FAC",#N/A,FALSE,"Conoco FAC"}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hidden="1">{"FAC_SUMMARY",#N/A,FALSE,"Summaries"}</definedName>
    <definedName name="wrn.FCB." hidden="1">{"FCB_ALL",#N/A,FALSE,"FCB"}</definedName>
    <definedName name="wrn.fcb2" hidden="1">{"FCB_ALL",#N/A,FALSE,"FCB"}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s." hidden="1">{#N/A,#N/A,TRUE,"Income Statement";#N/A,#N/A,TRUE,"Balance Sheet";#N/A,#N/A,TRUE,"Cash Flow"}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hidden="1">{#N/A,#N/A,FALSE,"Input 2 - Sources of Funds"}</definedName>
    <definedName name="wrn.go." hidden="1">{"wp_h4.2",#N/A,FALSE,"WP_H4.2";"wp_h4.3",#N/A,FALSE,"WP_H4.3"}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hidden="1">{#N/A,#N/A,FALSE,"Apar.Telef.";#N/A,#N/A,FALSE,"Software";#N/A,#N/A,FALSE,"Equip.Inform.";#N/A,#N/A,FALSE,"Moveis";#N/A,#N/A,FALSE,"Gravataí"}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." hidden="1">{"Inputs 1","Base",FALSE,"INPUTS";"Inputs 2","Base",FALSE,"INPUTS";"Inputs 3","Base",FALSE,"INPUTS";"Inputs 4","Base",FALSE,"INPUTS";"Inputs 5","Base",FALSE,"INPUTS"}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hidden="1">{#N/A,#N/A,TRUE,"Facility-Input";#N/A,#N/A,TRUE,"Graphs";#N/A,#N/A,TRUE,"TOTAL"}</definedName>
    <definedName name="wrn.NRC._.Statements." hidden="1">{#N/A,#N/A,FALSE,"NRC Inc Stmnt";#N/A,#N/A,FALSE,"NRC Cash Flows"}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hidden="1">{"OTHER_DATA",#N/A,FALSE,"Ok_Fuel&amp;Rev"}</definedName>
    <definedName name="wrn.Output." hidden="1">{"calspreads",#N/A,FALSE,"Sheet1";"curves",#N/A,FALSE,"Sheet1";"libor",#N/A,FALSE,"Sheet1"}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." hidden="1">{#N/A,#N/A,FALSE,"Exhibits 5-7"}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Pages." hidden="1">{#N/A,#N/A,FALSE,"Page 1";#N/A,#N/A,FALSE,"Page 2";#N/A,#N/A,FALSE,"Page 3";#N/A,#N/A,FALSE,"Page 4";#N/A,#N/A,FALSE,"Page 5"}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1." hidden="1">{#N/A,#N/A,FALSE,"IS";#N/A,#N/A,FALSE,"BS";#N/A,#N/A,FALSE,"CF";#N/A,#N/A,FALSE,"CE";#N/A,#N/A,FALSE,"Depr";#N/A,#N/A,FALSE,"APAL"}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hidden="1">{"page1",#N/A,FALSE,"rollup"}</definedName>
    <definedName name="wrn.rollup2." hidden="1">{"page1",#N/A,FALSE,"rollup"}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napshot." hidden="1">{#N/A,#N/A,TRUE,"Facility-Input";#N/A,#N/A,TRUE,"Graphs"}</definedName>
    <definedName name="wrn.SPA._.FAC." hidden="1">{"SPA_FAC",#N/A,FALSE,"OMPA SPA FAC"}</definedName>
    <definedName name="wrn.STAND_ALONE_BOTH." hidden="1">{"FCB_ALL",#N/A,FALSE,"FCB";"GREY_ALL",#N/A,FALSE,"GREY"}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hidden="1">{"STMT OF CASH FLOWS",#N/A,FALSE,"Cash Flows Indirect"}</definedName>
    <definedName name="wrn.SumIncBalRat." hidden="1">{#N/A,#N/A,FALSE,"Summary";#N/A,#N/A,FALSE,"Income Statement";#N/A,#N/A,FALSE,"Balance Sheet";#N/A,#N/A,FALSE,"Ratios"}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{"BS",#N/A,FALSE,"USA"}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ST.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hidden="1">{"Area1",#N/A,FALSE,"OREWACC";"Area2",#N/A,FALSE,"OREWACC"}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hidden="1">{#N/A,#N/A,FALSE,"Assumptions";"Model",#N/A,FALSE,"MDU";#N/A,#N/A,FALSE,"Notes"}</definedName>
    <definedName name="Yeah8" hidden="1">#REF!</definedName>
    <definedName name="year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hidden="1">{#N/A,#N/A,FALSE,"Income Statement";#N/A,#N/A,FALSE,"Balance Sheet";#N/A,#N/A,FALSE,"Cash Flows";#N/A,#N/A,FALSE,"Ratios"}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10" i="3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10" i="1"/>
  <c r="N2" i="3"/>
  <c r="N3" i="3"/>
  <c r="N3" i="1"/>
  <c r="N2" i="1"/>
  <c r="H10" i="3"/>
  <c r="J10" i="3" s="1"/>
  <c r="B10" i="3"/>
  <c r="H10" i="1"/>
  <c r="J10" i="1" s="1"/>
  <c r="B10" i="1"/>
  <c r="O32" i="2"/>
  <c r="O42" i="2" s="1"/>
  <c r="O13" i="2" s="1"/>
  <c r="S30" i="2"/>
  <c r="S28" i="2"/>
  <c r="S26" i="2"/>
  <c r="F18" i="2"/>
  <c r="H16" i="2" s="1"/>
  <c r="M16" i="2" s="1"/>
  <c r="B14" i="2"/>
  <c r="B15" i="2" s="1"/>
  <c r="B16" i="2" s="1"/>
  <c r="B18" i="2" s="1"/>
  <c r="N10" i="3" l="1"/>
  <c r="O37" i="3" s="1"/>
  <c r="O11" i="1"/>
  <c r="O33" i="3"/>
  <c r="O17" i="3"/>
  <c r="O29" i="3"/>
  <c r="O27" i="3"/>
  <c r="O13" i="3"/>
  <c r="O26" i="3"/>
  <c r="O12" i="3"/>
  <c r="O39" i="3"/>
  <c r="O25" i="3"/>
  <c r="H11" i="3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O38" i="1"/>
  <c r="O37" i="1"/>
  <c r="O32" i="1"/>
  <c r="O24" i="1"/>
  <c r="O23" i="1"/>
  <c r="O35" i="1"/>
  <c r="O33" i="1"/>
  <c r="O19" i="1"/>
  <c r="O36" i="1"/>
  <c r="O22" i="1"/>
  <c r="O21" i="1"/>
  <c r="O34" i="1"/>
  <c r="O20" i="1"/>
  <c r="O17" i="1"/>
  <c r="O30" i="1"/>
  <c r="O16" i="1"/>
  <c r="O31" i="1"/>
  <c r="O29" i="1"/>
  <c r="O15" i="1"/>
  <c r="O28" i="1"/>
  <c r="O27" i="1"/>
  <c r="O13" i="1"/>
  <c r="O18" i="1"/>
  <c r="O14" i="1"/>
  <c r="O26" i="1"/>
  <c r="O12" i="1"/>
  <c r="O39" i="1"/>
  <c r="O25" i="1"/>
  <c r="O10" i="1"/>
  <c r="P10" i="1" s="1"/>
  <c r="Q10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H11" i="1"/>
  <c r="K10" i="3"/>
  <c r="H13" i="2"/>
  <c r="M13" i="2" s="1"/>
  <c r="M18" i="2" s="1"/>
  <c r="H14" i="2"/>
  <c r="S32" i="2"/>
  <c r="S34" i="2" s="1"/>
  <c r="S36" i="2" s="1"/>
  <c r="O31" i="3" l="1"/>
  <c r="O32" i="3"/>
  <c r="O20" i="3"/>
  <c r="O10" i="3"/>
  <c r="P10" i="3" s="1"/>
  <c r="Q10" i="3" s="1"/>
  <c r="O35" i="3"/>
  <c r="O18" i="3"/>
  <c r="O34" i="3"/>
  <c r="O16" i="3"/>
  <c r="O14" i="3"/>
  <c r="O21" i="3"/>
  <c r="O28" i="3"/>
  <c r="O24" i="3"/>
  <c r="O15" i="3"/>
  <c r="O36" i="3"/>
  <c r="O22" i="3"/>
  <c r="O30" i="3"/>
  <c r="O38" i="3"/>
  <c r="O11" i="3"/>
  <c r="O19" i="3"/>
  <c r="O23" i="3"/>
  <c r="J11" i="3"/>
  <c r="K11" i="3" s="1"/>
  <c r="H12" i="1"/>
  <c r="J11" i="1"/>
  <c r="P11" i="1"/>
  <c r="Q11" i="1" s="1"/>
  <c r="J12" i="3"/>
  <c r="S13" i="2"/>
  <c r="H18" i="2"/>
  <c r="S38" i="2"/>
  <c r="S40" i="2" s="1"/>
  <c r="S42" i="2" s="1"/>
  <c r="O16" i="2" s="1"/>
  <c r="S16" i="2" s="1"/>
  <c r="P11" i="3" l="1"/>
  <c r="Q11" i="3" s="1"/>
  <c r="H13" i="1"/>
  <c r="J12" i="1"/>
  <c r="P12" i="1"/>
  <c r="Q12" i="1" s="1"/>
  <c r="J13" i="3"/>
  <c r="K12" i="3"/>
  <c r="S18" i="2"/>
  <c r="N4" i="3" s="1"/>
  <c r="P12" i="3" l="1"/>
  <c r="Q12" i="3" s="1"/>
  <c r="R13" i="3" s="1"/>
  <c r="S13" i="3" s="1"/>
  <c r="R11" i="3"/>
  <c r="S11" i="3" s="1"/>
  <c r="R12" i="3"/>
  <c r="S12" i="3" s="1"/>
  <c r="R10" i="3"/>
  <c r="S10" i="3" s="1"/>
  <c r="H14" i="1"/>
  <c r="J13" i="1"/>
  <c r="K13" i="1" s="1"/>
  <c r="P13" i="3"/>
  <c r="Q13" i="3" s="1"/>
  <c r="R14" i="3" s="1"/>
  <c r="N4" i="1"/>
  <c r="P13" i="1"/>
  <c r="Q13" i="1" s="1"/>
  <c r="B4" i="1"/>
  <c r="B4" i="3"/>
  <c r="K13" i="3"/>
  <c r="J14" i="3"/>
  <c r="K11" i="1"/>
  <c r="K12" i="1"/>
  <c r="D11" i="3" l="1"/>
  <c r="E11" i="3" s="1"/>
  <c r="D12" i="3"/>
  <c r="E12" i="3" s="1"/>
  <c r="R14" i="1"/>
  <c r="D14" i="3"/>
  <c r="E14" i="3" s="1"/>
  <c r="D13" i="3"/>
  <c r="E13" i="3" s="1"/>
  <c r="D10" i="3"/>
  <c r="E10" i="3" s="1"/>
  <c r="R11" i="1"/>
  <c r="S11" i="1" s="1"/>
  <c r="R12" i="1"/>
  <c r="S12" i="1" s="1"/>
  <c r="R13" i="1"/>
  <c r="R10" i="1"/>
  <c r="S10" i="1" s="1"/>
  <c r="H15" i="1"/>
  <c r="J14" i="1"/>
  <c r="K14" i="1" s="1"/>
  <c r="D10" i="1"/>
  <c r="E10" i="1" s="1"/>
  <c r="D11" i="1"/>
  <c r="D12" i="1"/>
  <c r="D13" i="1"/>
  <c r="D14" i="1"/>
  <c r="S14" i="3"/>
  <c r="P14" i="3"/>
  <c r="Q14" i="3" s="1"/>
  <c r="R15" i="3" s="1"/>
  <c r="P14" i="1"/>
  <c r="J15" i="3"/>
  <c r="K14" i="3"/>
  <c r="K10" i="1"/>
  <c r="D15" i="3" l="1"/>
  <c r="E15" i="3" s="1"/>
  <c r="Q14" i="1"/>
  <c r="R15" i="1" s="1"/>
  <c r="H16" i="1"/>
  <c r="J15" i="1"/>
  <c r="K15" i="1" s="1"/>
  <c r="D15" i="1"/>
  <c r="P15" i="3"/>
  <c r="Q15" i="3" s="1"/>
  <c r="R16" i="3" s="1"/>
  <c r="S15" i="3"/>
  <c r="P15" i="1"/>
  <c r="K15" i="3"/>
  <c r="J16" i="3"/>
  <c r="E11" i="1"/>
  <c r="D16" i="3" l="1"/>
  <c r="E16" i="3" s="1"/>
  <c r="Q15" i="1"/>
  <c r="R16" i="1" s="1"/>
  <c r="H17" i="1"/>
  <c r="J16" i="1"/>
  <c r="K16" i="1" s="1"/>
  <c r="D16" i="1"/>
  <c r="P16" i="3"/>
  <c r="Q16" i="3" s="1"/>
  <c r="R17" i="3" s="1"/>
  <c r="S16" i="3"/>
  <c r="P16" i="1"/>
  <c r="S13" i="1"/>
  <c r="K16" i="3"/>
  <c r="J17" i="3"/>
  <c r="E12" i="1"/>
  <c r="D17" i="3" l="1"/>
  <c r="E17" i="3" s="1"/>
  <c r="Q16" i="1"/>
  <c r="R17" i="1" s="1"/>
  <c r="H18" i="1"/>
  <c r="J17" i="1"/>
  <c r="K17" i="1" s="1"/>
  <c r="D17" i="1"/>
  <c r="P17" i="3"/>
  <c r="Q17" i="3" s="1"/>
  <c r="R18" i="3" s="1"/>
  <c r="S17" i="3"/>
  <c r="P17" i="1"/>
  <c r="S14" i="1"/>
  <c r="K17" i="3"/>
  <c r="J18" i="3"/>
  <c r="E13" i="1"/>
  <c r="D18" i="3" l="1"/>
  <c r="E18" i="3" s="1"/>
  <c r="Q17" i="1"/>
  <c r="R18" i="1" s="1"/>
  <c r="H19" i="1"/>
  <c r="J18" i="1"/>
  <c r="K18" i="1" s="1"/>
  <c r="D18" i="1"/>
  <c r="S18" i="3"/>
  <c r="P18" i="3"/>
  <c r="Q18" i="3" s="1"/>
  <c r="R19" i="3" s="1"/>
  <c r="P18" i="1"/>
  <c r="S15" i="1"/>
  <c r="J19" i="3"/>
  <c r="K18" i="3"/>
  <c r="D19" i="3" l="1"/>
  <c r="E19" i="3" s="1"/>
  <c r="Q18" i="1"/>
  <c r="R19" i="1" s="1"/>
  <c r="H20" i="1"/>
  <c r="J19" i="1"/>
  <c r="K19" i="1" s="1"/>
  <c r="D19" i="1"/>
  <c r="P19" i="3"/>
  <c r="Q19" i="3" s="1"/>
  <c r="R20" i="3" s="1"/>
  <c r="S19" i="3"/>
  <c r="P19" i="1"/>
  <c r="S16" i="1"/>
  <c r="J20" i="3"/>
  <c r="K19" i="3"/>
  <c r="E14" i="1"/>
  <c r="D20" i="3" l="1"/>
  <c r="E20" i="3" s="1"/>
  <c r="Q19" i="1"/>
  <c r="R20" i="1" s="1"/>
  <c r="H21" i="1"/>
  <c r="J20" i="1"/>
  <c r="K20" i="1" s="1"/>
  <c r="D20" i="1"/>
  <c r="S20" i="3"/>
  <c r="P20" i="3"/>
  <c r="Q20" i="3" s="1"/>
  <c r="R21" i="3" s="1"/>
  <c r="P20" i="1"/>
  <c r="S17" i="1"/>
  <c r="K20" i="3"/>
  <c r="J21" i="3"/>
  <c r="E15" i="1"/>
  <c r="D21" i="3" l="1"/>
  <c r="E21" i="3" s="1"/>
  <c r="Q20" i="1"/>
  <c r="R21" i="1" s="1"/>
  <c r="H22" i="1"/>
  <c r="J21" i="1"/>
  <c r="K21" i="1" s="1"/>
  <c r="D21" i="1"/>
  <c r="S21" i="3"/>
  <c r="P21" i="3"/>
  <c r="Q21" i="3" s="1"/>
  <c r="R22" i="3" s="1"/>
  <c r="P21" i="1"/>
  <c r="S18" i="1"/>
  <c r="J22" i="3"/>
  <c r="K21" i="3"/>
  <c r="E16" i="1"/>
  <c r="D22" i="3" l="1"/>
  <c r="E22" i="3" s="1"/>
  <c r="Q21" i="1"/>
  <c r="R22" i="1" s="1"/>
  <c r="H23" i="1"/>
  <c r="J22" i="1"/>
  <c r="K22" i="1" s="1"/>
  <c r="D22" i="1"/>
  <c r="P22" i="3"/>
  <c r="Q22" i="3" s="1"/>
  <c r="R23" i="3" s="1"/>
  <c r="S22" i="3"/>
  <c r="P22" i="1"/>
  <c r="S19" i="1"/>
  <c r="K22" i="3"/>
  <c r="J23" i="3"/>
  <c r="E17" i="1"/>
  <c r="D23" i="3" l="1"/>
  <c r="E23" i="3" s="1"/>
  <c r="Q22" i="1"/>
  <c r="R23" i="1" s="1"/>
  <c r="H24" i="1"/>
  <c r="J23" i="1"/>
  <c r="K23" i="1" s="1"/>
  <c r="D23" i="1"/>
  <c r="S23" i="3"/>
  <c r="P23" i="3"/>
  <c r="Q23" i="3" s="1"/>
  <c r="R24" i="3" s="1"/>
  <c r="P23" i="1"/>
  <c r="S20" i="1"/>
  <c r="K23" i="3"/>
  <c r="J24" i="3"/>
  <c r="E18" i="1"/>
  <c r="D24" i="3" l="1"/>
  <c r="E24" i="3" s="1"/>
  <c r="Q23" i="1"/>
  <c r="R24" i="1" s="1"/>
  <c r="H25" i="1"/>
  <c r="J24" i="1"/>
  <c r="K24" i="1" s="1"/>
  <c r="D24" i="1"/>
  <c r="S24" i="3"/>
  <c r="P24" i="3"/>
  <c r="Q24" i="3" s="1"/>
  <c r="R25" i="3" s="1"/>
  <c r="P24" i="1"/>
  <c r="S21" i="1"/>
  <c r="K24" i="3"/>
  <c r="J25" i="3"/>
  <c r="E19" i="1"/>
  <c r="D25" i="3" l="1"/>
  <c r="E25" i="3" s="1"/>
  <c r="Q24" i="1"/>
  <c r="R25" i="1" s="1"/>
  <c r="H26" i="1"/>
  <c r="J25" i="1"/>
  <c r="K25" i="1" s="1"/>
  <c r="D25" i="1"/>
  <c r="P25" i="3"/>
  <c r="Q25" i="3" s="1"/>
  <c r="R26" i="3" s="1"/>
  <c r="S25" i="3"/>
  <c r="P25" i="1"/>
  <c r="S22" i="1"/>
  <c r="J26" i="3"/>
  <c r="K25" i="3"/>
  <c r="D26" i="3" l="1"/>
  <c r="E26" i="3" s="1"/>
  <c r="Q25" i="1"/>
  <c r="R26" i="1" s="1"/>
  <c r="H27" i="1"/>
  <c r="J26" i="1"/>
  <c r="K26" i="1" s="1"/>
  <c r="D26" i="1"/>
  <c r="S26" i="3"/>
  <c r="P26" i="3"/>
  <c r="Q26" i="3" s="1"/>
  <c r="R27" i="3" s="1"/>
  <c r="P26" i="1"/>
  <c r="S23" i="1"/>
  <c r="J27" i="3"/>
  <c r="K26" i="3"/>
  <c r="E20" i="1"/>
  <c r="D27" i="3" l="1"/>
  <c r="E27" i="3" s="1"/>
  <c r="Q26" i="1"/>
  <c r="R27" i="1" s="1"/>
  <c r="H28" i="1"/>
  <c r="J27" i="1"/>
  <c r="K27" i="1" s="1"/>
  <c r="D27" i="1"/>
  <c r="S27" i="3"/>
  <c r="P27" i="3"/>
  <c r="Q27" i="3" s="1"/>
  <c r="R28" i="3" s="1"/>
  <c r="P27" i="1"/>
  <c r="S24" i="1"/>
  <c r="K27" i="3"/>
  <c r="J28" i="3"/>
  <c r="D28" i="3" l="1"/>
  <c r="E28" i="3" s="1"/>
  <c r="Q27" i="1"/>
  <c r="R28" i="1" s="1"/>
  <c r="H29" i="1"/>
  <c r="J28" i="1"/>
  <c r="K28" i="1" s="1"/>
  <c r="D28" i="1"/>
  <c r="P28" i="3"/>
  <c r="Q28" i="3" s="1"/>
  <c r="R29" i="3" s="1"/>
  <c r="S28" i="3"/>
  <c r="P28" i="1"/>
  <c r="S25" i="1"/>
  <c r="J29" i="3"/>
  <c r="K28" i="3"/>
  <c r="E21" i="1"/>
  <c r="D29" i="3" l="1"/>
  <c r="E29" i="3" s="1"/>
  <c r="Q28" i="1"/>
  <c r="R29" i="1" s="1"/>
  <c r="H30" i="1"/>
  <c r="J29" i="1"/>
  <c r="K29" i="1" s="1"/>
  <c r="D29" i="1"/>
  <c r="S29" i="3"/>
  <c r="P29" i="3"/>
  <c r="Q29" i="3" s="1"/>
  <c r="R30" i="3" s="1"/>
  <c r="P29" i="1"/>
  <c r="S26" i="1"/>
  <c r="K29" i="3"/>
  <c r="J30" i="3"/>
  <c r="E23" i="1"/>
  <c r="E22" i="1"/>
  <c r="D30" i="3" l="1"/>
  <c r="E30" i="3" s="1"/>
  <c r="Q29" i="1"/>
  <c r="R30" i="1" s="1"/>
  <c r="H31" i="1"/>
  <c r="J30" i="1"/>
  <c r="K30" i="1" s="1"/>
  <c r="D30" i="1"/>
  <c r="P30" i="3"/>
  <c r="Q30" i="3" s="1"/>
  <c r="R31" i="3" s="1"/>
  <c r="S30" i="3"/>
  <c r="P30" i="1"/>
  <c r="S27" i="1"/>
  <c r="J31" i="3"/>
  <c r="K30" i="3"/>
  <c r="E24" i="1"/>
  <c r="D31" i="3" l="1"/>
  <c r="E31" i="3" s="1"/>
  <c r="Q30" i="1"/>
  <c r="R31" i="1" s="1"/>
  <c r="H32" i="1"/>
  <c r="J31" i="1"/>
  <c r="K31" i="1" s="1"/>
  <c r="D31" i="1"/>
  <c r="S31" i="3"/>
  <c r="P31" i="3"/>
  <c r="Q31" i="3" s="1"/>
  <c r="R32" i="3" s="1"/>
  <c r="P31" i="1"/>
  <c r="S28" i="1"/>
  <c r="K31" i="3"/>
  <c r="J32" i="3"/>
  <c r="D32" i="3" l="1"/>
  <c r="E32" i="3" s="1"/>
  <c r="Q31" i="1"/>
  <c r="R32" i="1" s="1"/>
  <c r="H33" i="1"/>
  <c r="J32" i="1"/>
  <c r="K32" i="1" s="1"/>
  <c r="D32" i="1"/>
  <c r="P32" i="3"/>
  <c r="Q32" i="3" s="1"/>
  <c r="R33" i="3" s="1"/>
  <c r="S32" i="3"/>
  <c r="P32" i="1"/>
  <c r="S29" i="1"/>
  <c r="K32" i="3"/>
  <c r="J33" i="3"/>
  <c r="E25" i="1"/>
  <c r="D33" i="3" l="1"/>
  <c r="E33" i="3" s="1"/>
  <c r="Q32" i="1"/>
  <c r="R33" i="1" s="1"/>
  <c r="H34" i="1"/>
  <c r="J33" i="1"/>
  <c r="K33" i="1" s="1"/>
  <c r="D33" i="1"/>
  <c r="P33" i="3"/>
  <c r="Q33" i="3" s="1"/>
  <c r="R34" i="3" s="1"/>
  <c r="S33" i="3"/>
  <c r="P33" i="1"/>
  <c r="S30" i="1"/>
  <c r="J34" i="3"/>
  <c r="K33" i="3"/>
  <c r="E26" i="1"/>
  <c r="D34" i="3" l="1"/>
  <c r="E34" i="3" s="1"/>
  <c r="Q33" i="1"/>
  <c r="R34" i="1" s="1"/>
  <c r="H35" i="1"/>
  <c r="J34" i="1"/>
  <c r="K34" i="1" s="1"/>
  <c r="D34" i="1"/>
  <c r="S34" i="3"/>
  <c r="P34" i="3"/>
  <c r="Q34" i="3" s="1"/>
  <c r="R35" i="3" s="1"/>
  <c r="P34" i="1"/>
  <c r="S31" i="1"/>
  <c r="K34" i="3"/>
  <c r="J35" i="3"/>
  <c r="E27" i="1"/>
  <c r="D35" i="3" l="1"/>
  <c r="E35" i="3" s="1"/>
  <c r="Q34" i="1"/>
  <c r="R35" i="1" s="1"/>
  <c r="H36" i="1"/>
  <c r="J35" i="1"/>
  <c r="K35" i="1" s="1"/>
  <c r="D35" i="1"/>
  <c r="S35" i="3"/>
  <c r="P35" i="3"/>
  <c r="Q35" i="3" s="1"/>
  <c r="R36" i="3" s="1"/>
  <c r="P35" i="1"/>
  <c r="S32" i="1"/>
  <c r="J36" i="3"/>
  <c r="K35" i="3"/>
  <c r="E28" i="1"/>
  <c r="D36" i="3" l="1"/>
  <c r="E36" i="3" s="1"/>
  <c r="Q35" i="1"/>
  <c r="R36" i="1" s="1"/>
  <c r="H37" i="1"/>
  <c r="J36" i="1"/>
  <c r="K36" i="1" s="1"/>
  <c r="D36" i="1"/>
  <c r="S36" i="3"/>
  <c r="P36" i="3"/>
  <c r="Q36" i="3" s="1"/>
  <c r="R37" i="3" s="1"/>
  <c r="P36" i="1"/>
  <c r="S33" i="1"/>
  <c r="K36" i="3"/>
  <c r="J37" i="3"/>
  <c r="E29" i="1"/>
  <c r="D37" i="3" l="1"/>
  <c r="E37" i="3" s="1"/>
  <c r="Q36" i="1"/>
  <c r="R37" i="1" s="1"/>
  <c r="H38" i="1"/>
  <c r="J37" i="1"/>
  <c r="K37" i="1" s="1"/>
  <c r="D37" i="1"/>
  <c r="S37" i="3"/>
  <c r="P37" i="3"/>
  <c r="Q37" i="3" s="1"/>
  <c r="R38" i="3" s="1"/>
  <c r="P37" i="1"/>
  <c r="S34" i="1"/>
  <c r="K37" i="3"/>
  <c r="J38" i="3"/>
  <c r="E30" i="1"/>
  <c r="D38" i="3" l="1"/>
  <c r="E38" i="3" s="1"/>
  <c r="Q37" i="1"/>
  <c r="R38" i="1" s="1"/>
  <c r="H39" i="1"/>
  <c r="J38" i="1"/>
  <c r="K38" i="1" s="1"/>
  <c r="D38" i="1"/>
  <c r="S38" i="3"/>
  <c r="P38" i="3"/>
  <c r="Q38" i="3" s="1"/>
  <c r="R39" i="3" s="1"/>
  <c r="P38" i="1"/>
  <c r="Q38" i="1" s="1"/>
  <c r="R39" i="1" s="1"/>
  <c r="S35" i="1"/>
  <c r="K38" i="3"/>
  <c r="E32" i="1"/>
  <c r="E31" i="1"/>
  <c r="J39" i="1" l="1"/>
  <c r="K39" i="1" s="1"/>
  <c r="H40" i="1"/>
  <c r="J39" i="3"/>
  <c r="K39" i="3" s="1"/>
  <c r="D39" i="3"/>
  <c r="E39" i="3" s="1"/>
  <c r="D39" i="1"/>
  <c r="P39" i="3"/>
  <c r="S39" i="3"/>
  <c r="N5" i="3" s="1"/>
  <c r="N6" i="3" s="1"/>
  <c r="P39" i="1"/>
  <c r="S36" i="1"/>
  <c r="E33" i="1"/>
  <c r="B5" i="3" l="1"/>
  <c r="B6" i="3" s="1"/>
  <c r="H5" i="3"/>
  <c r="H6" i="3" s="1"/>
  <c r="Q39" i="3"/>
  <c r="Q39" i="1"/>
  <c r="S37" i="1"/>
  <c r="S38" i="1" l="1"/>
  <c r="E34" i="1"/>
  <c r="S39" i="1" l="1"/>
  <c r="N5" i="1" s="1"/>
  <c r="E35" i="1"/>
  <c r="N6" i="1" l="1"/>
  <c r="E36" i="1"/>
  <c r="E37" i="1" l="1"/>
  <c r="E38" i="1" l="1"/>
  <c r="E39" i="1" l="1"/>
  <c r="B5" i="1" s="1"/>
  <c r="B6" i="1" l="1"/>
</calcChain>
</file>

<file path=xl/sharedStrings.xml><?xml version="1.0" encoding="utf-8"?>
<sst xmlns="http://schemas.openxmlformats.org/spreadsheetml/2006/main" count="107" uniqueCount="51">
  <si>
    <t>Period</t>
  </si>
  <si>
    <t>Beginning</t>
  </si>
  <si>
    <t>COST OF CAPITAL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</si>
  <si>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</si>
  <si>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</si>
  <si>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</si>
  <si>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</si>
  <si>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</si>
  <si>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</si>
  <si>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</si>
  <si>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</si>
  <si>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</si>
  <si>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</si>
  <si>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C EQUITY</t>
  </si>
  <si>
    <t>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</si>
  <si>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</si>
  <si>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</si>
  <si>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</si>
  <si>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</si>
  <si>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</si>
  <si>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</si>
  <si>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 xml:space="preserve"> </t>
  </si>
  <si>
    <t>Income Before Income Taxes</t>
  </si>
  <si>
    <t>Less State Income Taxes (Ln 4 x 5.0097)</t>
  </si>
  <si>
    <t>Taxable Income for Federal Income Taxes</t>
  </si>
  <si>
    <t>Less Federal Income Taxes (Ln 11*21%)</t>
  </si>
  <si>
    <t>Operating  Income Percentage</t>
  </si>
  <si>
    <t>Gross Up Factor  (100.00/Ln 9)</t>
  </si>
  <si>
    <t>Regulatory Asset</t>
  </si>
  <si>
    <t>Amortization</t>
  </si>
  <si>
    <t>Pre-Tax Return</t>
  </si>
  <si>
    <t>Revenue</t>
  </si>
  <si>
    <t>NPV</t>
  </si>
  <si>
    <t>Principal</t>
  </si>
  <si>
    <t>Recovery Period</t>
  </si>
  <si>
    <t>Carrying Cost</t>
  </si>
  <si>
    <t>a.  TOR With Carrying Cost</t>
  </si>
  <si>
    <t>b.  TOR Without Carrying Cost</t>
  </si>
  <si>
    <t>c.  TIR With Carrying Cost</t>
  </si>
  <si>
    <t>d.  TIR Without Carrying Cost</t>
  </si>
  <si>
    <t>Gross Plant</t>
  </si>
  <si>
    <t>Depreciation</t>
  </si>
  <si>
    <t>Depreciation Rate</t>
  </si>
  <si>
    <t>Net Plant</t>
  </si>
  <si>
    <t>Accum Depn</t>
  </si>
  <si>
    <t>Unrecovered Cost</t>
  </si>
  <si>
    <t>e.  TOR Capital Expenditures of $7,209,925 in 2026</t>
  </si>
  <si>
    <t>f.  TIR Capital Expenditures in 2026</t>
  </si>
  <si>
    <t>KPCO_R_KPSC_RH_1_1_Attachment1; TOR TIR Rate Base &amp; JE Tab, Cell C231</t>
  </si>
  <si>
    <t>KPCO_R_KPSC_RH_1_1_Attachment1; TOR TIR Rate Base &amp; JE Tab, Cell I240</t>
  </si>
  <si>
    <t>KPCO_R_KPSC_RH_1_1_Attachment1; TOR TIR Rate Base &amp; JE Tab, Cells S179 and S180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</si>
</sst>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00000"/>
    <numFmt numFmtId="167" formatCode="_(* #,##0.0000_);_(* \(#,##0.0000\);_(* &quot;-&quot;??_);_(@_)"/>
    <numFmt numFmtId="168" formatCode="0.0000"/>
    <numFmt numFmtId="169" formatCode="_(* #,##0.000000_);_(* \(#,##0.00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3"/>
    <xf numFmtId="0" fontId="0" fillId="0" borderId="0" xfId="3" applyFont="1"/>
    <xf numFmtId="164" fontId="1" fillId="0" borderId="0" xfId="3" applyNumberFormat="1"/>
    <xf numFmtId="43" fontId="1" fillId="0" borderId="0" xfId="3" applyNumberFormat="1"/>
    <xf numFmtId="8" fontId="2" fillId="0" borderId="0" xfId="4" applyNumberFormat="1" applyFont="1"/>
    <xf numFmtId="0" fontId="1" fillId="0" borderId="0" xfId="3" applyAlignment="1">
      <alignment horizontal="center"/>
    </xf>
    <xf numFmtId="0" fontId="4" fillId="0" borderId="0" xfId="3" applyFont="1" applyAlignment="1">
      <alignment horizontal="center"/>
    </xf>
    <xf numFmtId="43" fontId="0" fillId="0" borderId="0" xfId="1" applyFont="1" applyFill="1"/>
    <xf numFmtId="164" fontId="1" fillId="0" borderId="0" xfId="1" applyNumberFormat="1"/>
    <xf numFmtId="0" fontId="5" fillId="0" borderId="0" xfId="7" applyAlignment="1">
      <alignment horizontal="center"/>
    </xf>
    <xf numFmtId="0" fontId="5" fillId="0" borderId="0" xfId="7"/>
    <xf numFmtId="49" fontId="6" fillId="0" borderId="3" xfId="8" applyNumberFormat="1" applyBorder="1" applyAlignment="1">
      <alignment horizontal="center" wrapText="1"/>
    </xf>
    <xf numFmtId="49" fontId="6" fillId="3" borderId="4" xfId="8" applyNumberFormat="1" applyFill="1" applyBorder="1" applyAlignment="1">
      <alignment wrapText="1"/>
    </xf>
    <xf numFmtId="49" fontId="6" fillId="0" borderId="5" xfId="8" applyNumberFormat="1" applyBorder="1" applyAlignment="1">
      <alignment horizontal="center" wrapText="1"/>
    </xf>
    <xf numFmtId="49" fontId="6" fillId="3" borderId="6" xfId="8" applyNumberFormat="1" applyFill="1" applyBorder="1" applyAlignment="1">
      <alignment wrapText="1"/>
    </xf>
    <xf numFmtId="49" fontId="6" fillId="0" borderId="6" xfId="8" applyNumberFormat="1" applyBorder="1" applyAlignment="1">
      <alignment horizontal="center" wrapText="1"/>
    </xf>
    <xf numFmtId="49" fontId="6" fillId="0" borderId="3" xfId="8" applyNumberFormat="1" applyBorder="1" applyAlignment="1">
      <alignment wrapText="1"/>
    </xf>
    <xf numFmtId="0" fontId="6" fillId="3" borderId="6" xfId="8" applyFill="1" applyBorder="1"/>
    <xf numFmtId="0" fontId="6" fillId="0" borderId="6" xfId="8" applyBorder="1" applyAlignment="1">
      <alignment horizontal="center"/>
    </xf>
    <xf numFmtId="0" fontId="6" fillId="3" borderId="6" xfId="8" applyFill="1" applyBorder="1" applyAlignment="1">
      <alignment horizontal="center"/>
    </xf>
    <xf numFmtId="0" fontId="6" fillId="0" borderId="6" xfId="8" applyBorder="1"/>
    <xf numFmtId="49" fontId="6" fillId="0" borderId="7" xfId="8" applyNumberFormat="1" applyBorder="1" applyAlignment="1">
      <alignment horizontal="center" wrapText="1"/>
    </xf>
    <xf numFmtId="49" fontId="6" fillId="0" borderId="2" xfId="8" applyNumberFormat="1" applyBorder="1" applyAlignment="1">
      <alignment horizontal="center" wrapText="1"/>
    </xf>
    <xf numFmtId="49" fontId="6" fillId="3" borderId="0" xfId="8" applyNumberFormat="1" applyFill="1" applyAlignment="1">
      <alignment wrapText="1"/>
    </xf>
    <xf numFmtId="49" fontId="6" fillId="0" borderId="0" xfId="8" applyNumberFormat="1" applyAlignment="1">
      <alignment horizontal="center" wrapText="1"/>
    </xf>
    <xf numFmtId="166" fontId="7" fillId="0" borderId="0" xfId="8" applyNumberFormat="1" applyFont="1" applyAlignment="1">
      <alignment horizontal="center" wrapText="1"/>
    </xf>
    <xf numFmtId="49" fontId="6" fillId="0" borderId="8" xfId="8" applyNumberFormat="1" applyBorder="1" applyAlignment="1">
      <alignment wrapText="1"/>
    </xf>
    <xf numFmtId="0" fontId="6" fillId="3" borderId="0" xfId="8" applyFill="1"/>
    <xf numFmtId="0" fontId="6" fillId="0" borderId="0" xfId="8" applyAlignment="1">
      <alignment horizontal="center"/>
    </xf>
    <xf numFmtId="0" fontId="6" fillId="3" borderId="0" xfId="8" applyFill="1" applyAlignment="1">
      <alignment horizontal="center"/>
    </xf>
    <xf numFmtId="0" fontId="6" fillId="0" borderId="0" xfId="8"/>
    <xf numFmtId="49" fontId="6" fillId="0" borderId="1" xfId="8" applyNumberFormat="1" applyBorder="1" applyAlignment="1">
      <alignment horizontal="center" wrapText="1"/>
    </xf>
    <xf numFmtId="0" fontId="6" fillId="0" borderId="9" xfId="8" applyBorder="1" applyAlignment="1">
      <alignment horizontal="center"/>
    </xf>
    <xf numFmtId="0" fontId="6" fillId="3" borderId="4" xfId="8" applyFill="1" applyBorder="1"/>
    <xf numFmtId="0" fontId="6" fillId="0" borderId="4" xfId="8" applyBorder="1"/>
    <xf numFmtId="0" fontId="6" fillId="0" borderId="9" xfId="8" applyBorder="1"/>
    <xf numFmtId="0" fontId="6" fillId="0" borderId="10" xfId="8" applyBorder="1"/>
    <xf numFmtId="0" fontId="0" fillId="0" borderId="8" xfId="8" applyFont="1" applyBorder="1" applyAlignment="1">
      <alignment horizontal="center"/>
    </xf>
    <xf numFmtId="5" fontId="8" fillId="0" borderId="0" xfId="8" applyNumberFormat="1" applyFont="1"/>
    <xf numFmtId="10" fontId="6" fillId="0" borderId="0" xfId="8" applyNumberFormat="1"/>
    <xf numFmtId="10" fontId="8" fillId="0" borderId="0" xfId="8" applyNumberFormat="1" applyFont="1"/>
    <xf numFmtId="0" fontId="6" fillId="0" borderId="8" xfId="8" applyBorder="1"/>
    <xf numFmtId="166" fontId="6" fillId="0" borderId="0" xfId="8" applyNumberFormat="1" applyAlignment="1">
      <alignment horizontal="center"/>
    </xf>
    <xf numFmtId="0" fontId="0" fillId="0" borderId="0" xfId="8" applyFont="1"/>
    <xf numFmtId="10" fontId="6" fillId="0" borderId="1" xfId="8" applyNumberFormat="1" applyBorder="1"/>
    <xf numFmtId="49" fontId="6" fillId="0" borderId="0" xfId="8" applyNumberFormat="1" applyAlignment="1">
      <alignment wrapText="1"/>
    </xf>
    <xf numFmtId="10" fontId="7" fillId="0" borderId="0" xfId="8" applyNumberFormat="1" applyFont="1"/>
    <xf numFmtId="0" fontId="5" fillId="0" borderId="8" xfId="8" applyFont="1" applyBorder="1" applyAlignment="1">
      <alignment horizontal="center"/>
    </xf>
    <xf numFmtId="166" fontId="7" fillId="0" borderId="0" xfId="8" applyNumberFormat="1" applyFont="1" applyAlignment="1">
      <alignment horizontal="center"/>
    </xf>
    <xf numFmtId="0" fontId="0" fillId="0" borderId="0" xfId="8" applyFont="1" applyAlignment="1">
      <alignment horizontal="center"/>
    </xf>
    <xf numFmtId="165" fontId="6" fillId="0" borderId="0" xfId="8" applyNumberFormat="1"/>
    <xf numFmtId="165" fontId="9" fillId="0" borderId="0" xfId="8" applyNumberFormat="1" applyFont="1"/>
    <xf numFmtId="5" fontId="10" fillId="0" borderId="0" xfId="8" applyNumberFormat="1" applyFont="1"/>
    <xf numFmtId="10" fontId="11" fillId="0" borderId="0" xfId="8" applyNumberFormat="1" applyFont="1"/>
    <xf numFmtId="10" fontId="11" fillId="0" borderId="1" xfId="8" quotePrefix="1" applyNumberFormat="1" applyFont="1" applyBorder="1" applyAlignment="1">
      <alignment horizontal="right" wrapText="1"/>
    </xf>
    <xf numFmtId="0" fontId="6" fillId="0" borderId="1" xfId="8" applyBorder="1"/>
    <xf numFmtId="0" fontId="0" fillId="0" borderId="11" xfId="8" applyFont="1" applyBorder="1" applyAlignment="1">
      <alignment horizontal="center"/>
    </xf>
    <xf numFmtId="0" fontId="6" fillId="3" borderId="12" xfId="8" applyFill="1" applyBorder="1"/>
    <xf numFmtId="0" fontId="6" fillId="0" borderId="12" xfId="8" applyBorder="1"/>
    <xf numFmtId="0" fontId="6" fillId="0" borderId="11" xfId="8" applyBorder="1"/>
    <xf numFmtId="0" fontId="6" fillId="0" borderId="13" xfId="8" applyBorder="1"/>
    <xf numFmtId="0" fontId="5" fillId="0" borderId="2" xfId="7" applyBorder="1" applyAlignment="1">
      <alignment horizontal="center"/>
    </xf>
    <xf numFmtId="0" fontId="5" fillId="0" borderId="1" xfId="7" applyBorder="1"/>
    <xf numFmtId="0" fontId="12" fillId="0" borderId="0" xfId="7" applyFont="1" applyAlignment="1">
      <alignment horizontal="center"/>
    </xf>
    <xf numFmtId="167" fontId="6" fillId="0" borderId="0" xfId="9" applyNumberFormat="1" applyFont="1" applyBorder="1"/>
    <xf numFmtId="167" fontId="6" fillId="0" borderId="0" xfId="9" applyNumberFormat="1" applyFont="1"/>
    <xf numFmtId="168" fontId="6" fillId="0" borderId="0" xfId="8" applyNumberFormat="1"/>
    <xf numFmtId="167" fontId="6" fillId="0" borderId="0" xfId="9" applyNumberFormat="1" applyFont="1" applyFill="1"/>
    <xf numFmtId="169" fontId="6" fillId="0" borderId="0" xfId="9" applyNumberFormat="1" applyFont="1" applyFill="1"/>
    <xf numFmtId="0" fontId="5" fillId="0" borderId="0" xfId="8" applyFont="1"/>
    <xf numFmtId="167" fontId="6" fillId="0" borderId="0" xfId="9" applyNumberFormat="1" applyFont="1" applyFill="1" applyAlignment="1">
      <alignment vertical="center"/>
    </xf>
    <xf numFmtId="166" fontId="6" fillId="0" borderId="0" xfId="8" applyNumberFormat="1"/>
    <xf numFmtId="0" fontId="3" fillId="0" borderId="0" xfId="3" applyFont="1" applyAlignment="1">
      <alignment horizontal="center"/>
    </xf>
    <xf numFmtId="164" fontId="1" fillId="0" borderId="0" xfId="1" applyNumberFormat="1" applyFill="1"/>
    <xf numFmtId="38" fontId="1" fillId="0" borderId="0" xfId="3" applyNumberFormat="1"/>
    <xf numFmtId="165" fontId="0" fillId="0" borderId="0" xfId="5" applyNumberFormat="1" applyFont="1" applyFill="1"/>
    <xf numFmtId="1" fontId="1" fillId="0" borderId="0" xfId="3" applyNumberFormat="1"/>
    <xf numFmtId="0" fontId="3" fillId="0" borderId="0" xfId="3" applyFont="1"/>
    <xf numFmtId="43" fontId="1" fillId="2" borderId="0" xfId="3" applyNumberFormat="1" applyFill="1"/>
    <xf numFmtId="164" fontId="1" fillId="0" borderId="0" xfId="4" applyNumberFormat="1" applyFont="1"/>
    <xf numFmtId="164" fontId="14" fillId="0" borderId="0" xfId="4" applyNumberFormat="1" applyFont="1"/>
    <xf numFmtId="0" fontId="14" fillId="0" borderId="0" xfId="3" applyFont="1"/>
    <xf numFmtId="164" fontId="13" fillId="0" borderId="0" xfId="1" applyNumberFormat="1" applyFont="1"/>
    <xf numFmtId="164" fontId="1" fillId="0" borderId="0" xfId="1" applyNumberFormat="1" applyFont="1"/>
    <xf numFmtId="10" fontId="1" fillId="0" borderId="0" xfId="2" applyNumberFormat="1" applyFill="1"/>
    <xf numFmtId="164" fontId="1" fillId="0" borderId="0" xfId="1" applyNumberFormat="1" applyFill="1" applyAlignment="1">
      <alignment horizontal="left" wrapText="1"/>
    </xf>
  </cellXfs>
  <cellStyles count="10">
    <cellStyle name="Comma" xfId="1" builtinId="3"/>
    <cellStyle name="Comma 2" xfId="6" xr:uid="{69AF2387-6902-4F78-B2C5-FE5C54FBE412}"/>
    <cellStyle name="Comma 2 2 2" xfId="9" xr:uid="{BCEE2D45-F28D-42B3-A4E1-70C5266A567E}"/>
    <cellStyle name="Currency 2" xfId="4" xr:uid="{C4990478-2EB2-4A2E-B795-6619AF65F026}"/>
    <cellStyle name="Normal" xfId="0" builtinId="0"/>
    <cellStyle name="Normal 2" xfId="3" xr:uid="{5B17D08E-852A-4C1F-9691-2CBC7266549D}"/>
    <cellStyle name="Normal 2 2 2" xfId="8" xr:uid="{046F7107-14FA-4B0A-833F-78FD161B9218}"/>
    <cellStyle name="Normal 3 8" xfId="7" xr:uid="{C4304778-3EB4-42AA-8056-DF9B64B13DD4}"/>
    <cellStyle name="Percent" xfId="2" builtinId="5"/>
    <cellStyle name="Percent 2" xfId="5" xr:uid="{CE290581-0DD9-48D1-8199-45818874F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8A40-F230-4692-A6E9-A0B7BCAB5EB4}">
  <dimension ref="A1:S40"/>
  <sheetViews>
    <sheetView tabSelected="1" zoomScaleNormal="100" workbookViewId="0">
      <pane xSplit="1" ySplit="9" topLeftCell="B13" activePane="bottomRight" state="frozen"/>
      <selection pane="topRight" activeCell="B1" sqref="B1"/>
      <selection pane="bottomLeft" activeCell="A12" sqref="A12"/>
      <selection pane="bottomRight" activeCell="J4" sqref="J4"/>
    </sheetView>
  </sheetViews>
  <sheetFormatPr defaultColWidth="9.140625" defaultRowHeight="15" x14ac:dyDescent="0.25"/>
  <cols>
    <col min="1" max="1" width="18" style="1" customWidth="1"/>
    <col min="2" max="3" width="15.28515625" style="1" bestFit="1" customWidth="1"/>
    <col min="4" max="4" width="15" style="1" bestFit="1" customWidth="1"/>
    <col min="5" max="5" width="16" style="1" bestFit="1" customWidth="1"/>
    <col min="6" max="6" width="4.140625" style="1" customWidth="1"/>
    <col min="7" max="7" width="17.7109375" style="1" customWidth="1"/>
    <col min="8" max="8" width="15.28515625" style="1" bestFit="1" customWidth="1"/>
    <col min="9" max="10" width="15" style="1" bestFit="1" customWidth="1"/>
    <col min="11" max="11" width="16" style="1" bestFit="1" customWidth="1"/>
    <col min="12" max="12" width="3.5703125" style="1" customWidth="1"/>
    <col min="13" max="13" width="16.85546875" style="1" customWidth="1"/>
    <col min="14" max="14" width="16.28515625" style="1" bestFit="1" customWidth="1"/>
    <col min="15" max="15" width="15" style="1" bestFit="1" customWidth="1"/>
    <col min="16" max="16" width="15.85546875" style="1" customWidth="1"/>
    <col min="17" max="17" width="15" style="1" customWidth="1"/>
    <col min="18" max="18" width="15" style="1" bestFit="1" customWidth="1"/>
    <col min="19" max="19" width="16" style="1" bestFit="1" customWidth="1"/>
    <col min="20" max="16384" width="9.140625" style="1"/>
  </cols>
  <sheetData>
    <row r="1" spans="1:19" x14ac:dyDescent="0.25">
      <c r="A1" s="78" t="s">
        <v>36</v>
      </c>
      <c r="B1" s="78"/>
      <c r="C1" s="73"/>
      <c r="D1" s="73"/>
      <c r="E1" s="73"/>
      <c r="F1" s="73"/>
      <c r="G1" s="78" t="s">
        <v>37</v>
      </c>
      <c r="H1" s="78"/>
      <c r="I1" s="73"/>
      <c r="J1" s="73"/>
      <c r="K1" s="73"/>
      <c r="M1" s="78" t="s">
        <v>46</v>
      </c>
      <c r="N1" s="78"/>
      <c r="O1" s="73"/>
      <c r="P1" s="73"/>
      <c r="Q1" s="73"/>
      <c r="R1" s="73"/>
      <c r="S1" s="73"/>
    </row>
    <row r="2" spans="1:19" ht="30" customHeight="1" x14ac:dyDescent="0.25">
      <c r="A2" s="2" t="s">
        <v>33</v>
      </c>
      <c r="B2" s="9">
        <v>63732883.780000001</v>
      </c>
      <c r="C2" s="86" t="s">
        <v>48</v>
      </c>
      <c r="D2" s="86"/>
      <c r="E2" s="86"/>
      <c r="F2" s="74"/>
      <c r="G2" s="2" t="s">
        <v>33</v>
      </c>
      <c r="H2" s="9">
        <v>63732883.780000001</v>
      </c>
      <c r="I2" s="86" t="s">
        <v>48</v>
      </c>
      <c r="J2" s="86"/>
      <c r="K2" s="86"/>
      <c r="M2" s="2" t="s">
        <v>33</v>
      </c>
      <c r="N2" s="9">
        <f>SUM(N10:N12)</f>
        <v>7209925</v>
      </c>
      <c r="O2" s="74"/>
      <c r="P2" s="74"/>
      <c r="Q2" s="74"/>
      <c r="R2" s="74"/>
      <c r="S2" s="74"/>
    </row>
    <row r="3" spans="1:19" x14ac:dyDescent="0.25">
      <c r="A3" s="2" t="s">
        <v>34</v>
      </c>
      <c r="B3" s="75">
        <v>30</v>
      </c>
      <c r="C3" s="75"/>
      <c r="D3" s="75"/>
      <c r="E3" s="75"/>
      <c r="F3" s="75"/>
      <c r="G3" s="2" t="s">
        <v>34</v>
      </c>
      <c r="H3" s="75">
        <v>30</v>
      </c>
      <c r="I3" s="75"/>
      <c r="J3" s="75"/>
      <c r="K3" s="75"/>
      <c r="M3" s="2" t="s">
        <v>42</v>
      </c>
      <c r="N3" s="85">
        <f>1/30</f>
        <v>3.3333333333333333E-2</v>
      </c>
      <c r="O3" s="75"/>
      <c r="P3" s="75"/>
      <c r="Q3" s="75"/>
      <c r="R3" s="75"/>
      <c r="S3" s="75"/>
    </row>
    <row r="4" spans="1:19" x14ac:dyDescent="0.25">
      <c r="A4" s="1" t="s">
        <v>35</v>
      </c>
      <c r="B4" s="76">
        <f>WACC!S18</f>
        <v>0.09</v>
      </c>
      <c r="C4" s="76"/>
      <c r="D4" s="76"/>
      <c r="E4" s="76"/>
      <c r="F4" s="76"/>
      <c r="G4" s="1" t="s">
        <v>35</v>
      </c>
      <c r="H4" s="76">
        <v>0</v>
      </c>
      <c r="I4" s="76"/>
      <c r="J4" s="76"/>
      <c r="K4" s="76"/>
      <c r="M4" s="1" t="s">
        <v>35</v>
      </c>
      <c r="N4" s="76">
        <f>WACC!S18</f>
        <v>0.09</v>
      </c>
      <c r="O4" s="76"/>
      <c r="P4" s="76"/>
      <c r="Q4" s="76"/>
      <c r="R4" s="76"/>
      <c r="S4" s="76"/>
    </row>
    <row r="5" spans="1:19" x14ac:dyDescent="0.25">
      <c r="A5" s="1" t="s">
        <v>32</v>
      </c>
      <c r="B5" s="83">
        <f>ROUND(NPV(B4,E10:E39),2)</f>
        <v>63732883.780000001</v>
      </c>
      <c r="C5" s="5"/>
      <c r="D5" s="5"/>
      <c r="E5" s="5"/>
      <c r="F5" s="5"/>
      <c r="G5" s="1" t="s">
        <v>32</v>
      </c>
      <c r="H5" s="80">
        <f>ROUND(NPV(B4,K10:K39),2)</f>
        <v>21825653.300000001</v>
      </c>
      <c r="I5" s="5"/>
      <c r="J5" s="5"/>
      <c r="K5" s="5"/>
      <c r="M5" s="1" t="s">
        <v>32</v>
      </c>
      <c r="N5" s="83">
        <f>ROUND(NPV(N4,S10:S39),2)</f>
        <v>7209925</v>
      </c>
      <c r="O5" s="5"/>
      <c r="P5" s="5"/>
      <c r="Q5" s="5"/>
      <c r="R5" s="5"/>
      <c r="S5" s="5"/>
    </row>
    <row r="6" spans="1:19" x14ac:dyDescent="0.25">
      <c r="A6" s="82" t="s">
        <v>45</v>
      </c>
      <c r="B6" s="81">
        <f>B2-B5</f>
        <v>0</v>
      </c>
      <c r="C6" s="5"/>
      <c r="D6" s="5"/>
      <c r="E6" s="5"/>
      <c r="F6" s="5"/>
      <c r="G6" s="82" t="s">
        <v>45</v>
      </c>
      <c r="H6" s="81">
        <f>H2-H5</f>
        <v>41907230.480000004</v>
      </c>
      <c r="I6" s="5"/>
      <c r="J6" s="5"/>
      <c r="K6" s="5"/>
      <c r="M6" s="82" t="s">
        <v>45</v>
      </c>
      <c r="N6" s="81">
        <f>N2-N5</f>
        <v>0</v>
      </c>
      <c r="O6" s="5"/>
      <c r="P6" s="5"/>
      <c r="Q6" s="5"/>
      <c r="R6" s="5"/>
      <c r="S6" s="5"/>
    </row>
    <row r="7" spans="1:19" x14ac:dyDescent="0.25">
      <c r="C7" s="4"/>
      <c r="D7" s="4"/>
      <c r="E7" s="4"/>
      <c r="I7" s="4"/>
      <c r="J7" s="4"/>
      <c r="K7" s="4"/>
      <c r="O7" s="4"/>
      <c r="P7" s="4"/>
      <c r="Q7" s="4"/>
      <c r="R7" s="4"/>
      <c r="S7" s="4"/>
    </row>
    <row r="8" spans="1:19" x14ac:dyDescent="0.25">
      <c r="A8" s="6" t="s">
        <v>0</v>
      </c>
      <c r="G8" s="6" t="s">
        <v>0</v>
      </c>
      <c r="M8" s="6" t="s">
        <v>0</v>
      </c>
    </row>
    <row r="9" spans="1:19" x14ac:dyDescent="0.25">
      <c r="A9" s="7" t="s">
        <v>1</v>
      </c>
      <c r="B9" s="7" t="s">
        <v>28</v>
      </c>
      <c r="C9" s="7" t="s">
        <v>29</v>
      </c>
      <c r="D9" s="7" t="s">
        <v>30</v>
      </c>
      <c r="E9" s="7" t="s">
        <v>31</v>
      </c>
      <c r="F9" s="7"/>
      <c r="G9" s="7" t="s">
        <v>1</v>
      </c>
      <c r="H9" s="7" t="s">
        <v>28</v>
      </c>
      <c r="I9" s="7" t="s">
        <v>29</v>
      </c>
      <c r="J9" s="7" t="s">
        <v>30</v>
      </c>
      <c r="K9" s="7" t="s">
        <v>31</v>
      </c>
      <c r="M9" s="7" t="s">
        <v>1</v>
      </c>
      <c r="N9" s="7" t="s">
        <v>40</v>
      </c>
      <c r="O9" s="7" t="s">
        <v>41</v>
      </c>
      <c r="P9" s="7" t="s">
        <v>44</v>
      </c>
      <c r="Q9" s="7" t="s">
        <v>43</v>
      </c>
      <c r="R9" s="7" t="s">
        <v>30</v>
      </c>
      <c r="S9" s="7" t="s">
        <v>31</v>
      </c>
    </row>
    <row r="10" spans="1:19" x14ac:dyDescent="0.25">
      <c r="A10" s="77">
        <v>2026</v>
      </c>
      <c r="B10" s="4">
        <f>B2</f>
        <v>63732883.780000001</v>
      </c>
      <c r="C10" s="4">
        <f>$B$2/$B$3</f>
        <v>2124429.4593333332</v>
      </c>
      <c r="D10" s="4">
        <f>B10*$B$4</f>
        <v>5735959.5401999997</v>
      </c>
      <c r="E10" s="4">
        <f>C10+D10</f>
        <v>7860388.9995333329</v>
      </c>
      <c r="F10" s="4"/>
      <c r="G10" s="77">
        <v>2026</v>
      </c>
      <c r="H10" s="4">
        <f>H2</f>
        <v>63732883.780000001</v>
      </c>
      <c r="I10" s="4">
        <f>$H$2/$H$3</f>
        <v>2124429.4593333332</v>
      </c>
      <c r="J10" s="4">
        <f>H10*$H$4</f>
        <v>0</v>
      </c>
      <c r="K10" s="4">
        <f>I10+J10</f>
        <v>2124429.4593333332</v>
      </c>
      <c r="M10" s="77">
        <v>2026</v>
      </c>
      <c r="N10" s="3">
        <v>7209925</v>
      </c>
      <c r="O10" s="4">
        <f>$N$10*$N$3</f>
        <v>240330.83333333334</v>
      </c>
      <c r="P10" s="4">
        <f>O10</f>
        <v>240330.83333333334</v>
      </c>
      <c r="Q10" s="4">
        <f t="shared" ref="Q10:Q39" si="0">$N$10-P10</f>
        <v>6969594.166666667</v>
      </c>
      <c r="R10" s="4">
        <f>N10*$N$4</f>
        <v>648893.25</v>
      </c>
      <c r="S10" s="4">
        <f t="shared" ref="S10:S39" si="1">O10+R10</f>
        <v>889224.08333333337</v>
      </c>
    </row>
    <row r="11" spans="1:19" x14ac:dyDescent="0.25">
      <c r="A11" s="77">
        <v>2027</v>
      </c>
      <c r="B11" s="4">
        <f>B10-C10</f>
        <v>61608454.320666671</v>
      </c>
      <c r="C11" s="4">
        <f t="shared" ref="C11:C39" si="2">$B$2/$B$3</f>
        <v>2124429.4593333332</v>
      </c>
      <c r="D11" s="4">
        <f t="shared" ref="D11:D39" si="3">B11*$B$4</f>
        <v>5544760.8888600003</v>
      </c>
      <c r="E11" s="4">
        <f t="shared" ref="E11:E39" si="4">C11+D11</f>
        <v>7669190.3481933335</v>
      </c>
      <c r="F11" s="4"/>
      <c r="G11" s="77">
        <v>2027</v>
      </c>
      <c r="H11" s="4">
        <f>H10-I10</f>
        <v>61608454.320666671</v>
      </c>
      <c r="I11" s="4">
        <f t="shared" ref="I11:I39" si="5">$H$2/$H$3</f>
        <v>2124429.4593333332</v>
      </c>
      <c r="J11" s="4">
        <f t="shared" ref="J11:J39" si="6">H11*$H$4</f>
        <v>0</v>
      </c>
      <c r="K11" s="4">
        <f t="shared" ref="K11:K39" si="7">I11+J11</f>
        <v>2124429.4593333332</v>
      </c>
      <c r="M11" s="77">
        <v>2027</v>
      </c>
      <c r="N11" s="79"/>
      <c r="O11" s="4">
        <f t="shared" ref="O11:O39" si="8">$N$10*$N$3</f>
        <v>240330.83333333334</v>
      </c>
      <c r="P11" s="4">
        <f>P10+O11</f>
        <v>480661.66666666669</v>
      </c>
      <c r="Q11" s="4">
        <f t="shared" si="0"/>
        <v>6729263.333333333</v>
      </c>
      <c r="R11" s="4">
        <f>Q10*$N$4</f>
        <v>627263.47499999998</v>
      </c>
      <c r="S11" s="4">
        <f t="shared" si="1"/>
        <v>867594.30833333335</v>
      </c>
    </row>
    <row r="12" spans="1:19" x14ac:dyDescent="0.25">
      <c r="A12" s="77">
        <v>2028</v>
      </c>
      <c r="B12" s="4">
        <f t="shared" ref="B12:B40" si="9">B11-C11</f>
        <v>59484024.86133334</v>
      </c>
      <c r="C12" s="4">
        <f t="shared" si="2"/>
        <v>2124429.4593333332</v>
      </c>
      <c r="D12" s="4">
        <f t="shared" si="3"/>
        <v>5353562.2375200009</v>
      </c>
      <c r="E12" s="4">
        <f t="shared" si="4"/>
        <v>7477991.6968533341</v>
      </c>
      <c r="F12" s="4"/>
      <c r="G12" s="77">
        <v>2028</v>
      </c>
      <c r="H12" s="4">
        <f t="shared" ref="H12:H40" si="10">H11-I11</f>
        <v>59484024.86133334</v>
      </c>
      <c r="I12" s="4">
        <f t="shared" si="5"/>
        <v>2124429.4593333332</v>
      </c>
      <c r="J12" s="4">
        <f t="shared" si="6"/>
        <v>0</v>
      </c>
      <c r="K12" s="4">
        <f t="shared" si="7"/>
        <v>2124429.4593333332</v>
      </c>
      <c r="M12" s="77">
        <v>2028</v>
      </c>
      <c r="N12" s="79"/>
      <c r="O12" s="4">
        <f t="shared" si="8"/>
        <v>240330.83333333334</v>
      </c>
      <c r="P12" s="4">
        <f t="shared" ref="P12:P39" si="11">P11+O12</f>
        <v>720992.5</v>
      </c>
      <c r="Q12" s="4">
        <f t="shared" si="0"/>
        <v>6488932.5</v>
      </c>
      <c r="R12" s="4">
        <f t="shared" ref="R12:R39" si="12">Q11*$N$4</f>
        <v>605633.69999999995</v>
      </c>
      <c r="S12" s="4">
        <f t="shared" si="1"/>
        <v>845964.53333333333</v>
      </c>
    </row>
    <row r="13" spans="1:19" x14ac:dyDescent="0.25">
      <c r="A13" s="77">
        <v>2029</v>
      </c>
      <c r="B13" s="4">
        <f t="shared" si="9"/>
        <v>57359595.40200001</v>
      </c>
      <c r="C13" s="4">
        <f t="shared" si="2"/>
        <v>2124429.4593333332</v>
      </c>
      <c r="D13" s="4">
        <f t="shared" si="3"/>
        <v>5162363.5861800006</v>
      </c>
      <c r="E13" s="4">
        <f t="shared" si="4"/>
        <v>7286793.0455133338</v>
      </c>
      <c r="F13" s="4"/>
      <c r="G13" s="77">
        <v>2029</v>
      </c>
      <c r="H13" s="4">
        <f t="shared" si="10"/>
        <v>57359595.40200001</v>
      </c>
      <c r="I13" s="4">
        <f t="shared" si="5"/>
        <v>2124429.4593333332</v>
      </c>
      <c r="J13" s="4">
        <f t="shared" si="6"/>
        <v>0</v>
      </c>
      <c r="K13" s="4">
        <f t="shared" si="7"/>
        <v>2124429.4593333332</v>
      </c>
      <c r="M13" s="77">
        <v>2029</v>
      </c>
      <c r="N13" s="79"/>
      <c r="O13" s="4">
        <f t="shared" si="8"/>
        <v>240330.83333333334</v>
      </c>
      <c r="P13" s="4">
        <f t="shared" si="11"/>
        <v>961323.33333333337</v>
      </c>
      <c r="Q13" s="4">
        <f t="shared" si="0"/>
        <v>6248601.666666667</v>
      </c>
      <c r="R13" s="4">
        <f t="shared" si="12"/>
        <v>584003.92499999993</v>
      </c>
      <c r="S13" s="4">
        <f t="shared" si="1"/>
        <v>824334.7583333333</v>
      </c>
    </row>
    <row r="14" spans="1:19" x14ac:dyDescent="0.25">
      <c r="A14" s="77">
        <v>2030</v>
      </c>
      <c r="B14" s="4">
        <f t="shared" si="9"/>
        <v>55235165.94266668</v>
      </c>
      <c r="C14" s="4">
        <f t="shared" si="2"/>
        <v>2124429.4593333332</v>
      </c>
      <c r="D14" s="4">
        <f t="shared" si="3"/>
        <v>4971164.9348400012</v>
      </c>
      <c r="E14" s="4">
        <f t="shared" si="4"/>
        <v>7095594.3941733344</v>
      </c>
      <c r="F14" s="4"/>
      <c r="G14" s="77">
        <v>2030</v>
      </c>
      <c r="H14" s="4">
        <f t="shared" si="10"/>
        <v>55235165.94266668</v>
      </c>
      <c r="I14" s="4">
        <f t="shared" si="5"/>
        <v>2124429.4593333332</v>
      </c>
      <c r="J14" s="4">
        <f t="shared" si="6"/>
        <v>0</v>
      </c>
      <c r="K14" s="4">
        <f t="shared" si="7"/>
        <v>2124429.4593333332</v>
      </c>
      <c r="M14" s="77">
        <v>2030</v>
      </c>
      <c r="N14" s="79"/>
      <c r="O14" s="4">
        <f t="shared" si="8"/>
        <v>240330.83333333334</v>
      </c>
      <c r="P14" s="4">
        <f t="shared" si="11"/>
        <v>1201654.1666666667</v>
      </c>
      <c r="Q14" s="4">
        <f t="shared" si="0"/>
        <v>6008270.833333333</v>
      </c>
      <c r="R14" s="4">
        <f t="shared" si="12"/>
        <v>562374.15</v>
      </c>
      <c r="S14" s="4">
        <f t="shared" si="1"/>
        <v>802704.9833333334</v>
      </c>
    </row>
    <row r="15" spans="1:19" x14ac:dyDescent="0.25">
      <c r="A15" s="77">
        <v>2031</v>
      </c>
      <c r="B15" s="4">
        <f t="shared" si="9"/>
        <v>53110736.483333349</v>
      </c>
      <c r="C15" s="4">
        <f t="shared" si="2"/>
        <v>2124429.4593333332</v>
      </c>
      <c r="D15" s="4">
        <f t="shared" si="3"/>
        <v>4779966.2835000008</v>
      </c>
      <c r="E15" s="4">
        <f t="shared" si="4"/>
        <v>6904395.742833334</v>
      </c>
      <c r="F15" s="4"/>
      <c r="G15" s="77">
        <v>2031</v>
      </c>
      <c r="H15" s="4">
        <f t="shared" si="10"/>
        <v>53110736.483333349</v>
      </c>
      <c r="I15" s="4">
        <f t="shared" si="5"/>
        <v>2124429.4593333332</v>
      </c>
      <c r="J15" s="4">
        <f t="shared" si="6"/>
        <v>0</v>
      </c>
      <c r="K15" s="4">
        <f t="shared" si="7"/>
        <v>2124429.4593333332</v>
      </c>
      <c r="M15" s="77">
        <v>2031</v>
      </c>
      <c r="N15" s="79"/>
      <c r="O15" s="4">
        <f t="shared" si="8"/>
        <v>240330.83333333334</v>
      </c>
      <c r="P15" s="4">
        <f t="shared" si="11"/>
        <v>1441985</v>
      </c>
      <c r="Q15" s="4">
        <f t="shared" si="0"/>
        <v>5767940</v>
      </c>
      <c r="R15" s="4">
        <f t="shared" si="12"/>
        <v>540744.375</v>
      </c>
      <c r="S15" s="4">
        <f t="shared" si="1"/>
        <v>781075.20833333337</v>
      </c>
    </row>
    <row r="16" spans="1:19" x14ac:dyDescent="0.25">
      <c r="A16" s="77">
        <v>2032</v>
      </c>
      <c r="B16" s="4">
        <f t="shared" si="9"/>
        <v>50986307.024000019</v>
      </c>
      <c r="C16" s="4">
        <f t="shared" si="2"/>
        <v>2124429.4593333332</v>
      </c>
      <c r="D16" s="4">
        <f t="shared" si="3"/>
        <v>4588767.6321600014</v>
      </c>
      <c r="E16" s="4">
        <f t="shared" si="4"/>
        <v>6713197.0914933346</v>
      </c>
      <c r="F16" s="4"/>
      <c r="G16" s="77">
        <v>2032</v>
      </c>
      <c r="H16" s="4">
        <f t="shared" si="10"/>
        <v>50986307.024000019</v>
      </c>
      <c r="I16" s="4">
        <f t="shared" si="5"/>
        <v>2124429.4593333332</v>
      </c>
      <c r="J16" s="4">
        <f t="shared" si="6"/>
        <v>0</v>
      </c>
      <c r="K16" s="4">
        <f t="shared" si="7"/>
        <v>2124429.4593333332</v>
      </c>
      <c r="M16" s="77">
        <v>2032</v>
      </c>
      <c r="N16" s="79"/>
      <c r="O16" s="4">
        <f t="shared" si="8"/>
        <v>240330.83333333334</v>
      </c>
      <c r="P16" s="4">
        <f t="shared" si="11"/>
        <v>1682315.8333333333</v>
      </c>
      <c r="Q16" s="4">
        <f t="shared" si="0"/>
        <v>5527609.166666667</v>
      </c>
      <c r="R16" s="4">
        <f t="shared" si="12"/>
        <v>519114.6</v>
      </c>
      <c r="S16" s="4">
        <f t="shared" si="1"/>
        <v>759445.43333333335</v>
      </c>
    </row>
    <row r="17" spans="1:19" x14ac:dyDescent="0.25">
      <c r="A17" s="77">
        <v>2033</v>
      </c>
      <c r="B17" s="4">
        <f t="shared" si="9"/>
        <v>48861877.564666688</v>
      </c>
      <c r="C17" s="4">
        <f t="shared" si="2"/>
        <v>2124429.4593333332</v>
      </c>
      <c r="D17" s="4">
        <f t="shared" si="3"/>
        <v>4397568.980820002</v>
      </c>
      <c r="E17" s="4">
        <f t="shared" si="4"/>
        <v>6521998.4401533352</v>
      </c>
      <c r="F17" s="4"/>
      <c r="G17" s="77">
        <v>2033</v>
      </c>
      <c r="H17" s="4">
        <f t="shared" si="10"/>
        <v>48861877.564666688</v>
      </c>
      <c r="I17" s="4">
        <f t="shared" si="5"/>
        <v>2124429.4593333332</v>
      </c>
      <c r="J17" s="4">
        <f t="shared" si="6"/>
        <v>0</v>
      </c>
      <c r="K17" s="4">
        <f t="shared" si="7"/>
        <v>2124429.4593333332</v>
      </c>
      <c r="M17" s="77">
        <v>2033</v>
      </c>
      <c r="N17" s="79"/>
      <c r="O17" s="4">
        <f t="shared" si="8"/>
        <v>240330.83333333334</v>
      </c>
      <c r="P17" s="4">
        <f t="shared" si="11"/>
        <v>1922646.6666666665</v>
      </c>
      <c r="Q17" s="4">
        <f t="shared" si="0"/>
        <v>5287278.333333334</v>
      </c>
      <c r="R17" s="4">
        <f t="shared" si="12"/>
        <v>497484.82500000001</v>
      </c>
      <c r="S17" s="4">
        <f t="shared" si="1"/>
        <v>737815.65833333333</v>
      </c>
    </row>
    <row r="18" spans="1:19" x14ac:dyDescent="0.25">
      <c r="A18" s="77">
        <v>2034</v>
      </c>
      <c r="B18" s="4">
        <f t="shared" si="9"/>
        <v>46737448.105333358</v>
      </c>
      <c r="C18" s="4">
        <f t="shared" si="2"/>
        <v>2124429.4593333332</v>
      </c>
      <c r="D18" s="4">
        <f t="shared" si="3"/>
        <v>4206370.3294800017</v>
      </c>
      <c r="E18" s="4">
        <f t="shared" si="4"/>
        <v>6330799.7888133349</v>
      </c>
      <c r="F18" s="4"/>
      <c r="G18" s="77">
        <v>2034</v>
      </c>
      <c r="H18" s="4">
        <f t="shared" si="10"/>
        <v>46737448.105333358</v>
      </c>
      <c r="I18" s="4">
        <f t="shared" si="5"/>
        <v>2124429.4593333332</v>
      </c>
      <c r="J18" s="4">
        <f t="shared" si="6"/>
        <v>0</v>
      </c>
      <c r="K18" s="4">
        <f t="shared" si="7"/>
        <v>2124429.4593333332</v>
      </c>
      <c r="M18" s="77">
        <v>2034</v>
      </c>
      <c r="N18" s="79"/>
      <c r="O18" s="4">
        <f t="shared" si="8"/>
        <v>240330.83333333334</v>
      </c>
      <c r="P18" s="4">
        <f t="shared" si="11"/>
        <v>2162977.5</v>
      </c>
      <c r="Q18" s="4">
        <f t="shared" si="0"/>
        <v>5046947.5</v>
      </c>
      <c r="R18" s="4">
        <f t="shared" si="12"/>
        <v>475855.05000000005</v>
      </c>
      <c r="S18" s="4">
        <f t="shared" si="1"/>
        <v>716185.88333333342</v>
      </c>
    </row>
    <row r="19" spans="1:19" x14ac:dyDescent="0.25">
      <c r="A19" s="77">
        <v>2035</v>
      </c>
      <c r="B19" s="4">
        <f t="shared" si="9"/>
        <v>44613018.646000028</v>
      </c>
      <c r="C19" s="4">
        <f t="shared" si="2"/>
        <v>2124429.4593333332</v>
      </c>
      <c r="D19" s="4">
        <f t="shared" si="3"/>
        <v>4015171.6781400023</v>
      </c>
      <c r="E19" s="4">
        <f t="shared" si="4"/>
        <v>6139601.1374733355</v>
      </c>
      <c r="F19" s="4"/>
      <c r="G19" s="77">
        <v>2035</v>
      </c>
      <c r="H19" s="4">
        <f t="shared" si="10"/>
        <v>44613018.646000028</v>
      </c>
      <c r="I19" s="4">
        <f t="shared" si="5"/>
        <v>2124429.4593333332</v>
      </c>
      <c r="J19" s="4">
        <f t="shared" si="6"/>
        <v>0</v>
      </c>
      <c r="K19" s="4">
        <f t="shared" si="7"/>
        <v>2124429.4593333332</v>
      </c>
      <c r="M19" s="77">
        <v>2035</v>
      </c>
      <c r="N19" s="79"/>
      <c r="O19" s="4">
        <f t="shared" si="8"/>
        <v>240330.83333333334</v>
      </c>
      <c r="P19" s="4">
        <f t="shared" si="11"/>
        <v>2403308.3333333335</v>
      </c>
      <c r="Q19" s="4">
        <f t="shared" si="0"/>
        <v>4806616.666666666</v>
      </c>
      <c r="R19" s="4">
        <f t="shared" si="12"/>
        <v>454225.27499999997</v>
      </c>
      <c r="S19" s="4">
        <f t="shared" si="1"/>
        <v>694556.10833333328</v>
      </c>
    </row>
    <row r="20" spans="1:19" x14ac:dyDescent="0.25">
      <c r="A20" s="77">
        <v>2036</v>
      </c>
      <c r="B20" s="4">
        <f t="shared" si="9"/>
        <v>42488589.186666697</v>
      </c>
      <c r="C20" s="4">
        <f t="shared" si="2"/>
        <v>2124429.4593333332</v>
      </c>
      <c r="D20" s="4">
        <f t="shared" si="3"/>
        <v>3823973.0268000024</v>
      </c>
      <c r="E20" s="4">
        <f t="shared" si="4"/>
        <v>5948402.4861333352</v>
      </c>
      <c r="F20" s="4"/>
      <c r="G20" s="77">
        <v>2036</v>
      </c>
      <c r="H20" s="4">
        <f t="shared" si="10"/>
        <v>42488589.186666697</v>
      </c>
      <c r="I20" s="4">
        <f t="shared" si="5"/>
        <v>2124429.4593333332</v>
      </c>
      <c r="J20" s="4">
        <f t="shared" si="6"/>
        <v>0</v>
      </c>
      <c r="K20" s="4">
        <f t="shared" si="7"/>
        <v>2124429.4593333332</v>
      </c>
      <c r="M20" s="77">
        <v>2036</v>
      </c>
      <c r="N20" s="79"/>
      <c r="O20" s="4">
        <f t="shared" si="8"/>
        <v>240330.83333333334</v>
      </c>
      <c r="P20" s="4">
        <f t="shared" si="11"/>
        <v>2643639.166666667</v>
      </c>
      <c r="Q20" s="4">
        <f t="shared" si="0"/>
        <v>4566285.833333333</v>
      </c>
      <c r="R20" s="4">
        <f t="shared" si="12"/>
        <v>432595.49999999994</v>
      </c>
      <c r="S20" s="4">
        <f t="shared" si="1"/>
        <v>672926.33333333326</v>
      </c>
    </row>
    <row r="21" spans="1:19" x14ac:dyDescent="0.25">
      <c r="A21" s="77">
        <v>2037</v>
      </c>
      <c r="B21" s="4">
        <f t="shared" si="9"/>
        <v>40364159.727333367</v>
      </c>
      <c r="C21" s="4">
        <f t="shared" si="2"/>
        <v>2124429.4593333332</v>
      </c>
      <c r="D21" s="4">
        <f t="shared" si="3"/>
        <v>3632774.375460003</v>
      </c>
      <c r="E21" s="4">
        <f t="shared" si="4"/>
        <v>5757203.8347933367</v>
      </c>
      <c r="F21" s="4"/>
      <c r="G21" s="77">
        <v>2037</v>
      </c>
      <c r="H21" s="4">
        <f t="shared" si="10"/>
        <v>40364159.727333367</v>
      </c>
      <c r="I21" s="4">
        <f t="shared" si="5"/>
        <v>2124429.4593333332</v>
      </c>
      <c r="J21" s="4">
        <f t="shared" si="6"/>
        <v>0</v>
      </c>
      <c r="K21" s="4">
        <f t="shared" si="7"/>
        <v>2124429.4593333332</v>
      </c>
      <c r="M21" s="77">
        <v>2037</v>
      </c>
      <c r="N21" s="79"/>
      <c r="O21" s="4">
        <f t="shared" si="8"/>
        <v>240330.83333333334</v>
      </c>
      <c r="P21" s="4">
        <f t="shared" si="11"/>
        <v>2883970.0000000005</v>
      </c>
      <c r="Q21" s="4">
        <f t="shared" si="0"/>
        <v>4325955</v>
      </c>
      <c r="R21" s="4">
        <f t="shared" si="12"/>
        <v>410965.72499999998</v>
      </c>
      <c r="S21" s="4">
        <f t="shared" si="1"/>
        <v>651296.55833333335</v>
      </c>
    </row>
    <row r="22" spans="1:19" x14ac:dyDescent="0.25">
      <c r="A22" s="77">
        <v>2038</v>
      </c>
      <c r="B22" s="4">
        <f t="shared" si="9"/>
        <v>38239730.268000036</v>
      </c>
      <c r="C22" s="4">
        <f t="shared" si="2"/>
        <v>2124429.4593333332</v>
      </c>
      <c r="D22" s="4">
        <f t="shared" si="3"/>
        <v>3441575.7241200032</v>
      </c>
      <c r="E22" s="4">
        <f t="shared" si="4"/>
        <v>5566005.1834533364</v>
      </c>
      <c r="F22" s="4"/>
      <c r="G22" s="77">
        <v>2038</v>
      </c>
      <c r="H22" s="4">
        <f t="shared" si="10"/>
        <v>38239730.268000036</v>
      </c>
      <c r="I22" s="4">
        <f t="shared" si="5"/>
        <v>2124429.4593333332</v>
      </c>
      <c r="J22" s="4">
        <f t="shared" si="6"/>
        <v>0</v>
      </c>
      <c r="K22" s="4">
        <f t="shared" si="7"/>
        <v>2124429.4593333332</v>
      </c>
      <c r="M22" s="77">
        <v>2038</v>
      </c>
      <c r="N22" s="79"/>
      <c r="O22" s="4">
        <f t="shared" si="8"/>
        <v>240330.83333333334</v>
      </c>
      <c r="P22" s="4">
        <f t="shared" si="11"/>
        <v>3124300.833333334</v>
      </c>
      <c r="Q22" s="4">
        <f t="shared" si="0"/>
        <v>4085624.166666666</v>
      </c>
      <c r="R22" s="4">
        <f t="shared" si="12"/>
        <v>389335.95</v>
      </c>
      <c r="S22" s="4">
        <f t="shared" si="1"/>
        <v>629666.78333333333</v>
      </c>
    </row>
    <row r="23" spans="1:19" x14ac:dyDescent="0.25">
      <c r="A23" s="77">
        <v>2039</v>
      </c>
      <c r="B23" s="4">
        <f t="shared" si="9"/>
        <v>36115300.808666706</v>
      </c>
      <c r="C23" s="4">
        <f t="shared" si="2"/>
        <v>2124429.4593333332</v>
      </c>
      <c r="D23" s="4">
        <f t="shared" si="3"/>
        <v>3250377.0727800033</v>
      </c>
      <c r="E23" s="4">
        <f t="shared" si="4"/>
        <v>5374806.532113336</v>
      </c>
      <c r="F23" s="4"/>
      <c r="G23" s="77">
        <v>2039</v>
      </c>
      <c r="H23" s="4">
        <f t="shared" si="10"/>
        <v>36115300.808666706</v>
      </c>
      <c r="I23" s="4">
        <f t="shared" si="5"/>
        <v>2124429.4593333332</v>
      </c>
      <c r="J23" s="4">
        <f t="shared" si="6"/>
        <v>0</v>
      </c>
      <c r="K23" s="4">
        <f t="shared" si="7"/>
        <v>2124429.4593333332</v>
      </c>
      <c r="M23" s="77">
        <v>2039</v>
      </c>
      <c r="N23" s="79"/>
      <c r="O23" s="4">
        <f t="shared" si="8"/>
        <v>240330.83333333334</v>
      </c>
      <c r="P23" s="4">
        <f t="shared" si="11"/>
        <v>3364631.6666666674</v>
      </c>
      <c r="Q23" s="4">
        <f t="shared" si="0"/>
        <v>3845293.3333333326</v>
      </c>
      <c r="R23" s="4">
        <f t="shared" si="12"/>
        <v>367706.17499999993</v>
      </c>
      <c r="S23" s="4">
        <f t="shared" si="1"/>
        <v>608037.0083333333</v>
      </c>
    </row>
    <row r="24" spans="1:19" x14ac:dyDescent="0.25">
      <c r="A24" s="77">
        <v>2040</v>
      </c>
      <c r="B24" s="4">
        <f t="shared" si="9"/>
        <v>33990871.349333376</v>
      </c>
      <c r="C24" s="4">
        <f t="shared" si="2"/>
        <v>2124429.4593333332</v>
      </c>
      <c r="D24" s="4">
        <f t="shared" si="3"/>
        <v>3059178.4214400039</v>
      </c>
      <c r="E24" s="4">
        <f t="shared" si="4"/>
        <v>5183607.8807733376</v>
      </c>
      <c r="F24" s="4"/>
      <c r="G24" s="77">
        <v>2040</v>
      </c>
      <c r="H24" s="4">
        <f t="shared" si="10"/>
        <v>33990871.349333376</v>
      </c>
      <c r="I24" s="4">
        <f t="shared" si="5"/>
        <v>2124429.4593333332</v>
      </c>
      <c r="J24" s="4">
        <f t="shared" si="6"/>
        <v>0</v>
      </c>
      <c r="K24" s="4">
        <f t="shared" si="7"/>
        <v>2124429.4593333332</v>
      </c>
      <c r="M24" s="77">
        <v>2040</v>
      </c>
      <c r="N24" s="79"/>
      <c r="O24" s="4">
        <f t="shared" si="8"/>
        <v>240330.83333333334</v>
      </c>
      <c r="P24" s="4">
        <f t="shared" si="11"/>
        <v>3604962.5000000009</v>
      </c>
      <c r="Q24" s="4">
        <f t="shared" si="0"/>
        <v>3604962.4999999991</v>
      </c>
      <c r="R24" s="4">
        <f t="shared" si="12"/>
        <v>346076.39999999991</v>
      </c>
      <c r="S24" s="4">
        <f t="shared" si="1"/>
        <v>586407.23333333328</v>
      </c>
    </row>
    <row r="25" spans="1:19" x14ac:dyDescent="0.25">
      <c r="A25" s="77">
        <v>2041</v>
      </c>
      <c r="B25" s="4">
        <f t="shared" si="9"/>
        <v>31866441.890000042</v>
      </c>
      <c r="C25" s="4">
        <f t="shared" si="2"/>
        <v>2124429.4593333332</v>
      </c>
      <c r="D25" s="4">
        <f t="shared" si="3"/>
        <v>2867979.7701000036</v>
      </c>
      <c r="E25" s="4">
        <f t="shared" si="4"/>
        <v>4992409.2294333372</v>
      </c>
      <c r="F25" s="4"/>
      <c r="G25" s="77">
        <v>2041</v>
      </c>
      <c r="H25" s="4">
        <f t="shared" si="10"/>
        <v>31866441.890000042</v>
      </c>
      <c r="I25" s="4">
        <f t="shared" si="5"/>
        <v>2124429.4593333332</v>
      </c>
      <c r="J25" s="4">
        <f t="shared" si="6"/>
        <v>0</v>
      </c>
      <c r="K25" s="4">
        <f t="shared" si="7"/>
        <v>2124429.4593333332</v>
      </c>
      <c r="M25" s="77">
        <v>2041</v>
      </c>
      <c r="N25" s="79"/>
      <c r="O25" s="4">
        <f t="shared" si="8"/>
        <v>240330.83333333334</v>
      </c>
      <c r="P25" s="4">
        <f t="shared" si="11"/>
        <v>3845293.3333333344</v>
      </c>
      <c r="Q25" s="4">
        <f t="shared" si="0"/>
        <v>3364631.6666666656</v>
      </c>
      <c r="R25" s="4">
        <f t="shared" si="12"/>
        <v>324446.62499999988</v>
      </c>
      <c r="S25" s="4">
        <f t="shared" si="1"/>
        <v>564777.45833333326</v>
      </c>
    </row>
    <row r="26" spans="1:19" x14ac:dyDescent="0.25">
      <c r="A26" s="77">
        <v>2042</v>
      </c>
      <c r="B26" s="4">
        <f t="shared" si="9"/>
        <v>29742012.430666707</v>
      </c>
      <c r="C26" s="4">
        <f t="shared" si="2"/>
        <v>2124429.4593333332</v>
      </c>
      <c r="D26" s="4">
        <f t="shared" si="3"/>
        <v>2676781.1187600037</v>
      </c>
      <c r="E26" s="4">
        <f t="shared" si="4"/>
        <v>4801210.5780933369</v>
      </c>
      <c r="F26" s="4"/>
      <c r="G26" s="77">
        <v>2042</v>
      </c>
      <c r="H26" s="4">
        <f t="shared" si="10"/>
        <v>29742012.430666707</v>
      </c>
      <c r="I26" s="4">
        <f t="shared" si="5"/>
        <v>2124429.4593333332</v>
      </c>
      <c r="J26" s="4">
        <f t="shared" si="6"/>
        <v>0</v>
      </c>
      <c r="K26" s="4">
        <f t="shared" si="7"/>
        <v>2124429.4593333332</v>
      </c>
      <c r="M26" s="77">
        <v>2042</v>
      </c>
      <c r="N26" s="79"/>
      <c r="O26" s="4">
        <f t="shared" si="8"/>
        <v>240330.83333333334</v>
      </c>
      <c r="P26" s="4">
        <f t="shared" si="11"/>
        <v>4085624.1666666679</v>
      </c>
      <c r="Q26" s="4">
        <f t="shared" si="0"/>
        <v>3124300.8333333321</v>
      </c>
      <c r="R26" s="4">
        <f t="shared" si="12"/>
        <v>302816.84999999992</v>
      </c>
      <c r="S26" s="4">
        <f t="shared" si="1"/>
        <v>543147.68333333323</v>
      </c>
    </row>
    <row r="27" spans="1:19" x14ac:dyDescent="0.25">
      <c r="A27" s="77">
        <v>2043</v>
      </c>
      <c r="B27" s="4">
        <f t="shared" si="9"/>
        <v>27617582.971333373</v>
      </c>
      <c r="C27" s="4">
        <f t="shared" si="2"/>
        <v>2124429.4593333332</v>
      </c>
      <c r="D27" s="4">
        <f t="shared" si="3"/>
        <v>2485582.4674200034</v>
      </c>
      <c r="E27" s="4">
        <f t="shared" si="4"/>
        <v>4610011.9267533366</v>
      </c>
      <c r="F27" s="4"/>
      <c r="G27" s="77">
        <v>2043</v>
      </c>
      <c r="H27" s="4">
        <f t="shared" si="10"/>
        <v>27617582.971333373</v>
      </c>
      <c r="I27" s="4">
        <f t="shared" si="5"/>
        <v>2124429.4593333332</v>
      </c>
      <c r="J27" s="4">
        <f t="shared" si="6"/>
        <v>0</v>
      </c>
      <c r="K27" s="4">
        <f t="shared" si="7"/>
        <v>2124429.4593333332</v>
      </c>
      <c r="M27" s="77">
        <v>2043</v>
      </c>
      <c r="N27" s="79"/>
      <c r="O27" s="4">
        <f t="shared" si="8"/>
        <v>240330.83333333334</v>
      </c>
      <c r="P27" s="4">
        <f t="shared" si="11"/>
        <v>4325955.0000000009</v>
      </c>
      <c r="Q27" s="4">
        <f t="shared" si="0"/>
        <v>2883969.9999999991</v>
      </c>
      <c r="R27" s="4">
        <f t="shared" si="12"/>
        <v>281187.0749999999</v>
      </c>
      <c r="S27" s="4">
        <f t="shared" si="1"/>
        <v>521517.90833333321</v>
      </c>
    </row>
    <row r="28" spans="1:19" x14ac:dyDescent="0.25">
      <c r="A28" s="77">
        <v>2044</v>
      </c>
      <c r="B28" s="4">
        <f t="shared" si="9"/>
        <v>25493153.512000039</v>
      </c>
      <c r="C28" s="4">
        <f t="shared" si="2"/>
        <v>2124429.4593333332</v>
      </c>
      <c r="D28" s="4">
        <f t="shared" si="3"/>
        <v>2294383.8160800035</v>
      </c>
      <c r="E28" s="4">
        <f t="shared" si="4"/>
        <v>4418813.2754133362</v>
      </c>
      <c r="F28" s="4"/>
      <c r="G28" s="77">
        <v>2044</v>
      </c>
      <c r="H28" s="4">
        <f t="shared" si="10"/>
        <v>25493153.512000039</v>
      </c>
      <c r="I28" s="4">
        <f t="shared" si="5"/>
        <v>2124429.4593333332</v>
      </c>
      <c r="J28" s="4">
        <f t="shared" si="6"/>
        <v>0</v>
      </c>
      <c r="K28" s="4">
        <f t="shared" si="7"/>
        <v>2124429.4593333332</v>
      </c>
      <c r="M28" s="77">
        <v>2044</v>
      </c>
      <c r="N28" s="79"/>
      <c r="O28" s="4">
        <f t="shared" si="8"/>
        <v>240330.83333333334</v>
      </c>
      <c r="P28" s="4">
        <f t="shared" si="11"/>
        <v>4566285.833333334</v>
      </c>
      <c r="Q28" s="4">
        <f t="shared" si="0"/>
        <v>2643639.166666666</v>
      </c>
      <c r="R28" s="4">
        <f t="shared" si="12"/>
        <v>259557.2999999999</v>
      </c>
      <c r="S28" s="4">
        <f t="shared" si="1"/>
        <v>499888.13333333324</v>
      </c>
    </row>
    <row r="29" spans="1:19" x14ac:dyDescent="0.25">
      <c r="A29" s="77">
        <v>2045</v>
      </c>
      <c r="B29" s="4">
        <f t="shared" si="9"/>
        <v>23368724.052666705</v>
      </c>
      <c r="C29" s="4">
        <f t="shared" si="2"/>
        <v>2124429.4593333332</v>
      </c>
      <c r="D29" s="4">
        <f t="shared" si="3"/>
        <v>2103185.1647400032</v>
      </c>
      <c r="E29" s="4">
        <f t="shared" si="4"/>
        <v>4227614.6240733359</v>
      </c>
      <c r="F29" s="4"/>
      <c r="G29" s="77">
        <v>2045</v>
      </c>
      <c r="H29" s="4">
        <f t="shared" si="10"/>
        <v>23368724.052666705</v>
      </c>
      <c r="I29" s="4">
        <f t="shared" si="5"/>
        <v>2124429.4593333332</v>
      </c>
      <c r="J29" s="4">
        <f t="shared" si="6"/>
        <v>0</v>
      </c>
      <c r="K29" s="4">
        <f t="shared" si="7"/>
        <v>2124429.4593333332</v>
      </c>
      <c r="M29" s="77">
        <v>2045</v>
      </c>
      <c r="N29" s="79"/>
      <c r="O29" s="4">
        <f t="shared" si="8"/>
        <v>240330.83333333334</v>
      </c>
      <c r="P29" s="4">
        <f t="shared" si="11"/>
        <v>4806616.666666667</v>
      </c>
      <c r="Q29" s="4">
        <f t="shared" si="0"/>
        <v>2403308.333333333</v>
      </c>
      <c r="R29" s="4">
        <f t="shared" si="12"/>
        <v>237927.52499999994</v>
      </c>
      <c r="S29" s="4">
        <f t="shared" si="1"/>
        <v>478258.35833333328</v>
      </c>
    </row>
    <row r="30" spans="1:19" x14ac:dyDescent="0.25">
      <c r="A30" s="77">
        <v>2046</v>
      </c>
      <c r="B30" s="4">
        <f t="shared" si="9"/>
        <v>21244294.593333371</v>
      </c>
      <c r="C30" s="4">
        <f t="shared" si="2"/>
        <v>2124429.4593333332</v>
      </c>
      <c r="D30" s="4">
        <f t="shared" si="3"/>
        <v>1911986.5134000033</v>
      </c>
      <c r="E30" s="4">
        <f t="shared" si="4"/>
        <v>4036415.9727333365</v>
      </c>
      <c r="F30" s="4"/>
      <c r="G30" s="77">
        <v>2046</v>
      </c>
      <c r="H30" s="4">
        <f t="shared" si="10"/>
        <v>21244294.593333371</v>
      </c>
      <c r="I30" s="4">
        <f t="shared" si="5"/>
        <v>2124429.4593333332</v>
      </c>
      <c r="J30" s="4">
        <f t="shared" si="6"/>
        <v>0</v>
      </c>
      <c r="K30" s="4">
        <f t="shared" si="7"/>
        <v>2124429.4593333332</v>
      </c>
      <c r="M30" s="77">
        <v>2046</v>
      </c>
      <c r="N30" s="79"/>
      <c r="O30" s="4">
        <f t="shared" si="8"/>
        <v>240330.83333333334</v>
      </c>
      <c r="P30" s="4">
        <f t="shared" si="11"/>
        <v>5046947.5</v>
      </c>
      <c r="Q30" s="4">
        <f t="shared" si="0"/>
        <v>2162977.5</v>
      </c>
      <c r="R30" s="4">
        <f t="shared" si="12"/>
        <v>216297.74999999997</v>
      </c>
      <c r="S30" s="4">
        <f t="shared" si="1"/>
        <v>456628.58333333331</v>
      </c>
    </row>
    <row r="31" spans="1:19" x14ac:dyDescent="0.25">
      <c r="A31" s="77">
        <v>2047</v>
      </c>
      <c r="B31" s="4">
        <f t="shared" si="9"/>
        <v>19119865.134000037</v>
      </c>
      <c r="C31" s="4">
        <f t="shared" si="2"/>
        <v>2124429.4593333332</v>
      </c>
      <c r="D31" s="4">
        <f t="shared" si="3"/>
        <v>1720787.8620600032</v>
      </c>
      <c r="E31" s="4">
        <f t="shared" si="4"/>
        <v>3845217.3213933362</v>
      </c>
      <c r="F31" s="4"/>
      <c r="G31" s="77">
        <v>2047</v>
      </c>
      <c r="H31" s="4">
        <f t="shared" si="10"/>
        <v>19119865.134000037</v>
      </c>
      <c r="I31" s="4">
        <f t="shared" si="5"/>
        <v>2124429.4593333332</v>
      </c>
      <c r="J31" s="4">
        <f t="shared" si="6"/>
        <v>0</v>
      </c>
      <c r="K31" s="4">
        <f t="shared" si="7"/>
        <v>2124429.4593333332</v>
      </c>
      <c r="M31" s="77">
        <v>2047</v>
      </c>
      <c r="N31" s="79"/>
      <c r="O31" s="4">
        <f t="shared" si="8"/>
        <v>240330.83333333334</v>
      </c>
      <c r="P31" s="4">
        <f t="shared" si="11"/>
        <v>5287278.333333333</v>
      </c>
      <c r="Q31" s="4">
        <f t="shared" si="0"/>
        <v>1922646.666666667</v>
      </c>
      <c r="R31" s="4">
        <f t="shared" si="12"/>
        <v>194667.97500000001</v>
      </c>
      <c r="S31" s="4">
        <f t="shared" si="1"/>
        <v>434998.80833333335</v>
      </c>
    </row>
    <row r="32" spans="1:19" x14ac:dyDescent="0.25">
      <c r="A32" s="77">
        <v>2048</v>
      </c>
      <c r="B32" s="4">
        <f t="shared" si="9"/>
        <v>16995435.674666703</v>
      </c>
      <c r="C32" s="4">
        <f t="shared" si="2"/>
        <v>2124429.4593333332</v>
      </c>
      <c r="D32" s="4">
        <f t="shared" si="3"/>
        <v>1529589.2107200031</v>
      </c>
      <c r="E32" s="4">
        <f t="shared" si="4"/>
        <v>3654018.6700533363</v>
      </c>
      <c r="F32" s="4"/>
      <c r="G32" s="77">
        <v>2048</v>
      </c>
      <c r="H32" s="4">
        <f t="shared" si="10"/>
        <v>16995435.674666703</v>
      </c>
      <c r="I32" s="4">
        <f t="shared" si="5"/>
        <v>2124429.4593333332</v>
      </c>
      <c r="J32" s="4">
        <f t="shared" si="6"/>
        <v>0</v>
      </c>
      <c r="K32" s="4">
        <f t="shared" si="7"/>
        <v>2124429.4593333332</v>
      </c>
      <c r="M32" s="77">
        <v>2048</v>
      </c>
      <c r="N32" s="79"/>
      <c r="O32" s="4">
        <f t="shared" si="8"/>
        <v>240330.83333333334</v>
      </c>
      <c r="P32" s="4">
        <f t="shared" si="11"/>
        <v>5527609.166666666</v>
      </c>
      <c r="Q32" s="4">
        <f t="shared" si="0"/>
        <v>1682315.833333334</v>
      </c>
      <c r="R32" s="4">
        <f t="shared" si="12"/>
        <v>173038.2</v>
      </c>
      <c r="S32" s="4">
        <f t="shared" si="1"/>
        <v>413369.03333333333</v>
      </c>
    </row>
    <row r="33" spans="1:19" x14ac:dyDescent="0.25">
      <c r="A33" s="77">
        <v>2049</v>
      </c>
      <c r="B33" s="4">
        <f t="shared" si="9"/>
        <v>14871006.215333369</v>
      </c>
      <c r="C33" s="4">
        <f t="shared" si="2"/>
        <v>2124429.4593333332</v>
      </c>
      <c r="D33" s="4">
        <f t="shared" si="3"/>
        <v>1338390.559380003</v>
      </c>
      <c r="E33" s="4">
        <f t="shared" si="4"/>
        <v>3462820.0187133364</v>
      </c>
      <c r="F33" s="4"/>
      <c r="G33" s="77">
        <v>2049</v>
      </c>
      <c r="H33" s="4">
        <f t="shared" si="10"/>
        <v>14871006.215333369</v>
      </c>
      <c r="I33" s="4">
        <f t="shared" si="5"/>
        <v>2124429.4593333332</v>
      </c>
      <c r="J33" s="4">
        <f t="shared" si="6"/>
        <v>0</v>
      </c>
      <c r="K33" s="4">
        <f t="shared" si="7"/>
        <v>2124429.4593333332</v>
      </c>
      <c r="M33" s="77">
        <v>2049</v>
      </c>
      <c r="N33" s="79"/>
      <c r="O33" s="4">
        <f t="shared" si="8"/>
        <v>240330.83333333334</v>
      </c>
      <c r="P33" s="4">
        <f t="shared" si="11"/>
        <v>5767939.9999999991</v>
      </c>
      <c r="Q33" s="4">
        <f t="shared" si="0"/>
        <v>1441985.0000000009</v>
      </c>
      <c r="R33" s="4">
        <f t="shared" si="12"/>
        <v>151408.42500000005</v>
      </c>
      <c r="S33" s="4">
        <f t="shared" si="1"/>
        <v>391739.25833333342</v>
      </c>
    </row>
    <row r="34" spans="1:19" x14ac:dyDescent="0.25">
      <c r="A34" s="77">
        <v>2050</v>
      </c>
      <c r="B34" s="4">
        <f t="shared" si="9"/>
        <v>12746576.756000035</v>
      </c>
      <c r="C34" s="4">
        <f t="shared" si="2"/>
        <v>2124429.4593333332</v>
      </c>
      <c r="D34" s="4">
        <f t="shared" si="3"/>
        <v>1147191.9080400032</v>
      </c>
      <c r="E34" s="4">
        <f t="shared" si="4"/>
        <v>3271621.3673733361</v>
      </c>
      <c r="F34" s="4"/>
      <c r="G34" s="77">
        <v>2050</v>
      </c>
      <c r="H34" s="4">
        <f t="shared" si="10"/>
        <v>12746576.756000035</v>
      </c>
      <c r="I34" s="4">
        <f t="shared" si="5"/>
        <v>2124429.4593333332</v>
      </c>
      <c r="J34" s="4">
        <f t="shared" si="6"/>
        <v>0</v>
      </c>
      <c r="K34" s="4">
        <f t="shared" si="7"/>
        <v>2124429.4593333332</v>
      </c>
      <c r="M34" s="77">
        <v>2050</v>
      </c>
      <c r="N34" s="79"/>
      <c r="O34" s="4">
        <f t="shared" si="8"/>
        <v>240330.83333333334</v>
      </c>
      <c r="P34" s="4">
        <f t="shared" si="11"/>
        <v>6008270.8333333321</v>
      </c>
      <c r="Q34" s="4">
        <f t="shared" si="0"/>
        <v>1201654.1666666679</v>
      </c>
      <c r="R34" s="4">
        <f t="shared" si="12"/>
        <v>129778.65000000008</v>
      </c>
      <c r="S34" s="4">
        <f t="shared" si="1"/>
        <v>370109.4833333334</v>
      </c>
    </row>
    <row r="35" spans="1:19" x14ac:dyDescent="0.25">
      <c r="A35" s="77">
        <v>2051</v>
      </c>
      <c r="B35" s="4">
        <f t="shared" si="9"/>
        <v>10622147.2966667</v>
      </c>
      <c r="C35" s="4">
        <f t="shared" si="2"/>
        <v>2124429.4593333332</v>
      </c>
      <c r="D35" s="4">
        <f t="shared" si="3"/>
        <v>955993.25670000305</v>
      </c>
      <c r="E35" s="4">
        <f t="shared" si="4"/>
        <v>3080422.7160333362</v>
      </c>
      <c r="F35" s="4"/>
      <c r="G35" s="77">
        <v>2051</v>
      </c>
      <c r="H35" s="4">
        <f t="shared" si="10"/>
        <v>10622147.2966667</v>
      </c>
      <c r="I35" s="4">
        <f t="shared" si="5"/>
        <v>2124429.4593333332</v>
      </c>
      <c r="J35" s="4">
        <f t="shared" si="6"/>
        <v>0</v>
      </c>
      <c r="K35" s="4">
        <f t="shared" si="7"/>
        <v>2124429.4593333332</v>
      </c>
      <c r="M35" s="77">
        <v>2051</v>
      </c>
      <c r="N35" s="79"/>
      <c r="O35" s="4">
        <f t="shared" si="8"/>
        <v>240330.83333333334</v>
      </c>
      <c r="P35" s="4">
        <f t="shared" si="11"/>
        <v>6248601.6666666651</v>
      </c>
      <c r="Q35" s="4">
        <f t="shared" si="0"/>
        <v>961323.33333333489</v>
      </c>
      <c r="R35" s="4">
        <f t="shared" si="12"/>
        <v>108148.8750000001</v>
      </c>
      <c r="S35" s="4">
        <f t="shared" si="1"/>
        <v>348479.70833333343</v>
      </c>
    </row>
    <row r="36" spans="1:19" x14ac:dyDescent="0.25">
      <c r="A36" s="77">
        <v>2052</v>
      </c>
      <c r="B36" s="4">
        <f t="shared" si="9"/>
        <v>8497717.8373333663</v>
      </c>
      <c r="C36" s="4">
        <f t="shared" si="2"/>
        <v>2124429.4593333332</v>
      </c>
      <c r="D36" s="4">
        <f t="shared" si="3"/>
        <v>764794.60536000296</v>
      </c>
      <c r="E36" s="4">
        <f t="shared" si="4"/>
        <v>2889224.0646933364</v>
      </c>
      <c r="F36" s="4"/>
      <c r="G36" s="77">
        <v>2052</v>
      </c>
      <c r="H36" s="4">
        <f t="shared" si="10"/>
        <v>8497717.8373333663</v>
      </c>
      <c r="I36" s="4">
        <f t="shared" si="5"/>
        <v>2124429.4593333332</v>
      </c>
      <c r="J36" s="4">
        <f t="shared" si="6"/>
        <v>0</v>
      </c>
      <c r="K36" s="4">
        <f t="shared" si="7"/>
        <v>2124429.4593333332</v>
      </c>
      <c r="M36" s="77">
        <v>2052</v>
      </c>
      <c r="N36" s="79"/>
      <c r="O36" s="4">
        <f t="shared" si="8"/>
        <v>240330.83333333334</v>
      </c>
      <c r="P36" s="4">
        <f t="shared" si="11"/>
        <v>6488932.4999999981</v>
      </c>
      <c r="Q36" s="4">
        <f t="shared" si="0"/>
        <v>720992.50000000186</v>
      </c>
      <c r="R36" s="4">
        <f t="shared" si="12"/>
        <v>86519.100000000137</v>
      </c>
      <c r="S36" s="4">
        <f t="shared" si="1"/>
        <v>326849.93333333347</v>
      </c>
    </row>
    <row r="37" spans="1:19" x14ac:dyDescent="0.25">
      <c r="A37" s="77">
        <v>2053</v>
      </c>
      <c r="B37" s="4">
        <f t="shared" si="9"/>
        <v>6373288.3780000331</v>
      </c>
      <c r="C37" s="4">
        <f t="shared" si="2"/>
        <v>2124429.4593333332</v>
      </c>
      <c r="D37" s="4">
        <f t="shared" si="3"/>
        <v>573595.95402000297</v>
      </c>
      <c r="E37" s="4">
        <f t="shared" si="4"/>
        <v>2698025.413353336</v>
      </c>
      <c r="F37" s="4"/>
      <c r="G37" s="77">
        <v>2053</v>
      </c>
      <c r="H37" s="4">
        <f t="shared" si="10"/>
        <v>6373288.3780000331</v>
      </c>
      <c r="I37" s="4">
        <f t="shared" si="5"/>
        <v>2124429.4593333332</v>
      </c>
      <c r="J37" s="4">
        <f t="shared" si="6"/>
        <v>0</v>
      </c>
      <c r="K37" s="4">
        <f t="shared" si="7"/>
        <v>2124429.4593333332</v>
      </c>
      <c r="M37" s="77">
        <v>2053</v>
      </c>
      <c r="N37" s="79"/>
      <c r="O37" s="4">
        <f t="shared" si="8"/>
        <v>240330.83333333334</v>
      </c>
      <c r="P37" s="4">
        <f t="shared" si="11"/>
        <v>6729263.3333333312</v>
      </c>
      <c r="Q37" s="4">
        <f t="shared" si="0"/>
        <v>480661.66666666884</v>
      </c>
      <c r="R37" s="4">
        <f t="shared" si="12"/>
        <v>64889.325000000164</v>
      </c>
      <c r="S37" s="4">
        <f t="shared" si="1"/>
        <v>305220.1583333335</v>
      </c>
    </row>
    <row r="38" spans="1:19" x14ac:dyDescent="0.25">
      <c r="A38" s="77">
        <v>2054</v>
      </c>
      <c r="B38" s="4">
        <f t="shared" si="9"/>
        <v>4248858.9186666999</v>
      </c>
      <c r="C38" s="4">
        <f t="shared" si="2"/>
        <v>2124429.4593333332</v>
      </c>
      <c r="D38" s="4">
        <f t="shared" si="3"/>
        <v>382397.30268000299</v>
      </c>
      <c r="E38" s="4">
        <f t="shared" si="4"/>
        <v>2506826.7620133362</v>
      </c>
      <c r="F38" s="4"/>
      <c r="G38" s="77">
        <v>2054</v>
      </c>
      <c r="H38" s="4">
        <f t="shared" si="10"/>
        <v>4248858.9186666999</v>
      </c>
      <c r="I38" s="4">
        <f t="shared" si="5"/>
        <v>2124429.4593333332</v>
      </c>
      <c r="J38" s="4">
        <f t="shared" si="6"/>
        <v>0</v>
      </c>
      <c r="K38" s="4">
        <f t="shared" si="7"/>
        <v>2124429.4593333332</v>
      </c>
      <c r="M38" s="77">
        <v>2054</v>
      </c>
      <c r="N38" s="79"/>
      <c r="O38" s="4">
        <f t="shared" si="8"/>
        <v>240330.83333333334</v>
      </c>
      <c r="P38" s="4">
        <f t="shared" si="11"/>
        <v>6969594.1666666642</v>
      </c>
      <c r="Q38" s="4">
        <f t="shared" si="0"/>
        <v>240330.83333333582</v>
      </c>
      <c r="R38" s="4">
        <f t="shared" si="12"/>
        <v>43259.550000000192</v>
      </c>
      <c r="S38" s="4">
        <f t="shared" si="1"/>
        <v>283590.38333333354</v>
      </c>
    </row>
    <row r="39" spans="1:19" x14ac:dyDescent="0.25">
      <c r="A39" s="77">
        <v>2055</v>
      </c>
      <c r="B39" s="4">
        <f t="shared" si="9"/>
        <v>2124429.4593333667</v>
      </c>
      <c r="C39" s="4">
        <f t="shared" si="2"/>
        <v>2124429.4593333332</v>
      </c>
      <c r="D39" s="4">
        <f t="shared" si="3"/>
        <v>191198.65134000301</v>
      </c>
      <c r="E39" s="4">
        <f t="shared" si="4"/>
        <v>2315628.1106733363</v>
      </c>
      <c r="F39" s="4"/>
      <c r="G39" s="77">
        <v>2055</v>
      </c>
      <c r="H39" s="4">
        <f t="shared" si="10"/>
        <v>2124429.4593333667</v>
      </c>
      <c r="I39" s="4">
        <f t="shared" si="5"/>
        <v>2124429.4593333332</v>
      </c>
      <c r="J39" s="4">
        <f t="shared" si="6"/>
        <v>0</v>
      </c>
      <c r="K39" s="4">
        <f t="shared" si="7"/>
        <v>2124429.4593333332</v>
      </c>
      <c r="M39" s="77">
        <v>2055</v>
      </c>
      <c r="N39" s="79"/>
      <c r="O39" s="4">
        <f t="shared" si="8"/>
        <v>240330.83333333334</v>
      </c>
      <c r="P39" s="4">
        <f t="shared" si="11"/>
        <v>7209924.9999999972</v>
      </c>
      <c r="Q39" s="4">
        <f t="shared" si="0"/>
        <v>0</v>
      </c>
      <c r="R39" s="4">
        <f t="shared" si="12"/>
        <v>21629.775000000223</v>
      </c>
      <c r="S39" s="4">
        <f t="shared" si="1"/>
        <v>261960.60833333357</v>
      </c>
    </row>
    <row r="40" spans="1:19" x14ac:dyDescent="0.25">
      <c r="A40" s="77">
        <v>2056</v>
      </c>
      <c r="B40" s="4">
        <f t="shared" si="9"/>
        <v>3.3527612686157227E-8</v>
      </c>
      <c r="C40" s="79"/>
      <c r="D40" s="79"/>
      <c r="E40" s="79"/>
      <c r="F40" s="4"/>
      <c r="G40" s="77">
        <v>2056</v>
      </c>
      <c r="H40" s="4">
        <f t="shared" si="10"/>
        <v>3.3527612686157227E-8</v>
      </c>
      <c r="I40" s="79"/>
      <c r="J40" s="79"/>
      <c r="K40" s="79"/>
      <c r="M40" s="77">
        <v>2056</v>
      </c>
      <c r="N40" s="79"/>
      <c r="O40" s="79"/>
      <c r="P40" s="79"/>
      <c r="Q40" s="79"/>
      <c r="R40" s="79"/>
      <c r="S40" s="79"/>
    </row>
  </sheetData>
  <mergeCells count="2">
    <mergeCell ref="C2:E2"/>
    <mergeCell ref="I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F9E6-2B48-4D83-A732-43853477FB65}">
  <dimension ref="A1:S40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2" sqref="A12"/>
      <selection pane="bottomRight" activeCell="B6" sqref="B6"/>
    </sheetView>
  </sheetViews>
  <sheetFormatPr defaultColWidth="9.140625" defaultRowHeight="15" x14ac:dyDescent="0.25"/>
  <cols>
    <col min="1" max="1" width="19.140625" style="1" customWidth="1"/>
    <col min="2" max="3" width="15.28515625" style="1" bestFit="1" customWidth="1"/>
    <col min="4" max="4" width="15" style="1" bestFit="1" customWidth="1"/>
    <col min="5" max="5" width="16" style="1" bestFit="1" customWidth="1"/>
    <col min="6" max="6" width="4.140625" style="1" customWidth="1"/>
    <col min="7" max="7" width="15.5703125" style="1" bestFit="1" customWidth="1"/>
    <col min="8" max="8" width="15.28515625" style="1" bestFit="1" customWidth="1"/>
    <col min="9" max="10" width="15" style="1" bestFit="1" customWidth="1"/>
    <col min="11" max="11" width="16" style="1" bestFit="1" customWidth="1"/>
    <col min="12" max="12" width="3.5703125" style="1" customWidth="1"/>
    <col min="13" max="13" width="16.85546875" style="1" customWidth="1"/>
    <col min="14" max="14" width="16.28515625" style="1" bestFit="1" customWidth="1"/>
    <col min="15" max="15" width="15" style="1" bestFit="1" customWidth="1"/>
    <col min="16" max="16" width="15.85546875" style="1" customWidth="1"/>
    <col min="17" max="17" width="15" style="1" customWidth="1"/>
    <col min="18" max="18" width="15" style="1" bestFit="1" customWidth="1"/>
    <col min="19" max="19" width="16" style="1" bestFit="1" customWidth="1"/>
    <col min="20" max="16384" width="9.140625" style="1"/>
  </cols>
  <sheetData>
    <row r="1" spans="1:19" x14ac:dyDescent="0.25">
      <c r="A1" s="78" t="s">
        <v>38</v>
      </c>
      <c r="B1" s="78"/>
      <c r="C1" s="73"/>
      <c r="D1" s="73"/>
      <c r="E1" s="73"/>
      <c r="F1" s="73"/>
      <c r="G1" s="78" t="s">
        <v>39</v>
      </c>
      <c r="H1" s="78"/>
      <c r="I1" s="73"/>
      <c r="J1" s="73"/>
      <c r="K1" s="73"/>
      <c r="M1" s="78" t="s">
        <v>47</v>
      </c>
      <c r="N1" s="78"/>
      <c r="O1" s="73"/>
      <c r="P1" s="73"/>
      <c r="Q1" s="73"/>
      <c r="R1" s="73"/>
      <c r="S1" s="73"/>
    </row>
    <row r="2" spans="1:19" ht="30.75" customHeight="1" x14ac:dyDescent="0.25">
      <c r="A2" s="2" t="s">
        <v>33</v>
      </c>
      <c r="B2" s="9">
        <v>1200801.4299999997</v>
      </c>
      <c r="C2" s="86" t="s">
        <v>49</v>
      </c>
      <c r="D2" s="86"/>
      <c r="E2" s="86"/>
      <c r="F2" s="74"/>
      <c r="G2" s="2" t="s">
        <v>33</v>
      </c>
      <c r="H2" s="9">
        <v>1200801.4299999997</v>
      </c>
      <c r="I2" s="86" t="s">
        <v>49</v>
      </c>
      <c r="J2" s="86"/>
      <c r="K2" s="86"/>
      <c r="M2" s="2" t="s">
        <v>33</v>
      </c>
      <c r="N2" s="9">
        <f>70851.9+61627.76</f>
        <v>132479.66</v>
      </c>
      <c r="O2" s="86" t="s">
        <v>50</v>
      </c>
      <c r="P2" s="86"/>
      <c r="Q2" s="86"/>
      <c r="R2" s="74"/>
      <c r="S2" s="74"/>
    </row>
    <row r="3" spans="1:19" x14ac:dyDescent="0.25">
      <c r="A3" s="2" t="s">
        <v>34</v>
      </c>
      <c r="B3" s="75">
        <v>30</v>
      </c>
      <c r="C3" s="75"/>
      <c r="D3" s="75"/>
      <c r="E3" s="75"/>
      <c r="F3" s="75"/>
      <c r="G3" s="2" t="s">
        <v>34</v>
      </c>
      <c r="H3" s="75">
        <v>30</v>
      </c>
      <c r="I3" s="75"/>
      <c r="J3" s="75"/>
      <c r="K3" s="75"/>
      <c r="M3" s="2" t="s">
        <v>42</v>
      </c>
      <c r="N3" s="85">
        <f>1/30</f>
        <v>3.3333333333333333E-2</v>
      </c>
      <c r="O3" s="75"/>
      <c r="P3" s="75"/>
      <c r="Q3" s="75"/>
      <c r="R3" s="75"/>
      <c r="S3" s="75"/>
    </row>
    <row r="4" spans="1:19" x14ac:dyDescent="0.25">
      <c r="A4" s="1" t="s">
        <v>35</v>
      </c>
      <c r="B4" s="76">
        <f>WACC!S18</f>
        <v>0.09</v>
      </c>
      <c r="C4" s="76"/>
      <c r="D4" s="76"/>
      <c r="E4" s="76"/>
      <c r="F4" s="76"/>
      <c r="G4" s="1" t="s">
        <v>35</v>
      </c>
      <c r="H4" s="76">
        <v>0</v>
      </c>
      <c r="I4" s="76"/>
      <c r="J4" s="76"/>
      <c r="K4" s="76"/>
      <c r="M4" s="1" t="s">
        <v>35</v>
      </c>
      <c r="N4" s="76">
        <f>WACC!S18</f>
        <v>0.09</v>
      </c>
      <c r="O4" s="76"/>
      <c r="P4" s="8"/>
      <c r="Q4" s="76"/>
      <c r="R4" s="76"/>
      <c r="S4" s="76"/>
    </row>
    <row r="5" spans="1:19" x14ac:dyDescent="0.25">
      <c r="A5" s="1" t="s">
        <v>32</v>
      </c>
      <c r="B5" s="84">
        <f>ROUND(NPV(B4,E10:E39),2)</f>
        <v>1200801.43</v>
      </c>
      <c r="C5" s="5"/>
      <c r="D5" s="5"/>
      <c r="E5" s="5"/>
      <c r="F5" s="5"/>
      <c r="G5" s="1" t="s">
        <v>32</v>
      </c>
      <c r="H5" s="84">
        <f>ROUND(NPV(B4,K10:K39),2)</f>
        <v>411220.62</v>
      </c>
      <c r="I5" s="5"/>
      <c r="J5" s="5"/>
      <c r="K5" s="5"/>
      <c r="M5" s="1" t="s">
        <v>32</v>
      </c>
      <c r="N5" s="83">
        <f>ROUND(NPV(N4,S10:S39),2)</f>
        <v>132479.66</v>
      </c>
      <c r="O5" s="5"/>
      <c r="P5" s="5"/>
      <c r="Q5" s="5"/>
      <c r="R5" s="5"/>
      <c r="S5" s="5"/>
    </row>
    <row r="6" spans="1:19" x14ac:dyDescent="0.25">
      <c r="A6" s="82" t="s">
        <v>45</v>
      </c>
      <c r="B6" s="81">
        <f>B2-B5</f>
        <v>0</v>
      </c>
      <c r="C6" s="4"/>
      <c r="D6" s="4"/>
      <c r="E6" s="4"/>
      <c r="G6" s="82" t="s">
        <v>45</v>
      </c>
      <c r="H6" s="81">
        <f>H2-H5</f>
        <v>789580.80999999971</v>
      </c>
      <c r="I6" s="4"/>
      <c r="J6" s="4"/>
      <c r="K6" s="4"/>
      <c r="M6" s="82" t="s">
        <v>45</v>
      </c>
      <c r="N6" s="81">
        <f>N2-N5</f>
        <v>0</v>
      </c>
      <c r="O6" s="5"/>
      <c r="P6" s="5"/>
      <c r="Q6" s="5"/>
      <c r="R6" s="5"/>
      <c r="S6" s="5"/>
    </row>
    <row r="7" spans="1:19" x14ac:dyDescent="0.25">
      <c r="A7" s="82"/>
      <c r="B7" s="81"/>
      <c r="C7" s="4"/>
      <c r="D7" s="4"/>
      <c r="E7" s="4"/>
      <c r="I7" s="4"/>
      <c r="J7" s="4"/>
      <c r="K7" s="4"/>
      <c r="M7" s="82"/>
      <c r="N7" s="81"/>
      <c r="O7" s="5"/>
      <c r="P7" s="5"/>
      <c r="Q7" s="5"/>
      <c r="R7" s="5"/>
      <c r="S7" s="5"/>
    </row>
    <row r="8" spans="1:19" x14ac:dyDescent="0.25">
      <c r="A8" s="6" t="s">
        <v>0</v>
      </c>
      <c r="G8" s="6" t="s">
        <v>0</v>
      </c>
      <c r="M8" s="6" t="s">
        <v>0</v>
      </c>
    </row>
    <row r="9" spans="1:19" x14ac:dyDescent="0.25">
      <c r="A9" s="7" t="s">
        <v>1</v>
      </c>
      <c r="B9" s="7" t="s">
        <v>28</v>
      </c>
      <c r="C9" s="7" t="s">
        <v>29</v>
      </c>
      <c r="D9" s="7" t="s">
        <v>30</v>
      </c>
      <c r="E9" s="7" t="s">
        <v>31</v>
      </c>
      <c r="F9" s="7"/>
      <c r="G9" s="7" t="s">
        <v>1</v>
      </c>
      <c r="H9" s="7" t="s">
        <v>28</v>
      </c>
      <c r="I9" s="7" t="s">
        <v>29</v>
      </c>
      <c r="J9" s="7" t="s">
        <v>30</v>
      </c>
      <c r="K9" s="7" t="s">
        <v>31</v>
      </c>
      <c r="M9" s="7" t="s">
        <v>1</v>
      </c>
      <c r="N9" s="7" t="s">
        <v>40</v>
      </c>
      <c r="O9" s="7" t="s">
        <v>41</v>
      </c>
      <c r="P9" s="7" t="s">
        <v>44</v>
      </c>
      <c r="Q9" s="7" t="s">
        <v>43</v>
      </c>
      <c r="R9" s="7" t="s">
        <v>30</v>
      </c>
      <c r="S9" s="7" t="s">
        <v>31</v>
      </c>
    </row>
    <row r="10" spans="1:19" x14ac:dyDescent="0.25">
      <c r="A10" s="77">
        <v>2026</v>
      </c>
      <c r="B10" s="4">
        <f>B2</f>
        <v>1200801.4299999997</v>
      </c>
      <c r="C10" s="4">
        <f>$B$2/$B$3</f>
        <v>40026.714333333322</v>
      </c>
      <c r="D10" s="4">
        <f>B10*$B$4</f>
        <v>108072.12869999997</v>
      </c>
      <c r="E10" s="4">
        <f>C10+D10</f>
        <v>148098.84303333331</v>
      </c>
      <c r="F10" s="4"/>
      <c r="G10" s="77">
        <v>2026</v>
      </c>
      <c r="H10" s="4">
        <f>H2</f>
        <v>1200801.4299999997</v>
      </c>
      <c r="I10" s="4">
        <f>$H$2/$H$3</f>
        <v>40026.714333333322</v>
      </c>
      <c r="J10" s="4">
        <f>H10*$H$4</f>
        <v>0</v>
      </c>
      <c r="K10" s="4">
        <f>I10+J10</f>
        <v>40026.714333333322</v>
      </c>
      <c r="M10" s="77">
        <v>2026</v>
      </c>
      <c r="N10" s="3">
        <f>N2</f>
        <v>132479.66</v>
      </c>
      <c r="O10" s="4">
        <f t="shared" ref="O10:O39" si="0">$N$10*$N$3</f>
        <v>4415.9886666666671</v>
      </c>
      <c r="P10" s="4">
        <f>O10</f>
        <v>4415.9886666666671</v>
      </c>
      <c r="Q10" s="4">
        <f t="shared" ref="Q10:Q39" si="1">$N$10-P10</f>
        <v>128063.67133333333</v>
      </c>
      <c r="R10" s="4">
        <f>N10*$N$4</f>
        <v>11923.169400000001</v>
      </c>
      <c r="S10" s="4">
        <f t="shared" ref="S10:S39" si="2">O10+R10</f>
        <v>16339.158066666667</v>
      </c>
    </row>
    <row r="11" spans="1:19" x14ac:dyDescent="0.25">
      <c r="A11" s="77">
        <v>2027</v>
      </c>
      <c r="B11" s="4">
        <f>B10-C10</f>
        <v>1160774.7156666664</v>
      </c>
      <c r="C11" s="4">
        <f t="shared" ref="C11:C39" si="3">$B$2/$B$3</f>
        <v>40026.714333333322</v>
      </c>
      <c r="D11" s="4">
        <f t="shared" ref="D11:D39" si="4">B11*$B$4</f>
        <v>104469.72440999997</v>
      </c>
      <c r="E11" s="4">
        <f t="shared" ref="E11:E39" si="5">C11+D11</f>
        <v>144496.43874333327</v>
      </c>
      <c r="F11" s="4"/>
      <c r="G11" s="77">
        <v>2027</v>
      </c>
      <c r="H11" s="4">
        <f>H10-I10</f>
        <v>1160774.7156666664</v>
      </c>
      <c r="I11" s="4">
        <f t="shared" ref="I11:I39" si="6">$H$2/$H$3</f>
        <v>40026.714333333322</v>
      </c>
      <c r="J11" s="4">
        <f t="shared" ref="J11:J39" si="7">H11*$H$4</f>
        <v>0</v>
      </c>
      <c r="K11" s="4">
        <f t="shared" ref="K11:K39" si="8">I11+J11</f>
        <v>40026.714333333322</v>
      </c>
      <c r="M11" s="77">
        <v>2027</v>
      </c>
      <c r="N11" s="79"/>
      <c r="O11" s="4">
        <f t="shared" si="0"/>
        <v>4415.9886666666671</v>
      </c>
      <c r="P11" s="4">
        <f>P10+O11</f>
        <v>8831.9773333333342</v>
      </c>
      <c r="Q11" s="4">
        <f t="shared" si="1"/>
        <v>123647.68266666667</v>
      </c>
      <c r="R11" s="4">
        <f>Q10*$N$4</f>
        <v>11525.73042</v>
      </c>
      <c r="S11" s="4">
        <f t="shared" si="2"/>
        <v>15941.719086666668</v>
      </c>
    </row>
    <row r="12" spans="1:19" x14ac:dyDescent="0.25">
      <c r="A12" s="77">
        <v>2028</v>
      </c>
      <c r="B12" s="4">
        <f t="shared" ref="B12:B40" si="9">B11-C11</f>
        <v>1120748.0013333331</v>
      </c>
      <c r="C12" s="4">
        <f t="shared" si="3"/>
        <v>40026.714333333322</v>
      </c>
      <c r="D12" s="4">
        <f t="shared" si="4"/>
        <v>100867.32011999997</v>
      </c>
      <c r="E12" s="4">
        <f t="shared" si="5"/>
        <v>140894.0344533333</v>
      </c>
      <c r="F12" s="4"/>
      <c r="G12" s="77">
        <v>2028</v>
      </c>
      <c r="H12" s="4">
        <f t="shared" ref="H12:H39" si="10">H11-I11</f>
        <v>1120748.0013333331</v>
      </c>
      <c r="I12" s="4">
        <f t="shared" si="6"/>
        <v>40026.714333333322</v>
      </c>
      <c r="J12" s="4">
        <f t="shared" si="7"/>
        <v>0</v>
      </c>
      <c r="K12" s="4">
        <f t="shared" si="8"/>
        <v>40026.714333333322</v>
      </c>
      <c r="M12" s="77">
        <v>2028</v>
      </c>
      <c r="N12" s="79"/>
      <c r="O12" s="4">
        <f t="shared" si="0"/>
        <v>4415.9886666666671</v>
      </c>
      <c r="P12" s="4">
        <f t="shared" ref="P12:P39" si="11">P11+O12</f>
        <v>13247.966</v>
      </c>
      <c r="Q12" s="4">
        <f t="shared" si="1"/>
        <v>119231.694</v>
      </c>
      <c r="R12" s="4">
        <f t="shared" ref="R12:R39" si="12">Q11*$N$4</f>
        <v>11128.291440000001</v>
      </c>
      <c r="S12" s="4">
        <f t="shared" si="2"/>
        <v>15544.280106666669</v>
      </c>
    </row>
    <row r="13" spans="1:19" x14ac:dyDescent="0.25">
      <c r="A13" s="77">
        <v>2029</v>
      </c>
      <c r="B13" s="4">
        <f t="shared" si="9"/>
        <v>1080721.2869999998</v>
      </c>
      <c r="C13" s="4">
        <f t="shared" si="3"/>
        <v>40026.714333333322</v>
      </c>
      <c r="D13" s="4">
        <f t="shared" si="4"/>
        <v>97264.915829999984</v>
      </c>
      <c r="E13" s="4">
        <f t="shared" si="5"/>
        <v>137291.63016333332</v>
      </c>
      <c r="F13" s="4"/>
      <c r="G13" s="77">
        <v>2029</v>
      </c>
      <c r="H13" s="4">
        <f t="shared" si="10"/>
        <v>1080721.2869999998</v>
      </c>
      <c r="I13" s="4">
        <f t="shared" si="6"/>
        <v>40026.714333333322</v>
      </c>
      <c r="J13" s="4">
        <f t="shared" si="7"/>
        <v>0</v>
      </c>
      <c r="K13" s="4">
        <f t="shared" si="8"/>
        <v>40026.714333333322</v>
      </c>
      <c r="M13" s="77">
        <v>2029</v>
      </c>
      <c r="N13" s="79"/>
      <c r="O13" s="4">
        <f t="shared" si="0"/>
        <v>4415.9886666666671</v>
      </c>
      <c r="P13" s="4">
        <f t="shared" si="11"/>
        <v>17663.954666666668</v>
      </c>
      <c r="Q13" s="4">
        <f t="shared" si="1"/>
        <v>114815.70533333333</v>
      </c>
      <c r="R13" s="4">
        <f t="shared" si="12"/>
        <v>10730.85246</v>
      </c>
      <c r="S13" s="4">
        <f t="shared" si="2"/>
        <v>15146.841126666666</v>
      </c>
    </row>
    <row r="14" spans="1:19" x14ac:dyDescent="0.25">
      <c r="A14" s="77">
        <v>2030</v>
      </c>
      <c r="B14" s="4">
        <f t="shared" si="9"/>
        <v>1040694.5726666665</v>
      </c>
      <c r="C14" s="4">
        <f t="shared" si="3"/>
        <v>40026.714333333322</v>
      </c>
      <c r="D14" s="4">
        <f t="shared" si="4"/>
        <v>93662.511539999978</v>
      </c>
      <c r="E14" s="4">
        <f t="shared" si="5"/>
        <v>133689.22587333329</v>
      </c>
      <c r="F14" s="4"/>
      <c r="G14" s="77">
        <v>2030</v>
      </c>
      <c r="H14" s="4">
        <f t="shared" si="10"/>
        <v>1040694.5726666665</v>
      </c>
      <c r="I14" s="4">
        <f t="shared" si="6"/>
        <v>40026.714333333322</v>
      </c>
      <c r="J14" s="4">
        <f t="shared" si="7"/>
        <v>0</v>
      </c>
      <c r="K14" s="4">
        <f t="shared" si="8"/>
        <v>40026.714333333322</v>
      </c>
      <c r="M14" s="77">
        <v>2030</v>
      </c>
      <c r="N14" s="79"/>
      <c r="O14" s="4">
        <f t="shared" si="0"/>
        <v>4415.9886666666671</v>
      </c>
      <c r="P14" s="4">
        <f t="shared" si="11"/>
        <v>22079.943333333336</v>
      </c>
      <c r="Q14" s="4">
        <f t="shared" si="1"/>
        <v>110399.71666666667</v>
      </c>
      <c r="R14" s="4">
        <f t="shared" si="12"/>
        <v>10333.413479999999</v>
      </c>
      <c r="S14" s="4">
        <f t="shared" si="2"/>
        <v>14749.402146666667</v>
      </c>
    </row>
    <row r="15" spans="1:19" x14ac:dyDescent="0.25">
      <c r="A15" s="77">
        <v>2031</v>
      </c>
      <c r="B15" s="4">
        <f t="shared" si="9"/>
        <v>1000667.8583333332</v>
      </c>
      <c r="C15" s="4">
        <f t="shared" si="3"/>
        <v>40026.714333333322</v>
      </c>
      <c r="D15" s="4">
        <f t="shared" si="4"/>
        <v>90060.107249999986</v>
      </c>
      <c r="E15" s="4">
        <f t="shared" si="5"/>
        <v>130086.82158333331</v>
      </c>
      <c r="F15" s="4"/>
      <c r="G15" s="77">
        <v>2031</v>
      </c>
      <c r="H15" s="4">
        <f t="shared" si="10"/>
        <v>1000667.8583333332</v>
      </c>
      <c r="I15" s="4">
        <f t="shared" si="6"/>
        <v>40026.714333333322</v>
      </c>
      <c r="J15" s="4">
        <f t="shared" si="7"/>
        <v>0</v>
      </c>
      <c r="K15" s="4">
        <f t="shared" si="8"/>
        <v>40026.714333333322</v>
      </c>
      <c r="M15" s="77">
        <v>2031</v>
      </c>
      <c r="N15" s="79"/>
      <c r="O15" s="4">
        <f t="shared" si="0"/>
        <v>4415.9886666666671</v>
      </c>
      <c r="P15" s="4">
        <f t="shared" si="11"/>
        <v>26495.932000000004</v>
      </c>
      <c r="Q15" s="4">
        <f t="shared" si="1"/>
        <v>105983.728</v>
      </c>
      <c r="R15" s="4">
        <f t="shared" si="12"/>
        <v>9935.9745000000003</v>
      </c>
      <c r="S15" s="4">
        <f t="shared" si="2"/>
        <v>14351.963166666668</v>
      </c>
    </row>
    <row r="16" spans="1:19" x14ac:dyDescent="0.25">
      <c r="A16" s="77">
        <v>2032</v>
      </c>
      <c r="B16" s="4">
        <f t="shared" si="9"/>
        <v>960641.14399999985</v>
      </c>
      <c r="C16" s="4">
        <f t="shared" si="3"/>
        <v>40026.714333333322</v>
      </c>
      <c r="D16" s="4">
        <f t="shared" si="4"/>
        <v>86457.702959999981</v>
      </c>
      <c r="E16" s="4">
        <f t="shared" si="5"/>
        <v>126484.4172933333</v>
      </c>
      <c r="F16" s="4"/>
      <c r="G16" s="77">
        <v>2032</v>
      </c>
      <c r="H16" s="4">
        <f t="shared" si="10"/>
        <v>960641.14399999985</v>
      </c>
      <c r="I16" s="4">
        <f t="shared" si="6"/>
        <v>40026.714333333322</v>
      </c>
      <c r="J16" s="4">
        <f t="shared" si="7"/>
        <v>0</v>
      </c>
      <c r="K16" s="4">
        <f t="shared" si="8"/>
        <v>40026.714333333322</v>
      </c>
      <c r="M16" s="77">
        <v>2032</v>
      </c>
      <c r="N16" s="79"/>
      <c r="O16" s="4">
        <f t="shared" si="0"/>
        <v>4415.9886666666671</v>
      </c>
      <c r="P16" s="4">
        <f t="shared" si="11"/>
        <v>30911.920666666672</v>
      </c>
      <c r="Q16" s="4">
        <f t="shared" si="1"/>
        <v>101567.73933333333</v>
      </c>
      <c r="R16" s="4">
        <f t="shared" si="12"/>
        <v>9538.5355199999995</v>
      </c>
      <c r="S16" s="4">
        <f t="shared" si="2"/>
        <v>13954.524186666666</v>
      </c>
    </row>
    <row r="17" spans="1:19" x14ac:dyDescent="0.25">
      <c r="A17" s="77">
        <v>2033</v>
      </c>
      <c r="B17" s="4">
        <f t="shared" si="9"/>
        <v>920614.42966666655</v>
      </c>
      <c r="C17" s="4">
        <f t="shared" si="3"/>
        <v>40026.714333333322</v>
      </c>
      <c r="D17" s="4">
        <f t="shared" si="4"/>
        <v>82855.298669999989</v>
      </c>
      <c r="E17" s="4">
        <f t="shared" si="5"/>
        <v>122882.01300333331</v>
      </c>
      <c r="F17" s="4"/>
      <c r="G17" s="77">
        <v>2033</v>
      </c>
      <c r="H17" s="4">
        <f t="shared" si="10"/>
        <v>920614.42966666655</v>
      </c>
      <c r="I17" s="4">
        <f t="shared" si="6"/>
        <v>40026.714333333322</v>
      </c>
      <c r="J17" s="4">
        <f t="shared" si="7"/>
        <v>0</v>
      </c>
      <c r="K17" s="4">
        <f t="shared" si="8"/>
        <v>40026.714333333322</v>
      </c>
      <c r="M17" s="77">
        <v>2033</v>
      </c>
      <c r="N17" s="79"/>
      <c r="O17" s="4">
        <f t="shared" si="0"/>
        <v>4415.9886666666671</v>
      </c>
      <c r="P17" s="4">
        <f t="shared" si="11"/>
        <v>35327.909333333337</v>
      </c>
      <c r="Q17" s="4">
        <f t="shared" si="1"/>
        <v>97151.75066666666</v>
      </c>
      <c r="R17" s="4">
        <f t="shared" si="12"/>
        <v>9141.0965399999986</v>
      </c>
      <c r="S17" s="4">
        <f t="shared" si="2"/>
        <v>13557.085206666667</v>
      </c>
    </row>
    <row r="18" spans="1:19" x14ac:dyDescent="0.25">
      <c r="A18" s="77">
        <v>2034</v>
      </c>
      <c r="B18" s="4">
        <f t="shared" si="9"/>
        <v>880587.71533333324</v>
      </c>
      <c r="C18" s="4">
        <f t="shared" si="3"/>
        <v>40026.714333333322</v>
      </c>
      <c r="D18" s="4">
        <f t="shared" si="4"/>
        <v>79252.894379999983</v>
      </c>
      <c r="E18" s="4">
        <f t="shared" si="5"/>
        <v>119279.60871333331</v>
      </c>
      <c r="F18" s="4"/>
      <c r="G18" s="77">
        <v>2034</v>
      </c>
      <c r="H18" s="4">
        <f t="shared" si="10"/>
        <v>880587.71533333324</v>
      </c>
      <c r="I18" s="4">
        <f t="shared" si="6"/>
        <v>40026.714333333322</v>
      </c>
      <c r="J18" s="4">
        <f t="shared" si="7"/>
        <v>0</v>
      </c>
      <c r="K18" s="4">
        <f t="shared" si="8"/>
        <v>40026.714333333322</v>
      </c>
      <c r="M18" s="77">
        <v>2034</v>
      </c>
      <c r="N18" s="79"/>
      <c r="O18" s="4">
        <f t="shared" si="0"/>
        <v>4415.9886666666671</v>
      </c>
      <c r="P18" s="4">
        <f t="shared" si="11"/>
        <v>39743.898000000001</v>
      </c>
      <c r="Q18" s="4">
        <f t="shared" si="1"/>
        <v>92735.762000000002</v>
      </c>
      <c r="R18" s="4">
        <f t="shared" si="12"/>
        <v>8743.6575599999996</v>
      </c>
      <c r="S18" s="4">
        <f t="shared" si="2"/>
        <v>13159.646226666668</v>
      </c>
    </row>
    <row r="19" spans="1:19" x14ac:dyDescent="0.25">
      <c r="A19" s="77">
        <v>2035</v>
      </c>
      <c r="B19" s="4">
        <f t="shared" si="9"/>
        <v>840561.00099999993</v>
      </c>
      <c r="C19" s="4">
        <f t="shared" si="3"/>
        <v>40026.714333333322</v>
      </c>
      <c r="D19" s="4">
        <f t="shared" si="4"/>
        <v>75650.490089999992</v>
      </c>
      <c r="E19" s="4">
        <f t="shared" si="5"/>
        <v>115677.20442333331</v>
      </c>
      <c r="F19" s="4"/>
      <c r="G19" s="77">
        <v>2035</v>
      </c>
      <c r="H19" s="4">
        <f t="shared" si="10"/>
        <v>840561.00099999993</v>
      </c>
      <c r="I19" s="4">
        <f t="shared" si="6"/>
        <v>40026.714333333322</v>
      </c>
      <c r="J19" s="4">
        <f t="shared" si="7"/>
        <v>0</v>
      </c>
      <c r="K19" s="4">
        <f t="shared" si="8"/>
        <v>40026.714333333322</v>
      </c>
      <c r="M19" s="77">
        <v>2035</v>
      </c>
      <c r="N19" s="79"/>
      <c r="O19" s="4">
        <f t="shared" si="0"/>
        <v>4415.9886666666671</v>
      </c>
      <c r="P19" s="4">
        <f t="shared" si="11"/>
        <v>44159.886666666665</v>
      </c>
      <c r="Q19" s="4">
        <f t="shared" si="1"/>
        <v>88319.773333333345</v>
      </c>
      <c r="R19" s="4">
        <f t="shared" si="12"/>
        <v>8346.2185800000007</v>
      </c>
      <c r="S19" s="4">
        <f t="shared" si="2"/>
        <v>12762.207246666669</v>
      </c>
    </row>
    <row r="20" spans="1:19" x14ac:dyDescent="0.25">
      <c r="A20" s="77">
        <v>2036</v>
      </c>
      <c r="B20" s="4">
        <f t="shared" si="9"/>
        <v>800534.28666666662</v>
      </c>
      <c r="C20" s="4">
        <f t="shared" si="3"/>
        <v>40026.714333333322</v>
      </c>
      <c r="D20" s="4">
        <f t="shared" si="4"/>
        <v>72048.085799999986</v>
      </c>
      <c r="E20" s="4">
        <f t="shared" si="5"/>
        <v>112074.80013333331</v>
      </c>
      <c r="F20" s="4"/>
      <c r="G20" s="77">
        <v>2036</v>
      </c>
      <c r="H20" s="4">
        <f t="shared" si="10"/>
        <v>800534.28666666662</v>
      </c>
      <c r="I20" s="4">
        <f t="shared" si="6"/>
        <v>40026.714333333322</v>
      </c>
      <c r="J20" s="4">
        <f t="shared" si="7"/>
        <v>0</v>
      </c>
      <c r="K20" s="4">
        <f t="shared" si="8"/>
        <v>40026.714333333322</v>
      </c>
      <c r="M20" s="77">
        <v>2036</v>
      </c>
      <c r="N20" s="79"/>
      <c r="O20" s="4">
        <f t="shared" si="0"/>
        <v>4415.9886666666671</v>
      </c>
      <c r="P20" s="4">
        <f t="shared" si="11"/>
        <v>48575.87533333333</v>
      </c>
      <c r="Q20" s="4">
        <f t="shared" si="1"/>
        <v>83903.784666666674</v>
      </c>
      <c r="R20" s="4">
        <f t="shared" si="12"/>
        <v>7948.7796000000008</v>
      </c>
      <c r="S20" s="4">
        <f t="shared" si="2"/>
        <v>12364.768266666668</v>
      </c>
    </row>
    <row r="21" spans="1:19" x14ac:dyDescent="0.25">
      <c r="A21" s="77">
        <v>2037</v>
      </c>
      <c r="B21" s="4">
        <f t="shared" si="9"/>
        <v>760507.57233333332</v>
      </c>
      <c r="C21" s="4">
        <f t="shared" si="3"/>
        <v>40026.714333333322</v>
      </c>
      <c r="D21" s="4">
        <f t="shared" si="4"/>
        <v>68445.681509999995</v>
      </c>
      <c r="E21" s="4">
        <f t="shared" si="5"/>
        <v>108472.39584333332</v>
      </c>
      <c r="F21" s="4"/>
      <c r="G21" s="77">
        <v>2037</v>
      </c>
      <c r="H21" s="4">
        <f t="shared" si="10"/>
        <v>760507.57233333332</v>
      </c>
      <c r="I21" s="4">
        <f t="shared" si="6"/>
        <v>40026.714333333322</v>
      </c>
      <c r="J21" s="4">
        <f t="shared" si="7"/>
        <v>0</v>
      </c>
      <c r="K21" s="4">
        <f t="shared" si="8"/>
        <v>40026.714333333322</v>
      </c>
      <c r="M21" s="77">
        <v>2037</v>
      </c>
      <c r="N21" s="79"/>
      <c r="O21" s="4">
        <f t="shared" si="0"/>
        <v>4415.9886666666671</v>
      </c>
      <c r="P21" s="4">
        <f t="shared" si="11"/>
        <v>52991.863999999994</v>
      </c>
      <c r="Q21" s="4">
        <f t="shared" si="1"/>
        <v>79487.796000000002</v>
      </c>
      <c r="R21" s="4">
        <f t="shared" si="12"/>
        <v>7551.3406199999999</v>
      </c>
      <c r="S21" s="4">
        <f t="shared" si="2"/>
        <v>11967.329286666667</v>
      </c>
    </row>
    <row r="22" spans="1:19" x14ac:dyDescent="0.25">
      <c r="A22" s="77">
        <v>2038</v>
      </c>
      <c r="B22" s="4">
        <f t="shared" si="9"/>
        <v>720480.85800000001</v>
      </c>
      <c r="C22" s="4">
        <f t="shared" si="3"/>
        <v>40026.714333333322</v>
      </c>
      <c r="D22" s="4">
        <f t="shared" si="4"/>
        <v>64843.277219999996</v>
      </c>
      <c r="E22" s="4">
        <f t="shared" si="5"/>
        <v>104869.99155333333</v>
      </c>
      <c r="F22" s="4"/>
      <c r="G22" s="77">
        <v>2038</v>
      </c>
      <c r="H22" s="4">
        <f t="shared" si="10"/>
        <v>720480.85800000001</v>
      </c>
      <c r="I22" s="4">
        <f t="shared" si="6"/>
        <v>40026.714333333322</v>
      </c>
      <c r="J22" s="4">
        <f t="shared" si="7"/>
        <v>0</v>
      </c>
      <c r="K22" s="4">
        <f t="shared" si="8"/>
        <v>40026.714333333322</v>
      </c>
      <c r="M22" s="77">
        <v>2038</v>
      </c>
      <c r="N22" s="79"/>
      <c r="O22" s="4">
        <f t="shared" si="0"/>
        <v>4415.9886666666671</v>
      </c>
      <c r="P22" s="4">
        <f t="shared" si="11"/>
        <v>57407.852666666658</v>
      </c>
      <c r="Q22" s="4">
        <f t="shared" si="1"/>
        <v>75071.807333333345</v>
      </c>
      <c r="R22" s="4">
        <f t="shared" si="12"/>
        <v>7153.90164</v>
      </c>
      <c r="S22" s="4">
        <f t="shared" si="2"/>
        <v>11569.890306666668</v>
      </c>
    </row>
    <row r="23" spans="1:19" x14ac:dyDescent="0.25">
      <c r="A23" s="77">
        <v>2039</v>
      </c>
      <c r="B23" s="4">
        <f t="shared" si="9"/>
        <v>680454.1436666667</v>
      </c>
      <c r="C23" s="4">
        <f t="shared" si="3"/>
        <v>40026.714333333322</v>
      </c>
      <c r="D23" s="4">
        <f t="shared" si="4"/>
        <v>61240.872929999998</v>
      </c>
      <c r="E23" s="4">
        <f t="shared" si="5"/>
        <v>101267.58726333332</v>
      </c>
      <c r="F23" s="4"/>
      <c r="G23" s="77">
        <v>2039</v>
      </c>
      <c r="H23" s="4">
        <f t="shared" si="10"/>
        <v>680454.1436666667</v>
      </c>
      <c r="I23" s="4">
        <f t="shared" si="6"/>
        <v>40026.714333333322</v>
      </c>
      <c r="J23" s="4">
        <f t="shared" si="7"/>
        <v>0</v>
      </c>
      <c r="K23" s="4">
        <f t="shared" si="8"/>
        <v>40026.714333333322</v>
      </c>
      <c r="M23" s="77">
        <v>2039</v>
      </c>
      <c r="N23" s="79"/>
      <c r="O23" s="4">
        <f t="shared" si="0"/>
        <v>4415.9886666666671</v>
      </c>
      <c r="P23" s="4">
        <f t="shared" si="11"/>
        <v>61823.841333333323</v>
      </c>
      <c r="Q23" s="4">
        <f t="shared" si="1"/>
        <v>70655.818666666688</v>
      </c>
      <c r="R23" s="4">
        <f t="shared" si="12"/>
        <v>6756.4626600000011</v>
      </c>
      <c r="S23" s="4">
        <f t="shared" si="2"/>
        <v>11172.451326666669</v>
      </c>
    </row>
    <row r="24" spans="1:19" x14ac:dyDescent="0.25">
      <c r="A24" s="77">
        <v>2040</v>
      </c>
      <c r="B24" s="4">
        <f t="shared" si="9"/>
        <v>640427.42933333339</v>
      </c>
      <c r="C24" s="4">
        <f t="shared" si="3"/>
        <v>40026.714333333322</v>
      </c>
      <c r="D24" s="4">
        <f t="shared" si="4"/>
        <v>57638.468640000006</v>
      </c>
      <c r="E24" s="4">
        <f t="shared" si="5"/>
        <v>97665.182973333329</v>
      </c>
      <c r="F24" s="4"/>
      <c r="G24" s="77">
        <v>2040</v>
      </c>
      <c r="H24" s="4">
        <f t="shared" si="10"/>
        <v>640427.42933333339</v>
      </c>
      <c r="I24" s="4">
        <f t="shared" si="6"/>
        <v>40026.714333333322</v>
      </c>
      <c r="J24" s="4">
        <f t="shared" si="7"/>
        <v>0</v>
      </c>
      <c r="K24" s="4">
        <f t="shared" si="8"/>
        <v>40026.714333333322</v>
      </c>
      <c r="M24" s="77">
        <v>2040</v>
      </c>
      <c r="N24" s="79"/>
      <c r="O24" s="4">
        <f t="shared" si="0"/>
        <v>4415.9886666666671</v>
      </c>
      <c r="P24" s="4">
        <f t="shared" si="11"/>
        <v>66239.829999999987</v>
      </c>
      <c r="Q24" s="4">
        <f t="shared" si="1"/>
        <v>66239.830000000016</v>
      </c>
      <c r="R24" s="4">
        <f t="shared" si="12"/>
        <v>6359.0236800000021</v>
      </c>
      <c r="S24" s="4">
        <f t="shared" si="2"/>
        <v>10775.01234666667</v>
      </c>
    </row>
    <row r="25" spans="1:19" x14ac:dyDescent="0.25">
      <c r="A25" s="77">
        <v>2041</v>
      </c>
      <c r="B25" s="4">
        <f t="shared" si="9"/>
        <v>600400.71500000008</v>
      </c>
      <c r="C25" s="4">
        <f t="shared" si="3"/>
        <v>40026.714333333322</v>
      </c>
      <c r="D25" s="4">
        <f t="shared" si="4"/>
        <v>54036.064350000008</v>
      </c>
      <c r="E25" s="4">
        <f t="shared" si="5"/>
        <v>94062.778683333338</v>
      </c>
      <c r="F25" s="4"/>
      <c r="G25" s="77">
        <v>2041</v>
      </c>
      <c r="H25" s="4">
        <f t="shared" si="10"/>
        <v>600400.71500000008</v>
      </c>
      <c r="I25" s="4">
        <f t="shared" si="6"/>
        <v>40026.714333333322</v>
      </c>
      <c r="J25" s="4">
        <f t="shared" si="7"/>
        <v>0</v>
      </c>
      <c r="K25" s="4">
        <f t="shared" si="8"/>
        <v>40026.714333333322</v>
      </c>
      <c r="M25" s="77">
        <v>2041</v>
      </c>
      <c r="N25" s="79"/>
      <c r="O25" s="4">
        <f t="shared" si="0"/>
        <v>4415.9886666666671</v>
      </c>
      <c r="P25" s="4">
        <f t="shared" si="11"/>
        <v>70655.818666666659</v>
      </c>
      <c r="Q25" s="4">
        <f t="shared" si="1"/>
        <v>61823.841333333345</v>
      </c>
      <c r="R25" s="4">
        <f t="shared" si="12"/>
        <v>5961.5847000000012</v>
      </c>
      <c r="S25" s="4">
        <f t="shared" si="2"/>
        <v>10377.573366666667</v>
      </c>
    </row>
    <row r="26" spans="1:19" x14ac:dyDescent="0.25">
      <c r="A26" s="77">
        <v>2042</v>
      </c>
      <c r="B26" s="4">
        <f t="shared" si="9"/>
        <v>560374.00066666678</v>
      </c>
      <c r="C26" s="4">
        <f t="shared" si="3"/>
        <v>40026.714333333322</v>
      </c>
      <c r="D26" s="4">
        <f t="shared" si="4"/>
        <v>50433.660060000009</v>
      </c>
      <c r="E26" s="4">
        <f t="shared" si="5"/>
        <v>90460.374393333332</v>
      </c>
      <c r="F26" s="4"/>
      <c r="G26" s="77">
        <v>2042</v>
      </c>
      <c r="H26" s="4">
        <f t="shared" si="10"/>
        <v>560374.00066666678</v>
      </c>
      <c r="I26" s="4">
        <f t="shared" si="6"/>
        <v>40026.714333333322</v>
      </c>
      <c r="J26" s="4">
        <f t="shared" si="7"/>
        <v>0</v>
      </c>
      <c r="K26" s="4">
        <f t="shared" si="8"/>
        <v>40026.714333333322</v>
      </c>
      <c r="M26" s="77">
        <v>2042</v>
      </c>
      <c r="N26" s="79"/>
      <c r="O26" s="4">
        <f t="shared" si="0"/>
        <v>4415.9886666666671</v>
      </c>
      <c r="P26" s="4">
        <f t="shared" si="11"/>
        <v>75071.80733333333</v>
      </c>
      <c r="Q26" s="4">
        <f t="shared" si="1"/>
        <v>57407.852666666673</v>
      </c>
      <c r="R26" s="4">
        <f t="shared" si="12"/>
        <v>5564.1457200000004</v>
      </c>
      <c r="S26" s="4">
        <f t="shared" si="2"/>
        <v>9980.1343866666684</v>
      </c>
    </row>
    <row r="27" spans="1:19" x14ac:dyDescent="0.25">
      <c r="A27" s="77">
        <v>2043</v>
      </c>
      <c r="B27" s="4">
        <f t="shared" si="9"/>
        <v>520347.28633333347</v>
      </c>
      <c r="C27" s="4">
        <f t="shared" si="3"/>
        <v>40026.714333333322</v>
      </c>
      <c r="D27" s="4">
        <f t="shared" si="4"/>
        <v>46831.255770000011</v>
      </c>
      <c r="E27" s="4">
        <f t="shared" si="5"/>
        <v>86857.970103333326</v>
      </c>
      <c r="F27" s="4"/>
      <c r="G27" s="77">
        <v>2043</v>
      </c>
      <c r="H27" s="4">
        <f t="shared" si="10"/>
        <v>520347.28633333347</v>
      </c>
      <c r="I27" s="4">
        <f t="shared" si="6"/>
        <v>40026.714333333322</v>
      </c>
      <c r="J27" s="4">
        <f t="shared" si="7"/>
        <v>0</v>
      </c>
      <c r="K27" s="4">
        <f t="shared" si="8"/>
        <v>40026.714333333322</v>
      </c>
      <c r="M27" s="77">
        <v>2043</v>
      </c>
      <c r="N27" s="79"/>
      <c r="O27" s="4">
        <f t="shared" si="0"/>
        <v>4415.9886666666671</v>
      </c>
      <c r="P27" s="4">
        <f t="shared" si="11"/>
        <v>79487.796000000002</v>
      </c>
      <c r="Q27" s="4">
        <f t="shared" si="1"/>
        <v>52991.864000000001</v>
      </c>
      <c r="R27" s="4">
        <f t="shared" si="12"/>
        <v>5166.7067400000005</v>
      </c>
      <c r="S27" s="4">
        <f t="shared" si="2"/>
        <v>9582.6954066666676</v>
      </c>
    </row>
    <row r="28" spans="1:19" x14ac:dyDescent="0.25">
      <c r="A28" s="77">
        <v>2044</v>
      </c>
      <c r="B28" s="4">
        <f t="shared" si="9"/>
        <v>480320.57200000016</v>
      </c>
      <c r="C28" s="4">
        <f t="shared" si="3"/>
        <v>40026.714333333322</v>
      </c>
      <c r="D28" s="4">
        <f t="shared" si="4"/>
        <v>43228.851480000012</v>
      </c>
      <c r="E28" s="4">
        <f t="shared" si="5"/>
        <v>83255.565813333335</v>
      </c>
      <c r="F28" s="4"/>
      <c r="G28" s="77">
        <v>2044</v>
      </c>
      <c r="H28" s="4">
        <f t="shared" si="10"/>
        <v>480320.57200000016</v>
      </c>
      <c r="I28" s="4">
        <f t="shared" si="6"/>
        <v>40026.714333333322</v>
      </c>
      <c r="J28" s="4">
        <f t="shared" si="7"/>
        <v>0</v>
      </c>
      <c r="K28" s="4">
        <f t="shared" si="8"/>
        <v>40026.714333333322</v>
      </c>
      <c r="M28" s="77">
        <v>2044</v>
      </c>
      <c r="N28" s="79"/>
      <c r="O28" s="4">
        <f t="shared" si="0"/>
        <v>4415.9886666666671</v>
      </c>
      <c r="P28" s="4">
        <f t="shared" si="11"/>
        <v>83903.784666666674</v>
      </c>
      <c r="Q28" s="4">
        <f t="shared" si="1"/>
        <v>48575.87533333333</v>
      </c>
      <c r="R28" s="4">
        <f t="shared" si="12"/>
        <v>4769.2677599999997</v>
      </c>
      <c r="S28" s="4">
        <f t="shared" si="2"/>
        <v>9185.2564266666668</v>
      </c>
    </row>
    <row r="29" spans="1:19" x14ac:dyDescent="0.25">
      <c r="A29" s="77">
        <v>2045</v>
      </c>
      <c r="B29" s="4">
        <f t="shared" si="9"/>
        <v>440293.85766666685</v>
      </c>
      <c r="C29" s="4">
        <f t="shared" si="3"/>
        <v>40026.714333333322</v>
      </c>
      <c r="D29" s="4">
        <f t="shared" si="4"/>
        <v>39626.447190000014</v>
      </c>
      <c r="E29" s="4">
        <f t="shared" si="5"/>
        <v>79653.161523333343</v>
      </c>
      <c r="F29" s="4"/>
      <c r="G29" s="77">
        <v>2045</v>
      </c>
      <c r="H29" s="4">
        <f t="shared" si="10"/>
        <v>440293.85766666685</v>
      </c>
      <c r="I29" s="4">
        <f t="shared" si="6"/>
        <v>40026.714333333322</v>
      </c>
      <c r="J29" s="4">
        <f t="shared" si="7"/>
        <v>0</v>
      </c>
      <c r="K29" s="4">
        <f t="shared" si="8"/>
        <v>40026.714333333322</v>
      </c>
      <c r="M29" s="77">
        <v>2045</v>
      </c>
      <c r="N29" s="79"/>
      <c r="O29" s="4">
        <f t="shared" si="0"/>
        <v>4415.9886666666671</v>
      </c>
      <c r="P29" s="4">
        <f t="shared" si="11"/>
        <v>88319.773333333345</v>
      </c>
      <c r="Q29" s="4">
        <f t="shared" si="1"/>
        <v>44159.886666666658</v>
      </c>
      <c r="R29" s="4">
        <f t="shared" si="12"/>
        <v>4371.8287799999998</v>
      </c>
      <c r="S29" s="4">
        <f t="shared" si="2"/>
        <v>8787.8174466666678</v>
      </c>
    </row>
    <row r="30" spans="1:19" x14ac:dyDescent="0.25">
      <c r="A30" s="77">
        <v>2046</v>
      </c>
      <c r="B30" s="4">
        <f t="shared" si="9"/>
        <v>400267.14333333354</v>
      </c>
      <c r="C30" s="4">
        <f t="shared" si="3"/>
        <v>40026.714333333322</v>
      </c>
      <c r="D30" s="4">
        <f t="shared" si="4"/>
        <v>36024.042900000015</v>
      </c>
      <c r="E30" s="4">
        <f t="shared" si="5"/>
        <v>76050.757233333337</v>
      </c>
      <c r="F30" s="4"/>
      <c r="G30" s="77">
        <v>2046</v>
      </c>
      <c r="H30" s="4">
        <f t="shared" si="10"/>
        <v>400267.14333333354</v>
      </c>
      <c r="I30" s="4">
        <f t="shared" si="6"/>
        <v>40026.714333333322</v>
      </c>
      <c r="J30" s="4">
        <f t="shared" si="7"/>
        <v>0</v>
      </c>
      <c r="K30" s="4">
        <f t="shared" si="8"/>
        <v>40026.714333333322</v>
      </c>
      <c r="M30" s="77">
        <v>2046</v>
      </c>
      <c r="N30" s="79"/>
      <c r="O30" s="4">
        <f t="shared" si="0"/>
        <v>4415.9886666666671</v>
      </c>
      <c r="P30" s="4">
        <f t="shared" si="11"/>
        <v>92735.762000000017</v>
      </c>
      <c r="Q30" s="4">
        <f t="shared" si="1"/>
        <v>39743.897999999986</v>
      </c>
      <c r="R30" s="4">
        <f t="shared" si="12"/>
        <v>3974.389799999999</v>
      </c>
      <c r="S30" s="4">
        <f t="shared" si="2"/>
        <v>8390.3784666666652</v>
      </c>
    </row>
    <row r="31" spans="1:19" x14ac:dyDescent="0.25">
      <c r="A31" s="77">
        <v>2047</v>
      </c>
      <c r="B31" s="4">
        <f t="shared" si="9"/>
        <v>360240.42900000024</v>
      </c>
      <c r="C31" s="4">
        <f t="shared" si="3"/>
        <v>40026.714333333322</v>
      </c>
      <c r="D31" s="4">
        <f t="shared" si="4"/>
        <v>32421.63861000002</v>
      </c>
      <c r="E31" s="4">
        <f t="shared" si="5"/>
        <v>72448.352943333346</v>
      </c>
      <c r="F31" s="4"/>
      <c r="G31" s="77">
        <v>2047</v>
      </c>
      <c r="H31" s="4">
        <f t="shared" si="10"/>
        <v>360240.42900000024</v>
      </c>
      <c r="I31" s="4">
        <f t="shared" si="6"/>
        <v>40026.714333333322</v>
      </c>
      <c r="J31" s="4">
        <f t="shared" si="7"/>
        <v>0</v>
      </c>
      <c r="K31" s="4">
        <f t="shared" si="8"/>
        <v>40026.714333333322</v>
      </c>
      <c r="M31" s="77">
        <v>2047</v>
      </c>
      <c r="N31" s="79"/>
      <c r="O31" s="4">
        <f t="shared" si="0"/>
        <v>4415.9886666666671</v>
      </c>
      <c r="P31" s="4">
        <f t="shared" si="11"/>
        <v>97151.750666666689</v>
      </c>
      <c r="Q31" s="4">
        <f t="shared" si="1"/>
        <v>35327.909333333315</v>
      </c>
      <c r="R31" s="4">
        <f t="shared" si="12"/>
        <v>3576.9508199999987</v>
      </c>
      <c r="S31" s="4">
        <f t="shared" si="2"/>
        <v>7992.9394866666662</v>
      </c>
    </row>
    <row r="32" spans="1:19" x14ac:dyDescent="0.25">
      <c r="A32" s="77">
        <v>2048</v>
      </c>
      <c r="B32" s="4">
        <f t="shared" si="9"/>
        <v>320213.71466666693</v>
      </c>
      <c r="C32" s="4">
        <f t="shared" si="3"/>
        <v>40026.714333333322</v>
      </c>
      <c r="D32" s="4">
        <f t="shared" si="4"/>
        <v>28819.234320000021</v>
      </c>
      <c r="E32" s="4">
        <f t="shared" si="5"/>
        <v>68845.94865333334</v>
      </c>
      <c r="F32" s="4"/>
      <c r="G32" s="77">
        <v>2048</v>
      </c>
      <c r="H32" s="4">
        <f t="shared" si="10"/>
        <v>320213.71466666693</v>
      </c>
      <c r="I32" s="4">
        <f t="shared" si="6"/>
        <v>40026.714333333322</v>
      </c>
      <c r="J32" s="4">
        <f t="shared" si="7"/>
        <v>0</v>
      </c>
      <c r="K32" s="4">
        <f t="shared" si="8"/>
        <v>40026.714333333322</v>
      </c>
      <c r="M32" s="77">
        <v>2048</v>
      </c>
      <c r="N32" s="79"/>
      <c r="O32" s="4">
        <f t="shared" si="0"/>
        <v>4415.9886666666671</v>
      </c>
      <c r="P32" s="4">
        <f t="shared" si="11"/>
        <v>101567.73933333336</v>
      </c>
      <c r="Q32" s="4">
        <f t="shared" si="1"/>
        <v>30911.920666666643</v>
      </c>
      <c r="R32" s="4">
        <f t="shared" si="12"/>
        <v>3179.5118399999983</v>
      </c>
      <c r="S32" s="4">
        <f t="shared" si="2"/>
        <v>7595.5005066666654</v>
      </c>
    </row>
    <row r="33" spans="1:19" x14ac:dyDescent="0.25">
      <c r="A33" s="77">
        <v>2049</v>
      </c>
      <c r="B33" s="4">
        <f t="shared" si="9"/>
        <v>280187.00033333362</v>
      </c>
      <c r="C33" s="4">
        <f t="shared" si="3"/>
        <v>40026.714333333322</v>
      </c>
      <c r="D33" s="4">
        <f t="shared" si="4"/>
        <v>25216.830030000026</v>
      </c>
      <c r="E33" s="4">
        <f t="shared" si="5"/>
        <v>65243.544363333349</v>
      </c>
      <c r="F33" s="4"/>
      <c r="G33" s="77">
        <v>2049</v>
      </c>
      <c r="H33" s="4">
        <f t="shared" si="10"/>
        <v>280187.00033333362</v>
      </c>
      <c r="I33" s="4">
        <f t="shared" si="6"/>
        <v>40026.714333333322</v>
      </c>
      <c r="J33" s="4">
        <f t="shared" si="7"/>
        <v>0</v>
      </c>
      <c r="K33" s="4">
        <f t="shared" si="8"/>
        <v>40026.714333333322</v>
      </c>
      <c r="M33" s="77">
        <v>2049</v>
      </c>
      <c r="N33" s="79"/>
      <c r="O33" s="4">
        <f t="shared" si="0"/>
        <v>4415.9886666666671</v>
      </c>
      <c r="P33" s="4">
        <f t="shared" si="11"/>
        <v>105983.72800000003</v>
      </c>
      <c r="Q33" s="4">
        <f t="shared" si="1"/>
        <v>26495.931999999972</v>
      </c>
      <c r="R33" s="4">
        <f t="shared" si="12"/>
        <v>2782.0728599999979</v>
      </c>
      <c r="S33" s="4">
        <f t="shared" si="2"/>
        <v>7198.0615266666646</v>
      </c>
    </row>
    <row r="34" spans="1:19" x14ac:dyDescent="0.25">
      <c r="A34" s="77">
        <v>2050</v>
      </c>
      <c r="B34" s="4">
        <f t="shared" si="9"/>
        <v>240160.28600000031</v>
      </c>
      <c r="C34" s="4">
        <f t="shared" si="3"/>
        <v>40026.714333333322</v>
      </c>
      <c r="D34" s="4">
        <f t="shared" si="4"/>
        <v>21614.425740000028</v>
      </c>
      <c r="E34" s="4">
        <f t="shared" si="5"/>
        <v>61641.14007333335</v>
      </c>
      <c r="F34" s="4"/>
      <c r="G34" s="77">
        <v>2050</v>
      </c>
      <c r="H34" s="4">
        <f t="shared" si="10"/>
        <v>240160.28600000031</v>
      </c>
      <c r="I34" s="4">
        <f t="shared" si="6"/>
        <v>40026.714333333322</v>
      </c>
      <c r="J34" s="4">
        <f t="shared" si="7"/>
        <v>0</v>
      </c>
      <c r="K34" s="4">
        <f t="shared" si="8"/>
        <v>40026.714333333322</v>
      </c>
      <c r="M34" s="77">
        <v>2050</v>
      </c>
      <c r="N34" s="79"/>
      <c r="O34" s="4">
        <f t="shared" si="0"/>
        <v>4415.9886666666671</v>
      </c>
      <c r="P34" s="4">
        <f t="shared" si="11"/>
        <v>110399.7166666667</v>
      </c>
      <c r="Q34" s="4">
        <f t="shared" si="1"/>
        <v>22079.9433333333</v>
      </c>
      <c r="R34" s="4">
        <f t="shared" si="12"/>
        <v>2384.6338799999971</v>
      </c>
      <c r="S34" s="4">
        <f t="shared" si="2"/>
        <v>6800.6225466666638</v>
      </c>
    </row>
    <row r="35" spans="1:19" x14ac:dyDescent="0.25">
      <c r="A35" s="77">
        <v>2051</v>
      </c>
      <c r="B35" s="4">
        <f t="shared" si="9"/>
        <v>200133.57166666701</v>
      </c>
      <c r="C35" s="4">
        <f t="shared" si="3"/>
        <v>40026.714333333322</v>
      </c>
      <c r="D35" s="4">
        <f t="shared" si="4"/>
        <v>18012.021450000029</v>
      </c>
      <c r="E35" s="4">
        <f t="shared" si="5"/>
        <v>58038.735783333352</v>
      </c>
      <c r="F35" s="4"/>
      <c r="G35" s="77">
        <v>2051</v>
      </c>
      <c r="H35" s="4">
        <f t="shared" si="10"/>
        <v>200133.57166666701</v>
      </c>
      <c r="I35" s="4">
        <f t="shared" si="6"/>
        <v>40026.714333333322</v>
      </c>
      <c r="J35" s="4">
        <f t="shared" si="7"/>
        <v>0</v>
      </c>
      <c r="K35" s="4">
        <f t="shared" si="8"/>
        <v>40026.714333333322</v>
      </c>
      <c r="M35" s="77">
        <v>2051</v>
      </c>
      <c r="N35" s="79"/>
      <c r="O35" s="4">
        <f t="shared" si="0"/>
        <v>4415.9886666666671</v>
      </c>
      <c r="P35" s="4">
        <f t="shared" si="11"/>
        <v>114815.70533333338</v>
      </c>
      <c r="Q35" s="4">
        <f t="shared" si="1"/>
        <v>17663.954666666628</v>
      </c>
      <c r="R35" s="4">
        <f t="shared" si="12"/>
        <v>1987.194899999997</v>
      </c>
      <c r="S35" s="4">
        <f t="shared" si="2"/>
        <v>6403.1835666666639</v>
      </c>
    </row>
    <row r="36" spans="1:19" x14ac:dyDescent="0.25">
      <c r="A36" s="77">
        <v>2052</v>
      </c>
      <c r="B36" s="4">
        <f t="shared" si="9"/>
        <v>160106.8573333337</v>
      </c>
      <c r="C36" s="4">
        <f t="shared" si="3"/>
        <v>40026.714333333322</v>
      </c>
      <c r="D36" s="4">
        <f t="shared" si="4"/>
        <v>14409.617160000033</v>
      </c>
      <c r="E36" s="4">
        <f t="shared" si="5"/>
        <v>54436.331493333353</v>
      </c>
      <c r="F36" s="4"/>
      <c r="G36" s="77">
        <v>2052</v>
      </c>
      <c r="H36" s="4">
        <f t="shared" si="10"/>
        <v>160106.8573333337</v>
      </c>
      <c r="I36" s="4">
        <f t="shared" si="6"/>
        <v>40026.714333333322</v>
      </c>
      <c r="J36" s="4">
        <f t="shared" si="7"/>
        <v>0</v>
      </c>
      <c r="K36" s="4">
        <f t="shared" si="8"/>
        <v>40026.714333333322</v>
      </c>
      <c r="M36" s="77">
        <v>2052</v>
      </c>
      <c r="N36" s="79"/>
      <c r="O36" s="4">
        <f t="shared" si="0"/>
        <v>4415.9886666666671</v>
      </c>
      <c r="P36" s="4">
        <f t="shared" si="11"/>
        <v>119231.69400000005</v>
      </c>
      <c r="Q36" s="4">
        <f t="shared" si="1"/>
        <v>13247.965999999957</v>
      </c>
      <c r="R36" s="4">
        <f t="shared" si="12"/>
        <v>1589.7559199999964</v>
      </c>
      <c r="S36" s="4">
        <f t="shared" si="2"/>
        <v>6005.744586666664</v>
      </c>
    </row>
    <row r="37" spans="1:19" x14ac:dyDescent="0.25">
      <c r="A37" s="77">
        <v>2053</v>
      </c>
      <c r="B37" s="4">
        <f t="shared" si="9"/>
        <v>120080.14300000037</v>
      </c>
      <c r="C37" s="4">
        <f t="shared" si="3"/>
        <v>40026.714333333322</v>
      </c>
      <c r="D37" s="4">
        <f t="shared" si="4"/>
        <v>10807.212870000034</v>
      </c>
      <c r="E37" s="4">
        <f t="shared" si="5"/>
        <v>50833.927203333355</v>
      </c>
      <c r="F37" s="4"/>
      <c r="G37" s="77">
        <v>2053</v>
      </c>
      <c r="H37" s="4">
        <f t="shared" si="10"/>
        <v>120080.14300000037</v>
      </c>
      <c r="I37" s="4">
        <f t="shared" si="6"/>
        <v>40026.714333333322</v>
      </c>
      <c r="J37" s="4">
        <f t="shared" si="7"/>
        <v>0</v>
      </c>
      <c r="K37" s="4">
        <f t="shared" si="8"/>
        <v>40026.714333333322</v>
      </c>
      <c r="M37" s="77">
        <v>2053</v>
      </c>
      <c r="N37" s="79"/>
      <c r="O37" s="4">
        <f t="shared" si="0"/>
        <v>4415.9886666666671</v>
      </c>
      <c r="P37" s="4">
        <f t="shared" si="11"/>
        <v>123647.68266666672</v>
      </c>
      <c r="Q37" s="4">
        <f t="shared" si="1"/>
        <v>8831.9773333332851</v>
      </c>
      <c r="R37" s="4">
        <f t="shared" si="12"/>
        <v>1192.3169399999961</v>
      </c>
      <c r="S37" s="4">
        <f t="shared" si="2"/>
        <v>5608.3056066666632</v>
      </c>
    </row>
    <row r="38" spans="1:19" x14ac:dyDescent="0.25">
      <c r="A38" s="77">
        <v>2054</v>
      </c>
      <c r="B38" s="4">
        <f t="shared" si="9"/>
        <v>80053.428666667052</v>
      </c>
      <c r="C38" s="4">
        <f t="shared" si="3"/>
        <v>40026.714333333322</v>
      </c>
      <c r="D38" s="4">
        <f t="shared" si="4"/>
        <v>7204.8085800000345</v>
      </c>
      <c r="E38" s="4">
        <f t="shared" si="5"/>
        <v>47231.522913333356</v>
      </c>
      <c r="F38" s="4"/>
      <c r="G38" s="77">
        <v>2054</v>
      </c>
      <c r="H38" s="4">
        <f t="shared" si="10"/>
        <v>80053.428666667052</v>
      </c>
      <c r="I38" s="4">
        <f t="shared" si="6"/>
        <v>40026.714333333322</v>
      </c>
      <c r="J38" s="4">
        <f t="shared" si="7"/>
        <v>0</v>
      </c>
      <c r="K38" s="4">
        <f t="shared" si="8"/>
        <v>40026.714333333322</v>
      </c>
      <c r="M38" s="77">
        <v>2054</v>
      </c>
      <c r="N38" s="79"/>
      <c r="O38" s="4">
        <f t="shared" si="0"/>
        <v>4415.9886666666671</v>
      </c>
      <c r="P38" s="4">
        <f t="shared" si="11"/>
        <v>128063.67133333339</v>
      </c>
      <c r="Q38" s="4">
        <f t="shared" si="1"/>
        <v>4415.9886666666134</v>
      </c>
      <c r="R38" s="4">
        <f t="shared" si="12"/>
        <v>794.8779599999956</v>
      </c>
      <c r="S38" s="4">
        <f t="shared" si="2"/>
        <v>5210.8666266666623</v>
      </c>
    </row>
    <row r="39" spans="1:19" x14ac:dyDescent="0.25">
      <c r="A39" s="77">
        <v>2055</v>
      </c>
      <c r="B39" s="4">
        <f t="shared" si="9"/>
        <v>40026.71433333373</v>
      </c>
      <c r="C39" s="4">
        <f t="shared" si="3"/>
        <v>40026.714333333322</v>
      </c>
      <c r="D39" s="4">
        <f t="shared" si="4"/>
        <v>3602.4042900000354</v>
      </c>
      <c r="E39" s="4">
        <f t="shared" si="5"/>
        <v>43629.118623333357</v>
      </c>
      <c r="F39" s="4"/>
      <c r="G39" s="77">
        <v>2055</v>
      </c>
      <c r="H39" s="4">
        <f t="shared" si="10"/>
        <v>40026.71433333373</v>
      </c>
      <c r="I39" s="4">
        <f t="shared" si="6"/>
        <v>40026.714333333322</v>
      </c>
      <c r="J39" s="4">
        <f t="shared" si="7"/>
        <v>0</v>
      </c>
      <c r="K39" s="4">
        <f t="shared" si="8"/>
        <v>40026.714333333322</v>
      </c>
      <c r="M39" s="77">
        <v>2055</v>
      </c>
      <c r="N39" s="79"/>
      <c r="O39" s="4">
        <f t="shared" si="0"/>
        <v>4415.9886666666671</v>
      </c>
      <c r="P39" s="4">
        <f t="shared" si="11"/>
        <v>132479.66000000006</v>
      </c>
      <c r="Q39" s="4">
        <f t="shared" si="1"/>
        <v>0</v>
      </c>
      <c r="R39" s="4">
        <f t="shared" si="12"/>
        <v>397.43897999999518</v>
      </c>
      <c r="S39" s="4">
        <f t="shared" si="2"/>
        <v>4813.4276466666624</v>
      </c>
    </row>
    <row r="40" spans="1:19" x14ac:dyDescent="0.25">
      <c r="A40" s="77">
        <v>2056</v>
      </c>
      <c r="B40" s="4">
        <f t="shared" si="9"/>
        <v>4.0745362639427185E-10</v>
      </c>
      <c r="C40" s="79"/>
      <c r="D40" s="79"/>
      <c r="E40" s="79"/>
      <c r="F40" s="4"/>
      <c r="G40" s="77">
        <v>2056</v>
      </c>
      <c r="H40" s="79"/>
      <c r="I40" s="79"/>
      <c r="J40" s="79"/>
      <c r="K40" s="79"/>
      <c r="M40" s="77">
        <v>2056</v>
      </c>
      <c r="N40" s="79"/>
      <c r="O40" s="79"/>
      <c r="P40" s="79"/>
      <c r="Q40" s="79"/>
      <c r="R40" s="79"/>
      <c r="S40" s="79"/>
    </row>
  </sheetData>
  <mergeCells count="3">
    <mergeCell ref="C2:E2"/>
    <mergeCell ref="I2:K2"/>
    <mergeCell ref="O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BB-4CE5-4CD8-896A-F1674C04B92B}">
  <dimension ref="B6:S43"/>
  <sheetViews>
    <sheetView workbookViewId="0">
      <selection activeCell="M6" sqref="M6"/>
    </sheetView>
  </sheetViews>
  <sheetFormatPr defaultRowHeight="15" x14ac:dyDescent="0.25"/>
  <cols>
    <col min="3" max="3" width="1.140625" customWidth="1"/>
    <col min="5" max="5" width="1.140625" customWidth="1"/>
    <col min="6" max="6" width="14.140625" bestFit="1" customWidth="1"/>
    <col min="7" max="7" width="1.140625" customWidth="1"/>
    <col min="9" max="9" width="1.140625" customWidth="1"/>
    <col min="12" max="12" width="1.140625" customWidth="1"/>
    <col min="14" max="14" width="1" customWidth="1"/>
    <col min="15" max="15" width="9.5703125" bestFit="1" customWidth="1"/>
    <col min="16" max="16" width="0.85546875" customWidth="1"/>
    <col min="18" max="18" width="0.85546875" customWidth="1"/>
    <col min="19" max="19" width="9.5703125" bestFit="1" customWidth="1"/>
  </cols>
  <sheetData>
    <row r="6" spans="2:19" x14ac:dyDescent="0.25">
      <c r="B6" s="10"/>
      <c r="C6" s="11"/>
      <c r="D6" s="11"/>
      <c r="E6" s="11"/>
      <c r="F6" s="11"/>
      <c r="G6" s="11"/>
      <c r="H6" s="11" t="s">
        <v>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2:19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2:19" x14ac:dyDescent="0.25">
      <c r="B8" s="10"/>
      <c r="C8" s="11"/>
      <c r="D8" s="11"/>
      <c r="E8" s="11"/>
      <c r="F8" s="11"/>
      <c r="G8" s="11"/>
      <c r="H8" s="11"/>
      <c r="I8" s="11"/>
      <c r="J8" s="10"/>
      <c r="K8" s="11"/>
      <c r="L8" s="11"/>
      <c r="M8" s="11"/>
      <c r="N8" s="11"/>
      <c r="O8" s="11"/>
      <c r="P8" s="11"/>
      <c r="Q8" s="11"/>
      <c r="R8" s="11"/>
      <c r="S8" s="11"/>
    </row>
    <row r="9" spans="2:19" ht="15.75" thickBot="1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2:19" ht="39.75" thickBot="1" x14ac:dyDescent="0.3">
      <c r="B10" s="12" t="s">
        <v>3</v>
      </c>
      <c r="C10" s="13"/>
      <c r="D10" s="14" t="s">
        <v>4</v>
      </c>
      <c r="E10" s="15"/>
      <c r="F10" s="16" t="s">
        <v>5</v>
      </c>
      <c r="G10" s="15"/>
      <c r="H10" s="16" t="s">
        <v>6</v>
      </c>
      <c r="I10" s="15"/>
      <c r="J10" s="16" t="s">
        <v>7</v>
      </c>
      <c r="K10" s="17"/>
      <c r="L10" s="15"/>
      <c r="M10" s="16" t="s">
        <v>8</v>
      </c>
      <c r="N10" s="18"/>
      <c r="O10" s="19" t="s">
        <v>9</v>
      </c>
      <c r="P10" s="20"/>
      <c r="Q10" s="21"/>
      <c r="R10" s="18"/>
      <c r="S10" s="22" t="s">
        <v>10</v>
      </c>
    </row>
    <row r="11" spans="2:19" ht="15.75" thickBot="1" x14ac:dyDescent="0.3">
      <c r="B11" s="23"/>
      <c r="C11" s="24"/>
      <c r="D11" s="25"/>
      <c r="E11" s="24"/>
      <c r="F11" s="26"/>
      <c r="G11" s="24"/>
      <c r="H11" s="25"/>
      <c r="I11" s="24"/>
      <c r="J11" s="25"/>
      <c r="K11" s="27"/>
      <c r="L11" s="24"/>
      <c r="M11" s="25"/>
      <c r="N11" s="28"/>
      <c r="O11" s="29"/>
      <c r="P11" s="30"/>
      <c r="Q11" s="31"/>
      <c r="R11" s="28"/>
      <c r="S11" s="32"/>
    </row>
    <row r="12" spans="2:19" x14ac:dyDescent="0.25">
      <c r="B12" s="33"/>
      <c r="C12" s="34"/>
      <c r="D12" s="35"/>
      <c r="E12" s="34"/>
      <c r="F12" s="35"/>
      <c r="G12" s="34"/>
      <c r="H12" s="35"/>
      <c r="I12" s="34"/>
      <c r="J12" s="35"/>
      <c r="K12" s="36"/>
      <c r="L12" s="34"/>
      <c r="M12" s="35"/>
      <c r="N12" s="34"/>
      <c r="O12" s="35"/>
      <c r="P12" s="34"/>
      <c r="Q12" s="35"/>
      <c r="R12" s="34"/>
      <c r="S12" s="37"/>
    </row>
    <row r="13" spans="2:19" x14ac:dyDescent="0.25">
      <c r="B13" s="38">
        <v>1</v>
      </c>
      <c r="C13" s="28"/>
      <c r="D13" s="31" t="s">
        <v>11</v>
      </c>
      <c r="E13" s="28"/>
      <c r="F13" s="39">
        <v>990515425</v>
      </c>
      <c r="G13" s="31"/>
      <c r="H13" s="40">
        <f>F13/F18</f>
        <v>0.53867848895824511</v>
      </c>
      <c r="I13" s="31"/>
      <c r="J13" s="41">
        <v>5.4899999999999997E-2</v>
      </c>
      <c r="K13" s="42"/>
      <c r="L13" s="28"/>
      <c r="M13" s="40">
        <f>ROUND(H13*J13,4)</f>
        <v>2.9600000000000001E-2</v>
      </c>
      <c r="N13" s="28"/>
      <c r="O13" s="43">
        <f>O42</f>
        <v>1.004437</v>
      </c>
      <c r="P13" s="28"/>
      <c r="Q13" s="44"/>
      <c r="R13" s="28"/>
      <c r="S13" s="45">
        <f>ROUND(M13*O13,6)</f>
        <v>2.9731E-2</v>
      </c>
    </row>
    <row r="14" spans="2:19" x14ac:dyDescent="0.25">
      <c r="B14" s="38">
        <f>+B13+1</f>
        <v>2</v>
      </c>
      <c r="C14" s="28"/>
      <c r="D14" s="31" t="s">
        <v>12</v>
      </c>
      <c r="E14" s="28"/>
      <c r="F14" s="39">
        <v>0</v>
      </c>
      <c r="G14" s="28"/>
      <c r="H14" s="40">
        <f>F14/F18</f>
        <v>0</v>
      </c>
      <c r="I14" s="28"/>
      <c r="J14" s="41"/>
      <c r="K14" s="42"/>
      <c r="L14" s="28"/>
      <c r="M14" s="40"/>
      <c r="N14" s="28"/>
      <c r="O14" s="43"/>
      <c r="P14" s="28"/>
      <c r="Q14" s="31"/>
      <c r="R14" s="28"/>
      <c r="S14" s="45"/>
    </row>
    <row r="15" spans="2:19" x14ac:dyDescent="0.25">
      <c r="B15" s="38">
        <f>+B14+1</f>
        <v>3</v>
      </c>
      <c r="C15" s="28"/>
      <c r="D15" s="46"/>
      <c r="E15" s="28"/>
      <c r="F15" s="39"/>
      <c r="G15" s="28"/>
      <c r="H15" s="40"/>
      <c r="I15" s="28"/>
      <c r="J15" s="41"/>
      <c r="K15" s="42"/>
      <c r="L15" s="28"/>
      <c r="M15" s="40"/>
      <c r="N15" s="28"/>
      <c r="O15" s="43"/>
      <c r="P15" s="28"/>
      <c r="Q15" s="31"/>
      <c r="R15" s="28"/>
      <c r="S15" s="45"/>
    </row>
    <row r="16" spans="2:19" x14ac:dyDescent="0.25">
      <c r="B16" s="38">
        <f>+B15+1</f>
        <v>4</v>
      </c>
      <c r="C16" s="28"/>
      <c r="D16" s="31" t="s">
        <v>13</v>
      </c>
      <c r="E16" s="28"/>
      <c r="F16" s="39">
        <v>848272359</v>
      </c>
      <c r="G16" s="28"/>
      <c r="H16" s="40">
        <f>F16/F18</f>
        <v>0.46132151104175489</v>
      </c>
      <c r="I16" s="28"/>
      <c r="J16" s="47">
        <v>9.7500000000000003E-2</v>
      </c>
      <c r="K16" s="48" t="s">
        <v>14</v>
      </c>
      <c r="L16" s="28"/>
      <c r="M16" s="40">
        <f>ROUND(H16*J16,4)</f>
        <v>4.4999999999999998E-2</v>
      </c>
      <c r="N16" s="28"/>
      <c r="O16" s="49">
        <f>S42</f>
        <v>1.3384929999999999</v>
      </c>
      <c r="P16" s="28"/>
      <c r="Q16" s="50"/>
      <c r="R16" s="28"/>
      <c r="S16" s="45">
        <f>ROUND(M16*O16,6)</f>
        <v>6.0232000000000001E-2</v>
      </c>
    </row>
    <row r="17" spans="2:19" x14ac:dyDescent="0.25">
      <c r="B17" s="38"/>
      <c r="C17" s="28"/>
      <c r="D17" s="31"/>
      <c r="E17" s="28"/>
      <c r="F17" s="39"/>
      <c r="G17" s="28"/>
      <c r="H17" s="51"/>
      <c r="I17" s="28"/>
      <c r="J17" s="52"/>
      <c r="K17" s="42"/>
      <c r="L17" s="28"/>
      <c r="M17" s="51"/>
      <c r="N17" s="28"/>
      <c r="O17" s="29"/>
      <c r="P17" s="28"/>
      <c r="Q17" s="31"/>
      <c r="R17" s="28"/>
      <c r="S17" s="45"/>
    </row>
    <row r="18" spans="2:19" x14ac:dyDescent="0.25">
      <c r="B18" s="38">
        <f>+B16+1</f>
        <v>5</v>
      </c>
      <c r="C18" s="28"/>
      <c r="D18" s="31" t="s">
        <v>15</v>
      </c>
      <c r="E18" s="28"/>
      <c r="F18" s="53">
        <f>SUM(F13:F16)</f>
        <v>1838787784</v>
      </c>
      <c r="G18" s="28"/>
      <c r="H18" s="54">
        <f>SUM(H13:H16)</f>
        <v>1</v>
      </c>
      <c r="I18" s="28"/>
      <c r="J18" s="52"/>
      <c r="K18" s="42"/>
      <c r="L18" s="28"/>
      <c r="M18" s="55">
        <f>ROUND(SUM(M13:M17),4)</f>
        <v>7.46E-2</v>
      </c>
      <c r="N18" s="28"/>
      <c r="O18" s="31"/>
      <c r="P18" s="28"/>
      <c r="Q18" s="31"/>
      <c r="R18" s="28"/>
      <c r="S18" s="55">
        <f>ROUND(SUM(S13:S17),4)</f>
        <v>0.09</v>
      </c>
    </row>
    <row r="19" spans="2:19" x14ac:dyDescent="0.25">
      <c r="B19" s="38"/>
      <c r="C19" s="28"/>
      <c r="D19" s="31"/>
      <c r="E19" s="28"/>
      <c r="F19" s="31"/>
      <c r="G19" s="28"/>
      <c r="H19" s="31"/>
      <c r="I19" s="28"/>
      <c r="J19" s="31"/>
      <c r="K19" s="42"/>
      <c r="L19" s="28"/>
      <c r="M19" s="31"/>
      <c r="N19" s="28"/>
      <c r="O19" s="31"/>
      <c r="P19" s="28"/>
      <c r="Q19" s="31"/>
      <c r="R19" s="28"/>
      <c r="S19" s="56"/>
    </row>
    <row r="20" spans="2:19" ht="15.75" thickBot="1" x14ac:dyDescent="0.3">
      <c r="B20" s="57"/>
      <c r="C20" s="58"/>
      <c r="D20" s="59"/>
      <c r="E20" s="58"/>
      <c r="F20" s="59"/>
      <c r="G20" s="58"/>
      <c r="H20" s="59"/>
      <c r="I20" s="58"/>
      <c r="J20" s="59"/>
      <c r="K20" s="60"/>
      <c r="L20" s="58"/>
      <c r="M20" s="59"/>
      <c r="N20" s="58"/>
      <c r="O20" s="59"/>
      <c r="P20" s="58"/>
      <c r="Q20" s="59"/>
      <c r="R20" s="58"/>
      <c r="S20" s="61"/>
    </row>
    <row r="21" spans="2:19" x14ac:dyDescent="0.25">
      <c r="B21" s="6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0"/>
      <c r="Q21" s="11"/>
      <c r="R21" s="11"/>
      <c r="S21" s="63"/>
    </row>
    <row r="22" spans="2:19" x14ac:dyDescent="0.25">
      <c r="B22" s="6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0"/>
      <c r="Q22" s="11"/>
      <c r="R22" s="11"/>
      <c r="S22" s="63"/>
    </row>
    <row r="23" spans="2:19" x14ac:dyDescent="0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0"/>
      <c r="Q23" s="11"/>
      <c r="R23" s="11"/>
      <c r="S23" s="11"/>
    </row>
    <row r="24" spans="2:19" x14ac:dyDescent="0.2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0"/>
      <c r="Q24" s="11"/>
      <c r="R24" s="11"/>
      <c r="S24" s="11"/>
    </row>
    <row r="25" spans="2:19" x14ac:dyDescent="0.25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4" t="s">
        <v>16</v>
      </c>
      <c r="P25" s="64"/>
      <c r="Q25" s="11"/>
      <c r="R25" s="11"/>
      <c r="S25" s="64" t="s">
        <v>17</v>
      </c>
    </row>
    <row r="26" spans="2:19" x14ac:dyDescent="0.25">
      <c r="B26" s="50">
        <v>6</v>
      </c>
      <c r="C26" s="31"/>
      <c r="D26" s="44" t="s">
        <v>18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65">
        <v>100</v>
      </c>
      <c r="P26" s="31"/>
      <c r="Q26" s="31"/>
      <c r="R26" s="31"/>
      <c r="S26" s="65">
        <f>O26</f>
        <v>100</v>
      </c>
    </row>
    <row r="27" spans="2:19" x14ac:dyDescent="0.25">
      <c r="B27" s="5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66"/>
    </row>
    <row r="28" spans="2:19" x14ac:dyDescent="0.25">
      <c r="B28" s="50">
        <v>7</v>
      </c>
      <c r="C28" s="31"/>
      <c r="D28" s="44" t="s">
        <v>19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67">
        <v>0.28220000000000001</v>
      </c>
      <c r="P28" s="31"/>
      <c r="Q28" s="31"/>
      <c r="R28" s="31"/>
      <c r="S28" s="68">
        <f>O28</f>
        <v>0.28220000000000001</v>
      </c>
    </row>
    <row r="29" spans="2:19" x14ac:dyDescent="0.25">
      <c r="B29" s="5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68"/>
    </row>
    <row r="30" spans="2:19" x14ac:dyDescent="0.25">
      <c r="B30" s="50">
        <v>8</v>
      </c>
      <c r="C30" s="31"/>
      <c r="D30" s="44" t="s">
        <v>20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>
        <v>0.1595</v>
      </c>
      <c r="P30" s="31"/>
      <c r="Q30" s="31"/>
      <c r="R30" s="31"/>
      <c r="S30" s="69">
        <f>O30</f>
        <v>0.1595</v>
      </c>
    </row>
    <row r="31" spans="2:19" x14ac:dyDescent="0.25">
      <c r="B31" s="5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44" t="s">
        <v>21</v>
      </c>
      <c r="P31" s="31"/>
      <c r="Q31" s="31"/>
      <c r="R31" s="31"/>
      <c r="S31" s="68"/>
    </row>
    <row r="32" spans="2:19" x14ac:dyDescent="0.25">
      <c r="B32" s="50">
        <v>9</v>
      </c>
      <c r="C32" s="31"/>
      <c r="D32" s="44" t="s">
        <v>22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67">
        <f>O26-O28-O30</f>
        <v>99.558300000000003</v>
      </c>
      <c r="P32" s="31"/>
      <c r="Q32" s="31"/>
      <c r="R32" s="31"/>
      <c r="S32" s="68">
        <f>S26-S28-S30</f>
        <v>99.558300000000003</v>
      </c>
    </row>
    <row r="33" spans="2:19" x14ac:dyDescent="0.25">
      <c r="B33" s="50"/>
      <c r="C33" s="31"/>
      <c r="D33" s="44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68"/>
    </row>
    <row r="34" spans="2:19" x14ac:dyDescent="0.25">
      <c r="B34" s="50">
        <v>10</v>
      </c>
      <c r="C34" s="31"/>
      <c r="D34" s="70" t="s">
        <v>23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10"/>
      <c r="P34" s="31"/>
      <c r="Q34" s="31"/>
      <c r="R34" s="31"/>
      <c r="S34" s="68">
        <f>S32*0.050097</f>
        <v>4.9875721551000005</v>
      </c>
    </row>
    <row r="35" spans="2:19" x14ac:dyDescent="0.25">
      <c r="B35" s="50"/>
      <c r="C35" s="31"/>
      <c r="D35" s="44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9"/>
      <c r="P35" s="31"/>
      <c r="Q35" s="31"/>
      <c r="R35" s="31"/>
      <c r="S35" s="68"/>
    </row>
    <row r="36" spans="2:19" x14ac:dyDescent="0.25">
      <c r="B36" s="50">
        <v>11</v>
      </c>
      <c r="C36" s="31"/>
      <c r="D36" s="70" t="s">
        <v>24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9"/>
      <c r="P36" s="31"/>
      <c r="Q36" s="31"/>
      <c r="R36" s="31"/>
      <c r="S36" s="68">
        <f>S32-S34</f>
        <v>94.570727844900006</v>
      </c>
    </row>
    <row r="37" spans="2:19" x14ac:dyDescent="0.25">
      <c r="B37" s="50"/>
      <c r="C37" s="31"/>
      <c r="D37" s="7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71"/>
    </row>
    <row r="38" spans="2:19" x14ac:dyDescent="0.25">
      <c r="B38" s="50">
        <v>12</v>
      </c>
      <c r="C38" s="31"/>
      <c r="D38" s="70" t="s">
        <v>25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71">
        <f>S36*0.21</f>
        <v>19.859852847429</v>
      </c>
    </row>
    <row r="39" spans="2:19" x14ac:dyDescent="0.25">
      <c r="B39" s="50"/>
      <c r="C39" s="31"/>
      <c r="D39" s="7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68"/>
    </row>
    <row r="40" spans="2:19" x14ac:dyDescent="0.25">
      <c r="B40" s="50">
        <v>13</v>
      </c>
      <c r="C40" s="31"/>
      <c r="D40" s="70" t="s">
        <v>26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68">
        <f>S36-S38</f>
        <v>74.710874997471009</v>
      </c>
    </row>
    <row r="41" spans="2:19" x14ac:dyDescent="0.25">
      <c r="B41" s="50"/>
      <c r="C41" s="31"/>
      <c r="D41" s="7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2:19" x14ac:dyDescent="0.25">
      <c r="B42" s="50">
        <v>14</v>
      </c>
      <c r="C42" s="31"/>
      <c r="D42" s="70" t="s">
        <v>27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72">
        <f>ROUND(100/O32,6)</f>
        <v>1.004437</v>
      </c>
      <c r="P42" s="31"/>
      <c r="Q42" s="31"/>
      <c r="R42" s="31"/>
      <c r="S42" s="31">
        <f>ROUND(100/S40,6)</f>
        <v>1.3384929999999999</v>
      </c>
    </row>
    <row r="43" spans="2:19" x14ac:dyDescent="0.25">
      <c r="B43" s="5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hCRTlDM0I4LUJEQzUtNEExRi1CQUU1LUQwREE1MEIwMDc4Nn08L2lkPjxWYWxpZD50cnVlPC9WYWxpZD48aXRlbT48c2lzbCBzaXNsVmVyc2lvbj0iMCIgcG9saWN5PSJlOWMwYjhkNy1iZGI0LTRmZDMtYjYyYS1mNTAzMjdhYWVmY2UiIG9yaWdpbj0idXNlclNlbGVjdGVkIiAvPjxVc2VyTmFtZT5DT1JQXHMyNTE2MzU8L1VzZXJOYW1lPjxEYXRlVGltZT41LzgvMjAyNiAyOjUzOjU5IFBNPC9EYXRlVGltZT48TGFiZWxTdHJpbmc+VW5jbGFzc2lmaWVk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98GYlG8SXB0HYhBZnwp4deOmrG4Tc/gHhtkH9KqoQYM=</DigestValue>
      </Reference>
      <Reference URI="#CLASSIFICATIONHISTORY">
        <DigestMethod Algorithm="http://www.w3.org/2001/04/xmlenc#sha256"/>
        <DigestValue>DXxruUp8KRjcgvmrM9hKuixvbilsMpWlxPtMCOX7dGM=</DigestValue>
      </Reference>
    </SignedInfo>
    <SignatureValue>hN+sg+9Teu5viJy4UTjSJJl/Xe84F1rUmWgXgCyivcifttWH2G8QyUWIRdDKLPs9h1rN4r4BD6JmGtOY9AGaPA==</SignatureValue>
    <Object Id="CLASSIFICATIONHISTORY">
      <ArrayOfString xmlns:xsd="http://www.w3.org/2001/XMLSchema" xmlns:xsi="http://www.w3.org/2001/XMLSchema-instance" xmlns="">
        <string>PvcWvw9EmLNkO0Q5s3W6j/nKRoUALPjp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/>
</file>

<file path=customXml/itemProps1.xml><?xml version="1.0" encoding="utf-8"?>
<ds:datastoreItem xmlns:ds="http://schemas.openxmlformats.org/officeDocument/2006/customXml" ds:itemID="{74479D89-0193-46E3-87B4-DBD0D98EA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DB1C77-D604-4067-9FC2-5FC77C7E0B83}">
  <ds:schemaRefs>
    <ds:schemaRef ds:uri="http://purl.org/dc/elements/1.1/"/>
    <ds:schemaRef ds:uri="http://www.w3.org/XML/1998/namespace"/>
    <ds:schemaRef ds:uri="b6888f76-1100-40b0-929b-1efe904442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f88ffb1c-9230-4705-a789-27bae69f58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E5F7D6-5746-44BC-A3B9-258444A1B9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E9C3B8-BDC5-4A1F-BAE5-D0DA50B00786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4CA95850-DF25-4AAB-A943-C61CFF9C03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TOR</vt:lpstr>
      <vt:lpstr>TIR</vt:lpstr>
      <vt:lpstr>WACC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 Whitney</dc:creator>
  <cp:lastModifiedBy>Michael M Spaeth</cp:lastModifiedBy>
  <dcterms:created xsi:type="dcterms:W3CDTF">2026-05-07T19:38:06Z</dcterms:created>
  <dcterms:modified xsi:type="dcterms:W3CDTF">2026-05-08T14:53:59Z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MediaServiceImageTags">
    <vt:lpwstr/>
  </property>
  <property fmtid="{D5CDD505-2E9C-101B-9397-08002B2CF9AE}" pid="4" name="docIndexRef">
    <vt:lpwstr>db11bc6f-84ea-49c8-869d-010772a8fe25</vt:lpwstr>
  </property>
  <property fmtid="{D5CDD505-2E9C-101B-9397-08002B2CF9AE}" pid="5" name="bjDocumentSecurityLabel">
    <vt:lpwstr>Unclassified</vt:lpwstr>
  </property>
  <property fmtid="{D5CDD505-2E9C-101B-9397-08002B2CF9AE}" pid="6" name="bjSaver">
    <vt:lpwstr>MBoNR1BOdIAEXajrxbellUlEMYgLDW2x</vt:lpwstr>
  </property>
  <property fmtid="{D5CDD505-2E9C-101B-9397-08002B2CF9AE}" pid="7" name="bjpmDocIH">
    <vt:lpwstr>VFLOq1tV8fI+UnScOLYvhiMFpDeWS7lV</vt:lpwstr>
  </property>
  <property fmtid="{D5CDD505-2E9C-101B-9397-08002B2CF9AE}" pid="8" name="bjClsUserRVM">
    <vt:lpwstr>[]</vt:lpwstr>
  </property>
  <property fmtid="{D5CDD505-2E9C-101B-9397-08002B2CF9AE}" pid="9" name="bjLabelHistoryID">
    <vt:lpwstr>{8BE9C3B8-BDC5-4A1F-BAE5-D0DA50B00786}</vt:lpwstr>
  </property>
</Properties>
</file>