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Internal\01_Regulatory Services\02_Cases\2025 Cases\00_2025-00257 Base Case\08a_Ongoing Requirements\01_KPSC 1_14d Base Case Expense\Post-hearing update\As Filed\"/>
    </mc:Choice>
  </mc:AlternateContent>
  <xr:revisionPtr revIDLastSave="0" documentId="13_ncr:1_{1EF42D7E-0BAF-4B4A-AE7F-4C565C0FC03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Clearspring!$A$1:$N$53</definedName>
    <definedName name="_xlnm.Print_Area" localSheetId="6">'Financial Concepts'!$A$1:$N$72</definedName>
    <definedName name="_xlnm.Print_Area" localSheetId="4">'Gannett Fleming'!$A$1:$N$67</definedName>
    <definedName name="_xlnm.Print_Area" localSheetId="5">'Scott Madden'!$A$1:$N$35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1" l="1"/>
  <c r="H79" i="1"/>
  <c r="J77" i="1"/>
  <c r="J76" i="1"/>
  <c r="J71" i="1"/>
  <c r="J70" i="1"/>
  <c r="J64" i="1"/>
  <c r="J63" i="1"/>
  <c r="N58" i="1"/>
  <c r="J75" i="1"/>
  <c r="J74" i="1"/>
  <c r="J73" i="1"/>
  <c r="J69" i="1"/>
  <c r="J68" i="1"/>
  <c r="J67" i="1"/>
  <c r="J62" i="1"/>
  <c r="J61" i="1"/>
  <c r="J60" i="1"/>
  <c r="J57" i="1"/>
  <c r="J56" i="1"/>
  <c r="J55" i="1"/>
  <c r="N73" i="1" l="1"/>
  <c r="N67" i="1"/>
  <c r="N60" i="1"/>
  <c r="N65" i="1" s="1"/>
  <c r="N55" i="1"/>
  <c r="K14" i="3" l="1"/>
  <c r="K26" i="3"/>
  <c r="H37" i="8"/>
  <c r="L37" i="8"/>
  <c r="J35" i="8"/>
  <c r="N35" i="8" s="1"/>
  <c r="J33" i="8"/>
  <c r="J32" i="8"/>
  <c r="J30" i="8"/>
  <c r="J29" i="8"/>
  <c r="J27" i="8"/>
  <c r="H35" i="4"/>
  <c r="L35" i="4"/>
  <c r="J65" i="6"/>
  <c r="J64" i="6"/>
  <c r="J63" i="6"/>
  <c r="J62" i="6"/>
  <c r="J58" i="6"/>
  <c r="J59" i="6"/>
  <c r="J60" i="6"/>
  <c r="J57" i="6"/>
  <c r="K20" i="3"/>
  <c r="K19" i="3"/>
  <c r="K18" i="3"/>
  <c r="K17" i="3"/>
  <c r="H18" i="9"/>
  <c r="J18" i="9"/>
  <c r="L18" i="9"/>
  <c r="N32" i="8" l="1"/>
  <c r="N29" i="8"/>
  <c r="K27" i="3"/>
  <c r="K23" i="3"/>
  <c r="J31" i="4"/>
  <c r="N31" i="4" s="1"/>
  <c r="J50" i="1"/>
  <c r="J52" i="1"/>
  <c r="J51" i="1"/>
  <c r="J47" i="1"/>
  <c r="J46" i="1"/>
  <c r="J45" i="1"/>
  <c r="J29" i="4"/>
  <c r="J28" i="4"/>
  <c r="J31" i="1"/>
  <c r="J30" i="1"/>
  <c r="J29" i="1"/>
  <c r="J28" i="1"/>
  <c r="N45" i="1" l="1"/>
  <c r="N48" i="1" s="1"/>
  <c r="N50" i="1"/>
  <c r="N53" i="1" s="1"/>
  <c r="N28" i="1"/>
  <c r="N28" i="4"/>
  <c r="J25" i="8" l="1"/>
  <c r="J24" i="8"/>
  <c r="J42" i="1"/>
  <c r="J41" i="1"/>
  <c r="H67" i="6"/>
  <c r="I82" i="2"/>
  <c r="L34" i="1"/>
  <c r="L79" i="1" s="1"/>
  <c r="J38" i="1"/>
  <c r="J37" i="1"/>
  <c r="J36" i="1"/>
  <c r="J35" i="1"/>
  <c r="J34" i="1"/>
  <c r="J33" i="1"/>
  <c r="J54" i="6"/>
  <c r="J55" i="6"/>
  <c r="J53" i="6"/>
  <c r="J52" i="6"/>
  <c r="A9" i="2"/>
  <c r="A10" i="2" s="1"/>
  <c r="A11" i="2" s="1"/>
  <c r="A12" i="2" s="1"/>
  <c r="A13" i="2" s="1"/>
  <c r="A14" i="2" s="1"/>
  <c r="A15" i="2" s="1"/>
  <c r="A16" i="2" s="1"/>
  <c r="J26" i="1"/>
  <c r="J25" i="1"/>
  <c r="J24" i="1"/>
  <c r="J22" i="1"/>
  <c r="J21" i="1"/>
  <c r="J20" i="1"/>
  <c r="J18" i="1"/>
  <c r="J17" i="1"/>
  <c r="J16" i="1"/>
  <c r="J14" i="1"/>
  <c r="N14" i="1" s="1"/>
  <c r="J12" i="1"/>
  <c r="N12" i="1" s="1"/>
  <c r="N10" i="9"/>
  <c r="N18" i="9" s="1"/>
  <c r="J14" i="4"/>
  <c r="J26" i="4"/>
  <c r="J25" i="4"/>
  <c r="J23" i="4"/>
  <c r="J22" i="4"/>
  <c r="J20" i="4"/>
  <c r="J19" i="4"/>
  <c r="J17" i="4"/>
  <c r="J16" i="4"/>
  <c r="J13" i="4"/>
  <c r="J12" i="4"/>
  <c r="J45" i="6"/>
  <c r="J50" i="6"/>
  <c r="J49" i="6"/>
  <c r="J48" i="6"/>
  <c r="J47" i="6"/>
  <c r="J44" i="6"/>
  <c r="J43" i="6"/>
  <c r="J42" i="6"/>
  <c r="J41" i="6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J22" i="8"/>
  <c r="J21" i="8"/>
  <c r="J19" i="8"/>
  <c r="J18" i="8"/>
  <c r="J16" i="8"/>
  <c r="J15" i="8"/>
  <c r="J14" i="8"/>
  <c r="J12" i="8"/>
  <c r="A17" i="2" l="1"/>
  <c r="A18" i="2" s="1"/>
  <c r="N52" i="6"/>
  <c r="N40" i="1"/>
  <c r="N24" i="8"/>
  <c r="N33" i="1"/>
  <c r="N19" i="4"/>
  <c r="N47" i="6"/>
  <c r="N40" i="6"/>
  <c r="N16" i="1"/>
  <c r="N12" i="4"/>
  <c r="N24" i="1"/>
  <c r="N20" i="1"/>
  <c r="N25" i="4"/>
  <c r="N16" i="4"/>
  <c r="N22" i="4"/>
  <c r="N34" i="6"/>
  <c r="N28" i="6"/>
  <c r="N22" i="6"/>
  <c r="N16" i="6"/>
  <c r="N21" i="8"/>
  <c r="N18" i="8"/>
  <c r="N14" i="8"/>
  <c r="B8" i="9" l="1"/>
  <c r="D8" i="9" s="1"/>
  <c r="F8" i="9" s="1"/>
  <c r="H8" i="9" s="1"/>
  <c r="J8" i="9" s="1"/>
  <c r="L8" i="9" s="1"/>
  <c r="N8" i="9" s="1"/>
  <c r="K29" i="3" l="1"/>
  <c r="I29" i="3" l="1"/>
  <c r="A30" i="2" l="1"/>
  <c r="A31" i="2" s="1"/>
  <c r="A32" i="2" l="1"/>
  <c r="A33" i="2" s="1"/>
  <c r="A34" i="2" s="1"/>
  <c r="A35" i="2" s="1"/>
  <c r="A36" i="2" s="1"/>
  <c r="J11" i="8"/>
  <c r="J10" i="8"/>
  <c r="J37" i="8" s="1"/>
  <c r="B8" i="8"/>
  <c r="D8" i="8" s="1"/>
  <c r="F8" i="8" s="1"/>
  <c r="H8" i="8" s="1"/>
  <c r="J8" i="8" s="1"/>
  <c r="L8" i="8" s="1"/>
  <c r="N8" i="8" s="1"/>
  <c r="A37" i="2" l="1"/>
  <c r="N10" i="8"/>
  <c r="N37" i="8" s="1"/>
  <c r="E20" i="3"/>
  <c r="F37" i="8" l="1"/>
  <c r="G20" i="3" s="1"/>
  <c r="A41" i="2"/>
  <c r="A42" i="2" s="1"/>
  <c r="A43" i="2" s="1"/>
  <c r="A44" i="2" s="1"/>
  <c r="A45" i="2" s="1"/>
  <c r="A46" i="2" s="1"/>
  <c r="A38" i="2"/>
  <c r="E14" i="3"/>
  <c r="J10" i="1"/>
  <c r="J79" i="1" s="1"/>
  <c r="J10" i="4"/>
  <c r="J35" i="4" s="1"/>
  <c r="E18" i="3"/>
  <c r="J11" i="6"/>
  <c r="J10" i="6"/>
  <c r="B8" i="6"/>
  <c r="D8" i="6" s="1"/>
  <c r="F8" i="6" s="1"/>
  <c r="H8" i="6" s="1"/>
  <c r="J8" i="6" s="1"/>
  <c r="L8" i="6" s="1"/>
  <c r="N8" i="6" s="1"/>
  <c r="N10" i="4" l="1"/>
  <c r="N35" i="4" s="1"/>
  <c r="A47" i="2"/>
  <c r="A51" i="2" s="1"/>
  <c r="A52" i="2" s="1"/>
  <c r="A53" i="2" s="1"/>
  <c r="A54" i="2" s="1"/>
  <c r="A61" i="2" s="1"/>
  <c r="A62" i="2" s="1"/>
  <c r="A63" i="2" s="1"/>
  <c r="A64" i="2" s="1"/>
  <c r="A66" i="2" s="1"/>
  <c r="A67" i="2" s="1"/>
  <c r="A68" i="2" s="1"/>
  <c r="A69" i="2" s="1"/>
  <c r="N10" i="1"/>
  <c r="N79" i="1" s="1"/>
  <c r="F79" i="1"/>
  <c r="J67" i="6"/>
  <c r="F67" i="6" s="1"/>
  <c r="G18" i="3" s="1"/>
  <c r="N10" i="6"/>
  <c r="N67" i="6" s="1"/>
  <c r="T29" i="3"/>
  <c r="L67" i="6"/>
  <c r="E19" i="3" l="1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A74" i="2" l="1"/>
  <c r="A75" i="2" s="1"/>
  <c r="A76" i="2" s="1"/>
  <c r="A77" i="2" s="1"/>
  <c r="F35" i="4"/>
  <c r="G19" i="3" s="1"/>
  <c r="G14" i="3" l="1"/>
</calcChain>
</file>

<file path=xl/sharedStrings.xml><?xml version="1.0" encoding="utf-8"?>
<sst xmlns="http://schemas.openxmlformats.org/spreadsheetml/2006/main" count="691" uniqueCount="249">
  <si>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</si>
  <si>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</si>
  <si>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</si>
  <si>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</si>
  <si>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</si>
  <si>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</si>
  <si>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</si>
  <si>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</si>
  <si>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</si>
  <si>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</si>
  <si>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</si>
  <si>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</si>
  <si>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</si>
  <si>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</si>
  <si>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</si>
  <si>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</si>
  <si>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</si>
  <si>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</si>
  <si>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</si>
  <si>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</si>
  <si>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</si>
  <si>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</si>
  <si>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</si>
  <si>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</si>
  <si>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</si>
  <si>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</si>
  <si>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</si>
  <si>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</si>
  <si>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</si>
  <si>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</si>
  <si>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</si>
  <si>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</si>
  <si>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</si>
  <si>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</si>
  <si>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</si>
  <si>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</si>
  <si>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</si>
  <si>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</si>
  <si>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</si>
  <si>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</si>
  <si>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KPSC Case No. 2023-00159</t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</si>
  <si>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</si>
  <si>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</si>
  <si>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</si>
  <si>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</si>
  <si>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</si>
  <si>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</si>
  <si>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</si>
  <si>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</si>
  <si>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</si>
  <si>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</si>
  <si>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</si>
  <si>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</si>
  <si>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</si>
  <si>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</si>
  <si>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</si>
  <si>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</si>
  <si>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</si>
  <si>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</si>
  <si>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</si>
  <si>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</si>
  <si>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</si>
  <si>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</si>
  <si>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Kentucky Press Association</t>
  </si>
  <si>
    <t>KPSC Case No. 2025-00257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</si>
  <si>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</si>
  <si>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</si>
  <si>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</si>
  <si>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</si>
  <si>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</si>
  <si>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</si>
  <si>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</si>
  <si>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</si>
  <si>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</si>
  <si>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</si>
  <si>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</si>
  <si>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</si>
  <si>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</si>
  <si>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</si>
  <si>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</si>
  <si>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</si>
  <si>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</si>
  <si>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</si>
  <si>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</si>
  <si>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</si>
  <si>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</si>
  <si>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</si>
  <si>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</si>
  <si>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</si>
  <si>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</si>
  <si>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</si>
  <si>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</si>
  <si>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</si>
  <si>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</si>
  <si>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</si>
  <si>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</si>
  <si>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</si>
  <si>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</si>
  <si>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</si>
  <si>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</si>
  <si>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</si>
  <si>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</si>
  <si>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</si>
  <si>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</si>
  <si>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</si>
  <si>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</si>
  <si>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</si>
  <si>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</si>
  <si>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</si>
  <si>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</si>
  <si>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</si>
  <si>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</si>
  <si>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</si>
  <si>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</si>
  <si>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</si>
  <si>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</si>
  <si>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Bank of America</t>
  </si>
  <si>
    <t>Clearspring Energy Advisors, LLC.</t>
  </si>
  <si>
    <t>Invoice</t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</si>
  <si>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</si>
  <si>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</si>
  <si>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</si>
  <si>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</si>
  <si>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</si>
  <si>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</si>
  <si>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</si>
  <si>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</si>
  <si>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</si>
  <si>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</si>
  <si>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</si>
  <si>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</si>
  <si>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</si>
  <si>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</si>
  <si>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</si>
  <si>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</si>
  <si>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</si>
  <si>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</si>
  <si>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</si>
  <si>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</si>
  <si>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</si>
  <si>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</si>
  <si>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</si>
  <si>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</si>
  <si>
    <t>00028395</t>
  </si>
  <si>
    <t>0198825</t>
  </si>
  <si>
    <t>KENTUCKY PRESS SERVICE INC</t>
  </si>
  <si>
    <t>00346614</t>
  </si>
  <si>
    <t>0000036308</t>
  </si>
  <si>
    <t>25092KK0</t>
  </si>
  <si>
    <t>00028390</t>
  </si>
  <si>
    <t>1761967</t>
  </si>
  <si>
    <t>00346937</t>
  </si>
  <si>
    <t>0000327481EX0001639761</t>
  </si>
  <si>
    <t>00028458</t>
  </si>
  <si>
    <t>0000057295</t>
  </si>
  <si>
    <t>00028459</t>
  </si>
  <si>
    <t>INV108517</t>
  </si>
  <si>
    <t>00028434</t>
  </si>
  <si>
    <t>00028455</t>
  </si>
  <si>
    <t>1763862</t>
  </si>
  <si>
    <t>1768027</t>
  </si>
  <si>
    <t>COBERN, STEVI N</t>
  </si>
  <si>
    <t>00346935</t>
  </si>
  <si>
    <t>0000169696</t>
  </si>
  <si>
    <t>0000169696EX0001641967</t>
  </si>
  <si>
    <t>B. Browning</t>
  </si>
  <si>
    <t>A. Zeitlin</t>
  </si>
  <si>
    <t>L. Smith</t>
  </si>
  <si>
    <t>KPCO Misc Exp - Shipping</t>
  </si>
  <si>
    <t>KPCO Misc Exp - USB Drives for oversized files</t>
  </si>
  <si>
    <t>KPCO Misc Exp</t>
  </si>
  <si>
    <t>J. Dawson</t>
  </si>
  <si>
    <t>DISCOUNT</t>
  </si>
  <si>
    <t>00028476</t>
  </si>
  <si>
    <t>CEA406176</t>
  </si>
  <si>
    <t>00028475</t>
  </si>
  <si>
    <t>0000058494A</t>
  </si>
  <si>
    <t>Misc.</t>
  </si>
  <si>
    <t>00028505</t>
  </si>
  <si>
    <t>00028522</t>
  </si>
  <si>
    <t>1770789</t>
  </si>
  <si>
    <t>1775077</t>
  </si>
  <si>
    <t>00347495</t>
  </si>
  <si>
    <t>25111KK0</t>
  </si>
  <si>
    <t>00028495</t>
  </si>
  <si>
    <t>INV108829</t>
  </si>
  <si>
    <t>PS-INV108829</t>
  </si>
  <si>
    <t>00347881</t>
  </si>
  <si>
    <t>00347964</t>
  </si>
  <si>
    <t>00348149</t>
  </si>
  <si>
    <t>00348150</t>
  </si>
  <si>
    <t>00348197</t>
  </si>
  <si>
    <t>00348207</t>
  </si>
  <si>
    <t>00348206</t>
  </si>
  <si>
    <t>00348231</t>
  </si>
  <si>
    <t>00348273</t>
  </si>
  <si>
    <t>0000169696EX0001674871</t>
  </si>
  <si>
    <t>0000169696EX0001677575</t>
  </si>
  <si>
    <t>0000327481EX0001679064</t>
  </si>
  <si>
    <t>0000327481EX0001684179</t>
  </si>
  <si>
    <t>0000327481EX0001684509</t>
  </si>
  <si>
    <t>0000327098EX0001685054</t>
  </si>
  <si>
    <t>0000187886EX0001684919</t>
  </si>
  <si>
    <t>0000232608EX0001685012</t>
  </si>
  <si>
    <t>0000328420EX0001679029</t>
  </si>
  <si>
    <t>00028591</t>
  </si>
  <si>
    <t>CEA406222</t>
  </si>
  <si>
    <t>00028585</t>
  </si>
  <si>
    <t>00028586</t>
  </si>
  <si>
    <t>00028587</t>
  </si>
  <si>
    <t>0198826</t>
  </si>
  <si>
    <t>0198827</t>
  </si>
  <si>
    <t>0198828</t>
  </si>
  <si>
    <t>00347880</t>
  </si>
  <si>
    <t>00347973</t>
  </si>
  <si>
    <t>00348378</t>
  </si>
  <si>
    <t>26011KK0</t>
  </si>
  <si>
    <t>25121KK0</t>
  </si>
  <si>
    <t>25124KK0</t>
  </si>
  <si>
    <t>MILLER &amp; CHEVALIER</t>
  </si>
  <si>
    <t>00347940</t>
  </si>
  <si>
    <t>0000004671</t>
  </si>
  <si>
    <t>385627</t>
  </si>
  <si>
    <t>00028565</t>
  </si>
  <si>
    <t>00028609</t>
  </si>
  <si>
    <t>1780753</t>
  </si>
  <si>
    <t>1780426</t>
  </si>
  <si>
    <r>
      <t>Actual as of</t>
    </r>
    <r>
      <rPr>
        <u/>
        <sz val="10"/>
        <rFont val="Arial"/>
        <family val="2"/>
      </rPr>
      <t xml:space="preserve"> 
February 28, 2026</t>
    </r>
  </si>
  <si>
    <t>CEA406237</t>
  </si>
  <si>
    <t>INV109367</t>
  </si>
  <si>
    <t>0198829</t>
  </si>
  <si>
    <t>J.Wolfram</t>
  </si>
  <si>
    <t>0000058494</t>
  </si>
  <si>
    <t>PS-INV109367</t>
  </si>
  <si>
    <t>KPCO Misc Exp - Hotel</t>
  </si>
  <si>
    <t>KPCO Misc Exp - Hotel / Meals</t>
  </si>
  <si>
    <t>KPCO Misc Exp - Meals</t>
  </si>
  <si>
    <t>AG082510</t>
  </si>
  <si>
    <t>00028619</t>
  </si>
  <si>
    <t>00028630</t>
  </si>
  <si>
    <t>00028634</t>
  </si>
  <si>
    <t>00028613</t>
  </si>
  <si>
    <t>1782765</t>
  </si>
  <si>
    <t>KPCO Miisc Exp - Tax Consultant</t>
  </si>
  <si>
    <t>J. Lee</t>
  </si>
  <si>
    <t>J. Baird</t>
  </si>
  <si>
    <t>B. Breetz</t>
  </si>
  <si>
    <t>1786241</t>
  </si>
  <si>
    <t>Expenses As of March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</si>
</sst>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95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/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Alignment="1">
      <alignment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Border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168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4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49" fontId="4" fillId="0" borderId="0" xfId="0" applyNumberFormat="1" applyFont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9" fontId="1" fillId="0" borderId="4" xfId="0" applyNumberFormat="1" applyFont="1" applyBorder="1"/>
    <xf numFmtId="0" fontId="4" fillId="0" borderId="4" xfId="0" quotePrefix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4" xfId="0" applyNumberFormat="1" applyFont="1" applyBorder="1" applyAlignment="1">
      <alignment wrapText="1"/>
    </xf>
    <xf numFmtId="7" fontId="1" fillId="0" borderId="0" xfId="0" applyNumberFormat="1" applyFont="1"/>
    <xf numFmtId="3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/>
    </xf>
    <xf numFmtId="49" fontId="0" fillId="0" borderId="4" xfId="5" applyNumberFormat="1" applyFont="1" applyFill="1" applyBorder="1" applyAlignment="1">
      <alignment horizontal="center"/>
    </xf>
    <xf numFmtId="0" fontId="0" fillId="0" borderId="0" xfId="5" applyFont="1" applyFill="1" applyBorder="1" applyAlignment="1">
      <alignment horizontal="center"/>
    </xf>
    <xf numFmtId="49" fontId="0" fillId="0" borderId="4" xfId="5" quotePrefix="1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zoomScaleNormal="100" workbookViewId="0">
      <pane ySplit="7" topLeftCell="A8" activePane="bottomLeft" state="frozen"/>
      <selection pane="bottomLeft" activeCell="C29" sqref="C29"/>
    </sheetView>
  </sheetViews>
  <sheetFormatPr defaultRowHeight="12.75" x14ac:dyDescent="0.2"/>
  <cols>
    <col min="1" max="1" width="6.7109375" style="2" bestFit="1" customWidth="1"/>
    <col min="2" max="2" width="2.28515625" customWidth="1"/>
    <col min="3" max="3" width="29" customWidth="1"/>
    <col min="4" max="4" width="2.28515625" customWidth="1"/>
    <col min="5" max="5" width="10.140625" bestFit="1" customWidth="1"/>
    <col min="6" max="6" width="2.28515625" customWidth="1"/>
    <col min="7" max="7" width="11.28515625" customWidth="1"/>
    <col min="8" max="8" width="2.28515625" customWidth="1"/>
    <col min="9" max="9" width="12.28515625" bestFit="1" customWidth="1"/>
    <col min="10" max="10" width="2.28515625" customWidth="1"/>
    <col min="11" max="11" width="11.7109375" customWidth="1"/>
    <col min="12" max="12" width="2.28515625" hidden="1" customWidth="1"/>
    <col min="13" max="17" width="0" hidden="1" customWidth="1"/>
    <col min="18" max="18" width="1.28515625" customWidth="1"/>
    <col min="19" max="19" width="2.42578125" customWidth="1"/>
    <col min="20" max="20" width="11.42578125" customWidth="1"/>
    <col min="22" max="22" width="10.140625" bestFit="1" customWidth="1"/>
  </cols>
  <sheetData>
    <row r="1" spans="1:22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2" x14ac:dyDescent="0.2">
      <c r="A2" s="88" t="s">
        <v>64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</row>
    <row r="3" spans="1:22" x14ac:dyDescent="0.2">
      <c r="A3" s="88" t="s">
        <v>248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</row>
    <row r="6" spans="1:22" ht="51" x14ac:dyDescent="0.2">
      <c r="A6" s="54" t="s">
        <v>17</v>
      </c>
      <c r="B6" s="55"/>
      <c r="C6" s="56" t="s">
        <v>13</v>
      </c>
      <c r="D6" s="55"/>
      <c r="E6" s="56" t="s">
        <v>2</v>
      </c>
      <c r="F6" s="55"/>
      <c r="G6" s="54" t="s">
        <v>34</v>
      </c>
      <c r="H6" s="57"/>
      <c r="I6" s="54" t="s">
        <v>18</v>
      </c>
      <c r="J6" s="57"/>
      <c r="K6" s="62" t="s">
        <v>227</v>
      </c>
      <c r="L6" s="57"/>
      <c r="T6" s="58" t="s">
        <v>27</v>
      </c>
    </row>
    <row r="7" spans="1:22" x14ac:dyDescent="0.2">
      <c r="A7" s="3">
        <v>-1</v>
      </c>
      <c r="B7" s="2"/>
      <c r="C7" s="3">
        <f>+A7-1</f>
        <v>-2</v>
      </c>
      <c r="D7" s="2"/>
      <c r="E7" s="3">
        <f>+C7-1</f>
        <v>-3</v>
      </c>
      <c r="F7" s="2"/>
      <c r="G7" s="3">
        <f>+E7-1</f>
        <v>-4</v>
      </c>
      <c r="H7" s="2"/>
      <c r="I7" s="3">
        <f>+G7-1</f>
        <v>-5</v>
      </c>
      <c r="J7" s="2"/>
      <c r="K7" s="3">
        <f>+I7-1</f>
        <v>-6</v>
      </c>
      <c r="L7" s="2"/>
      <c r="T7" s="3">
        <f>K7-1</f>
        <v>-7</v>
      </c>
    </row>
    <row r="9" spans="1:22" x14ac:dyDescent="0.2">
      <c r="A9" s="2">
        <v>1</v>
      </c>
      <c r="C9" s="12" t="s">
        <v>20</v>
      </c>
      <c r="E9" s="63" t="s">
        <v>36</v>
      </c>
      <c r="F9" s="59"/>
      <c r="G9" s="63" t="s">
        <v>36</v>
      </c>
      <c r="H9" s="59"/>
      <c r="I9" s="63" t="s">
        <v>36</v>
      </c>
      <c r="J9" s="59"/>
      <c r="K9" s="59">
        <v>0</v>
      </c>
      <c r="T9" s="59">
        <v>0</v>
      </c>
    </row>
    <row r="10" spans="1:22" x14ac:dyDescent="0.2">
      <c r="C10" s="12"/>
      <c r="E10" s="59"/>
      <c r="F10" s="59"/>
      <c r="G10" s="59"/>
      <c r="H10" s="59"/>
      <c r="I10" s="59"/>
      <c r="J10" s="59"/>
      <c r="K10" s="59"/>
    </row>
    <row r="11" spans="1:22" x14ac:dyDescent="0.2">
      <c r="A11" s="2">
        <v>2</v>
      </c>
      <c r="C11" s="12" t="s">
        <v>19</v>
      </c>
      <c r="E11" s="63" t="s">
        <v>36</v>
      </c>
      <c r="F11" s="59"/>
      <c r="G11" s="63" t="s">
        <v>36</v>
      </c>
      <c r="H11" s="59"/>
      <c r="I11" s="63" t="s">
        <v>36</v>
      </c>
      <c r="J11" s="59"/>
      <c r="K11" s="59">
        <v>0</v>
      </c>
      <c r="T11" s="59">
        <v>0</v>
      </c>
    </row>
    <row r="12" spans="1:22" x14ac:dyDescent="0.2">
      <c r="C12" s="12"/>
      <c r="E12" s="59"/>
      <c r="F12" s="59"/>
      <c r="G12" s="59"/>
      <c r="H12" s="59"/>
      <c r="I12" s="59"/>
      <c r="J12" s="59"/>
      <c r="K12" s="59"/>
    </row>
    <row r="13" spans="1:22" x14ac:dyDescent="0.2">
      <c r="A13" s="2">
        <v>3</v>
      </c>
      <c r="C13" s="12" t="s">
        <v>14</v>
      </c>
      <c r="E13" s="66"/>
      <c r="F13" s="59"/>
      <c r="G13" s="59"/>
      <c r="H13" s="59"/>
      <c r="I13" s="60">
        <v>425000</v>
      </c>
      <c r="J13" s="59"/>
      <c r="K13" s="59"/>
      <c r="T13" s="59"/>
    </row>
    <row r="14" spans="1:22" x14ac:dyDescent="0.2">
      <c r="A14" s="2">
        <v>4</v>
      </c>
      <c r="C14" s="55" t="s">
        <v>57</v>
      </c>
      <c r="E14" s="66">
        <f>'Stites &amp; Harbison'!H79</f>
        <v>1470.2000000000003</v>
      </c>
      <c r="F14" s="67"/>
      <c r="G14" s="63">
        <f>'Stites &amp; Harbison'!F79</f>
        <v>344.28743028159425</v>
      </c>
      <c r="H14" s="59"/>
      <c r="I14" s="60"/>
      <c r="J14" s="59"/>
      <c r="K14" s="59">
        <f>SUM(Summary!I8:I22)</f>
        <v>511395.77999999997</v>
      </c>
      <c r="T14" s="59">
        <v>2033.5</v>
      </c>
    </row>
    <row r="15" spans="1:22" x14ac:dyDescent="0.2">
      <c r="E15" s="59"/>
      <c r="F15" s="59"/>
      <c r="G15" s="59"/>
      <c r="H15" s="59"/>
      <c r="I15" s="59"/>
      <c r="J15" s="59"/>
      <c r="K15" s="59"/>
      <c r="T15" s="59"/>
      <c r="V15" s="21"/>
    </row>
    <row r="16" spans="1:22" x14ac:dyDescent="0.2">
      <c r="A16" s="2">
        <v>5</v>
      </c>
      <c r="C16" s="12" t="s">
        <v>21</v>
      </c>
      <c r="E16" s="66"/>
      <c r="F16" s="67"/>
      <c r="G16" s="63"/>
      <c r="H16" s="59"/>
      <c r="I16" s="60">
        <v>302500</v>
      </c>
      <c r="J16" s="59"/>
      <c r="K16" s="59"/>
      <c r="T16" s="59"/>
    </row>
    <row r="17" spans="1:24" x14ac:dyDescent="0.2">
      <c r="A17" s="2">
        <v>7</v>
      </c>
      <c r="C17" s="55" t="s">
        <v>50</v>
      </c>
      <c r="E17" s="89" t="s">
        <v>55</v>
      </c>
      <c r="F17" s="89"/>
      <c r="G17" s="89"/>
      <c r="H17" s="59"/>
      <c r="I17" s="60"/>
      <c r="J17" s="59"/>
      <c r="K17" s="59">
        <f>SUM(Summary!I24:I27)</f>
        <v>18500.8</v>
      </c>
      <c r="T17" s="59">
        <v>0</v>
      </c>
    </row>
    <row r="18" spans="1:24" x14ac:dyDescent="0.2">
      <c r="A18" s="2">
        <v>8</v>
      </c>
      <c r="C18" s="55" t="s">
        <v>51</v>
      </c>
      <c r="E18" s="66">
        <f>'Gannett Fleming'!H67</f>
        <v>483</v>
      </c>
      <c r="F18" s="59"/>
      <c r="G18" s="63">
        <f>'Gannett Fleming'!F67</f>
        <v>222.57763975155279</v>
      </c>
      <c r="H18" s="59"/>
      <c r="I18" s="60"/>
      <c r="J18" s="59"/>
      <c r="K18" s="59">
        <f>SUM(Summary!I29:I38)</f>
        <v>111371.7</v>
      </c>
      <c r="T18" s="59">
        <v>44481.7</v>
      </c>
    </row>
    <row r="19" spans="1:24" x14ac:dyDescent="0.2">
      <c r="A19" s="2">
        <v>9</v>
      </c>
      <c r="C19" s="55" t="s">
        <v>52</v>
      </c>
      <c r="E19" s="66">
        <f>'Scott Madden'!H35</f>
        <v>196.5</v>
      </c>
      <c r="F19" s="67"/>
      <c r="G19" s="67">
        <f>'Scott Madden'!F35</f>
        <v>258.6641221374046</v>
      </c>
      <c r="H19" s="59"/>
      <c r="I19" s="59"/>
      <c r="J19" s="59"/>
      <c r="K19" s="59">
        <f>SUM(Summary!I40:I48)</f>
        <v>51568.26</v>
      </c>
      <c r="T19" s="59">
        <v>20712.5</v>
      </c>
    </row>
    <row r="20" spans="1:24" x14ac:dyDescent="0.2">
      <c r="A20" s="2">
        <v>10</v>
      </c>
      <c r="C20" s="55" t="s">
        <v>61</v>
      </c>
      <c r="E20" s="66">
        <f>'Financial Concepts'!H37</f>
        <v>149</v>
      </c>
      <c r="F20" s="67"/>
      <c r="G20" s="67">
        <f>'Financial Concepts'!F37</f>
        <v>372.48322147651004</v>
      </c>
      <c r="H20" s="59"/>
      <c r="I20" s="59"/>
      <c r="J20" s="59"/>
      <c r="K20" s="59">
        <f>SUM(Summary!I50:I58)</f>
        <v>57806</v>
      </c>
      <c r="T20" s="59">
        <v>7950</v>
      </c>
    </row>
    <row r="21" spans="1:24" x14ac:dyDescent="0.2">
      <c r="C21" s="55"/>
      <c r="E21" s="67"/>
      <c r="F21" s="67"/>
      <c r="G21" s="67"/>
      <c r="H21" s="59"/>
      <c r="I21" s="59"/>
      <c r="J21" s="59"/>
    </row>
    <row r="22" spans="1:24" x14ac:dyDescent="0.2">
      <c r="A22" s="61">
        <v>11</v>
      </c>
      <c r="C22" s="12" t="s">
        <v>22</v>
      </c>
      <c r="E22" s="63" t="s">
        <v>36</v>
      </c>
      <c r="F22" s="67"/>
      <c r="G22" s="63" t="s">
        <v>36</v>
      </c>
      <c r="H22" s="59"/>
      <c r="I22" s="60">
        <v>661000</v>
      </c>
      <c r="J22" s="59"/>
      <c r="K22" s="59"/>
      <c r="T22" s="59">
        <v>0</v>
      </c>
    </row>
    <row r="23" spans="1:24" x14ac:dyDescent="0.2">
      <c r="A23" s="61">
        <v>12</v>
      </c>
      <c r="C23" s="55" t="s">
        <v>63</v>
      </c>
      <c r="E23" s="63"/>
      <c r="F23" s="67"/>
      <c r="G23" s="63"/>
      <c r="H23" s="59"/>
      <c r="I23" s="60"/>
      <c r="J23" s="59"/>
      <c r="K23" s="59">
        <f>SUM(Summary!I73:I77)</f>
        <v>447708.32000000007</v>
      </c>
      <c r="T23" s="59">
        <v>0</v>
      </c>
    </row>
    <row r="24" spans="1:24" ht="15" x14ac:dyDescent="0.2">
      <c r="E24" s="59"/>
      <c r="F24" s="59"/>
      <c r="G24" s="59"/>
      <c r="H24" s="59"/>
      <c r="I24" s="59"/>
      <c r="J24" s="59"/>
      <c r="K24" s="59"/>
      <c r="T24" s="59"/>
      <c r="X24" s="68"/>
    </row>
    <row r="25" spans="1:24" ht="15" x14ac:dyDescent="0.2">
      <c r="A25" s="2">
        <v>13</v>
      </c>
      <c r="C25" s="12" t="s">
        <v>23</v>
      </c>
      <c r="E25" s="59" t="s">
        <v>36</v>
      </c>
      <c r="F25" s="59"/>
      <c r="G25" s="59" t="s">
        <v>36</v>
      </c>
      <c r="H25" s="59"/>
      <c r="I25" s="60">
        <v>5000</v>
      </c>
      <c r="J25" s="59"/>
      <c r="K25" s="59"/>
      <c r="T25" s="59"/>
      <c r="X25" s="68"/>
    </row>
    <row r="26" spans="1:24" ht="15" x14ac:dyDescent="0.2">
      <c r="A26" s="2">
        <v>14</v>
      </c>
      <c r="C26" s="55" t="s">
        <v>177</v>
      </c>
      <c r="E26" s="59"/>
      <c r="F26" s="59"/>
      <c r="G26" s="59"/>
      <c r="H26" s="59"/>
      <c r="I26" s="59"/>
      <c r="J26" s="11"/>
      <c r="K26" s="11">
        <f>SUM(Summary!I79:I81)</f>
        <v>3256.86</v>
      </c>
      <c r="T26" s="11">
        <v>0</v>
      </c>
      <c r="X26" s="68"/>
    </row>
    <row r="27" spans="1:24" ht="15" x14ac:dyDescent="0.2">
      <c r="A27" s="2">
        <v>15</v>
      </c>
      <c r="C27" s="55" t="s">
        <v>116</v>
      </c>
      <c r="E27" s="59"/>
      <c r="F27" s="59"/>
      <c r="G27" s="59"/>
      <c r="H27" s="59"/>
      <c r="I27" s="59"/>
      <c r="J27" s="11"/>
      <c r="K27" s="11">
        <f>SUM(Summary!I60:I71)</f>
        <v>4611.26</v>
      </c>
      <c r="T27" s="11">
        <v>0</v>
      </c>
      <c r="X27" s="68"/>
    </row>
    <row r="28" spans="1:24" ht="15" x14ac:dyDescent="0.2">
      <c r="V28" s="53"/>
      <c r="W28" s="53"/>
      <c r="X28" s="68"/>
    </row>
    <row r="29" spans="1:24" ht="15.75" thickBot="1" x14ac:dyDescent="0.25">
      <c r="A29" s="2">
        <v>16</v>
      </c>
      <c r="C29" s="12" t="s">
        <v>15</v>
      </c>
      <c r="I29" s="15">
        <f>SUM(I13:I28)</f>
        <v>1393500</v>
      </c>
      <c r="J29" s="16">
        <f t="shared" ref="J29:S29" si="0">SUM(J13:J28)</f>
        <v>0</v>
      </c>
      <c r="K29" s="15">
        <f>SUM(K13:K28)</f>
        <v>1206218.98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68"/>
    </row>
    <row r="30" spans="1:24" ht="15" x14ac:dyDescent="0.2">
      <c r="X30" s="68"/>
    </row>
    <row r="31" spans="1:24" x14ac:dyDescent="0.2">
      <c r="I31" s="21"/>
      <c r="T31" s="53"/>
    </row>
    <row r="32" spans="1:24" x14ac:dyDescent="0.2">
      <c r="I32" s="21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1"/>
  <sheetViews>
    <sheetView zoomScale="90" zoomScaleNormal="90" zoomScaleSheetLayoutView="100" workbookViewId="0">
      <pane xSplit="4" ySplit="7" topLeftCell="E8" activePane="bottomRight" state="frozen"/>
      <selection pane="topRight" activeCell="G1" sqref="G1"/>
      <selection pane="bottomLeft" activeCell="A10" sqref="A10"/>
      <selection pane="bottomRight" activeCell="A5" sqref="A5"/>
    </sheetView>
  </sheetViews>
  <sheetFormatPr defaultColWidth="9.140625" defaultRowHeight="12.75" x14ac:dyDescent="0.2"/>
  <cols>
    <col min="1" max="1" width="6.42578125" style="39" customWidth="1"/>
    <col min="2" max="2" width="2.28515625" style="10" customWidth="1"/>
    <col min="3" max="3" width="46.42578125" style="19" customWidth="1"/>
    <col min="4" max="4" width="11.85546875" style="39" customWidth="1"/>
    <col min="5" max="5" width="13.7109375" style="39" customWidth="1"/>
    <col min="6" max="6" width="12.42578125" style="47" customWidth="1"/>
    <col min="7" max="7" width="13.42578125" style="39" customWidth="1"/>
    <col min="8" max="8" width="25.7109375" style="52" customWidth="1"/>
    <col min="9" max="9" width="13.5703125" style="10" bestFit="1" customWidth="1"/>
    <col min="10" max="10" width="4.28515625" style="10" customWidth="1"/>
    <col min="11" max="11" width="42.85546875" style="10" bestFit="1" customWidth="1"/>
    <col min="12" max="12" width="2.28515625" customWidth="1"/>
    <col min="13" max="13" width="11.140625" bestFit="1" customWidth="1"/>
    <col min="16" max="16" width="18.28515625" customWidth="1"/>
    <col min="17" max="17" width="14" customWidth="1"/>
  </cols>
  <sheetData>
    <row r="1" spans="1:11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90"/>
      <c r="K1" s="90"/>
    </row>
    <row r="2" spans="1:11" x14ac:dyDescent="0.2">
      <c r="A2" s="88" t="str">
        <f>'KPSC 1-14'!A2</f>
        <v>KPSC Case No. 2025-00257</v>
      </c>
      <c r="B2" s="91"/>
      <c r="C2" s="91"/>
      <c r="D2" s="91"/>
      <c r="E2" s="91"/>
      <c r="F2" s="91"/>
      <c r="G2" s="91"/>
      <c r="H2" s="91"/>
      <c r="I2" s="91"/>
      <c r="J2" s="92"/>
      <c r="K2" s="92"/>
    </row>
    <row r="3" spans="1:11" x14ac:dyDescent="0.2">
      <c r="A3" s="93" t="str">
        <f>'KPSC 1-14'!A3</f>
        <v>Expenses As of March 20, 2026</v>
      </c>
      <c r="B3" s="93"/>
      <c r="C3" s="93"/>
      <c r="D3" s="93"/>
      <c r="E3" s="93"/>
      <c r="F3" s="93"/>
      <c r="G3" s="93"/>
      <c r="H3" s="93"/>
      <c r="I3" s="93"/>
      <c r="J3" s="94"/>
      <c r="K3" s="94"/>
    </row>
    <row r="4" spans="1:11" x14ac:dyDescent="0.2">
      <c r="A4" s="13"/>
      <c r="B4" s="12"/>
      <c r="C4" s="32"/>
      <c r="D4" s="13"/>
      <c r="E4" s="13"/>
      <c r="F4" s="33"/>
      <c r="G4" s="13"/>
      <c r="H4" s="34"/>
      <c r="I4" s="12"/>
      <c r="J4" s="12"/>
      <c r="K4" s="12"/>
    </row>
    <row r="5" spans="1:11" s="12" customFormat="1" ht="25.5" x14ac:dyDescent="0.2">
      <c r="A5" s="35" t="s">
        <v>29</v>
      </c>
      <c r="C5" s="36" t="s">
        <v>10</v>
      </c>
      <c r="D5" s="36" t="s">
        <v>11</v>
      </c>
      <c r="E5" s="35" t="s">
        <v>30</v>
      </c>
      <c r="F5" s="35" t="s">
        <v>31</v>
      </c>
      <c r="G5" s="35" t="s">
        <v>32</v>
      </c>
      <c r="H5" s="35" t="s">
        <v>33</v>
      </c>
      <c r="I5" s="36" t="s">
        <v>12</v>
      </c>
      <c r="K5" s="37" t="s">
        <v>13</v>
      </c>
    </row>
    <row r="6" spans="1:11" s="2" customFormat="1" x14ac:dyDescent="0.2">
      <c r="A6" s="38">
        <v>-1</v>
      </c>
      <c r="B6" s="39"/>
      <c r="C6" s="38">
        <f>+A6-1</f>
        <v>-2</v>
      </c>
      <c r="D6" s="38">
        <f t="shared" ref="D6:I6" si="0">+C6-1</f>
        <v>-3</v>
      </c>
      <c r="E6" s="38">
        <f t="shared" si="0"/>
        <v>-4</v>
      </c>
      <c r="F6" s="38">
        <f t="shared" si="0"/>
        <v>-5</v>
      </c>
      <c r="G6" s="38">
        <f t="shared" si="0"/>
        <v>-6</v>
      </c>
      <c r="H6" s="38">
        <f t="shared" si="0"/>
        <v>-7</v>
      </c>
      <c r="I6" s="38">
        <f t="shared" si="0"/>
        <v>-8</v>
      </c>
      <c r="J6" s="39"/>
      <c r="K6" s="38">
        <f>+I6-1</f>
        <v>-9</v>
      </c>
    </row>
    <row r="7" spans="1:11" x14ac:dyDescent="0.2">
      <c r="A7" s="40"/>
      <c r="B7" s="12"/>
      <c r="C7" s="35"/>
      <c r="D7" s="40"/>
      <c r="E7" s="40"/>
      <c r="F7" s="33"/>
      <c r="G7" s="40"/>
      <c r="H7" s="41"/>
      <c r="I7" s="40"/>
      <c r="J7" s="12"/>
      <c r="K7" s="12"/>
    </row>
    <row r="8" spans="1:11" x14ac:dyDescent="0.2">
      <c r="A8" s="42">
        <v>1</v>
      </c>
      <c r="B8" s="25"/>
      <c r="C8" s="43" t="s">
        <v>24</v>
      </c>
      <c r="D8" s="30">
        <v>45643</v>
      </c>
      <c r="E8" s="31" t="s">
        <v>25</v>
      </c>
      <c r="F8" s="31" t="s">
        <v>65</v>
      </c>
      <c r="G8" s="31" t="s">
        <v>26</v>
      </c>
      <c r="H8" s="31" t="s">
        <v>71</v>
      </c>
      <c r="I8" s="44">
        <v>877.5</v>
      </c>
      <c r="J8" s="24"/>
      <c r="K8" s="23" t="s">
        <v>14</v>
      </c>
    </row>
    <row r="9" spans="1:11" x14ac:dyDescent="0.2">
      <c r="A9" s="42">
        <f t="shared" ref="A9:A18" si="1">1+A8</f>
        <v>2</v>
      </c>
      <c r="B9" s="25"/>
      <c r="C9" s="43" t="s">
        <v>24</v>
      </c>
      <c r="D9" s="30">
        <v>45706</v>
      </c>
      <c r="E9" s="31" t="s">
        <v>25</v>
      </c>
      <c r="F9" s="31" t="s">
        <v>66</v>
      </c>
      <c r="G9" s="31" t="s">
        <v>26</v>
      </c>
      <c r="H9" s="31" t="s">
        <v>72</v>
      </c>
      <c r="I9" s="44">
        <v>850</v>
      </c>
      <c r="J9" s="24"/>
      <c r="K9" s="23" t="s">
        <v>14</v>
      </c>
    </row>
    <row r="10" spans="1:11" x14ac:dyDescent="0.2">
      <c r="A10" s="42">
        <f t="shared" si="1"/>
        <v>3</v>
      </c>
      <c r="B10" s="25"/>
      <c r="C10" s="43" t="s">
        <v>24</v>
      </c>
      <c r="D10" s="30">
        <v>45768</v>
      </c>
      <c r="E10" s="31" t="s">
        <v>25</v>
      </c>
      <c r="F10" s="31" t="s">
        <v>67</v>
      </c>
      <c r="G10" s="31" t="s">
        <v>26</v>
      </c>
      <c r="H10" s="31" t="s">
        <v>73</v>
      </c>
      <c r="I10" s="44">
        <v>306</v>
      </c>
      <c r="J10" s="24"/>
      <c r="K10" s="23" t="s">
        <v>14</v>
      </c>
    </row>
    <row r="11" spans="1:11" x14ac:dyDescent="0.2">
      <c r="A11" s="42">
        <f t="shared" si="1"/>
        <v>4</v>
      </c>
      <c r="B11" s="25"/>
      <c r="C11" s="73" t="s">
        <v>24</v>
      </c>
      <c r="D11" s="30">
        <v>45814</v>
      </c>
      <c r="E11" s="31" t="s">
        <v>25</v>
      </c>
      <c r="F11" s="31" t="s">
        <v>68</v>
      </c>
      <c r="G11" s="31" t="s">
        <v>26</v>
      </c>
      <c r="H11" s="31" t="s">
        <v>74</v>
      </c>
      <c r="I11" s="44">
        <v>7053.5</v>
      </c>
      <c r="J11" s="24"/>
      <c r="K11" s="23" t="s">
        <v>14</v>
      </c>
    </row>
    <row r="12" spans="1:11" x14ac:dyDescent="0.2">
      <c r="A12" s="42">
        <f t="shared" si="1"/>
        <v>5</v>
      </c>
      <c r="B12" s="25"/>
      <c r="C12" s="43" t="s">
        <v>24</v>
      </c>
      <c r="D12" s="30">
        <v>45845</v>
      </c>
      <c r="E12" s="31" t="s">
        <v>25</v>
      </c>
      <c r="F12" s="31" t="s">
        <v>69</v>
      </c>
      <c r="G12" s="31" t="s">
        <v>26</v>
      </c>
      <c r="H12" s="31" t="s">
        <v>75</v>
      </c>
      <c r="I12" s="44">
        <v>5329</v>
      </c>
      <c r="J12" s="24"/>
      <c r="K12" s="23" t="s">
        <v>14</v>
      </c>
    </row>
    <row r="13" spans="1:11" x14ac:dyDescent="0.2">
      <c r="A13" s="42">
        <f t="shared" si="1"/>
        <v>6</v>
      </c>
      <c r="B13" s="25"/>
      <c r="C13" s="43" t="s">
        <v>24</v>
      </c>
      <c r="D13" s="30">
        <v>45866</v>
      </c>
      <c r="E13" s="31" t="s">
        <v>25</v>
      </c>
      <c r="F13" s="31" t="s">
        <v>70</v>
      </c>
      <c r="G13" s="31" t="s">
        <v>26</v>
      </c>
      <c r="H13" s="31" t="s">
        <v>76</v>
      </c>
      <c r="I13" s="44">
        <v>5574</v>
      </c>
      <c r="J13" s="24"/>
      <c r="K13" s="23" t="s">
        <v>14</v>
      </c>
    </row>
    <row r="14" spans="1:11" x14ac:dyDescent="0.2">
      <c r="A14" s="42">
        <f t="shared" si="1"/>
        <v>7</v>
      </c>
      <c r="B14" s="25"/>
      <c r="C14" s="43" t="s">
        <v>24</v>
      </c>
      <c r="D14" s="30">
        <v>45915</v>
      </c>
      <c r="E14" s="31" t="s">
        <v>25</v>
      </c>
      <c r="F14" s="31" t="s">
        <v>149</v>
      </c>
      <c r="G14" s="31" t="s">
        <v>26</v>
      </c>
      <c r="H14" s="31" t="s">
        <v>150</v>
      </c>
      <c r="I14" s="44">
        <v>46399.5</v>
      </c>
      <c r="J14" s="24"/>
      <c r="K14" s="23" t="s">
        <v>14</v>
      </c>
    </row>
    <row r="15" spans="1:11" x14ac:dyDescent="0.2">
      <c r="A15" s="42">
        <f t="shared" si="1"/>
        <v>8</v>
      </c>
      <c r="B15" s="25"/>
      <c r="C15" s="43" t="s">
        <v>24</v>
      </c>
      <c r="D15" s="30">
        <v>45946</v>
      </c>
      <c r="E15" s="31" t="s">
        <v>25</v>
      </c>
      <c r="F15" s="31" t="s">
        <v>157</v>
      </c>
      <c r="G15" s="31" t="s">
        <v>26</v>
      </c>
      <c r="H15" s="31" t="s">
        <v>159</v>
      </c>
      <c r="I15" s="44">
        <v>105508.37</v>
      </c>
      <c r="J15" s="24"/>
      <c r="K15" s="23" t="s">
        <v>14</v>
      </c>
    </row>
    <row r="16" spans="1:11" x14ac:dyDescent="0.2">
      <c r="A16" s="42">
        <f t="shared" si="1"/>
        <v>9</v>
      </c>
      <c r="B16" s="25"/>
      <c r="C16" s="43" t="s">
        <v>24</v>
      </c>
      <c r="D16" s="30">
        <v>45960</v>
      </c>
      <c r="E16" s="31" t="s">
        <v>25</v>
      </c>
      <c r="F16" s="31" t="s">
        <v>158</v>
      </c>
      <c r="G16" s="31" t="s">
        <v>26</v>
      </c>
      <c r="H16" s="31" t="s">
        <v>160</v>
      </c>
      <c r="I16" s="44">
        <v>27742.45</v>
      </c>
      <c r="J16" s="24"/>
      <c r="K16" s="23" t="s">
        <v>14</v>
      </c>
    </row>
    <row r="17" spans="1:11" x14ac:dyDescent="0.2">
      <c r="A17" s="42">
        <f t="shared" si="1"/>
        <v>10</v>
      </c>
      <c r="B17" s="25"/>
      <c r="C17" s="43" t="s">
        <v>24</v>
      </c>
      <c r="D17" s="30">
        <v>46006</v>
      </c>
      <c r="E17" s="31" t="s">
        <v>25</v>
      </c>
      <c r="F17" s="31" t="s">
        <v>178</v>
      </c>
      <c r="G17" s="31" t="s">
        <v>26</v>
      </c>
      <c r="H17" s="31" t="s">
        <v>180</v>
      </c>
      <c r="I17" s="44">
        <v>50945.17</v>
      </c>
      <c r="J17" s="24"/>
      <c r="K17" s="23" t="s">
        <v>14</v>
      </c>
    </row>
    <row r="18" spans="1:11" x14ac:dyDescent="0.2">
      <c r="A18" s="42">
        <f t="shared" si="1"/>
        <v>11</v>
      </c>
      <c r="B18" s="25"/>
      <c r="C18" s="43" t="s">
        <v>24</v>
      </c>
      <c r="D18" s="30">
        <v>46015</v>
      </c>
      <c r="E18" s="31" t="s">
        <v>25</v>
      </c>
      <c r="F18" s="31" t="s">
        <v>179</v>
      </c>
      <c r="G18" s="31" t="s">
        <v>26</v>
      </c>
      <c r="H18" s="31" t="s">
        <v>181</v>
      </c>
      <c r="I18" s="44">
        <v>13463.87</v>
      </c>
      <c r="J18" s="24"/>
      <c r="K18" s="23" t="s">
        <v>14</v>
      </c>
    </row>
    <row r="19" spans="1:11" x14ac:dyDescent="0.2">
      <c r="A19" s="42">
        <v>12</v>
      </c>
      <c r="B19" s="25"/>
      <c r="C19" s="43" t="s">
        <v>24</v>
      </c>
      <c r="D19" s="30">
        <v>46055</v>
      </c>
      <c r="E19" s="31" t="s">
        <v>25</v>
      </c>
      <c r="F19" s="31" t="s">
        <v>223</v>
      </c>
      <c r="G19" s="31" t="s">
        <v>26</v>
      </c>
      <c r="H19" s="31" t="s">
        <v>225</v>
      </c>
      <c r="I19" s="44">
        <v>250.8</v>
      </c>
      <c r="J19" s="24"/>
      <c r="K19" s="23" t="s">
        <v>14</v>
      </c>
    </row>
    <row r="20" spans="1:11" x14ac:dyDescent="0.2">
      <c r="A20" s="42">
        <v>13</v>
      </c>
      <c r="B20" s="25"/>
      <c r="C20" s="43" t="s">
        <v>24</v>
      </c>
      <c r="D20" s="30">
        <v>46080</v>
      </c>
      <c r="E20" s="31" t="s">
        <v>25</v>
      </c>
      <c r="F20" s="31" t="s">
        <v>224</v>
      </c>
      <c r="G20" s="31" t="s">
        <v>26</v>
      </c>
      <c r="H20" s="31" t="s">
        <v>226</v>
      </c>
      <c r="I20" s="44">
        <v>65252.62</v>
      </c>
      <c r="J20" s="24"/>
      <c r="K20" s="23" t="s">
        <v>14</v>
      </c>
    </row>
    <row r="21" spans="1:11" x14ac:dyDescent="0.2">
      <c r="A21" s="42">
        <v>14</v>
      </c>
      <c r="B21" s="25"/>
      <c r="C21" s="43" t="s">
        <v>24</v>
      </c>
      <c r="D21" s="30">
        <v>46098</v>
      </c>
      <c r="E21" s="31" t="s">
        <v>25</v>
      </c>
      <c r="F21" s="31" t="s">
        <v>240</v>
      </c>
      <c r="G21" s="31" t="s">
        <v>26</v>
      </c>
      <c r="H21" s="31" t="s">
        <v>242</v>
      </c>
      <c r="I21" s="44">
        <v>140595.5</v>
      </c>
      <c r="J21" s="24"/>
      <c r="K21" s="23" t="s">
        <v>14</v>
      </c>
    </row>
    <row r="22" spans="1:11" x14ac:dyDescent="0.2">
      <c r="A22" s="42">
        <v>15</v>
      </c>
      <c r="B22" s="25"/>
      <c r="C22" s="43" t="s">
        <v>24</v>
      </c>
      <c r="D22" s="30">
        <v>46101</v>
      </c>
      <c r="E22" s="31" t="s">
        <v>25</v>
      </c>
      <c r="F22" s="31"/>
      <c r="G22" s="31" t="s">
        <v>26</v>
      </c>
      <c r="H22" s="31" t="s">
        <v>247</v>
      </c>
      <c r="I22" s="44">
        <v>41247.5</v>
      </c>
      <c r="J22" s="24"/>
      <c r="K22" s="23" t="s">
        <v>14</v>
      </c>
    </row>
    <row r="23" spans="1:11" x14ac:dyDescent="0.2">
      <c r="A23" s="42"/>
      <c r="B23" s="25"/>
      <c r="C23" s="24"/>
      <c r="D23" s="26"/>
      <c r="E23" s="31"/>
      <c r="F23" s="45"/>
      <c r="G23" s="74"/>
      <c r="H23" s="27"/>
      <c r="I23" s="44"/>
      <c r="J23" s="23"/>
      <c r="K23" s="24"/>
    </row>
    <row r="24" spans="1:11" x14ac:dyDescent="0.2">
      <c r="A24" s="42">
        <v>16</v>
      </c>
      <c r="B24" s="25"/>
      <c r="C24" s="24" t="s">
        <v>41</v>
      </c>
      <c r="D24" s="26">
        <v>45894</v>
      </c>
      <c r="E24" s="31" t="s">
        <v>25</v>
      </c>
      <c r="F24" s="45" t="s">
        <v>77</v>
      </c>
      <c r="G24" s="74" t="s">
        <v>42</v>
      </c>
      <c r="H24" s="27" t="s">
        <v>78</v>
      </c>
      <c r="I24" s="44">
        <v>12500</v>
      </c>
      <c r="J24" s="23"/>
      <c r="K24" s="24" t="s">
        <v>47</v>
      </c>
    </row>
    <row r="25" spans="1:11" x14ac:dyDescent="0.2">
      <c r="A25" s="42">
        <v>17</v>
      </c>
      <c r="B25" s="25"/>
      <c r="C25" s="24" t="s">
        <v>41</v>
      </c>
      <c r="D25" s="26">
        <v>45978</v>
      </c>
      <c r="E25" s="31" t="s">
        <v>25</v>
      </c>
      <c r="F25" s="45" t="s">
        <v>173</v>
      </c>
      <c r="G25" s="74" t="s">
        <v>42</v>
      </c>
      <c r="H25" s="27" t="s">
        <v>174</v>
      </c>
      <c r="I25" s="44">
        <v>487.5</v>
      </c>
      <c r="J25" s="23"/>
      <c r="K25" s="24" t="s">
        <v>47</v>
      </c>
    </row>
    <row r="26" spans="1:11" x14ac:dyDescent="0.2">
      <c r="A26" s="42">
        <v>18</v>
      </c>
      <c r="B26" s="25"/>
      <c r="C26" s="24" t="s">
        <v>41</v>
      </c>
      <c r="D26" s="26">
        <v>46072</v>
      </c>
      <c r="E26" s="31" t="s">
        <v>25</v>
      </c>
      <c r="F26" s="45" t="s">
        <v>205</v>
      </c>
      <c r="G26" s="74" t="s">
        <v>42</v>
      </c>
      <c r="H26" s="27" t="s">
        <v>206</v>
      </c>
      <c r="I26" s="44">
        <v>650</v>
      </c>
      <c r="J26" s="23"/>
      <c r="K26" s="24" t="s">
        <v>47</v>
      </c>
    </row>
    <row r="27" spans="1:11" x14ac:dyDescent="0.2">
      <c r="A27" s="42">
        <v>19</v>
      </c>
      <c r="B27" s="25"/>
      <c r="C27" s="24" t="s">
        <v>41</v>
      </c>
      <c r="D27" s="26">
        <v>46078</v>
      </c>
      <c r="E27" s="31" t="s">
        <v>25</v>
      </c>
      <c r="F27" s="45"/>
      <c r="G27" s="74" t="s">
        <v>42</v>
      </c>
      <c r="H27" s="27" t="s">
        <v>228</v>
      </c>
      <c r="I27" s="44">
        <v>4863.3</v>
      </c>
      <c r="J27" s="23"/>
      <c r="K27" s="24" t="s">
        <v>47</v>
      </c>
    </row>
    <row r="28" spans="1:11" x14ac:dyDescent="0.2">
      <c r="A28" s="42"/>
      <c r="B28" s="25"/>
      <c r="C28" s="24"/>
      <c r="D28" s="26"/>
      <c r="E28" s="31"/>
      <c r="F28" s="45"/>
      <c r="G28" s="74"/>
      <c r="H28" s="27"/>
      <c r="I28" s="44"/>
      <c r="J28" s="23"/>
      <c r="K28" s="24"/>
    </row>
    <row r="29" spans="1:11" x14ac:dyDescent="0.2">
      <c r="A29" s="42">
        <v>20</v>
      </c>
      <c r="B29" s="25"/>
      <c r="C29" s="24" t="s">
        <v>79</v>
      </c>
      <c r="D29" s="26">
        <v>45824</v>
      </c>
      <c r="E29" s="31" t="s">
        <v>25</v>
      </c>
      <c r="F29" s="45" t="s">
        <v>80</v>
      </c>
      <c r="G29" s="74" t="s">
        <v>87</v>
      </c>
      <c r="H29" s="27" t="s">
        <v>88</v>
      </c>
      <c r="I29" s="44">
        <v>4225</v>
      </c>
      <c r="J29" s="23"/>
      <c r="K29" s="24" t="s">
        <v>48</v>
      </c>
    </row>
    <row r="30" spans="1:11" x14ac:dyDescent="0.2">
      <c r="A30" s="42">
        <f>A29+1</f>
        <v>21</v>
      </c>
      <c r="B30" s="25"/>
      <c r="C30" s="24" t="s">
        <v>79</v>
      </c>
      <c r="D30" s="26">
        <v>45867</v>
      </c>
      <c r="E30" s="31" t="s">
        <v>25</v>
      </c>
      <c r="F30" s="45" t="s">
        <v>81</v>
      </c>
      <c r="G30" s="74" t="s">
        <v>87</v>
      </c>
      <c r="H30" s="27" t="s">
        <v>89</v>
      </c>
      <c r="I30" s="44">
        <v>9675</v>
      </c>
      <c r="J30" s="23"/>
      <c r="K30" s="24" t="s">
        <v>48</v>
      </c>
    </row>
    <row r="31" spans="1:11" x14ac:dyDescent="0.2">
      <c r="A31" s="42">
        <f t="shared" ref="A31:A38" si="2">A30+1</f>
        <v>22</v>
      </c>
      <c r="B31" s="25"/>
      <c r="C31" s="24" t="s">
        <v>79</v>
      </c>
      <c r="D31" s="26">
        <v>45867</v>
      </c>
      <c r="E31" s="31" t="s">
        <v>25</v>
      </c>
      <c r="F31" s="45" t="s">
        <v>82</v>
      </c>
      <c r="G31" s="74" t="s">
        <v>87</v>
      </c>
      <c r="H31" s="27" t="s">
        <v>90</v>
      </c>
      <c r="I31" s="44">
        <v>19895</v>
      </c>
      <c r="J31" s="23"/>
      <c r="K31" s="24" t="s">
        <v>48</v>
      </c>
    </row>
    <row r="32" spans="1:11" x14ac:dyDescent="0.2">
      <c r="A32" s="42">
        <f t="shared" si="2"/>
        <v>23</v>
      </c>
      <c r="B32" s="25"/>
      <c r="C32" s="24" t="s">
        <v>79</v>
      </c>
      <c r="D32" s="26">
        <v>45898</v>
      </c>
      <c r="E32" s="31" t="s">
        <v>25</v>
      </c>
      <c r="F32" s="45" t="s">
        <v>83</v>
      </c>
      <c r="G32" s="74" t="s">
        <v>87</v>
      </c>
      <c r="H32" s="27" t="s">
        <v>91</v>
      </c>
      <c r="I32" s="44">
        <v>12110</v>
      </c>
      <c r="J32" s="23"/>
      <c r="K32" s="24" t="s">
        <v>48</v>
      </c>
    </row>
    <row r="33" spans="1:11" x14ac:dyDescent="0.2">
      <c r="A33" s="42">
        <f t="shared" si="2"/>
        <v>24</v>
      </c>
      <c r="B33" s="25"/>
      <c r="C33" s="24" t="s">
        <v>43</v>
      </c>
      <c r="D33" s="26">
        <v>45660</v>
      </c>
      <c r="E33" s="31" t="s">
        <v>25</v>
      </c>
      <c r="F33" s="45" t="s">
        <v>84</v>
      </c>
      <c r="G33" s="74" t="s">
        <v>44</v>
      </c>
      <c r="H33" s="27" t="s">
        <v>92</v>
      </c>
      <c r="I33" s="44">
        <v>11465</v>
      </c>
      <c r="J33" s="23"/>
      <c r="K33" s="24" t="s">
        <v>48</v>
      </c>
    </row>
    <row r="34" spans="1:11" x14ac:dyDescent="0.2">
      <c r="A34" s="42">
        <f t="shared" si="2"/>
        <v>25</v>
      </c>
      <c r="B34" s="25"/>
      <c r="C34" s="24" t="s">
        <v>43</v>
      </c>
      <c r="D34" s="26">
        <v>45684</v>
      </c>
      <c r="E34" s="31" t="s">
        <v>25</v>
      </c>
      <c r="F34" s="45" t="s">
        <v>85</v>
      </c>
      <c r="G34" s="74" t="s">
        <v>44</v>
      </c>
      <c r="H34" s="27">
        <v>46745</v>
      </c>
      <c r="I34" s="44">
        <v>20170</v>
      </c>
      <c r="J34" s="23"/>
      <c r="K34" s="24" t="s">
        <v>48</v>
      </c>
    </row>
    <row r="35" spans="1:11" x14ac:dyDescent="0.2">
      <c r="A35" s="42">
        <f t="shared" si="2"/>
        <v>26</v>
      </c>
      <c r="B35" s="25"/>
      <c r="C35" s="24" t="s">
        <v>43</v>
      </c>
      <c r="D35" s="26">
        <v>45728</v>
      </c>
      <c r="E35" s="31" t="s">
        <v>25</v>
      </c>
      <c r="F35" s="45" t="s">
        <v>86</v>
      </c>
      <c r="G35" s="74" t="s">
        <v>44</v>
      </c>
      <c r="H35" s="27">
        <v>48123</v>
      </c>
      <c r="I35" s="44">
        <v>12846.7</v>
      </c>
      <c r="J35" s="23"/>
      <c r="K35" s="24" t="s">
        <v>48</v>
      </c>
    </row>
    <row r="36" spans="1:11" x14ac:dyDescent="0.2">
      <c r="A36" s="42">
        <f t="shared" si="2"/>
        <v>27</v>
      </c>
      <c r="B36" s="25"/>
      <c r="C36" s="24" t="s">
        <v>79</v>
      </c>
      <c r="D36" s="26">
        <v>45961</v>
      </c>
      <c r="E36" s="31" t="s">
        <v>25</v>
      </c>
      <c r="F36" s="45" t="s">
        <v>153</v>
      </c>
      <c r="G36" s="74" t="s">
        <v>87</v>
      </c>
      <c r="H36" s="27" t="s">
        <v>154</v>
      </c>
      <c r="I36" s="44">
        <v>4055</v>
      </c>
      <c r="J36" s="23"/>
      <c r="K36" s="24" t="s">
        <v>48</v>
      </c>
    </row>
    <row r="37" spans="1:11" x14ac:dyDescent="0.2">
      <c r="A37" s="42">
        <f t="shared" si="2"/>
        <v>28</v>
      </c>
      <c r="B37" s="25"/>
      <c r="C37" s="24" t="s">
        <v>79</v>
      </c>
      <c r="D37" s="26">
        <v>45978</v>
      </c>
      <c r="E37" s="31" t="s">
        <v>25</v>
      </c>
      <c r="F37" s="45" t="s">
        <v>175</v>
      </c>
      <c r="G37" s="74" t="s">
        <v>87</v>
      </c>
      <c r="H37" s="27" t="s">
        <v>176</v>
      </c>
      <c r="I37" s="44">
        <v>5240</v>
      </c>
      <c r="J37" s="23"/>
      <c r="K37" s="24" t="s">
        <v>48</v>
      </c>
    </row>
    <row r="38" spans="1:11" x14ac:dyDescent="0.2">
      <c r="A38" s="42">
        <f t="shared" si="2"/>
        <v>29</v>
      </c>
      <c r="B38" s="25"/>
      <c r="C38" s="24" t="s">
        <v>79</v>
      </c>
      <c r="D38" s="26">
        <v>46087</v>
      </c>
      <c r="E38" s="31" t="s">
        <v>25</v>
      </c>
      <c r="F38" s="84" t="s">
        <v>238</v>
      </c>
      <c r="G38" s="74" t="s">
        <v>87</v>
      </c>
      <c r="H38" s="27" t="s">
        <v>237</v>
      </c>
      <c r="I38" s="44">
        <v>11690</v>
      </c>
      <c r="J38" s="23"/>
      <c r="K38" s="24" t="s">
        <v>48</v>
      </c>
    </row>
    <row r="39" spans="1:11" x14ac:dyDescent="0.2">
      <c r="A39" s="42"/>
      <c r="B39" s="25"/>
      <c r="C39" s="24"/>
      <c r="D39" s="26"/>
      <c r="E39" s="31"/>
      <c r="F39" s="45"/>
      <c r="G39" s="74"/>
      <c r="H39" s="27"/>
      <c r="I39" s="44"/>
      <c r="J39" s="23"/>
      <c r="K39" s="24"/>
    </row>
    <row r="40" spans="1:11" x14ac:dyDescent="0.2">
      <c r="A40" s="42">
        <v>30</v>
      </c>
      <c r="B40" s="25"/>
      <c r="C40" s="24" t="s">
        <v>45</v>
      </c>
      <c r="D40" s="26">
        <v>45646</v>
      </c>
      <c r="E40" s="31" t="s">
        <v>25</v>
      </c>
      <c r="F40" s="45" t="s">
        <v>93</v>
      </c>
      <c r="G40" s="74" t="s">
        <v>46</v>
      </c>
      <c r="H40" s="27" t="s">
        <v>99</v>
      </c>
      <c r="I40" s="44">
        <v>475</v>
      </c>
      <c r="J40" s="23"/>
      <c r="K40" s="24" t="s">
        <v>49</v>
      </c>
    </row>
    <row r="41" spans="1:11" x14ac:dyDescent="0.2">
      <c r="A41" s="42">
        <f t="shared" ref="A41:A47" si="3">1+A40</f>
        <v>31</v>
      </c>
      <c r="B41" s="25"/>
      <c r="C41" s="24" t="s">
        <v>45</v>
      </c>
      <c r="D41" s="26">
        <v>45684</v>
      </c>
      <c r="E41" s="31" t="s">
        <v>25</v>
      </c>
      <c r="F41" s="45" t="s">
        <v>94</v>
      </c>
      <c r="G41" s="74" t="s">
        <v>46</v>
      </c>
      <c r="H41" s="27" t="s">
        <v>100</v>
      </c>
      <c r="I41" s="44">
        <v>11307.5</v>
      </c>
      <c r="J41" s="23"/>
      <c r="K41" s="24" t="s">
        <v>49</v>
      </c>
    </row>
    <row r="42" spans="1:11" x14ac:dyDescent="0.2">
      <c r="A42" s="42">
        <f t="shared" si="3"/>
        <v>32</v>
      </c>
      <c r="B42" s="25"/>
      <c r="C42" s="24" t="s">
        <v>45</v>
      </c>
      <c r="D42" s="26">
        <v>45713</v>
      </c>
      <c r="E42" s="31" t="s">
        <v>25</v>
      </c>
      <c r="F42" s="45" t="s">
        <v>95</v>
      </c>
      <c r="G42" s="74" t="s">
        <v>46</v>
      </c>
      <c r="H42" s="27" t="s">
        <v>101</v>
      </c>
      <c r="I42" s="44">
        <v>8930</v>
      </c>
      <c r="J42" s="23"/>
      <c r="K42" s="24" t="s">
        <v>49</v>
      </c>
    </row>
    <row r="43" spans="1:11" x14ac:dyDescent="0.2">
      <c r="A43" s="42">
        <f t="shared" si="3"/>
        <v>33</v>
      </c>
      <c r="B43" s="25"/>
      <c r="C43" s="24" t="s">
        <v>45</v>
      </c>
      <c r="D43" s="26">
        <v>45867</v>
      </c>
      <c r="E43" s="31" t="s">
        <v>25</v>
      </c>
      <c r="F43" s="45" t="s">
        <v>96</v>
      </c>
      <c r="G43" s="74" t="s">
        <v>46</v>
      </c>
      <c r="H43" s="27" t="s">
        <v>102</v>
      </c>
      <c r="I43" s="44">
        <v>8217.5</v>
      </c>
      <c r="J43" s="23"/>
      <c r="K43" s="24" t="s">
        <v>49</v>
      </c>
    </row>
    <row r="44" spans="1:11" x14ac:dyDescent="0.2">
      <c r="A44" s="42">
        <f t="shared" si="3"/>
        <v>34</v>
      </c>
      <c r="B44" s="25"/>
      <c r="C44" s="24" t="s">
        <v>45</v>
      </c>
      <c r="D44" s="26">
        <v>45894</v>
      </c>
      <c r="E44" s="31" t="s">
        <v>25</v>
      </c>
      <c r="F44" s="45" t="s">
        <v>97</v>
      </c>
      <c r="G44" s="74" t="s">
        <v>46</v>
      </c>
      <c r="H44" s="27" t="s">
        <v>103</v>
      </c>
      <c r="I44" s="44">
        <v>9547.5</v>
      </c>
      <c r="J44" s="23"/>
      <c r="K44" s="24" t="s">
        <v>49</v>
      </c>
    </row>
    <row r="45" spans="1:11" x14ac:dyDescent="0.2">
      <c r="A45" s="42">
        <f t="shared" si="3"/>
        <v>35</v>
      </c>
      <c r="B45" s="25"/>
      <c r="C45" s="24" t="s">
        <v>45</v>
      </c>
      <c r="D45" s="26">
        <v>45898</v>
      </c>
      <c r="E45" s="31" t="s">
        <v>25</v>
      </c>
      <c r="F45" s="45" t="s">
        <v>98</v>
      </c>
      <c r="G45" s="74" t="s">
        <v>46</v>
      </c>
      <c r="H45" s="27" t="s">
        <v>104</v>
      </c>
      <c r="I45" s="44">
        <v>3752.5</v>
      </c>
      <c r="J45" s="23"/>
      <c r="K45" s="24" t="s">
        <v>49</v>
      </c>
    </row>
    <row r="46" spans="1:11" x14ac:dyDescent="0.2">
      <c r="A46" s="42">
        <f t="shared" si="3"/>
        <v>36</v>
      </c>
      <c r="B46" s="25"/>
      <c r="C46" s="24" t="s">
        <v>45</v>
      </c>
      <c r="D46" s="26">
        <v>45961</v>
      </c>
      <c r="E46" s="31" t="s">
        <v>25</v>
      </c>
      <c r="F46" s="45" t="s">
        <v>155</v>
      </c>
      <c r="G46" s="74" t="s">
        <v>46</v>
      </c>
      <c r="H46" s="27" t="s">
        <v>156</v>
      </c>
      <c r="I46" s="44">
        <v>2660</v>
      </c>
      <c r="J46" s="23"/>
      <c r="K46" s="24" t="s">
        <v>49</v>
      </c>
    </row>
    <row r="47" spans="1:11" x14ac:dyDescent="0.2">
      <c r="A47" s="42">
        <f t="shared" si="3"/>
        <v>37</v>
      </c>
      <c r="B47" s="25"/>
      <c r="C47" s="24" t="s">
        <v>45</v>
      </c>
      <c r="D47" s="26">
        <v>45996</v>
      </c>
      <c r="E47" s="31" t="s">
        <v>25</v>
      </c>
      <c r="F47" s="45" t="s">
        <v>184</v>
      </c>
      <c r="G47" s="74" t="s">
        <v>46</v>
      </c>
      <c r="H47" s="27" t="s">
        <v>185</v>
      </c>
      <c r="I47" s="44">
        <v>712.5</v>
      </c>
      <c r="J47" s="23"/>
      <c r="K47" s="24" t="s">
        <v>49</v>
      </c>
    </row>
    <row r="48" spans="1:11" x14ac:dyDescent="0.2">
      <c r="A48" s="42">
        <v>38</v>
      </c>
      <c r="B48" s="25"/>
      <c r="C48" s="24" t="s">
        <v>45</v>
      </c>
      <c r="D48" s="26">
        <v>46098</v>
      </c>
      <c r="E48" s="31" t="s">
        <v>25</v>
      </c>
      <c r="F48" s="84" t="s">
        <v>239</v>
      </c>
      <c r="G48" s="74" t="s">
        <v>46</v>
      </c>
      <c r="H48" s="27" t="s">
        <v>229</v>
      </c>
      <c r="I48" s="44">
        <v>5965.76</v>
      </c>
      <c r="J48" s="23"/>
      <c r="K48" s="24" t="s">
        <v>49</v>
      </c>
    </row>
    <row r="49" spans="1:11" x14ac:dyDescent="0.2">
      <c r="A49" s="42"/>
      <c r="B49" s="25"/>
      <c r="C49" s="24"/>
      <c r="D49" s="26"/>
      <c r="E49" s="31"/>
      <c r="F49" s="45"/>
      <c r="G49" s="74"/>
      <c r="H49" s="27"/>
      <c r="I49" s="44"/>
      <c r="J49" s="23"/>
      <c r="K49" s="24"/>
    </row>
    <row r="50" spans="1:11" x14ac:dyDescent="0.2">
      <c r="A50" s="42">
        <v>39</v>
      </c>
      <c r="B50" s="25"/>
      <c r="C50" s="24" t="s">
        <v>58</v>
      </c>
      <c r="D50" s="26">
        <v>45701</v>
      </c>
      <c r="E50" s="31" t="s">
        <v>25</v>
      </c>
      <c r="F50" s="45" t="s">
        <v>105</v>
      </c>
      <c r="G50" s="74" t="s">
        <v>59</v>
      </c>
      <c r="H50" s="27" t="s">
        <v>109</v>
      </c>
      <c r="I50" s="44">
        <v>7950</v>
      </c>
      <c r="J50" s="23"/>
      <c r="K50" s="24" t="s">
        <v>60</v>
      </c>
    </row>
    <row r="51" spans="1:11" x14ac:dyDescent="0.2">
      <c r="A51" s="42">
        <f>1+A50</f>
        <v>40</v>
      </c>
      <c r="B51" s="25"/>
      <c r="C51" s="24" t="s">
        <v>58</v>
      </c>
      <c r="D51" s="26">
        <v>45833</v>
      </c>
      <c r="E51" s="31" t="s">
        <v>25</v>
      </c>
      <c r="F51" s="45" t="s">
        <v>106</v>
      </c>
      <c r="G51" s="74" t="s">
        <v>59</v>
      </c>
      <c r="H51" s="27" t="s">
        <v>110</v>
      </c>
      <c r="I51" s="44">
        <v>5625</v>
      </c>
      <c r="J51" s="23"/>
      <c r="K51" s="24" t="s">
        <v>60</v>
      </c>
    </row>
    <row r="52" spans="1:11" x14ac:dyDescent="0.2">
      <c r="A52" s="42">
        <f>1+A51</f>
        <v>41</v>
      </c>
      <c r="B52" s="25"/>
      <c r="C52" s="24" t="s">
        <v>58</v>
      </c>
      <c r="D52" s="26">
        <v>45867</v>
      </c>
      <c r="E52" s="31" t="s">
        <v>25</v>
      </c>
      <c r="F52" s="45" t="s">
        <v>107</v>
      </c>
      <c r="G52" s="74" t="s">
        <v>59</v>
      </c>
      <c r="H52" s="27" t="s">
        <v>111</v>
      </c>
      <c r="I52" s="44">
        <v>6900</v>
      </c>
      <c r="J52" s="23"/>
      <c r="K52" s="24" t="s">
        <v>60</v>
      </c>
    </row>
    <row r="53" spans="1:11" x14ac:dyDescent="0.2">
      <c r="A53" s="42">
        <f>1+A52</f>
        <v>42</v>
      </c>
      <c r="B53" s="25"/>
      <c r="C53" s="24" t="s">
        <v>58</v>
      </c>
      <c r="D53" s="26">
        <v>45895</v>
      </c>
      <c r="E53" s="31" t="s">
        <v>25</v>
      </c>
      <c r="F53" s="45" t="s">
        <v>108</v>
      </c>
      <c r="G53" s="74" t="s">
        <v>59</v>
      </c>
      <c r="H53" s="27" t="s">
        <v>112</v>
      </c>
      <c r="I53" s="44">
        <v>3675</v>
      </c>
      <c r="J53" s="23"/>
      <c r="K53" s="24" t="s">
        <v>60</v>
      </c>
    </row>
    <row r="54" spans="1:11" x14ac:dyDescent="0.2">
      <c r="A54" s="42">
        <f>1+A53</f>
        <v>43</v>
      </c>
      <c r="B54" s="25"/>
      <c r="C54" s="24" t="s">
        <v>58</v>
      </c>
      <c r="D54" s="26">
        <v>45919</v>
      </c>
      <c r="E54" s="31" t="s">
        <v>25</v>
      </c>
      <c r="F54" s="45" t="s">
        <v>143</v>
      </c>
      <c r="G54" s="74" t="s">
        <v>59</v>
      </c>
      <c r="H54" s="27" t="s">
        <v>144</v>
      </c>
      <c r="I54" s="44">
        <v>3075</v>
      </c>
      <c r="J54" s="23"/>
      <c r="K54" s="24" t="s">
        <v>60</v>
      </c>
    </row>
    <row r="55" spans="1:11" x14ac:dyDescent="0.2">
      <c r="A55" s="42">
        <v>44</v>
      </c>
      <c r="B55" s="25"/>
      <c r="C55" s="24" t="s">
        <v>58</v>
      </c>
      <c r="D55" s="26">
        <v>46070</v>
      </c>
      <c r="E55" s="31" t="s">
        <v>25</v>
      </c>
      <c r="F55" s="45" t="s">
        <v>207</v>
      </c>
      <c r="G55" s="74" t="s">
        <v>59</v>
      </c>
      <c r="H55" s="27" t="s">
        <v>210</v>
      </c>
      <c r="I55" s="44">
        <v>3600</v>
      </c>
      <c r="J55" s="23"/>
      <c r="K55" s="24" t="s">
        <v>60</v>
      </c>
    </row>
    <row r="56" spans="1:11" x14ac:dyDescent="0.2">
      <c r="A56" s="42">
        <v>45</v>
      </c>
      <c r="B56" s="25"/>
      <c r="C56" s="24" t="s">
        <v>58</v>
      </c>
      <c r="D56" s="26">
        <v>46070</v>
      </c>
      <c r="E56" s="31" t="s">
        <v>25</v>
      </c>
      <c r="F56" s="45" t="s">
        <v>208</v>
      </c>
      <c r="G56" s="74" t="s">
        <v>59</v>
      </c>
      <c r="H56" s="27" t="s">
        <v>211</v>
      </c>
      <c r="I56" s="44">
        <v>7950</v>
      </c>
      <c r="J56" s="23"/>
      <c r="K56" s="24" t="s">
        <v>60</v>
      </c>
    </row>
    <row r="57" spans="1:11" x14ac:dyDescent="0.2">
      <c r="A57" s="42">
        <v>46</v>
      </c>
      <c r="B57" s="25"/>
      <c r="C57" s="24" t="s">
        <v>58</v>
      </c>
      <c r="D57" s="26">
        <v>46070</v>
      </c>
      <c r="E57" s="31" t="s">
        <v>25</v>
      </c>
      <c r="F57" s="45" t="s">
        <v>209</v>
      </c>
      <c r="G57" s="74" t="s">
        <v>59</v>
      </c>
      <c r="H57" s="27" t="s">
        <v>212</v>
      </c>
      <c r="I57" s="44">
        <v>7275</v>
      </c>
      <c r="J57" s="23"/>
      <c r="K57" s="24" t="s">
        <v>60</v>
      </c>
    </row>
    <row r="58" spans="1:11" x14ac:dyDescent="0.2">
      <c r="A58" s="42">
        <v>47</v>
      </c>
      <c r="B58" s="25"/>
      <c r="C58" s="24" t="s">
        <v>58</v>
      </c>
      <c r="D58" s="26">
        <v>46085</v>
      </c>
      <c r="E58" s="31" t="s">
        <v>25</v>
      </c>
      <c r="F58" s="84" t="s">
        <v>241</v>
      </c>
      <c r="G58" s="74" t="s">
        <v>59</v>
      </c>
      <c r="H58" s="82" t="s">
        <v>230</v>
      </c>
      <c r="I58" s="44">
        <v>11756</v>
      </c>
      <c r="J58" s="23"/>
      <c r="K58" s="24" t="s">
        <v>60</v>
      </c>
    </row>
    <row r="59" spans="1:11" x14ac:dyDescent="0.2">
      <c r="A59" s="42"/>
      <c r="B59" s="25"/>
      <c r="C59" s="24"/>
      <c r="D59" s="26"/>
      <c r="E59" s="31"/>
      <c r="F59" s="45"/>
      <c r="G59" s="74"/>
      <c r="H59" s="27"/>
      <c r="I59" s="44"/>
      <c r="J59" s="23"/>
      <c r="K59" s="24"/>
    </row>
    <row r="60" spans="1:11" x14ac:dyDescent="0.2">
      <c r="A60" s="42">
        <v>48</v>
      </c>
      <c r="B60" s="25"/>
      <c r="C60" s="24" t="s">
        <v>113</v>
      </c>
      <c r="D60" s="26">
        <v>45898</v>
      </c>
      <c r="E60" s="31" t="s">
        <v>25</v>
      </c>
      <c r="F60" s="45" t="s">
        <v>114</v>
      </c>
      <c r="G60" s="74" t="s">
        <v>35</v>
      </c>
      <c r="H60" s="27" t="s">
        <v>115</v>
      </c>
      <c r="I60" s="44">
        <v>94.6</v>
      </c>
      <c r="J60" s="23"/>
      <c r="K60" s="24" t="s">
        <v>170</v>
      </c>
    </row>
    <row r="61" spans="1:11" x14ac:dyDescent="0.2">
      <c r="A61" s="42">
        <f>1+A60</f>
        <v>49</v>
      </c>
      <c r="B61" s="25"/>
      <c r="C61" s="24" t="s">
        <v>113</v>
      </c>
      <c r="D61" s="26">
        <v>45953</v>
      </c>
      <c r="E61" s="31" t="s">
        <v>25</v>
      </c>
      <c r="F61" s="45" t="s">
        <v>151</v>
      </c>
      <c r="G61" s="74" t="s">
        <v>35</v>
      </c>
      <c r="H61" s="27" t="s">
        <v>152</v>
      </c>
      <c r="I61" s="44">
        <v>55.96</v>
      </c>
      <c r="J61" s="23"/>
      <c r="K61" s="24" t="s">
        <v>168</v>
      </c>
    </row>
    <row r="62" spans="1:11" x14ac:dyDescent="0.2">
      <c r="A62" s="42">
        <f>1+A61</f>
        <v>50</v>
      </c>
      <c r="B62" s="25"/>
      <c r="C62" s="24" t="s">
        <v>113</v>
      </c>
      <c r="D62" s="26">
        <v>45953</v>
      </c>
      <c r="E62" s="31" t="s">
        <v>25</v>
      </c>
      <c r="F62" s="45" t="s">
        <v>151</v>
      </c>
      <c r="G62" s="74" t="s">
        <v>35</v>
      </c>
      <c r="H62" s="27" t="s">
        <v>152</v>
      </c>
      <c r="I62" s="44">
        <v>56.86</v>
      </c>
      <c r="J62" s="23"/>
      <c r="K62" s="24" t="s">
        <v>169</v>
      </c>
    </row>
    <row r="63" spans="1:11" x14ac:dyDescent="0.2">
      <c r="A63" s="42">
        <f t="shared" ref="A63:A69" si="4">1+A62</f>
        <v>51</v>
      </c>
      <c r="B63" s="25"/>
      <c r="C63" s="24" t="s">
        <v>113</v>
      </c>
      <c r="D63" s="26">
        <v>46031</v>
      </c>
      <c r="E63" s="31" t="s">
        <v>25</v>
      </c>
      <c r="F63" s="45" t="s">
        <v>187</v>
      </c>
      <c r="G63" s="74" t="s">
        <v>35</v>
      </c>
      <c r="H63" s="27" t="s">
        <v>196</v>
      </c>
      <c r="I63" s="44">
        <v>139.24</v>
      </c>
      <c r="J63" s="23"/>
      <c r="K63" s="24" t="s">
        <v>234</v>
      </c>
    </row>
    <row r="64" spans="1:11" x14ac:dyDescent="0.2">
      <c r="A64" s="42">
        <f t="shared" si="4"/>
        <v>52</v>
      </c>
      <c r="B64" s="25"/>
      <c r="C64" s="24" t="s">
        <v>113</v>
      </c>
      <c r="D64" s="26">
        <v>46042</v>
      </c>
      <c r="E64" s="31" t="s">
        <v>25</v>
      </c>
      <c r="F64" s="45" t="s">
        <v>188</v>
      </c>
      <c r="G64" s="74" t="s">
        <v>35</v>
      </c>
      <c r="H64" s="27" t="s">
        <v>197</v>
      </c>
      <c r="I64" s="44">
        <v>408.09</v>
      </c>
      <c r="J64" s="23"/>
      <c r="K64" s="24" t="s">
        <v>234</v>
      </c>
    </row>
    <row r="65" spans="1:11" x14ac:dyDescent="0.2">
      <c r="A65" s="42">
        <v>53</v>
      </c>
      <c r="B65" s="25"/>
      <c r="C65" s="24" t="s">
        <v>113</v>
      </c>
      <c r="D65" s="26">
        <v>46055</v>
      </c>
      <c r="E65" s="31" t="s">
        <v>25</v>
      </c>
      <c r="F65" s="45" t="s">
        <v>191</v>
      </c>
      <c r="G65" s="74" t="s">
        <v>35</v>
      </c>
      <c r="H65" s="27" t="s">
        <v>200</v>
      </c>
      <c r="I65" s="44">
        <v>139.24</v>
      </c>
      <c r="J65" s="23"/>
      <c r="K65" s="24" t="s">
        <v>234</v>
      </c>
    </row>
    <row r="66" spans="1:11" x14ac:dyDescent="0.2">
      <c r="A66" s="42">
        <f t="shared" si="4"/>
        <v>54</v>
      </c>
      <c r="B66" s="25"/>
      <c r="C66" s="24" t="s">
        <v>113</v>
      </c>
      <c r="D66" s="26">
        <v>46055</v>
      </c>
      <c r="E66" s="31" t="s">
        <v>25</v>
      </c>
      <c r="F66" s="45" t="s">
        <v>189</v>
      </c>
      <c r="G66" s="74" t="s">
        <v>35</v>
      </c>
      <c r="H66" s="27" t="s">
        <v>198</v>
      </c>
      <c r="I66" s="44">
        <v>1201.6199999999999</v>
      </c>
      <c r="J66" s="23"/>
      <c r="K66" s="24" t="s">
        <v>235</v>
      </c>
    </row>
    <row r="67" spans="1:11" x14ac:dyDescent="0.2">
      <c r="A67" s="42">
        <f t="shared" si="4"/>
        <v>55</v>
      </c>
      <c r="B67" s="25"/>
      <c r="C67" s="24" t="s">
        <v>113</v>
      </c>
      <c r="D67" s="26">
        <v>46055</v>
      </c>
      <c r="E67" s="31" t="s">
        <v>25</v>
      </c>
      <c r="F67" s="45" t="s">
        <v>190</v>
      </c>
      <c r="G67" s="74" t="s">
        <v>35</v>
      </c>
      <c r="H67" s="27" t="s">
        <v>199</v>
      </c>
      <c r="I67" s="44">
        <v>339.17</v>
      </c>
      <c r="J67" s="23"/>
      <c r="K67" s="24" t="s">
        <v>236</v>
      </c>
    </row>
    <row r="68" spans="1:11" x14ac:dyDescent="0.2">
      <c r="A68" s="42">
        <f t="shared" si="4"/>
        <v>56</v>
      </c>
      <c r="B68" s="25"/>
      <c r="C68" s="24" t="s">
        <v>113</v>
      </c>
      <c r="D68" s="26">
        <v>46056</v>
      </c>
      <c r="E68" s="31" t="s">
        <v>25</v>
      </c>
      <c r="F68" s="45" t="s">
        <v>192</v>
      </c>
      <c r="G68" s="74" t="s">
        <v>35</v>
      </c>
      <c r="H68" s="27" t="s">
        <v>201</v>
      </c>
      <c r="I68" s="44">
        <v>408.09</v>
      </c>
      <c r="J68" s="23"/>
      <c r="K68" s="24" t="s">
        <v>234</v>
      </c>
    </row>
    <row r="69" spans="1:11" x14ac:dyDescent="0.2">
      <c r="A69" s="42">
        <f t="shared" si="4"/>
        <v>57</v>
      </c>
      <c r="B69" s="25"/>
      <c r="C69" s="24" t="s">
        <v>113</v>
      </c>
      <c r="D69" s="26">
        <v>46056</v>
      </c>
      <c r="E69" s="31" t="s">
        <v>25</v>
      </c>
      <c r="F69" s="45" t="s">
        <v>193</v>
      </c>
      <c r="G69" s="74" t="s">
        <v>35</v>
      </c>
      <c r="H69" s="27" t="s">
        <v>202</v>
      </c>
      <c r="I69" s="44">
        <v>680.15</v>
      </c>
      <c r="J69" s="23"/>
      <c r="K69" s="24" t="s">
        <v>234</v>
      </c>
    </row>
    <row r="70" spans="1:11" x14ac:dyDescent="0.2">
      <c r="A70" s="42">
        <v>58</v>
      </c>
      <c r="B70" s="25"/>
      <c r="C70" s="24" t="s">
        <v>113</v>
      </c>
      <c r="D70" s="26">
        <v>46058</v>
      </c>
      <c r="E70" s="31" t="s">
        <v>25</v>
      </c>
      <c r="F70" s="45" t="s">
        <v>194</v>
      </c>
      <c r="G70" s="74" t="s">
        <v>35</v>
      </c>
      <c r="H70" s="27" t="s">
        <v>203</v>
      </c>
      <c r="I70" s="44">
        <v>544.12</v>
      </c>
      <c r="J70" s="23"/>
      <c r="K70" s="24" t="s">
        <v>234</v>
      </c>
    </row>
    <row r="71" spans="1:11" x14ac:dyDescent="0.2">
      <c r="A71" s="42">
        <v>59</v>
      </c>
      <c r="B71" s="25"/>
      <c r="C71" s="24" t="s">
        <v>113</v>
      </c>
      <c r="D71" s="26">
        <v>46062</v>
      </c>
      <c r="E71" s="31" t="s">
        <v>25</v>
      </c>
      <c r="F71" s="45" t="s">
        <v>195</v>
      </c>
      <c r="G71" s="74" t="s">
        <v>35</v>
      </c>
      <c r="H71" s="27" t="s">
        <v>204</v>
      </c>
      <c r="I71" s="44">
        <v>544.12</v>
      </c>
      <c r="J71" s="23"/>
      <c r="K71" s="24" t="s">
        <v>234</v>
      </c>
    </row>
    <row r="72" spans="1:11" x14ac:dyDescent="0.2">
      <c r="A72" s="42"/>
      <c r="B72" s="25"/>
      <c r="C72" s="24"/>
      <c r="D72" s="26"/>
      <c r="E72" s="31"/>
      <c r="F72" s="45"/>
      <c r="G72" s="74"/>
      <c r="H72" s="27"/>
      <c r="I72" s="44"/>
      <c r="J72" s="23"/>
      <c r="K72" s="24"/>
    </row>
    <row r="73" spans="1:11" x14ac:dyDescent="0.2">
      <c r="A73" s="42">
        <v>60</v>
      </c>
      <c r="B73" s="25"/>
      <c r="C73" s="24" t="s">
        <v>145</v>
      </c>
      <c r="D73" s="26">
        <v>45930</v>
      </c>
      <c r="E73" s="31" t="s">
        <v>25</v>
      </c>
      <c r="F73" s="45" t="s">
        <v>146</v>
      </c>
      <c r="G73" s="74" t="s">
        <v>147</v>
      </c>
      <c r="H73" s="27" t="s">
        <v>148</v>
      </c>
      <c r="I73" s="44">
        <v>443508.24</v>
      </c>
      <c r="J73" s="23"/>
      <c r="K73" s="24" t="s">
        <v>22</v>
      </c>
    </row>
    <row r="74" spans="1:11" x14ac:dyDescent="0.2">
      <c r="A74" s="42">
        <f>1+A73</f>
        <v>61</v>
      </c>
      <c r="B74" s="25"/>
      <c r="C74" s="24" t="s">
        <v>145</v>
      </c>
      <c r="D74" s="26">
        <v>46000</v>
      </c>
      <c r="E74" s="31" t="s">
        <v>25</v>
      </c>
      <c r="F74" s="45" t="s">
        <v>182</v>
      </c>
      <c r="G74" s="74" t="s">
        <v>147</v>
      </c>
      <c r="H74" s="27" t="s">
        <v>183</v>
      </c>
      <c r="I74" s="44">
        <v>1067.9000000000001</v>
      </c>
      <c r="J74" s="23"/>
      <c r="K74" s="24" t="s">
        <v>22</v>
      </c>
    </row>
    <row r="75" spans="1:11" x14ac:dyDescent="0.2">
      <c r="A75" s="42">
        <f t="shared" ref="A75:A77" si="5">1+A74</f>
        <v>62</v>
      </c>
      <c r="B75" s="25"/>
      <c r="C75" s="24" t="s">
        <v>145</v>
      </c>
      <c r="D75" s="26">
        <v>46031</v>
      </c>
      <c r="E75" s="31" t="s">
        <v>25</v>
      </c>
      <c r="F75" s="45" t="s">
        <v>213</v>
      </c>
      <c r="G75" s="74" t="s">
        <v>147</v>
      </c>
      <c r="H75" s="27" t="s">
        <v>216</v>
      </c>
      <c r="I75" s="44">
        <v>1073.3800000000001</v>
      </c>
      <c r="J75" s="23"/>
      <c r="K75" s="24" t="s">
        <v>22</v>
      </c>
    </row>
    <row r="76" spans="1:11" x14ac:dyDescent="0.2">
      <c r="A76" s="42">
        <f t="shared" si="5"/>
        <v>63</v>
      </c>
      <c r="B76" s="25"/>
      <c r="C76" s="24" t="s">
        <v>145</v>
      </c>
      <c r="D76" s="26">
        <v>46043</v>
      </c>
      <c r="E76" s="31" t="s">
        <v>25</v>
      </c>
      <c r="F76" s="45" t="s">
        <v>214</v>
      </c>
      <c r="G76" s="74" t="s">
        <v>147</v>
      </c>
      <c r="H76" s="27" t="s">
        <v>217</v>
      </c>
      <c r="I76" s="44">
        <v>1039.9000000000001</v>
      </c>
      <c r="J76" s="23"/>
      <c r="K76" s="24" t="s">
        <v>22</v>
      </c>
    </row>
    <row r="77" spans="1:11" x14ac:dyDescent="0.2">
      <c r="A77" s="42">
        <f t="shared" si="5"/>
        <v>64</v>
      </c>
      <c r="B77" s="25"/>
      <c r="C77" s="24" t="s">
        <v>145</v>
      </c>
      <c r="D77" s="26">
        <v>46069</v>
      </c>
      <c r="E77" s="31" t="s">
        <v>25</v>
      </c>
      <c r="F77" s="45" t="s">
        <v>215</v>
      </c>
      <c r="G77" s="74" t="s">
        <v>147</v>
      </c>
      <c r="H77" s="27" t="s">
        <v>218</v>
      </c>
      <c r="I77" s="44">
        <v>1018.9</v>
      </c>
      <c r="J77" s="23"/>
      <c r="K77" s="24" t="s">
        <v>22</v>
      </c>
    </row>
    <row r="78" spans="1:11" x14ac:dyDescent="0.2">
      <c r="A78" s="42"/>
      <c r="B78" s="25"/>
      <c r="C78" s="24"/>
      <c r="D78" s="26"/>
      <c r="E78" s="31"/>
      <c r="F78" s="45"/>
      <c r="G78" s="74"/>
      <c r="H78" s="27"/>
      <c r="I78" s="44"/>
      <c r="J78" s="23"/>
      <c r="K78" s="24"/>
    </row>
    <row r="79" spans="1:11" x14ac:dyDescent="0.2">
      <c r="A79" s="42">
        <v>65</v>
      </c>
      <c r="B79" s="25"/>
      <c r="C79" s="24" t="s">
        <v>161</v>
      </c>
      <c r="D79" s="26">
        <v>45953</v>
      </c>
      <c r="E79" s="75" t="s">
        <v>25</v>
      </c>
      <c r="F79" s="45" t="s">
        <v>162</v>
      </c>
      <c r="G79" s="74" t="s">
        <v>163</v>
      </c>
      <c r="H79" s="27" t="s">
        <v>164</v>
      </c>
      <c r="I79" s="44">
        <v>56.86</v>
      </c>
      <c r="J79" s="25"/>
      <c r="K79" s="76" t="s">
        <v>169</v>
      </c>
    </row>
    <row r="80" spans="1:11" x14ac:dyDescent="0.2">
      <c r="A80" s="42">
        <v>66</v>
      </c>
      <c r="B80" s="25"/>
      <c r="C80" s="24" t="s">
        <v>219</v>
      </c>
      <c r="D80" s="26">
        <v>46038</v>
      </c>
      <c r="E80" s="75" t="s">
        <v>25</v>
      </c>
      <c r="F80" s="45" t="s">
        <v>220</v>
      </c>
      <c r="G80" s="74" t="s">
        <v>221</v>
      </c>
      <c r="H80" s="27" t="s">
        <v>222</v>
      </c>
      <c r="I80" s="44">
        <v>3200</v>
      </c>
      <c r="J80" s="25"/>
      <c r="K80" s="76" t="s">
        <v>243</v>
      </c>
    </row>
    <row r="81" spans="1:14" x14ac:dyDescent="0.2">
      <c r="A81" s="42"/>
      <c r="B81" s="25"/>
      <c r="C81" s="24"/>
      <c r="D81" s="26"/>
      <c r="E81" s="75"/>
      <c r="F81" s="45"/>
      <c r="G81" s="74"/>
      <c r="H81" s="27"/>
      <c r="I81" s="44"/>
      <c r="J81" s="25"/>
      <c r="K81" s="23"/>
    </row>
    <row r="82" spans="1:14" ht="13.5" thickBot="1" x14ac:dyDescent="0.25">
      <c r="A82" s="38"/>
      <c r="C82" s="35" t="s">
        <v>15</v>
      </c>
      <c r="D82" s="48"/>
      <c r="E82" s="49"/>
      <c r="F82" s="49"/>
      <c r="G82" s="13"/>
      <c r="H82" s="13"/>
      <c r="I82" s="50">
        <f>SUM(I8:I81)</f>
        <v>1206218.9799999997</v>
      </c>
      <c r="K82" s="51"/>
      <c r="L82" s="10"/>
      <c r="M82" s="10"/>
      <c r="N82" s="10"/>
    </row>
    <row r="83" spans="1:14" x14ac:dyDescent="0.2">
      <c r="A83" s="38"/>
      <c r="C83"/>
      <c r="D83" s="46"/>
      <c r="H83" s="39"/>
    </row>
    <row r="84" spans="1:14" x14ac:dyDescent="0.2">
      <c r="D84" s="46"/>
      <c r="H84" s="39"/>
    </row>
    <row r="85" spans="1:14" x14ac:dyDescent="0.2">
      <c r="C85" s="19" t="s">
        <v>28</v>
      </c>
      <c r="D85" s="46"/>
      <c r="H85" s="39"/>
    </row>
    <row r="86" spans="1:14" x14ac:dyDescent="0.2">
      <c r="D86" s="46"/>
      <c r="H86" s="39"/>
    </row>
    <row r="87" spans="1:14" x14ac:dyDescent="0.2">
      <c r="C87" s="19" t="s">
        <v>16</v>
      </c>
      <c r="D87" s="46"/>
      <c r="H87" s="39"/>
    </row>
    <row r="88" spans="1:14" x14ac:dyDescent="0.2">
      <c r="B88" s="39" t="s">
        <v>16</v>
      </c>
      <c r="D88" s="46"/>
      <c r="H88" s="39"/>
    </row>
    <row r="89" spans="1:14" x14ac:dyDescent="0.2">
      <c r="D89" s="46"/>
      <c r="H89" s="39"/>
    </row>
    <row r="90" spans="1:14" x14ac:dyDescent="0.2">
      <c r="H90" s="39"/>
    </row>
    <row r="91" spans="1:14" x14ac:dyDescent="0.2">
      <c r="H91" s="39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23 E79 E23:G23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3"/>
  <sheetViews>
    <sheetView zoomScaleNormal="100" zoomScaleSheetLayoutView="90" workbookViewId="0">
      <pane ySplit="8" topLeftCell="A27" activePane="bottomLeft" state="frozen"/>
      <selection pane="bottomLeft" activeCell="A79" sqref="A79"/>
    </sheetView>
  </sheetViews>
  <sheetFormatPr defaultColWidth="9.140625" defaultRowHeight="12.75" x14ac:dyDescent="0.2"/>
  <cols>
    <col min="1" max="1" width="5.28515625" style="81" customWidth="1"/>
    <col min="2" max="2" width="12.85546875" style="81" customWidth="1"/>
    <col min="3" max="3" width="2.28515625" style="55" customWidth="1"/>
    <col min="4" max="4" width="13.42578125" style="55" bestFit="1" customWidth="1"/>
    <col min="5" max="5" width="2.28515625" style="55" customWidth="1"/>
    <col min="6" max="6" width="9.7109375" style="55" bestFit="1" customWidth="1"/>
    <col min="7" max="7" width="2.28515625" style="55" customWidth="1"/>
    <col min="8" max="8" width="8.42578125" style="72" bestFit="1" customWidth="1"/>
    <col min="9" max="9" width="2.28515625" style="55" customWidth="1"/>
    <col min="10" max="10" width="12.140625" style="55" bestFit="1" customWidth="1"/>
    <col min="11" max="11" width="2.28515625" style="55" customWidth="1"/>
    <col min="12" max="12" width="10.7109375" style="55" bestFit="1" customWidth="1"/>
    <col min="13" max="13" width="2.28515625" style="55" customWidth="1"/>
    <col min="14" max="14" width="12.140625" style="55" bestFit="1" customWidth="1"/>
    <col min="15" max="15" width="2.28515625" style="55" customWidth="1"/>
    <col min="16" max="16" width="9.140625" style="55"/>
    <col min="17" max="17" width="10.5703125" style="55" bestFit="1" customWidth="1"/>
    <col min="18" max="18" width="9.140625" style="55"/>
    <col min="19" max="19" width="10.140625" style="55" bestFit="1" customWidth="1"/>
    <col min="20" max="16384" width="9.140625" style="55"/>
  </cols>
  <sheetData>
    <row r="1" spans="1:14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s="88" t="str">
        <f>'KPSC 1-14'!A2</f>
        <v>KPSC Case No. 2025-00257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">
      <c r="A3" s="88" t="s">
        <v>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88" t="s">
        <v>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7" spans="1:14" ht="25.5" x14ac:dyDescent="0.2">
      <c r="A7" s="9" t="s">
        <v>56</v>
      </c>
      <c r="B7" s="56" t="s">
        <v>118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78">
        <v>-1</v>
      </c>
      <c r="B8" s="78">
        <f>A8-1</f>
        <v>-2</v>
      </c>
      <c r="D8" s="78">
        <f>+B8-1</f>
        <v>-3</v>
      </c>
      <c r="F8" s="78">
        <f>+D8-1</f>
        <v>-4</v>
      </c>
      <c r="H8" s="78">
        <f>+F8-1</f>
        <v>-5</v>
      </c>
      <c r="J8" s="78">
        <f>+H8-1</f>
        <v>-6</v>
      </c>
      <c r="L8" s="78">
        <f>+J8-1</f>
        <v>-7</v>
      </c>
      <c r="N8" s="78">
        <f>+L8-1</f>
        <v>-8</v>
      </c>
    </row>
    <row r="9" spans="1:14" x14ac:dyDescent="0.2">
      <c r="A9" s="78"/>
      <c r="B9" s="78"/>
      <c r="D9" s="78"/>
      <c r="F9" s="78"/>
      <c r="J9" s="78"/>
      <c r="L9" s="78"/>
      <c r="N9" s="78"/>
    </row>
    <row r="10" spans="1:14" x14ac:dyDescent="0.2">
      <c r="A10" s="78">
        <v>1</v>
      </c>
      <c r="B10" s="9" t="s">
        <v>71</v>
      </c>
      <c r="D10" s="55" t="s">
        <v>140</v>
      </c>
      <c r="F10" s="69">
        <v>325</v>
      </c>
      <c r="H10" s="79">
        <v>2.7</v>
      </c>
      <c r="J10" s="69">
        <f>ROUND(F10*H10,2)</f>
        <v>877.5</v>
      </c>
      <c r="L10" s="69">
        <v>0</v>
      </c>
      <c r="N10" s="69">
        <f>+J10+L10</f>
        <v>877.5</v>
      </c>
    </row>
    <row r="11" spans="1:14" x14ac:dyDescent="0.2">
      <c r="A11" s="78"/>
      <c r="B11" s="9"/>
      <c r="F11" s="69"/>
      <c r="H11" s="79"/>
      <c r="J11" s="69"/>
      <c r="L11" s="69"/>
      <c r="N11" s="69"/>
    </row>
    <row r="12" spans="1:14" x14ac:dyDescent="0.2">
      <c r="A12" s="78">
        <v>2</v>
      </c>
      <c r="B12" s="9" t="s">
        <v>72</v>
      </c>
      <c r="D12" s="55" t="s">
        <v>140</v>
      </c>
      <c r="F12" s="69">
        <v>340</v>
      </c>
      <c r="H12" s="79">
        <v>2.5</v>
      </c>
      <c r="J12" s="69">
        <f>ROUND(F12*H12,2)</f>
        <v>850</v>
      </c>
      <c r="L12" s="69">
        <v>0</v>
      </c>
      <c r="N12" s="69">
        <f>+J12+L12</f>
        <v>850</v>
      </c>
    </row>
    <row r="13" spans="1:14" x14ac:dyDescent="0.2">
      <c r="A13" s="78"/>
      <c r="B13" s="9"/>
      <c r="F13" s="69"/>
      <c r="H13" s="79"/>
      <c r="J13" s="69"/>
      <c r="L13" s="69"/>
      <c r="N13" s="69"/>
    </row>
    <row r="14" spans="1:14" x14ac:dyDescent="0.2">
      <c r="A14" s="78">
        <v>3</v>
      </c>
      <c r="B14" s="9" t="s">
        <v>73</v>
      </c>
      <c r="D14" s="55" t="s">
        <v>140</v>
      </c>
      <c r="F14" s="69">
        <v>340</v>
      </c>
      <c r="H14" s="79">
        <v>0.9</v>
      </c>
      <c r="J14" s="69">
        <f>ROUND(F14*H14,2)</f>
        <v>306</v>
      </c>
      <c r="L14" s="69">
        <v>0</v>
      </c>
      <c r="N14" s="69">
        <f>+J14+L14</f>
        <v>306</v>
      </c>
    </row>
    <row r="15" spans="1:14" x14ac:dyDescent="0.2">
      <c r="A15" s="78"/>
      <c r="B15" s="9"/>
      <c r="F15" s="69"/>
      <c r="J15" s="69"/>
      <c r="L15" s="69"/>
      <c r="N15" s="69"/>
    </row>
    <row r="16" spans="1:14" x14ac:dyDescent="0.2">
      <c r="A16" s="78">
        <v>4</v>
      </c>
      <c r="B16" s="9" t="s">
        <v>74</v>
      </c>
      <c r="D16" s="55" t="s">
        <v>140</v>
      </c>
      <c r="F16" s="69">
        <v>340</v>
      </c>
      <c r="H16" s="79">
        <v>7.4</v>
      </c>
      <c r="J16" s="69">
        <f>ROUND(F16*H16,2)</f>
        <v>2516</v>
      </c>
      <c r="L16" s="69">
        <v>0</v>
      </c>
      <c r="N16" s="69">
        <f>+J16+L16+J17+L17+J18+L18</f>
        <v>7053.5</v>
      </c>
    </row>
    <row r="17" spans="1:18" x14ac:dyDescent="0.2">
      <c r="A17" s="78">
        <v>5</v>
      </c>
      <c r="B17" s="9"/>
      <c r="D17" s="55" t="s">
        <v>141</v>
      </c>
      <c r="F17" s="69">
        <v>440</v>
      </c>
      <c r="H17" s="79">
        <v>8.6999999999999993</v>
      </c>
      <c r="J17" s="69">
        <f>ROUND(F17*H17,2)</f>
        <v>3828</v>
      </c>
      <c r="L17" s="69">
        <v>0</v>
      </c>
      <c r="N17" s="69"/>
    </row>
    <row r="18" spans="1:18" x14ac:dyDescent="0.2">
      <c r="A18" s="78">
        <v>6</v>
      </c>
      <c r="B18" s="87"/>
      <c r="D18" s="55" t="s">
        <v>142</v>
      </c>
      <c r="F18" s="69">
        <v>215</v>
      </c>
      <c r="H18" s="79">
        <v>3.3</v>
      </c>
      <c r="J18" s="69">
        <f>ROUND(F18*H18,2)</f>
        <v>709.5</v>
      </c>
      <c r="L18" s="69">
        <v>0</v>
      </c>
      <c r="N18" s="77"/>
    </row>
    <row r="19" spans="1:18" x14ac:dyDescent="0.2">
      <c r="A19" s="78"/>
      <c r="B19" s="9"/>
      <c r="F19" s="69"/>
      <c r="H19" s="79"/>
      <c r="J19" s="69"/>
      <c r="L19" s="69"/>
      <c r="N19" s="69"/>
    </row>
    <row r="20" spans="1:18" x14ac:dyDescent="0.2">
      <c r="A20" s="78">
        <v>7</v>
      </c>
      <c r="B20" s="9" t="s">
        <v>75</v>
      </c>
      <c r="D20" s="55" t="s">
        <v>140</v>
      </c>
      <c r="F20" s="69">
        <v>340</v>
      </c>
      <c r="H20" s="79">
        <v>5.5</v>
      </c>
      <c r="J20" s="69">
        <f>ROUND(F20*H20,2)</f>
        <v>1870</v>
      </c>
      <c r="L20" s="69">
        <v>0</v>
      </c>
      <c r="N20" s="69">
        <f>+J20+L20+J21+L21+J22+L22</f>
        <v>5329</v>
      </c>
    </row>
    <row r="21" spans="1:18" x14ac:dyDescent="0.2">
      <c r="A21" s="78">
        <v>8</v>
      </c>
      <c r="B21" s="9"/>
      <c r="D21" s="55" t="s">
        <v>141</v>
      </c>
      <c r="F21" s="69">
        <v>440</v>
      </c>
      <c r="H21" s="79">
        <v>6.2</v>
      </c>
      <c r="J21" s="69">
        <f>ROUND(F21*H21,2)</f>
        <v>2728</v>
      </c>
      <c r="L21" s="69">
        <v>0</v>
      </c>
      <c r="N21" s="69"/>
    </row>
    <row r="22" spans="1:18" x14ac:dyDescent="0.2">
      <c r="A22" s="78">
        <v>9</v>
      </c>
      <c r="B22" s="87"/>
      <c r="D22" s="55" t="s">
        <v>142</v>
      </c>
      <c r="F22" s="69">
        <v>215</v>
      </c>
      <c r="H22" s="79">
        <v>3.4</v>
      </c>
      <c r="J22" s="69">
        <f>ROUND(F22*H22,2)</f>
        <v>731</v>
      </c>
      <c r="L22" s="69">
        <v>0</v>
      </c>
      <c r="N22" s="77"/>
    </row>
    <row r="23" spans="1:18" x14ac:dyDescent="0.2">
      <c r="A23" s="78"/>
      <c r="B23" s="9"/>
      <c r="F23" s="69"/>
      <c r="H23" s="79"/>
      <c r="J23" s="69"/>
      <c r="L23" s="69"/>
      <c r="N23" s="69"/>
      <c r="R23" s="77"/>
    </row>
    <row r="24" spans="1:18" x14ac:dyDescent="0.2">
      <c r="A24" s="78">
        <v>10</v>
      </c>
      <c r="B24" s="9" t="s">
        <v>76</v>
      </c>
      <c r="D24" s="55" t="s">
        <v>140</v>
      </c>
      <c r="F24" s="69">
        <v>340</v>
      </c>
      <c r="H24" s="79">
        <v>4</v>
      </c>
      <c r="J24" s="69">
        <f>ROUND(F24*H24,2)</f>
        <v>1360</v>
      </c>
      <c r="L24" s="69">
        <v>0</v>
      </c>
      <c r="N24" s="69">
        <f>+J24+L24+J25+L25+J26+L26</f>
        <v>5574</v>
      </c>
    </row>
    <row r="25" spans="1:18" x14ac:dyDescent="0.2">
      <c r="A25" s="78">
        <v>11</v>
      </c>
      <c r="B25" s="9"/>
      <c r="D25" s="55" t="s">
        <v>141</v>
      </c>
      <c r="F25" s="69">
        <v>440</v>
      </c>
      <c r="H25" s="79">
        <v>8.6</v>
      </c>
      <c r="J25" s="69">
        <f>ROUND(F25*H25,2)</f>
        <v>3784</v>
      </c>
      <c r="L25" s="69">
        <v>0</v>
      </c>
      <c r="N25" s="69"/>
    </row>
    <row r="26" spans="1:18" x14ac:dyDescent="0.2">
      <c r="A26" s="78">
        <v>12</v>
      </c>
      <c r="B26" s="87"/>
      <c r="D26" s="55" t="s">
        <v>142</v>
      </c>
      <c r="F26" s="69">
        <v>215</v>
      </c>
      <c r="H26" s="79">
        <v>2</v>
      </c>
      <c r="J26" s="69">
        <f>ROUND(F26*H26,2)</f>
        <v>430</v>
      </c>
      <c r="L26" s="69">
        <v>0</v>
      </c>
      <c r="N26" s="77"/>
    </row>
    <row r="27" spans="1:18" x14ac:dyDescent="0.2">
      <c r="A27" s="78"/>
      <c r="B27" s="87"/>
      <c r="F27" s="69"/>
      <c r="H27" s="79"/>
      <c r="J27" s="69"/>
      <c r="L27" s="69"/>
      <c r="N27" s="77"/>
    </row>
    <row r="28" spans="1:18" x14ac:dyDescent="0.2">
      <c r="A28" s="81">
        <v>13</v>
      </c>
      <c r="B28" s="81">
        <v>1761967</v>
      </c>
      <c r="D28" s="55" t="s">
        <v>140</v>
      </c>
      <c r="F28" s="69">
        <v>340</v>
      </c>
      <c r="H28" s="79">
        <v>53.2</v>
      </c>
      <c r="J28" s="69">
        <f>ROUND(F28*H28,2)</f>
        <v>18088</v>
      </c>
      <c r="L28" s="69">
        <v>0</v>
      </c>
      <c r="N28" s="69">
        <f>+J28+L28+J29+L29+J30+L30+J31+L31</f>
        <v>46399.5</v>
      </c>
    </row>
    <row r="29" spans="1:18" x14ac:dyDescent="0.2">
      <c r="A29" s="81">
        <v>14</v>
      </c>
      <c r="D29" s="55" t="s">
        <v>141</v>
      </c>
      <c r="F29" s="69">
        <v>440</v>
      </c>
      <c r="H29" s="79">
        <v>49.8</v>
      </c>
      <c r="J29" s="69">
        <f>ROUND(F29*H29,2)</f>
        <v>21912</v>
      </c>
      <c r="L29" s="69">
        <v>0</v>
      </c>
      <c r="N29" s="69"/>
    </row>
    <row r="30" spans="1:18" x14ac:dyDescent="0.2">
      <c r="A30" s="81">
        <v>15</v>
      </c>
      <c r="D30" s="55" t="s">
        <v>142</v>
      </c>
      <c r="F30" s="69">
        <v>215</v>
      </c>
      <c r="H30" s="79">
        <v>19.3</v>
      </c>
      <c r="J30" s="69">
        <f>ROUND(F30*H30,2)</f>
        <v>4149.5</v>
      </c>
      <c r="L30" s="69">
        <v>0</v>
      </c>
      <c r="N30" s="77"/>
    </row>
    <row r="31" spans="1:18" x14ac:dyDescent="0.2">
      <c r="A31" s="81">
        <v>16</v>
      </c>
      <c r="D31" s="55" t="s">
        <v>171</v>
      </c>
      <c r="F31" s="69">
        <v>250</v>
      </c>
      <c r="H31" s="72">
        <v>9</v>
      </c>
      <c r="J31" s="69">
        <f>ROUND(F31*H31,2)</f>
        <v>2250</v>
      </c>
      <c r="L31" s="69">
        <v>0</v>
      </c>
    </row>
    <row r="32" spans="1:18" x14ac:dyDescent="0.2">
      <c r="F32" s="69"/>
      <c r="J32" s="69"/>
      <c r="L32" s="69"/>
    </row>
    <row r="33" spans="1:17" x14ac:dyDescent="0.2">
      <c r="A33" s="78">
        <v>17</v>
      </c>
      <c r="B33" s="9" t="s">
        <v>159</v>
      </c>
      <c r="D33" s="55" t="s">
        <v>140</v>
      </c>
      <c r="F33" s="69">
        <v>340</v>
      </c>
      <c r="H33" s="79">
        <v>124.4</v>
      </c>
      <c r="J33" s="69">
        <f t="shared" ref="J33:J38" si="0">ROUND(F33*H33,2)</f>
        <v>42296</v>
      </c>
      <c r="L33" s="69">
        <v>171.79</v>
      </c>
      <c r="N33" s="69">
        <f>+J33+L33+J34+L34+J35+L35+J36+L36+J37+L37+J38+L38</f>
        <v>105508.37000000001</v>
      </c>
    </row>
    <row r="34" spans="1:17" x14ac:dyDescent="0.2">
      <c r="A34" s="78">
        <v>18</v>
      </c>
      <c r="B34" s="9"/>
      <c r="D34" s="55" t="s">
        <v>141</v>
      </c>
      <c r="F34" s="69">
        <v>440</v>
      </c>
      <c r="H34" s="79">
        <v>96</v>
      </c>
      <c r="J34" s="69">
        <f t="shared" si="0"/>
        <v>42240</v>
      </c>
      <c r="L34" s="69">
        <f>171.79*2</f>
        <v>343.58</v>
      </c>
      <c r="N34" s="69"/>
    </row>
    <row r="35" spans="1:17" x14ac:dyDescent="0.2">
      <c r="A35" s="78">
        <v>19</v>
      </c>
      <c r="B35" s="87"/>
      <c r="D35" s="55" t="s">
        <v>142</v>
      </c>
      <c r="F35" s="69">
        <v>215</v>
      </c>
      <c r="H35" s="79">
        <v>93.7</v>
      </c>
      <c r="J35" s="69">
        <f t="shared" si="0"/>
        <v>20145.5</v>
      </c>
      <c r="L35" s="69">
        <v>0</v>
      </c>
      <c r="N35" s="77"/>
    </row>
    <row r="36" spans="1:17" x14ac:dyDescent="0.2">
      <c r="A36" s="78">
        <v>20</v>
      </c>
      <c r="B36" s="87"/>
      <c r="D36" s="55" t="s">
        <v>166</v>
      </c>
      <c r="F36" s="69">
        <v>335</v>
      </c>
      <c r="H36" s="79">
        <v>0.4</v>
      </c>
      <c r="J36" s="69">
        <f t="shared" si="0"/>
        <v>134</v>
      </c>
      <c r="L36" s="69">
        <v>0</v>
      </c>
      <c r="N36" s="77"/>
    </row>
    <row r="37" spans="1:17" x14ac:dyDescent="0.2">
      <c r="A37" s="78">
        <v>21</v>
      </c>
      <c r="B37" s="87"/>
      <c r="D37" s="55" t="s">
        <v>165</v>
      </c>
      <c r="F37" s="69">
        <v>275</v>
      </c>
      <c r="H37" s="79">
        <v>0.5</v>
      </c>
      <c r="J37" s="69">
        <f t="shared" si="0"/>
        <v>137.5</v>
      </c>
      <c r="L37" s="69">
        <v>0</v>
      </c>
      <c r="N37" s="77"/>
    </row>
    <row r="38" spans="1:17" x14ac:dyDescent="0.2">
      <c r="A38" s="78">
        <v>22</v>
      </c>
      <c r="B38" s="87"/>
      <c r="D38" s="55" t="s">
        <v>167</v>
      </c>
      <c r="F38" s="69">
        <v>60</v>
      </c>
      <c r="H38" s="79">
        <v>0.5</v>
      </c>
      <c r="J38" s="69">
        <f t="shared" si="0"/>
        <v>30</v>
      </c>
      <c r="L38" s="69">
        <v>10</v>
      </c>
      <c r="N38" s="77"/>
    </row>
    <row r="39" spans="1:17" x14ac:dyDescent="0.2">
      <c r="A39" s="78"/>
      <c r="B39" s="87"/>
      <c r="F39" s="69"/>
      <c r="H39" s="79"/>
      <c r="J39" s="69"/>
      <c r="L39" s="69"/>
      <c r="N39" s="77"/>
    </row>
    <row r="40" spans="1:17" x14ac:dyDescent="0.2">
      <c r="A40" s="78">
        <v>23</v>
      </c>
      <c r="B40" s="9" t="s">
        <v>160</v>
      </c>
      <c r="D40" s="55" t="s">
        <v>140</v>
      </c>
      <c r="F40" s="69">
        <v>320.17</v>
      </c>
      <c r="H40" s="79">
        <v>34.299999999999997</v>
      </c>
      <c r="J40" s="69">
        <v>10982</v>
      </c>
      <c r="L40" s="69">
        <v>0</v>
      </c>
      <c r="N40" s="69">
        <f>J40+J41+J42+L40+L41+L42</f>
        <v>29200.9</v>
      </c>
    </row>
    <row r="41" spans="1:17" x14ac:dyDescent="0.2">
      <c r="A41" s="78">
        <v>24</v>
      </c>
      <c r="B41" s="9"/>
      <c r="D41" s="55" t="s">
        <v>141</v>
      </c>
      <c r="F41" s="69">
        <v>440</v>
      </c>
      <c r="H41" s="79">
        <v>34.200000000000003</v>
      </c>
      <c r="J41" s="69">
        <f t="shared" ref="J41:J50" si="1">ROUND(F41*H41,2)</f>
        <v>15048</v>
      </c>
      <c r="L41" s="69">
        <v>31.9</v>
      </c>
      <c r="N41" s="69"/>
    </row>
    <row r="42" spans="1:17" x14ac:dyDescent="0.2">
      <c r="A42" s="78">
        <v>25</v>
      </c>
      <c r="B42" s="87"/>
      <c r="D42" s="55" t="s">
        <v>142</v>
      </c>
      <c r="F42" s="69">
        <v>215</v>
      </c>
      <c r="H42" s="79">
        <v>14.6</v>
      </c>
      <c r="J42" s="69">
        <f t="shared" si="1"/>
        <v>3139</v>
      </c>
      <c r="L42" s="69">
        <v>0</v>
      </c>
      <c r="N42" s="77"/>
    </row>
    <row r="43" spans="1:17" x14ac:dyDescent="0.2">
      <c r="A43" s="78">
        <v>26</v>
      </c>
      <c r="B43" s="87"/>
      <c r="D43" s="55" t="s">
        <v>172</v>
      </c>
      <c r="F43" s="69"/>
      <c r="H43" s="79"/>
      <c r="J43" s="69"/>
      <c r="L43" s="69"/>
      <c r="N43" s="86">
        <f>Summary!I16-'Stites &amp; Harbison'!N40</f>
        <v>-1458.4500000000007</v>
      </c>
    </row>
    <row r="44" spans="1:17" x14ac:dyDescent="0.2">
      <c r="A44" s="78"/>
      <c r="B44" s="87"/>
      <c r="F44" s="69"/>
      <c r="H44" s="79"/>
      <c r="J44" s="69"/>
      <c r="L44" s="69"/>
      <c r="N44" s="77"/>
    </row>
    <row r="45" spans="1:17" x14ac:dyDescent="0.2">
      <c r="A45" s="78">
        <v>27</v>
      </c>
      <c r="B45" s="9" t="s">
        <v>180</v>
      </c>
      <c r="D45" s="55" t="s">
        <v>140</v>
      </c>
      <c r="F45" s="69">
        <v>340</v>
      </c>
      <c r="H45" s="79">
        <v>53.4</v>
      </c>
      <c r="J45" s="69">
        <f t="shared" si="1"/>
        <v>18156</v>
      </c>
      <c r="L45" s="69">
        <v>0</v>
      </c>
      <c r="N45" s="69">
        <f>+J45+L45+J46+L46+J47+L47</f>
        <v>53626.38</v>
      </c>
      <c r="Q45" s="77"/>
    </row>
    <row r="46" spans="1:17" x14ac:dyDescent="0.2">
      <c r="A46" s="78">
        <v>28</v>
      </c>
      <c r="B46" s="9"/>
      <c r="D46" s="55" t="s">
        <v>141</v>
      </c>
      <c r="F46" s="69">
        <v>440</v>
      </c>
      <c r="H46" s="79">
        <v>70.5</v>
      </c>
      <c r="J46" s="69">
        <f t="shared" si="1"/>
        <v>31020</v>
      </c>
      <c r="L46" s="69">
        <v>0</v>
      </c>
      <c r="N46" s="69"/>
      <c r="Q46" s="77"/>
    </row>
    <row r="47" spans="1:17" x14ac:dyDescent="0.2">
      <c r="A47" s="78">
        <v>29</v>
      </c>
      <c r="B47" s="87"/>
      <c r="D47" s="55" t="s">
        <v>142</v>
      </c>
      <c r="F47" s="69">
        <v>178.73</v>
      </c>
      <c r="H47" s="79">
        <v>24.9</v>
      </c>
      <c r="J47" s="69">
        <f t="shared" si="1"/>
        <v>4450.38</v>
      </c>
      <c r="L47" s="69">
        <v>0</v>
      </c>
      <c r="N47" s="77"/>
    </row>
    <row r="48" spans="1:17" x14ac:dyDescent="0.2">
      <c r="A48" s="78">
        <v>30</v>
      </c>
      <c r="B48" s="87"/>
      <c r="D48" s="55" t="s">
        <v>172</v>
      </c>
      <c r="F48" s="69"/>
      <c r="H48" s="79"/>
      <c r="J48" s="69"/>
      <c r="L48" s="69"/>
      <c r="N48" s="86">
        <f>Summary!I17-'Stites &amp; Harbison'!N45</f>
        <v>-2681.2099999999991</v>
      </c>
    </row>
    <row r="49" spans="1:19" x14ac:dyDescent="0.2">
      <c r="A49" s="78"/>
      <c r="B49" s="87"/>
      <c r="F49" s="69"/>
      <c r="H49" s="79"/>
      <c r="J49" s="69"/>
      <c r="L49" s="69"/>
      <c r="N49" s="77"/>
      <c r="S49" s="77"/>
    </row>
    <row r="50" spans="1:19" x14ac:dyDescent="0.2">
      <c r="A50" s="78">
        <v>31</v>
      </c>
      <c r="B50" s="9" t="s">
        <v>181</v>
      </c>
      <c r="D50" s="55" t="s">
        <v>140</v>
      </c>
      <c r="F50" s="69">
        <v>340</v>
      </c>
      <c r="H50" s="79">
        <v>16.5</v>
      </c>
      <c r="J50" s="69">
        <f t="shared" si="1"/>
        <v>5610</v>
      </c>
      <c r="L50" s="69">
        <v>0</v>
      </c>
      <c r="N50" s="69">
        <f>J50+J51+J52+L50+L51+L52</f>
        <v>14172.5</v>
      </c>
    </row>
    <row r="51" spans="1:19" x14ac:dyDescent="0.2">
      <c r="A51" s="78">
        <v>32</v>
      </c>
      <c r="B51" s="9"/>
      <c r="D51" s="55" t="s">
        <v>141</v>
      </c>
      <c r="F51" s="69">
        <v>440</v>
      </c>
      <c r="H51" s="79">
        <v>11.3</v>
      </c>
      <c r="J51" s="69">
        <f t="shared" ref="J51:J52" si="2">ROUND(F51*H51,2)</f>
        <v>4972</v>
      </c>
      <c r="L51" s="69">
        <v>0</v>
      </c>
      <c r="N51" s="69"/>
      <c r="Q51" s="77"/>
    </row>
    <row r="52" spans="1:19" x14ac:dyDescent="0.2">
      <c r="A52" s="78">
        <v>33</v>
      </c>
      <c r="B52" s="87"/>
      <c r="D52" s="55" t="s">
        <v>142</v>
      </c>
      <c r="F52" s="69">
        <v>215</v>
      </c>
      <c r="H52" s="79">
        <v>16.7</v>
      </c>
      <c r="J52" s="69">
        <f t="shared" si="2"/>
        <v>3590.5</v>
      </c>
      <c r="L52" s="69">
        <v>0</v>
      </c>
      <c r="N52" s="77"/>
      <c r="Q52" s="77"/>
    </row>
    <row r="53" spans="1:19" x14ac:dyDescent="0.2">
      <c r="A53" s="78">
        <v>34</v>
      </c>
      <c r="B53" s="87"/>
      <c r="D53" s="80" t="s">
        <v>172</v>
      </c>
      <c r="F53" s="69"/>
      <c r="H53" s="79"/>
      <c r="J53" s="69"/>
      <c r="L53" s="69"/>
      <c r="N53" s="86">
        <f>Summary!I18-'Stites &amp; Harbison'!N50</f>
        <v>-708.6299999999992</v>
      </c>
    </row>
    <row r="55" spans="1:19" x14ac:dyDescent="0.2">
      <c r="A55" s="78">
        <v>35</v>
      </c>
      <c r="B55" s="85" t="s">
        <v>225</v>
      </c>
      <c r="D55" s="55" t="s">
        <v>140</v>
      </c>
      <c r="F55" s="69">
        <v>340</v>
      </c>
      <c r="H55" s="79">
        <v>0</v>
      </c>
      <c r="J55" s="69">
        <f t="shared" ref="J55:J62" si="3">ROUND(F55*H55,2)</f>
        <v>0</v>
      </c>
      <c r="L55" s="69">
        <v>0</v>
      </c>
      <c r="N55" s="69">
        <f>J55+J56+J57+L55+L56+L57</f>
        <v>528</v>
      </c>
    </row>
    <row r="56" spans="1:19" x14ac:dyDescent="0.2">
      <c r="A56" s="78">
        <v>36</v>
      </c>
      <c r="B56" s="9"/>
      <c r="D56" s="55" t="s">
        <v>141</v>
      </c>
      <c r="F56" s="69">
        <v>440</v>
      </c>
      <c r="H56" s="79">
        <v>1.2</v>
      </c>
      <c r="J56" s="69">
        <f t="shared" si="3"/>
        <v>528</v>
      </c>
      <c r="L56" s="69">
        <v>0</v>
      </c>
      <c r="N56" s="69"/>
      <c r="Q56" s="77"/>
    </row>
    <row r="57" spans="1:19" x14ac:dyDescent="0.2">
      <c r="A57" s="78">
        <v>37</v>
      </c>
      <c r="B57" s="87"/>
      <c r="D57" s="55" t="s">
        <v>142</v>
      </c>
      <c r="F57" s="69">
        <v>215</v>
      </c>
      <c r="H57" s="79">
        <v>0</v>
      </c>
      <c r="J57" s="69">
        <f t="shared" si="3"/>
        <v>0</v>
      </c>
      <c r="L57" s="69">
        <v>0</v>
      </c>
      <c r="N57" s="77"/>
      <c r="Q57" s="77"/>
    </row>
    <row r="58" spans="1:19" x14ac:dyDescent="0.2">
      <c r="A58" s="78">
        <v>38</v>
      </c>
      <c r="B58" s="87"/>
      <c r="D58" s="80" t="s">
        <v>172</v>
      </c>
      <c r="F58" s="69"/>
      <c r="H58" s="79"/>
      <c r="J58" s="69"/>
      <c r="L58" s="69"/>
      <c r="N58" s="77">
        <f>250.8-528</f>
        <v>-277.2</v>
      </c>
      <c r="Q58" s="77"/>
    </row>
    <row r="59" spans="1:19" x14ac:dyDescent="0.2">
      <c r="A59" s="78"/>
      <c r="B59" s="9"/>
      <c r="F59" s="69"/>
      <c r="H59" s="79"/>
      <c r="J59" s="69"/>
      <c r="L59" s="69"/>
      <c r="N59" s="77"/>
    </row>
    <row r="60" spans="1:19" x14ac:dyDescent="0.2">
      <c r="A60" s="78">
        <v>39</v>
      </c>
      <c r="B60" s="9" t="s">
        <v>226</v>
      </c>
      <c r="D60" s="55" t="s">
        <v>140</v>
      </c>
      <c r="F60" s="69">
        <v>340</v>
      </c>
      <c r="H60" s="79">
        <v>91.4</v>
      </c>
      <c r="J60" s="69">
        <f t="shared" si="3"/>
        <v>31076</v>
      </c>
      <c r="L60" s="69">
        <v>559.32000000000005</v>
      </c>
      <c r="N60" s="69">
        <f>J60+J61+J62+L60+L61+L62+J63+L63+J64+L64</f>
        <v>69223.320000000007</v>
      </c>
      <c r="Q60" s="77"/>
    </row>
    <row r="61" spans="1:19" x14ac:dyDescent="0.2">
      <c r="A61" s="78">
        <v>40</v>
      </c>
      <c r="B61" s="87"/>
      <c r="D61" s="55" t="s">
        <v>141</v>
      </c>
      <c r="F61" s="69">
        <v>440</v>
      </c>
      <c r="H61" s="79">
        <v>63.6</v>
      </c>
      <c r="J61" s="69">
        <f t="shared" si="3"/>
        <v>27984</v>
      </c>
      <c r="L61" s="69">
        <v>0</v>
      </c>
      <c r="N61" s="69"/>
      <c r="Q61" s="77"/>
    </row>
    <row r="62" spans="1:19" x14ac:dyDescent="0.2">
      <c r="A62" s="78">
        <v>41</v>
      </c>
      <c r="B62" s="87"/>
      <c r="D62" s="55" t="s">
        <v>142</v>
      </c>
      <c r="F62" s="69">
        <v>215</v>
      </c>
      <c r="H62" s="79">
        <v>38.4</v>
      </c>
      <c r="J62" s="69">
        <f t="shared" si="3"/>
        <v>8256</v>
      </c>
      <c r="L62" s="69">
        <v>0</v>
      </c>
      <c r="N62" s="77"/>
      <c r="Q62" s="77"/>
    </row>
    <row r="63" spans="1:19" x14ac:dyDescent="0.2">
      <c r="A63" s="78">
        <v>42</v>
      </c>
      <c r="B63" s="87"/>
      <c r="D63" s="55" t="s">
        <v>244</v>
      </c>
      <c r="F63" s="69">
        <v>250</v>
      </c>
      <c r="H63" s="79">
        <v>0.7</v>
      </c>
      <c r="J63" s="69">
        <f>F63*H63</f>
        <v>175</v>
      </c>
      <c r="L63" s="69">
        <v>0</v>
      </c>
      <c r="N63" s="77"/>
      <c r="Q63" s="77"/>
    </row>
    <row r="64" spans="1:19" x14ac:dyDescent="0.2">
      <c r="A64" s="78">
        <v>43</v>
      </c>
      <c r="B64" s="87"/>
      <c r="D64" s="55" t="s">
        <v>245</v>
      </c>
      <c r="F64" s="69">
        <v>230</v>
      </c>
      <c r="H64" s="79">
        <v>5.0999999999999996</v>
      </c>
      <c r="J64" s="69">
        <f>F64*H64</f>
        <v>1173</v>
      </c>
      <c r="L64" s="69">
        <v>0</v>
      </c>
      <c r="N64" s="77"/>
      <c r="Q64" s="77"/>
    </row>
    <row r="65" spans="1:17" x14ac:dyDescent="0.2">
      <c r="A65" s="78">
        <v>44</v>
      </c>
      <c r="B65" s="9"/>
      <c r="D65" s="80" t="s">
        <v>172</v>
      </c>
      <c r="F65" s="69"/>
      <c r="H65" s="79"/>
      <c r="J65" s="69"/>
      <c r="L65" s="69"/>
      <c r="N65" s="86">
        <f>Summary!I20-'Stites &amp; Harbison'!N60</f>
        <v>-3970.7000000000044</v>
      </c>
    </row>
    <row r="66" spans="1:17" x14ac:dyDescent="0.2">
      <c r="A66" s="78"/>
      <c r="B66" s="9"/>
      <c r="F66" s="69"/>
      <c r="H66" s="79"/>
      <c r="J66" s="69"/>
      <c r="L66" s="69"/>
      <c r="N66" s="77"/>
      <c r="Q66" s="77"/>
    </row>
    <row r="67" spans="1:17" x14ac:dyDescent="0.2">
      <c r="A67" s="78">
        <v>45</v>
      </c>
      <c r="B67" s="81">
        <v>1782765</v>
      </c>
      <c r="D67" s="55" t="s">
        <v>140</v>
      </c>
      <c r="F67" s="69">
        <v>355</v>
      </c>
      <c r="H67" s="79">
        <v>127.5</v>
      </c>
      <c r="J67" s="69">
        <f t="shared" ref="J67:J69" si="4">ROUND(F67*H67,2)</f>
        <v>45262.5</v>
      </c>
      <c r="L67" s="69">
        <v>12592.76</v>
      </c>
      <c r="N67" s="69">
        <f>J67+J68+J69+L67+L68+L69+J70+L70+J71+L71</f>
        <v>140595.5</v>
      </c>
      <c r="Q67" s="77"/>
    </row>
    <row r="68" spans="1:17" x14ac:dyDescent="0.2">
      <c r="A68" s="78">
        <v>46</v>
      </c>
      <c r="B68" s="87"/>
      <c r="D68" s="55" t="s">
        <v>141</v>
      </c>
      <c r="F68" s="69">
        <v>455</v>
      </c>
      <c r="H68" s="79">
        <v>120.4</v>
      </c>
      <c r="J68" s="69">
        <f t="shared" si="4"/>
        <v>54782</v>
      </c>
      <c r="L68" s="69">
        <v>611.24</v>
      </c>
      <c r="N68" s="69"/>
      <c r="Q68" s="77"/>
    </row>
    <row r="69" spans="1:17" x14ac:dyDescent="0.2">
      <c r="A69" s="81">
        <v>47</v>
      </c>
      <c r="D69" s="55" t="s">
        <v>142</v>
      </c>
      <c r="F69" s="69">
        <v>230</v>
      </c>
      <c r="H69" s="79">
        <v>101.9</v>
      </c>
      <c r="J69" s="69">
        <f t="shared" si="4"/>
        <v>23437</v>
      </c>
      <c r="L69" s="69">
        <v>0</v>
      </c>
      <c r="N69" s="77"/>
      <c r="O69" s="12"/>
    </row>
    <row r="70" spans="1:17" x14ac:dyDescent="0.2">
      <c r="A70" s="81">
        <v>48</v>
      </c>
      <c r="D70" s="55" t="s">
        <v>246</v>
      </c>
      <c r="F70" s="69">
        <v>345</v>
      </c>
      <c r="H70" s="79">
        <v>1.6</v>
      </c>
      <c r="J70" s="69">
        <f>F70*H70</f>
        <v>552</v>
      </c>
      <c r="L70" s="69">
        <v>0</v>
      </c>
      <c r="N70" s="77"/>
      <c r="O70" s="12"/>
    </row>
    <row r="71" spans="1:17" x14ac:dyDescent="0.2">
      <c r="A71" s="81">
        <v>49</v>
      </c>
      <c r="D71" s="55" t="s">
        <v>245</v>
      </c>
      <c r="F71" s="69">
        <v>230</v>
      </c>
      <c r="H71" s="79">
        <v>14.6</v>
      </c>
      <c r="J71" s="69">
        <f>F71*H71</f>
        <v>3358</v>
      </c>
      <c r="L71" s="69">
        <v>0</v>
      </c>
      <c r="N71" s="77"/>
      <c r="O71" s="12"/>
    </row>
    <row r="72" spans="1:17" x14ac:dyDescent="0.2">
      <c r="F72" s="69"/>
      <c r="H72" s="79"/>
      <c r="J72" s="69"/>
      <c r="L72" s="69"/>
      <c r="N72" s="77"/>
    </row>
    <row r="73" spans="1:17" x14ac:dyDescent="0.2">
      <c r="A73" s="78">
        <v>50</v>
      </c>
      <c r="B73" s="81">
        <v>1786241</v>
      </c>
      <c r="D73" s="55" t="s">
        <v>140</v>
      </c>
      <c r="F73" s="69">
        <v>355</v>
      </c>
      <c r="H73" s="79">
        <v>68.5</v>
      </c>
      <c r="J73" s="69">
        <f t="shared" ref="J73:J75" si="5">ROUND(F73*H73,2)</f>
        <v>24317.5</v>
      </c>
      <c r="L73" s="69">
        <v>0</v>
      </c>
      <c r="N73" s="69">
        <f>J73+J74+J75+L73+L74+L75+J76+L76+J77+L77</f>
        <v>41247.5</v>
      </c>
    </row>
    <row r="74" spans="1:17" x14ac:dyDescent="0.2">
      <c r="A74" s="78">
        <v>51</v>
      </c>
      <c r="B74" s="87"/>
      <c r="D74" s="55" t="s">
        <v>141</v>
      </c>
      <c r="F74" s="69">
        <v>455</v>
      </c>
      <c r="H74" s="79">
        <v>15.7</v>
      </c>
      <c r="J74" s="69">
        <f t="shared" si="5"/>
        <v>7143.5</v>
      </c>
      <c r="L74" s="69">
        <v>0</v>
      </c>
      <c r="N74" s="69"/>
    </row>
    <row r="75" spans="1:17" x14ac:dyDescent="0.2">
      <c r="A75" s="81">
        <v>52</v>
      </c>
      <c r="D75" s="55" t="s">
        <v>142</v>
      </c>
      <c r="F75" s="69">
        <v>230</v>
      </c>
      <c r="H75" s="79">
        <v>30.4</v>
      </c>
      <c r="J75" s="69">
        <f t="shared" si="5"/>
        <v>6992</v>
      </c>
      <c r="L75" s="69">
        <v>0</v>
      </c>
      <c r="N75" s="77"/>
    </row>
    <row r="76" spans="1:17" x14ac:dyDescent="0.2">
      <c r="A76" s="81">
        <v>53</v>
      </c>
      <c r="D76" s="55" t="s">
        <v>246</v>
      </c>
      <c r="F76" s="69">
        <v>345</v>
      </c>
      <c r="H76" s="79">
        <v>2.7</v>
      </c>
      <c r="J76" s="69">
        <f>F76*H76</f>
        <v>931.50000000000011</v>
      </c>
      <c r="L76" s="69">
        <v>0</v>
      </c>
      <c r="N76" s="77"/>
    </row>
    <row r="77" spans="1:17" x14ac:dyDescent="0.2">
      <c r="A77" s="81">
        <v>54</v>
      </c>
      <c r="D77" s="55" t="s">
        <v>245</v>
      </c>
      <c r="F77" s="69">
        <v>230</v>
      </c>
      <c r="H77" s="79">
        <v>8.1</v>
      </c>
      <c r="J77" s="69">
        <f>F77*H77</f>
        <v>1863</v>
      </c>
      <c r="L77" s="69">
        <v>0</v>
      </c>
      <c r="N77" s="77"/>
    </row>
    <row r="78" spans="1:17" x14ac:dyDescent="0.2">
      <c r="F78" s="69"/>
      <c r="H78" s="79"/>
      <c r="J78" s="69"/>
      <c r="L78" s="69"/>
      <c r="N78" s="77"/>
    </row>
    <row r="79" spans="1:17" ht="13.5" thickBot="1" x14ac:dyDescent="0.25">
      <c r="D79" s="13" t="s">
        <v>6</v>
      </c>
      <c r="E79" s="12"/>
      <c r="F79" s="71">
        <f>J79/H79</f>
        <v>344.28743028159425</v>
      </c>
      <c r="G79" s="12"/>
      <c r="H79" s="22">
        <f>SUM(H10:H77)</f>
        <v>1470.2000000000003</v>
      </c>
      <c r="I79" s="12"/>
      <c r="J79" s="18">
        <f>SUM(J10:J77)</f>
        <v>506171.38</v>
      </c>
      <c r="K79" s="12"/>
      <c r="L79" s="18">
        <f>SUM(L10:L77)</f>
        <v>14320.59</v>
      </c>
      <c r="M79" s="12"/>
      <c r="N79" s="18">
        <f>SUM(N10:O77)</f>
        <v>511395.77999999997</v>
      </c>
    </row>
    <row r="80" spans="1:17" ht="13.5" thickTop="1" x14ac:dyDescent="0.2"/>
    <row r="81" spans="10:14" x14ac:dyDescent="0.2">
      <c r="N81" s="77"/>
    </row>
    <row r="83" spans="10:14" x14ac:dyDescent="0.2">
      <c r="J83" s="77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7"/>
  <sheetViews>
    <sheetView zoomScaleNormal="100" workbookViewId="0">
      <pane ySplit="8" topLeftCell="A9" activePane="bottomLeft" state="frozen"/>
      <selection pane="bottomLeft" activeCell="B8" sqref="B8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s="88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88" t="s">
        <v>117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7" spans="1:14" ht="25.5" x14ac:dyDescent="0.2">
      <c r="A7" s="9" t="s">
        <v>38</v>
      </c>
      <c r="B7" s="9" t="s">
        <v>118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1" t="s">
        <v>78</v>
      </c>
      <c r="D10" s="55" t="s">
        <v>139</v>
      </c>
      <c r="F10" s="69" t="s">
        <v>139</v>
      </c>
      <c r="H10" s="72" t="s">
        <v>139</v>
      </c>
      <c r="J10" s="4">
        <v>12500</v>
      </c>
      <c r="L10" s="4">
        <v>0</v>
      </c>
      <c r="N10" s="4">
        <f>J10+L10</f>
        <v>12500</v>
      </c>
    </row>
    <row r="11" spans="1:14" x14ac:dyDescent="0.2">
      <c r="A11" s="29"/>
      <c r="B11" s="1"/>
      <c r="D11" s="55"/>
      <c r="F11" s="4"/>
      <c r="J11" s="4"/>
      <c r="L11" s="4"/>
      <c r="N11" s="4"/>
    </row>
    <row r="12" spans="1:14" x14ac:dyDescent="0.2">
      <c r="A12" s="29">
        <v>2</v>
      </c>
      <c r="B12" s="83" t="s">
        <v>174</v>
      </c>
      <c r="D12" s="55" t="s">
        <v>231</v>
      </c>
      <c r="F12" s="4">
        <v>325</v>
      </c>
      <c r="H12" s="5">
        <v>1.5</v>
      </c>
      <c r="J12" s="4">
        <v>487.5</v>
      </c>
      <c r="L12" s="4">
        <v>0</v>
      </c>
      <c r="N12" s="4">
        <v>487.5</v>
      </c>
    </row>
    <row r="13" spans="1:14" x14ac:dyDescent="0.2">
      <c r="A13" s="29"/>
      <c r="B13" s="1"/>
      <c r="D13" s="55"/>
      <c r="F13" s="4"/>
      <c r="J13" s="4"/>
      <c r="L13" s="4"/>
      <c r="N13" s="4"/>
    </row>
    <row r="14" spans="1:14" x14ac:dyDescent="0.2">
      <c r="A14" s="29">
        <v>3</v>
      </c>
      <c r="B14" s="1" t="s">
        <v>206</v>
      </c>
      <c r="D14" s="55" t="s">
        <v>231</v>
      </c>
      <c r="F14" s="4">
        <v>325</v>
      </c>
      <c r="H14" s="5">
        <v>2</v>
      </c>
      <c r="J14" s="4">
        <v>650</v>
      </c>
      <c r="L14" s="4">
        <v>0</v>
      </c>
      <c r="N14" s="4">
        <v>650</v>
      </c>
    </row>
    <row r="15" spans="1:14" x14ac:dyDescent="0.2">
      <c r="A15" s="29"/>
      <c r="B15" s="1"/>
      <c r="D15" s="55"/>
      <c r="F15" s="4"/>
      <c r="J15" s="4"/>
      <c r="L15" s="4"/>
      <c r="N15" s="4"/>
    </row>
    <row r="16" spans="1:14" x14ac:dyDescent="0.2">
      <c r="A16" s="29">
        <v>4</v>
      </c>
      <c r="B16" s="1" t="s">
        <v>228</v>
      </c>
      <c r="D16" s="55" t="s">
        <v>231</v>
      </c>
      <c r="F16" s="4">
        <v>325</v>
      </c>
      <c r="H16" s="5">
        <v>14.5</v>
      </c>
      <c r="J16" s="4">
        <v>4712.5</v>
      </c>
      <c r="L16" s="4">
        <v>150.80000000000001</v>
      </c>
      <c r="N16" s="4">
        <v>4863.3</v>
      </c>
    </row>
    <row r="17" spans="1:15" x14ac:dyDescent="0.2">
      <c r="A17" s="29"/>
      <c r="B17" s="1"/>
      <c r="D17" s="55"/>
      <c r="F17" s="4"/>
      <c r="J17" s="4"/>
      <c r="L17" s="4"/>
      <c r="N17" s="4"/>
    </row>
    <row r="18" spans="1:15" ht="13.5" thickBot="1" x14ac:dyDescent="0.25">
      <c r="A18" s="29"/>
      <c r="B18" s="1"/>
      <c r="D18" s="13" t="s">
        <v>6</v>
      </c>
      <c r="E18" s="12"/>
      <c r="F18" s="14"/>
      <c r="G18" s="12"/>
      <c r="H18" s="65">
        <f>SUM(H10:H16)</f>
        <v>18</v>
      </c>
      <c r="I18" s="12"/>
      <c r="J18" s="18">
        <f>SUM(J10:J16)</f>
        <v>18350</v>
      </c>
      <c r="K18" s="12"/>
      <c r="L18" s="18">
        <f>SUM(L10:L16)</f>
        <v>150.80000000000001</v>
      </c>
      <c r="M18" s="12"/>
      <c r="N18" s="18">
        <f>SUM(N10:O16)</f>
        <v>18500.8</v>
      </c>
    </row>
    <row r="19" spans="1:15" ht="13.5" thickTop="1" x14ac:dyDescent="0.2">
      <c r="A19" s="29"/>
      <c r="B19" s="1"/>
      <c r="D19" s="55"/>
      <c r="F19" s="4"/>
      <c r="J19" s="4"/>
      <c r="L19" s="4"/>
      <c r="N19" s="4"/>
    </row>
    <row r="20" spans="1:15" x14ac:dyDescent="0.2">
      <c r="A20" s="29"/>
      <c r="B20" s="1"/>
      <c r="D20" s="55"/>
      <c r="F20" s="4"/>
      <c r="J20" s="4"/>
      <c r="L20" s="69"/>
      <c r="N20" s="4"/>
    </row>
    <row r="22" spans="1:15" x14ac:dyDescent="0.2">
      <c r="A22" s="29"/>
      <c r="B22" s="1"/>
      <c r="D22" s="55"/>
      <c r="F22" s="4"/>
      <c r="J22" s="4"/>
      <c r="L22" s="4"/>
      <c r="N22" s="17"/>
      <c r="O22" s="12"/>
    </row>
    <row r="23" spans="1:15" x14ac:dyDescent="0.2">
      <c r="A23" s="29"/>
      <c r="B23" s="1"/>
      <c r="D23" s="55"/>
      <c r="F23" s="4"/>
      <c r="J23" s="4"/>
      <c r="L23" s="4"/>
      <c r="N23" s="17"/>
      <c r="O23" s="12"/>
    </row>
    <row r="25" spans="1:15" x14ac:dyDescent="0.2">
      <c r="A25" s="29"/>
      <c r="B25" s="70"/>
      <c r="D25" s="55"/>
      <c r="F25" s="69"/>
      <c r="J25" s="4"/>
      <c r="L25" s="4"/>
      <c r="N25" s="17"/>
    </row>
    <row r="26" spans="1:15" x14ac:dyDescent="0.2">
      <c r="A26" s="29"/>
      <c r="B26" s="20"/>
      <c r="D26" s="55"/>
      <c r="F26" s="69"/>
      <c r="J26" s="4"/>
      <c r="L26" s="4"/>
      <c r="N26" s="17"/>
    </row>
    <row r="27" spans="1:15" x14ac:dyDescent="0.2">
      <c r="A27" s="29"/>
      <c r="B27" s="20"/>
      <c r="D27" s="55"/>
      <c r="F27" s="4"/>
      <c r="J27" s="4"/>
      <c r="L27" s="69"/>
      <c r="N27" s="4"/>
    </row>
    <row r="28" spans="1:15" x14ac:dyDescent="0.2">
      <c r="A28" s="29"/>
      <c r="B28" s="20"/>
      <c r="F28" s="69"/>
      <c r="J28" s="4"/>
      <c r="L28" s="4"/>
      <c r="N28" s="17"/>
    </row>
    <row r="29" spans="1:15" x14ac:dyDescent="0.2">
      <c r="A29" s="29"/>
      <c r="B29" s="70"/>
      <c r="D29" s="55"/>
      <c r="F29" s="69"/>
      <c r="J29" s="4"/>
      <c r="L29" s="4"/>
      <c r="N29" s="17"/>
    </row>
    <row r="30" spans="1:15" x14ac:dyDescent="0.2">
      <c r="A30" s="29"/>
      <c r="B30" s="20"/>
      <c r="D30" s="55"/>
      <c r="F30" s="69"/>
      <c r="J30" s="4"/>
      <c r="L30" s="4"/>
      <c r="N30" s="17"/>
    </row>
    <row r="31" spans="1:15" x14ac:dyDescent="0.2">
      <c r="A31" s="29"/>
      <c r="B31" s="20"/>
      <c r="D31" s="55"/>
      <c r="F31" s="4"/>
      <c r="J31" s="4"/>
      <c r="L31" s="69"/>
      <c r="N31" s="4"/>
    </row>
    <row r="32" spans="1:15" x14ac:dyDescent="0.2">
      <c r="A32" s="29"/>
      <c r="B32" s="20"/>
      <c r="F32" s="69"/>
      <c r="J32" s="4"/>
      <c r="L32" s="4"/>
      <c r="N32" s="17"/>
    </row>
    <row r="33" spans="1:14" x14ac:dyDescent="0.2">
      <c r="A33" s="29"/>
      <c r="B33" s="20"/>
      <c r="F33" s="69"/>
      <c r="J33" s="4"/>
      <c r="L33" s="4"/>
      <c r="N33" s="17"/>
    </row>
    <row r="34" spans="1:14" x14ac:dyDescent="0.2">
      <c r="A34" s="29"/>
      <c r="B34" s="70"/>
      <c r="D34" s="55"/>
      <c r="F34" s="69"/>
      <c r="J34" s="4"/>
      <c r="L34" s="4"/>
      <c r="N34" s="17"/>
    </row>
    <row r="35" spans="1:14" x14ac:dyDescent="0.2">
      <c r="A35" s="29"/>
      <c r="B35" s="20"/>
      <c r="D35" s="55"/>
      <c r="F35" s="69"/>
      <c r="J35" s="4"/>
      <c r="L35" s="4"/>
      <c r="N35" s="17"/>
    </row>
    <row r="36" spans="1:14" x14ac:dyDescent="0.2">
      <c r="A36" s="29"/>
      <c r="B36" s="20"/>
      <c r="F36" s="69"/>
      <c r="J36" s="4"/>
      <c r="L36" s="4"/>
      <c r="N36" s="17"/>
    </row>
    <row r="37" spans="1:14" x14ac:dyDescent="0.2">
      <c r="A37" s="29"/>
      <c r="B37" s="20"/>
      <c r="F37" s="69"/>
      <c r="J37" s="4"/>
      <c r="L37" s="4"/>
      <c r="N37" s="17"/>
    </row>
    <row r="38" spans="1:14" x14ac:dyDescent="0.2">
      <c r="A38" s="29"/>
      <c r="B38" s="70"/>
      <c r="D38" s="55"/>
      <c r="F38" s="69"/>
      <c r="J38" s="4"/>
      <c r="L38" s="4"/>
      <c r="N38" s="17"/>
    </row>
    <row r="39" spans="1:14" x14ac:dyDescent="0.2">
      <c r="A39" s="29"/>
      <c r="B39" s="20"/>
      <c r="D39" s="55"/>
      <c r="F39" s="69"/>
      <c r="J39" s="4"/>
      <c r="L39" s="4"/>
      <c r="N39" s="17"/>
    </row>
    <row r="40" spans="1:14" x14ac:dyDescent="0.2">
      <c r="A40" s="29"/>
      <c r="B40" s="20"/>
      <c r="F40" s="69"/>
      <c r="J40" s="4"/>
      <c r="L40" s="4"/>
      <c r="N40" s="17"/>
    </row>
    <row r="41" spans="1:14" x14ac:dyDescent="0.2">
      <c r="A41" s="29"/>
      <c r="B41" s="20"/>
      <c r="F41" s="69"/>
      <c r="J41" s="4"/>
      <c r="L41" s="4"/>
      <c r="N41" s="17"/>
    </row>
    <row r="42" spans="1:14" x14ac:dyDescent="0.2">
      <c r="A42" s="29"/>
      <c r="B42" s="20"/>
      <c r="F42" s="69"/>
      <c r="J42" s="4"/>
      <c r="L42" s="4"/>
      <c r="N42" s="17"/>
    </row>
    <row r="43" spans="1:14" x14ac:dyDescent="0.2">
      <c r="A43" s="29"/>
      <c r="B43" s="20"/>
      <c r="F43" s="69"/>
      <c r="J43" s="4"/>
      <c r="L43" s="4"/>
      <c r="N43" s="17"/>
    </row>
    <row r="44" spans="1:14" x14ac:dyDescent="0.2">
      <c r="A44" s="29"/>
      <c r="B44" s="20"/>
      <c r="F44" s="69"/>
      <c r="J44" s="4"/>
      <c r="L44" s="4"/>
      <c r="N44" s="17"/>
    </row>
    <row r="45" spans="1:14" x14ac:dyDescent="0.2">
      <c r="A45" s="29"/>
      <c r="B45" s="20"/>
      <c r="F45" s="69"/>
      <c r="J45" s="4"/>
      <c r="L45" s="4"/>
      <c r="N45" s="17"/>
    </row>
    <row r="46" spans="1:14" x14ac:dyDescent="0.2">
      <c r="A46" s="29"/>
      <c r="B46" s="20"/>
      <c r="F46" s="69"/>
      <c r="J46" s="4"/>
      <c r="L46" s="4"/>
      <c r="N46" s="17"/>
    </row>
    <row r="47" spans="1:14" x14ac:dyDescent="0.2">
      <c r="A47" s="29"/>
      <c r="B47" s="20"/>
      <c r="F47" s="69"/>
      <c r="J47" s="4"/>
      <c r="L47" s="4"/>
      <c r="N47" s="17"/>
    </row>
    <row r="48" spans="1:14" x14ac:dyDescent="0.2">
      <c r="A48" s="29"/>
      <c r="B48" s="20"/>
      <c r="F48" s="69"/>
      <c r="J48" s="4"/>
      <c r="L48" s="4"/>
      <c r="N48" s="17"/>
    </row>
    <row r="49" spans="1:15" x14ac:dyDescent="0.2">
      <c r="A49" s="29"/>
      <c r="B49" s="20"/>
      <c r="F49" s="69"/>
      <c r="J49" s="4"/>
      <c r="L49" s="4"/>
      <c r="N49" s="17"/>
    </row>
    <row r="50" spans="1:15" x14ac:dyDescent="0.2">
      <c r="A50" s="29"/>
      <c r="B50" s="20"/>
      <c r="F50" s="69"/>
      <c r="J50" s="4"/>
      <c r="L50" s="4"/>
      <c r="N50" s="17"/>
    </row>
    <row r="51" spans="1:15" x14ac:dyDescent="0.2">
      <c r="A51" s="29"/>
      <c r="B51" s="20"/>
      <c r="F51" s="69"/>
      <c r="J51" s="4"/>
      <c r="L51" s="4"/>
      <c r="N51" s="17"/>
    </row>
    <row r="52" spans="1:15" x14ac:dyDescent="0.2">
      <c r="A52" s="29"/>
      <c r="B52" s="20"/>
      <c r="F52" s="69"/>
      <c r="J52" s="4"/>
      <c r="L52" s="4"/>
      <c r="N52" s="17"/>
    </row>
    <row r="57" spans="1:15" x14ac:dyDescent="0.2">
      <c r="O57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71"/>
  <sheetViews>
    <sheetView zoomScaleNormal="100" zoomScaleSheetLayoutView="80" workbookViewId="0">
      <pane ySplit="8" topLeftCell="A33" activePane="bottomLeft" state="frozen"/>
      <selection pane="bottomLeft" activeCell="A8" sqref="A8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9.285156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11.140625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s="88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88" t="s">
        <v>53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7" spans="1:14" ht="25.5" x14ac:dyDescent="0.2">
      <c r="A7" s="9" t="s">
        <v>56</v>
      </c>
      <c r="B7" s="56" t="s">
        <v>118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1" t="s">
        <v>92</v>
      </c>
      <c r="D10" s="55" t="s">
        <v>122</v>
      </c>
      <c r="F10" s="4">
        <v>320</v>
      </c>
      <c r="H10" s="64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">
      <c r="A11" s="29">
        <v>2</v>
      </c>
      <c r="B11" s="1"/>
      <c r="D11" s="55" t="s">
        <v>123</v>
      </c>
      <c r="F11" s="4">
        <v>170</v>
      </c>
      <c r="H11" s="64">
        <v>7</v>
      </c>
      <c r="J11" s="4">
        <f>ROUND(F11*H11,2)</f>
        <v>1190</v>
      </c>
      <c r="L11" s="4">
        <v>0</v>
      </c>
      <c r="N11" s="4"/>
    </row>
    <row r="12" spans="1:14" x14ac:dyDescent="0.2">
      <c r="A12" s="29">
        <v>3</v>
      </c>
      <c r="B12" s="1"/>
      <c r="D12" s="55" t="s">
        <v>124</v>
      </c>
      <c r="F12" s="4">
        <v>230</v>
      </c>
      <c r="H12" s="64">
        <v>25.5</v>
      </c>
      <c r="J12" s="4">
        <f>ROUND(F12*H12,2)</f>
        <v>5865</v>
      </c>
      <c r="L12" s="4">
        <v>0</v>
      </c>
      <c r="N12" s="4"/>
    </row>
    <row r="13" spans="1:14" x14ac:dyDescent="0.2">
      <c r="A13" s="29">
        <v>4</v>
      </c>
      <c r="B13" s="1"/>
      <c r="D13" s="55" t="s">
        <v>125</v>
      </c>
      <c r="F13" s="4">
        <v>130</v>
      </c>
      <c r="H13" s="64">
        <v>9</v>
      </c>
      <c r="J13" s="4">
        <f>ROUND(F13*H13,2)</f>
        <v>1170</v>
      </c>
      <c r="L13" s="4">
        <v>0</v>
      </c>
      <c r="N13" s="4"/>
    </row>
    <row r="14" spans="1:14" x14ac:dyDescent="0.2">
      <c r="A14" s="29">
        <v>5</v>
      </c>
      <c r="B14" s="1"/>
      <c r="D14" s="55" t="s">
        <v>126</v>
      </c>
      <c r="F14" s="4">
        <v>140</v>
      </c>
      <c r="H14" s="64">
        <v>6</v>
      </c>
      <c r="J14" s="4">
        <f>ROUND(F14*H14,2)</f>
        <v>840</v>
      </c>
      <c r="L14" s="4">
        <v>0</v>
      </c>
      <c r="N14" s="4"/>
    </row>
    <row r="15" spans="1:14" x14ac:dyDescent="0.2">
      <c r="A15" s="29"/>
      <c r="B15" s="1"/>
      <c r="D15" s="55"/>
      <c r="F15" s="4"/>
      <c r="H15" s="64"/>
      <c r="J15" s="4"/>
      <c r="L15" s="4"/>
      <c r="N15" s="4"/>
    </row>
    <row r="16" spans="1:14" x14ac:dyDescent="0.2">
      <c r="A16" s="29">
        <v>6</v>
      </c>
      <c r="B16" s="9" t="s">
        <v>127</v>
      </c>
      <c r="D16" s="55" t="s">
        <v>122</v>
      </c>
      <c r="F16" s="4">
        <v>320</v>
      </c>
      <c r="H16" s="64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">
      <c r="A17" s="29">
        <v>7</v>
      </c>
      <c r="B17" s="1"/>
      <c r="D17" s="55" t="s">
        <v>123</v>
      </c>
      <c r="F17" s="4">
        <v>170</v>
      </c>
      <c r="H17" s="64">
        <v>28</v>
      </c>
      <c r="J17" s="4">
        <f>ROUND(F17*H17,2)</f>
        <v>4760</v>
      </c>
      <c r="L17" s="4">
        <v>0</v>
      </c>
      <c r="N17" s="4"/>
    </row>
    <row r="18" spans="1:15" x14ac:dyDescent="0.2">
      <c r="A18" s="29">
        <v>8</v>
      </c>
      <c r="B18" s="1"/>
      <c r="D18" s="55" t="s">
        <v>124</v>
      </c>
      <c r="F18" s="4">
        <v>230</v>
      </c>
      <c r="H18" s="64">
        <v>41</v>
      </c>
      <c r="J18" s="4">
        <f>ROUND(F18*H18,2)</f>
        <v>9430</v>
      </c>
      <c r="L18" s="4">
        <v>0</v>
      </c>
      <c r="N18" s="4"/>
    </row>
    <row r="19" spans="1:15" x14ac:dyDescent="0.2">
      <c r="A19" s="29">
        <v>9</v>
      </c>
      <c r="B19" s="1"/>
      <c r="D19" s="55" t="s">
        <v>125</v>
      </c>
      <c r="F19" s="4">
        <v>130</v>
      </c>
      <c r="H19" s="64">
        <v>2</v>
      </c>
      <c r="J19" s="4">
        <f>ROUND(F19*H19,2)</f>
        <v>260</v>
      </c>
      <c r="L19" s="4">
        <v>0</v>
      </c>
      <c r="N19" s="4"/>
    </row>
    <row r="20" spans="1:15" x14ac:dyDescent="0.2">
      <c r="A20" s="29">
        <v>10</v>
      </c>
      <c r="B20" s="1"/>
      <c r="D20" s="55" t="s">
        <v>126</v>
      </c>
      <c r="F20" s="4">
        <v>140</v>
      </c>
      <c r="H20" s="64">
        <v>2</v>
      </c>
      <c r="J20" s="4">
        <f>ROUND(F20*H20,2)</f>
        <v>280</v>
      </c>
      <c r="L20" s="4">
        <v>0</v>
      </c>
      <c r="N20" s="4"/>
    </row>
    <row r="21" spans="1:15" x14ac:dyDescent="0.2">
      <c r="A21" s="29"/>
      <c r="B21" s="1"/>
      <c r="D21" s="55"/>
      <c r="F21" s="4"/>
      <c r="H21" s="64"/>
      <c r="J21" s="4"/>
      <c r="L21" s="4"/>
      <c r="N21" s="4"/>
    </row>
    <row r="22" spans="1:15" x14ac:dyDescent="0.2">
      <c r="A22" s="29">
        <v>11</v>
      </c>
      <c r="B22" s="9" t="s">
        <v>128</v>
      </c>
      <c r="D22" s="55" t="s">
        <v>122</v>
      </c>
      <c r="F22" s="4">
        <v>340</v>
      </c>
      <c r="H22" s="64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">
      <c r="A23" s="29">
        <v>12</v>
      </c>
      <c r="B23" s="1"/>
      <c r="D23" s="55" t="s">
        <v>123</v>
      </c>
      <c r="F23" s="4">
        <v>180</v>
      </c>
      <c r="H23" s="64">
        <v>5</v>
      </c>
      <c r="J23" s="4">
        <f>ROUND(F23*H23,2)</f>
        <v>900</v>
      </c>
      <c r="L23" s="4">
        <v>0</v>
      </c>
      <c r="N23" s="4"/>
    </row>
    <row r="24" spans="1:15" x14ac:dyDescent="0.2">
      <c r="A24" s="29">
        <v>13</v>
      </c>
      <c r="B24" s="1"/>
      <c r="D24" s="55" t="s">
        <v>124</v>
      </c>
      <c r="F24" s="4">
        <v>240</v>
      </c>
      <c r="H24" s="64">
        <v>25</v>
      </c>
      <c r="J24" s="4">
        <f>ROUND(F24*H24,2)</f>
        <v>6000</v>
      </c>
      <c r="L24" s="4">
        <v>0</v>
      </c>
      <c r="N24" s="4"/>
    </row>
    <row r="25" spans="1:15" x14ac:dyDescent="0.2">
      <c r="A25" s="29">
        <v>14</v>
      </c>
      <c r="B25" s="1"/>
      <c r="D25" s="55" t="s">
        <v>125</v>
      </c>
      <c r="F25" s="4">
        <v>140</v>
      </c>
      <c r="H25" s="64">
        <v>8</v>
      </c>
      <c r="J25" s="4">
        <f>ROUND(F25*H25,2)</f>
        <v>1120</v>
      </c>
      <c r="L25" s="4">
        <v>0</v>
      </c>
      <c r="N25" s="4"/>
    </row>
    <row r="26" spans="1:15" x14ac:dyDescent="0.2">
      <c r="A26" s="29">
        <v>15</v>
      </c>
      <c r="B26" s="1"/>
      <c r="D26" s="55" t="s">
        <v>126</v>
      </c>
      <c r="F26" s="4">
        <v>150</v>
      </c>
      <c r="H26" s="64">
        <v>3</v>
      </c>
      <c r="J26" s="4">
        <f>ROUND(F26*H26,2)</f>
        <v>450</v>
      </c>
      <c r="L26" s="4">
        <v>0</v>
      </c>
      <c r="N26" s="4"/>
    </row>
    <row r="27" spans="1:15" x14ac:dyDescent="0.2">
      <c r="A27" s="29"/>
      <c r="B27" s="1"/>
      <c r="D27" s="55"/>
      <c r="F27" s="4"/>
      <c r="H27" s="64"/>
      <c r="J27" s="4"/>
      <c r="L27" s="4"/>
      <c r="N27" s="4"/>
    </row>
    <row r="28" spans="1:15" x14ac:dyDescent="0.2">
      <c r="A28" s="29">
        <v>16</v>
      </c>
      <c r="B28" s="9" t="s">
        <v>88</v>
      </c>
      <c r="D28" s="55" t="s">
        <v>122</v>
      </c>
      <c r="F28" s="4">
        <v>340</v>
      </c>
      <c r="H28" s="64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">
      <c r="A29" s="29">
        <v>17</v>
      </c>
      <c r="B29" s="1"/>
      <c r="D29" s="55" t="s">
        <v>123</v>
      </c>
      <c r="F29" s="4">
        <v>180</v>
      </c>
      <c r="H29" s="64">
        <v>6.5</v>
      </c>
      <c r="J29" s="4">
        <f>ROUND(F29*H29,2)</f>
        <v>1170</v>
      </c>
      <c r="L29" s="4">
        <v>0</v>
      </c>
      <c r="N29" s="4"/>
    </row>
    <row r="30" spans="1:15" x14ac:dyDescent="0.2">
      <c r="A30" s="29">
        <v>18</v>
      </c>
      <c r="B30" s="1"/>
      <c r="D30" s="55" t="s">
        <v>124</v>
      </c>
      <c r="F30" s="4">
        <v>240</v>
      </c>
      <c r="H30" s="64">
        <v>9</v>
      </c>
      <c r="J30" s="4">
        <f>ROUND(F30*H30,2)</f>
        <v>2160</v>
      </c>
      <c r="L30" s="4">
        <v>0</v>
      </c>
      <c r="N30" s="4"/>
    </row>
    <row r="31" spans="1:15" x14ac:dyDescent="0.2">
      <c r="A31" s="29">
        <v>19</v>
      </c>
      <c r="B31" s="1"/>
      <c r="D31" s="55" t="s">
        <v>125</v>
      </c>
      <c r="F31" s="4">
        <v>140</v>
      </c>
      <c r="H31" s="64">
        <v>1</v>
      </c>
      <c r="J31" s="4">
        <f>ROUND(F31*H31,2)</f>
        <v>140</v>
      </c>
      <c r="L31" s="4">
        <v>0</v>
      </c>
      <c r="N31" s="4"/>
    </row>
    <row r="32" spans="1:15" x14ac:dyDescent="0.2">
      <c r="A32" s="29">
        <v>20</v>
      </c>
      <c r="B32" s="1"/>
      <c r="D32" s="55" t="s">
        <v>126</v>
      </c>
      <c r="F32" s="4">
        <v>150</v>
      </c>
      <c r="H32" s="64">
        <v>0.5</v>
      </c>
      <c r="J32" s="4">
        <f>ROUND(F32*H32,2)</f>
        <v>75</v>
      </c>
      <c r="L32" s="4">
        <v>0</v>
      </c>
      <c r="N32" s="4"/>
      <c r="O32" s="12"/>
    </row>
    <row r="33" spans="1:15" x14ac:dyDescent="0.2">
      <c r="A33" s="29"/>
      <c r="B33" s="1"/>
      <c r="D33" s="10"/>
      <c r="F33" s="4"/>
      <c r="J33" s="4"/>
      <c r="L33" s="4"/>
      <c r="N33" s="17"/>
      <c r="O33" s="12"/>
    </row>
    <row r="34" spans="1:15" x14ac:dyDescent="0.2">
      <c r="A34" s="29">
        <v>21</v>
      </c>
      <c r="B34" s="9" t="s">
        <v>89</v>
      </c>
      <c r="D34" s="55" t="s">
        <v>122</v>
      </c>
      <c r="F34" s="4">
        <v>340</v>
      </c>
      <c r="H34" s="64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x14ac:dyDescent="0.2">
      <c r="A35" s="29">
        <v>22</v>
      </c>
      <c r="B35" s="1"/>
      <c r="D35" s="55" t="s">
        <v>123</v>
      </c>
      <c r="F35" s="4">
        <v>180</v>
      </c>
      <c r="H35" s="64">
        <v>2</v>
      </c>
      <c r="J35" s="4">
        <f>ROUND(F35*H35,2)</f>
        <v>360</v>
      </c>
      <c r="L35" s="4">
        <v>0</v>
      </c>
      <c r="N35" s="4"/>
      <c r="O35" s="12"/>
    </row>
    <row r="36" spans="1:15" x14ac:dyDescent="0.2">
      <c r="A36" s="29">
        <v>23</v>
      </c>
      <c r="B36" s="1"/>
      <c r="D36" s="55" t="s">
        <v>124</v>
      </c>
      <c r="F36" s="4">
        <v>240</v>
      </c>
      <c r="H36" s="64">
        <v>32.5</v>
      </c>
      <c r="J36" s="4">
        <f>ROUND(F36*H36,2)</f>
        <v>7800</v>
      </c>
      <c r="L36" s="4">
        <v>0</v>
      </c>
      <c r="N36" s="4"/>
      <c r="O36" s="12"/>
    </row>
    <row r="37" spans="1:15" x14ac:dyDescent="0.2">
      <c r="A37" s="29">
        <v>24</v>
      </c>
      <c r="B37" s="1"/>
      <c r="D37" s="55" t="s">
        <v>125</v>
      </c>
      <c r="F37" s="4">
        <v>140</v>
      </c>
      <c r="H37" s="64">
        <v>3</v>
      </c>
      <c r="J37" s="4">
        <f>ROUND(F37*H37,2)</f>
        <v>420</v>
      </c>
      <c r="L37" s="4">
        <v>0</v>
      </c>
      <c r="N37" s="4"/>
      <c r="O37" s="12"/>
    </row>
    <row r="38" spans="1:15" x14ac:dyDescent="0.2">
      <c r="A38" s="29">
        <v>25</v>
      </c>
      <c r="B38" s="1"/>
      <c r="D38" s="55" t="s">
        <v>126</v>
      </c>
      <c r="F38" s="4">
        <v>150</v>
      </c>
      <c r="H38" s="64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">
      <c r="A39" s="29"/>
      <c r="B39" s="1"/>
      <c r="D39" s="10"/>
      <c r="F39" s="4"/>
      <c r="H39" s="64"/>
      <c r="J39" s="4"/>
      <c r="L39" s="4"/>
      <c r="N39" s="4"/>
    </row>
    <row r="40" spans="1:15" x14ac:dyDescent="0.2">
      <c r="A40" s="29">
        <v>26</v>
      </c>
      <c r="B40" s="9" t="s">
        <v>90</v>
      </c>
      <c r="D40" s="55" t="s">
        <v>122</v>
      </c>
      <c r="F40" s="4">
        <v>340</v>
      </c>
      <c r="H40" s="64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">
      <c r="A41" s="29">
        <v>27</v>
      </c>
      <c r="B41" s="1"/>
      <c r="D41" s="55" t="s">
        <v>123</v>
      </c>
      <c r="F41" s="4">
        <v>180</v>
      </c>
      <c r="H41" s="64">
        <v>33.5</v>
      </c>
      <c r="J41" s="4">
        <f t="shared" si="0"/>
        <v>6030</v>
      </c>
      <c r="L41" s="4">
        <v>0</v>
      </c>
      <c r="N41" s="4"/>
    </row>
    <row r="42" spans="1:15" x14ac:dyDescent="0.2">
      <c r="A42" s="29">
        <v>28</v>
      </c>
      <c r="B42" s="1"/>
      <c r="D42" s="55" t="s">
        <v>124</v>
      </c>
      <c r="F42" s="4">
        <v>240</v>
      </c>
      <c r="H42" s="64">
        <v>42.5</v>
      </c>
      <c r="J42" s="4">
        <f t="shared" si="0"/>
        <v>10200</v>
      </c>
      <c r="L42" s="4">
        <v>0</v>
      </c>
      <c r="N42" s="4"/>
    </row>
    <row r="43" spans="1:15" x14ac:dyDescent="0.2">
      <c r="A43" s="29">
        <v>29</v>
      </c>
      <c r="B43" s="1"/>
      <c r="D43" s="55" t="s">
        <v>125</v>
      </c>
      <c r="F43" s="4">
        <v>140</v>
      </c>
      <c r="H43" s="64">
        <v>2</v>
      </c>
      <c r="J43" s="4">
        <f t="shared" si="0"/>
        <v>280</v>
      </c>
      <c r="L43" s="4">
        <v>0</v>
      </c>
      <c r="N43" s="4"/>
    </row>
    <row r="44" spans="1:15" x14ac:dyDescent="0.2">
      <c r="A44" s="29">
        <v>30</v>
      </c>
      <c r="B44" s="1"/>
      <c r="D44" s="55" t="s">
        <v>126</v>
      </c>
      <c r="F44" s="4">
        <v>150</v>
      </c>
      <c r="H44" s="64">
        <v>0.5</v>
      </c>
      <c r="J44" s="4">
        <f t="shared" si="0"/>
        <v>75</v>
      </c>
      <c r="L44" s="4">
        <v>0</v>
      </c>
      <c r="N44" s="4"/>
    </row>
    <row r="45" spans="1:15" x14ac:dyDescent="0.2">
      <c r="A45" s="29">
        <v>31</v>
      </c>
      <c r="B45" s="1"/>
      <c r="D45" s="55" t="s">
        <v>129</v>
      </c>
      <c r="F45" s="4">
        <v>205</v>
      </c>
      <c r="H45" s="64">
        <v>12</v>
      </c>
      <c r="J45" s="4">
        <f t="shared" si="0"/>
        <v>2460</v>
      </c>
      <c r="L45" s="4">
        <v>0</v>
      </c>
      <c r="N45" s="4"/>
    </row>
    <row r="46" spans="1:15" x14ac:dyDescent="0.2">
      <c r="A46" s="29"/>
      <c r="B46" s="1"/>
      <c r="D46" s="55"/>
      <c r="F46" s="4"/>
      <c r="H46" s="64"/>
      <c r="J46" s="4"/>
      <c r="L46" s="4"/>
      <c r="N46" s="4"/>
    </row>
    <row r="47" spans="1:15" x14ac:dyDescent="0.2">
      <c r="A47" s="29">
        <v>32</v>
      </c>
      <c r="B47" s="9" t="s">
        <v>91</v>
      </c>
      <c r="D47" s="55" t="s">
        <v>122</v>
      </c>
      <c r="F47" s="4">
        <v>340</v>
      </c>
      <c r="H47" s="64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">
      <c r="A48" s="29">
        <v>33</v>
      </c>
      <c r="B48" s="1"/>
      <c r="D48" s="55" t="s">
        <v>123</v>
      </c>
      <c r="F48" s="4">
        <v>180</v>
      </c>
      <c r="H48" s="64">
        <v>22</v>
      </c>
      <c r="J48" s="4">
        <f>ROUND(F48*H48,2)</f>
        <v>3960</v>
      </c>
      <c r="L48" s="4">
        <v>0</v>
      </c>
      <c r="N48" s="4"/>
    </row>
    <row r="49" spans="1:14" x14ac:dyDescent="0.2">
      <c r="A49" s="29">
        <v>34</v>
      </c>
      <c r="B49" s="1"/>
      <c r="D49" s="55" t="s">
        <v>124</v>
      </c>
      <c r="F49" s="4">
        <v>240</v>
      </c>
      <c r="H49" s="64">
        <v>19.5</v>
      </c>
      <c r="J49" s="4">
        <f>ROUND(F49*H49,2)</f>
        <v>4680</v>
      </c>
      <c r="L49" s="4">
        <v>0</v>
      </c>
      <c r="N49" s="4"/>
    </row>
    <row r="50" spans="1:14" x14ac:dyDescent="0.2">
      <c r="A50" s="29">
        <v>35</v>
      </c>
      <c r="B50" s="1"/>
      <c r="D50" s="55" t="s">
        <v>126</v>
      </c>
      <c r="F50" s="4">
        <v>150</v>
      </c>
      <c r="H50" s="64">
        <v>5</v>
      </c>
      <c r="J50" s="4">
        <f>ROUND(F50*H50,2)</f>
        <v>750</v>
      </c>
      <c r="L50" s="4">
        <v>0</v>
      </c>
      <c r="N50" s="4"/>
    </row>
    <row r="51" spans="1:14" x14ac:dyDescent="0.2">
      <c r="A51" s="29"/>
      <c r="B51" s="1"/>
      <c r="D51" s="55"/>
      <c r="F51" s="4"/>
      <c r="H51" s="64"/>
      <c r="J51" s="4"/>
      <c r="L51" s="4"/>
      <c r="N51" s="4"/>
    </row>
    <row r="52" spans="1:14" x14ac:dyDescent="0.2">
      <c r="A52" s="29">
        <v>36</v>
      </c>
      <c r="B52" s="9" t="s">
        <v>154</v>
      </c>
      <c r="D52" s="55" t="s">
        <v>122</v>
      </c>
      <c r="F52" s="4">
        <v>340</v>
      </c>
      <c r="H52" s="64">
        <v>5</v>
      </c>
      <c r="J52" s="4">
        <f>ROUND(F52*H52,2)</f>
        <v>1700</v>
      </c>
      <c r="L52" s="4">
        <v>0</v>
      </c>
      <c r="N52" s="4">
        <f>J52+L52+J53+L53+J54+L54+J55+L55</f>
        <v>4055</v>
      </c>
    </row>
    <row r="53" spans="1:14" x14ac:dyDescent="0.2">
      <c r="A53" s="29">
        <v>37</v>
      </c>
      <c r="B53" s="1"/>
      <c r="D53" s="55" t="s">
        <v>123</v>
      </c>
      <c r="F53" s="4">
        <v>180</v>
      </c>
      <c r="H53" s="64">
        <v>7.5</v>
      </c>
      <c r="J53" s="4">
        <f>ROUND(F53*H53,2)</f>
        <v>1350</v>
      </c>
      <c r="L53" s="4">
        <v>0</v>
      </c>
      <c r="N53" s="4"/>
    </row>
    <row r="54" spans="1:14" x14ac:dyDescent="0.2">
      <c r="A54" s="29">
        <v>38</v>
      </c>
      <c r="B54" s="1"/>
      <c r="D54" s="55" t="s">
        <v>124</v>
      </c>
      <c r="F54" s="4">
        <v>240</v>
      </c>
      <c r="H54" s="64">
        <v>2</v>
      </c>
      <c r="J54" s="4">
        <f>ROUND(F54*H54,2)</f>
        <v>480</v>
      </c>
      <c r="L54" s="4">
        <v>0</v>
      </c>
      <c r="N54" s="4"/>
    </row>
    <row r="55" spans="1:14" x14ac:dyDescent="0.2">
      <c r="A55" s="29">
        <v>39</v>
      </c>
      <c r="B55" s="1"/>
      <c r="D55" s="55" t="s">
        <v>126</v>
      </c>
      <c r="F55" s="4">
        <v>150</v>
      </c>
      <c r="H55" s="64">
        <v>3.5</v>
      </c>
      <c r="J55" s="4">
        <f>ROUND(F55*H55,2)</f>
        <v>525</v>
      </c>
      <c r="L55" s="4">
        <v>0</v>
      </c>
      <c r="N55" s="4"/>
    </row>
    <row r="56" spans="1:14" x14ac:dyDescent="0.2">
      <c r="A56" s="29"/>
      <c r="B56" s="1"/>
      <c r="D56" s="55"/>
      <c r="F56" s="4"/>
      <c r="H56" s="64"/>
      <c r="J56" s="4"/>
      <c r="L56" s="4"/>
      <c r="N56" s="4"/>
    </row>
    <row r="57" spans="1:14" x14ac:dyDescent="0.2">
      <c r="A57" s="29">
        <v>40</v>
      </c>
      <c r="B57" s="1" t="s">
        <v>232</v>
      </c>
      <c r="D57" s="55" t="s">
        <v>122</v>
      </c>
      <c r="F57" s="4">
        <v>340</v>
      </c>
      <c r="H57" s="64">
        <v>3.5</v>
      </c>
      <c r="J57" s="4">
        <f>F57*H57</f>
        <v>1190</v>
      </c>
      <c r="L57" s="4">
        <v>0</v>
      </c>
      <c r="N57" s="4">
        <v>5240</v>
      </c>
    </row>
    <row r="58" spans="1:14" x14ac:dyDescent="0.2">
      <c r="A58" s="29">
        <v>41</v>
      </c>
      <c r="B58" s="1"/>
      <c r="D58" s="55" t="s">
        <v>123</v>
      </c>
      <c r="F58" s="4">
        <v>180</v>
      </c>
      <c r="H58" s="64">
        <v>3.5</v>
      </c>
      <c r="J58" s="4">
        <f t="shared" ref="J58:J60" si="1">F58*H58</f>
        <v>630</v>
      </c>
      <c r="L58" s="4">
        <v>0</v>
      </c>
      <c r="N58" s="4"/>
    </row>
    <row r="59" spans="1:14" x14ac:dyDescent="0.2">
      <c r="A59" s="29">
        <v>42</v>
      </c>
      <c r="B59" s="1"/>
      <c r="D59" s="55" t="s">
        <v>124</v>
      </c>
      <c r="F59" s="4">
        <v>240</v>
      </c>
      <c r="H59" s="64">
        <v>13</v>
      </c>
      <c r="J59" s="4">
        <f t="shared" si="1"/>
        <v>3120</v>
      </c>
      <c r="L59" s="4">
        <v>0</v>
      </c>
      <c r="N59" s="4"/>
    </row>
    <row r="60" spans="1:14" x14ac:dyDescent="0.2">
      <c r="A60" s="29">
        <v>43</v>
      </c>
      <c r="B60" s="1"/>
      <c r="D60" s="55" t="s">
        <v>126</v>
      </c>
      <c r="F60" s="4">
        <v>150</v>
      </c>
      <c r="H60" s="64">
        <v>2</v>
      </c>
      <c r="J60" s="4">
        <f t="shared" si="1"/>
        <v>300</v>
      </c>
      <c r="L60" s="4">
        <v>0</v>
      </c>
      <c r="N60" s="4"/>
    </row>
    <row r="61" spans="1:14" x14ac:dyDescent="0.2">
      <c r="A61" s="29"/>
      <c r="B61" s="1"/>
      <c r="D61" s="55"/>
      <c r="F61" s="4"/>
      <c r="H61" s="64"/>
      <c r="J61" s="4"/>
      <c r="L61" s="4"/>
      <c r="N61" s="4"/>
    </row>
    <row r="62" spans="1:14" x14ac:dyDescent="0.2">
      <c r="A62" s="29">
        <v>44</v>
      </c>
      <c r="B62" s="1" t="s">
        <v>232</v>
      </c>
      <c r="D62" s="55" t="s">
        <v>122</v>
      </c>
      <c r="F62" s="4">
        <v>340</v>
      </c>
      <c r="H62" s="64">
        <v>8</v>
      </c>
      <c r="J62" s="4">
        <f>F62*H62</f>
        <v>2720</v>
      </c>
      <c r="L62" s="4">
        <v>0</v>
      </c>
      <c r="N62" s="4">
        <v>11690</v>
      </c>
    </row>
    <row r="63" spans="1:14" x14ac:dyDescent="0.2">
      <c r="A63" s="29">
        <v>45</v>
      </c>
      <c r="B63" s="1"/>
      <c r="D63" s="55" t="s">
        <v>123</v>
      </c>
      <c r="F63" s="4">
        <v>180</v>
      </c>
      <c r="H63" s="64">
        <v>6</v>
      </c>
      <c r="J63" s="4">
        <f t="shared" ref="J63:J65" si="2">F63*H63</f>
        <v>1080</v>
      </c>
      <c r="L63" s="4">
        <v>0</v>
      </c>
      <c r="N63" s="4"/>
    </row>
    <row r="64" spans="1:14" x14ac:dyDescent="0.2">
      <c r="A64" s="29">
        <v>46</v>
      </c>
      <c r="B64" s="1"/>
      <c r="D64" s="55" t="s">
        <v>124</v>
      </c>
      <c r="F64" s="4">
        <v>240</v>
      </c>
      <c r="H64" s="64">
        <v>31</v>
      </c>
      <c r="J64" s="4">
        <f t="shared" si="2"/>
        <v>7440</v>
      </c>
      <c r="L64" s="4">
        <v>0</v>
      </c>
      <c r="N64" s="4"/>
    </row>
    <row r="65" spans="1:15" x14ac:dyDescent="0.2">
      <c r="A65" s="29">
        <v>47</v>
      </c>
      <c r="B65" s="1"/>
      <c r="D65" s="55" t="s">
        <v>126</v>
      </c>
      <c r="F65" s="4">
        <v>150</v>
      </c>
      <c r="H65" s="64">
        <v>3</v>
      </c>
      <c r="J65" s="4">
        <f t="shared" si="2"/>
        <v>450</v>
      </c>
      <c r="L65" s="4">
        <v>0</v>
      </c>
      <c r="N65" s="4"/>
    </row>
    <row r="67" spans="1:15" ht="13.5" thickBot="1" x14ac:dyDescent="0.25">
      <c r="A67" s="29"/>
      <c r="D67" s="13" t="s">
        <v>6</v>
      </c>
      <c r="E67" s="12"/>
      <c r="F67" s="71">
        <f>J67/H67</f>
        <v>222.57763975155279</v>
      </c>
      <c r="G67" s="12"/>
      <c r="H67" s="22">
        <f>SUM(H10:H66)</f>
        <v>483</v>
      </c>
      <c r="I67" s="12"/>
      <c r="J67" s="18">
        <f>SUM(J10:J66)</f>
        <v>107505</v>
      </c>
      <c r="K67" s="12"/>
      <c r="L67" s="18">
        <f>SUM(L10:L66)</f>
        <v>3866.7</v>
      </c>
      <c r="M67" s="12"/>
      <c r="N67" s="18">
        <f>SUM(N10:N66)</f>
        <v>111371.7</v>
      </c>
    </row>
    <row r="68" spans="1:15" ht="13.5" thickTop="1" x14ac:dyDescent="0.2"/>
    <row r="71" spans="1:15" x14ac:dyDescent="0.2">
      <c r="O7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zoomScaleNormal="100" zoomScaleSheetLayoutView="80" workbookViewId="0">
      <pane ySplit="8" topLeftCell="A9" activePane="bottomLeft" state="frozen"/>
      <selection pane="bottomLeft" activeCell="A9" sqref="A9"/>
    </sheetView>
  </sheetViews>
  <sheetFormatPr defaultRowHeight="12.75" x14ac:dyDescent="0.2"/>
  <cols>
    <col min="1" max="1" width="4.42578125" bestFit="1" customWidth="1"/>
    <col min="2" max="2" width="13.2851562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s="88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88" t="s">
        <v>54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7" spans="1:14" ht="25.5" x14ac:dyDescent="0.2">
      <c r="A7" s="28" t="s">
        <v>38</v>
      </c>
      <c r="B7" s="56" t="s">
        <v>118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8" t="s">
        <v>39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9" t="s">
        <v>133</v>
      </c>
      <c r="D10" s="55" t="s">
        <v>131</v>
      </c>
      <c r="F10" s="4">
        <v>475</v>
      </c>
      <c r="H10" s="64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">
      <c r="A11" s="29"/>
      <c r="B11" s="1"/>
      <c r="D11" s="10"/>
      <c r="F11" s="4"/>
      <c r="H11" s="64"/>
      <c r="J11" s="4"/>
      <c r="L11" s="4"/>
      <c r="N11" s="4"/>
    </row>
    <row r="12" spans="1:14" x14ac:dyDescent="0.2">
      <c r="A12" s="29">
        <v>2</v>
      </c>
      <c r="B12" s="9" t="s">
        <v>134</v>
      </c>
      <c r="D12" s="55" t="s">
        <v>131</v>
      </c>
      <c r="F12" s="4">
        <v>475</v>
      </c>
      <c r="H12" s="64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">
      <c r="A13" s="29">
        <v>3</v>
      </c>
      <c r="B13" s="1"/>
      <c r="D13" s="55" t="s">
        <v>132</v>
      </c>
      <c r="F13" s="4">
        <v>190</v>
      </c>
      <c r="H13" s="64">
        <v>46</v>
      </c>
      <c r="J13" s="4">
        <f>ROUND(F13*H13,2)</f>
        <v>8740</v>
      </c>
      <c r="L13" s="4">
        <v>0</v>
      </c>
      <c r="N13" s="4"/>
    </row>
    <row r="14" spans="1:14" x14ac:dyDescent="0.2">
      <c r="A14" s="29">
        <v>4</v>
      </c>
      <c r="B14" s="1"/>
      <c r="D14" s="55" t="s">
        <v>135</v>
      </c>
      <c r="F14" s="4">
        <v>385</v>
      </c>
      <c r="H14" s="64">
        <v>0.5</v>
      </c>
      <c r="J14" s="4">
        <f>ROUND(F14*H14,2)</f>
        <v>192.5</v>
      </c>
      <c r="L14" s="4">
        <v>0</v>
      </c>
      <c r="N14" s="4"/>
    </row>
    <row r="15" spans="1:14" x14ac:dyDescent="0.2">
      <c r="A15" s="29"/>
      <c r="B15" s="1"/>
      <c r="D15" s="10"/>
      <c r="F15" s="4"/>
      <c r="H15" s="64"/>
      <c r="J15" s="4"/>
      <c r="L15" s="4"/>
      <c r="N15" s="4"/>
    </row>
    <row r="16" spans="1:14" x14ac:dyDescent="0.2">
      <c r="A16" s="29">
        <v>5</v>
      </c>
      <c r="B16" s="9" t="s">
        <v>136</v>
      </c>
      <c r="D16" s="55" t="s">
        <v>131</v>
      </c>
      <c r="F16" s="4">
        <v>475</v>
      </c>
      <c r="H16" s="64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">
      <c r="A17" s="29">
        <v>6</v>
      </c>
      <c r="B17" s="1"/>
      <c r="D17" s="55" t="s">
        <v>132</v>
      </c>
      <c r="F17" s="4">
        <v>190</v>
      </c>
      <c r="H17" s="64">
        <v>32</v>
      </c>
      <c r="J17" s="4">
        <f>ROUND(F17*H17,2)</f>
        <v>6080</v>
      </c>
      <c r="L17" s="4">
        <v>0</v>
      </c>
      <c r="N17" s="4"/>
    </row>
    <row r="18" spans="1:14" x14ac:dyDescent="0.2">
      <c r="A18" s="29"/>
      <c r="B18" s="1"/>
      <c r="D18" s="10"/>
      <c r="F18" s="4"/>
      <c r="H18" s="64"/>
      <c r="J18" s="4"/>
      <c r="L18" s="4"/>
      <c r="N18" s="4"/>
    </row>
    <row r="19" spans="1:14" x14ac:dyDescent="0.2">
      <c r="A19" s="29">
        <v>7</v>
      </c>
      <c r="B19" s="9" t="s">
        <v>130</v>
      </c>
      <c r="D19" s="55" t="s">
        <v>131</v>
      </c>
      <c r="F19" s="4">
        <v>475</v>
      </c>
      <c r="H19" s="64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">
      <c r="A20" s="29">
        <v>8</v>
      </c>
      <c r="B20" s="1"/>
      <c r="D20" s="55" t="s">
        <v>132</v>
      </c>
      <c r="F20" s="4">
        <v>190</v>
      </c>
      <c r="H20" s="64">
        <v>42</v>
      </c>
      <c r="J20" s="4">
        <f>ROUND(F20*H20,2)</f>
        <v>7980</v>
      </c>
      <c r="L20" s="4">
        <v>0</v>
      </c>
      <c r="N20" s="4"/>
    </row>
    <row r="21" spans="1:14" x14ac:dyDescent="0.2">
      <c r="A21" s="29"/>
      <c r="B21" s="1"/>
      <c r="D21" s="10"/>
      <c r="F21" s="4"/>
      <c r="H21" s="64"/>
      <c r="J21" s="4"/>
      <c r="L21" s="4"/>
      <c r="N21" s="4"/>
    </row>
    <row r="22" spans="1:14" x14ac:dyDescent="0.2">
      <c r="A22" s="29">
        <v>9</v>
      </c>
      <c r="B22" s="9" t="s">
        <v>137</v>
      </c>
      <c r="D22" s="55" t="s">
        <v>131</v>
      </c>
      <c r="F22" s="4">
        <v>475</v>
      </c>
      <c r="H22" s="64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">
      <c r="A23" s="29">
        <v>10</v>
      </c>
      <c r="B23" s="1"/>
      <c r="D23" s="55" t="s">
        <v>132</v>
      </c>
      <c r="F23" s="4">
        <v>190</v>
      </c>
      <c r="H23" s="64">
        <v>24</v>
      </c>
      <c r="J23" s="4">
        <f>ROUND(F23*H23,2)</f>
        <v>4560</v>
      </c>
      <c r="L23" s="4">
        <v>0</v>
      </c>
      <c r="N23" s="4"/>
    </row>
    <row r="24" spans="1:14" x14ac:dyDescent="0.2">
      <c r="A24" s="29"/>
      <c r="B24" s="1"/>
      <c r="D24" s="10"/>
      <c r="F24" s="4"/>
      <c r="H24" s="64"/>
      <c r="J24" s="4"/>
      <c r="L24" s="4"/>
      <c r="N24" s="4"/>
    </row>
    <row r="25" spans="1:14" x14ac:dyDescent="0.2">
      <c r="A25" s="29">
        <v>11</v>
      </c>
      <c r="B25" s="9" t="s">
        <v>138</v>
      </c>
      <c r="D25" s="55" t="s">
        <v>131</v>
      </c>
      <c r="F25" s="4">
        <v>475</v>
      </c>
      <c r="H25" s="64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">
      <c r="A26" s="29">
        <v>12</v>
      </c>
      <c r="B26" s="1"/>
      <c r="D26" s="55" t="s">
        <v>132</v>
      </c>
      <c r="F26" s="4">
        <v>190</v>
      </c>
      <c r="H26" s="64">
        <v>1</v>
      </c>
      <c r="J26" s="4">
        <f>ROUND(F26*H26,2)</f>
        <v>190</v>
      </c>
      <c r="L26" s="4">
        <v>0</v>
      </c>
      <c r="N26" s="4"/>
    </row>
    <row r="27" spans="1:14" x14ac:dyDescent="0.2">
      <c r="A27" s="29"/>
      <c r="B27" s="1"/>
      <c r="D27" s="10"/>
      <c r="F27" s="4"/>
      <c r="H27" s="64"/>
      <c r="J27" s="4"/>
      <c r="L27" s="4"/>
      <c r="N27" s="4"/>
    </row>
    <row r="28" spans="1:14" x14ac:dyDescent="0.2">
      <c r="A28" s="29">
        <v>13</v>
      </c>
      <c r="B28" s="9" t="s">
        <v>138</v>
      </c>
      <c r="D28" s="55" t="s">
        <v>131</v>
      </c>
      <c r="F28" s="4">
        <v>475</v>
      </c>
      <c r="H28" s="64">
        <v>4</v>
      </c>
      <c r="J28" s="4">
        <f>ROUND(F28*H28,2)</f>
        <v>1900</v>
      </c>
      <c r="L28" s="4">
        <v>0</v>
      </c>
      <c r="N28" s="4">
        <f>J28+L28+J29+L29</f>
        <v>2660</v>
      </c>
    </row>
    <row r="29" spans="1:14" x14ac:dyDescent="0.2">
      <c r="A29" s="29">
        <v>14</v>
      </c>
      <c r="B29" s="1"/>
      <c r="D29" s="55" t="s">
        <v>132</v>
      </c>
      <c r="F29" s="4">
        <v>190</v>
      </c>
      <c r="H29" s="64">
        <v>4</v>
      </c>
      <c r="J29" s="4">
        <f>ROUND(F29*H29,2)</f>
        <v>760</v>
      </c>
      <c r="L29" s="4">
        <v>0</v>
      </c>
      <c r="N29" s="4"/>
    </row>
    <row r="30" spans="1:14" x14ac:dyDescent="0.2">
      <c r="A30" s="29"/>
      <c r="B30" s="1"/>
      <c r="D30" s="10"/>
      <c r="F30" s="4"/>
      <c r="H30" s="64"/>
      <c r="J30" s="4"/>
      <c r="L30" s="4"/>
      <c r="N30" s="4"/>
    </row>
    <row r="31" spans="1:14" x14ac:dyDescent="0.2">
      <c r="A31" s="29">
        <v>15</v>
      </c>
      <c r="B31" s="1" t="s">
        <v>186</v>
      </c>
      <c r="D31" s="55" t="s">
        <v>131</v>
      </c>
      <c r="F31" s="4">
        <v>475</v>
      </c>
      <c r="H31" s="64">
        <v>1.5</v>
      </c>
      <c r="J31" s="4">
        <f>ROUND(F31*H31,2)</f>
        <v>712.5</v>
      </c>
      <c r="L31" s="4">
        <v>0</v>
      </c>
      <c r="N31" s="4">
        <f>J31+L31+J32+L32</f>
        <v>712.5</v>
      </c>
    </row>
    <row r="32" spans="1:14" x14ac:dyDescent="0.2">
      <c r="A32" s="29"/>
      <c r="B32" s="1"/>
      <c r="D32" s="10"/>
      <c r="F32" s="4"/>
      <c r="H32" s="64"/>
      <c r="J32" s="4"/>
      <c r="L32" s="4"/>
      <c r="N32" s="4"/>
    </row>
    <row r="33" spans="1:15" x14ac:dyDescent="0.2">
      <c r="A33" s="29">
        <v>16</v>
      </c>
      <c r="B33" s="1" t="s">
        <v>233</v>
      </c>
      <c r="D33" s="55" t="s">
        <v>131</v>
      </c>
      <c r="F33" s="4">
        <v>475</v>
      </c>
      <c r="H33" s="64">
        <v>11</v>
      </c>
      <c r="J33" s="4">
        <v>5225</v>
      </c>
      <c r="L33" s="4">
        <v>740.76</v>
      </c>
      <c r="N33" s="4">
        <v>5965.76</v>
      </c>
    </row>
    <row r="34" spans="1:15" x14ac:dyDescent="0.2">
      <c r="A34" s="29"/>
      <c r="B34" s="1"/>
      <c r="D34" s="10"/>
      <c r="F34" s="4"/>
      <c r="H34" s="64"/>
      <c r="J34" s="4"/>
      <c r="L34" s="4"/>
      <c r="N34" s="4"/>
    </row>
    <row r="35" spans="1:15" ht="13.5" thickBot="1" x14ac:dyDescent="0.25">
      <c r="A35" s="29"/>
      <c r="D35" s="13" t="s">
        <v>6</v>
      </c>
      <c r="E35" s="12"/>
      <c r="F35" s="71">
        <f>J35/H35</f>
        <v>258.6641221374046</v>
      </c>
      <c r="G35" s="12"/>
      <c r="H35" s="65">
        <f>SUM(H10:H33)</f>
        <v>196.5</v>
      </c>
      <c r="I35" s="12"/>
      <c r="J35" s="18">
        <f>SUM(J10:J33)</f>
        <v>50827.5</v>
      </c>
      <c r="K35" s="12"/>
      <c r="L35" s="18">
        <f>SUM(L10:L33)</f>
        <v>740.76</v>
      </c>
      <c r="M35" s="12"/>
      <c r="N35" s="18">
        <f>SUM(N10:N33)</f>
        <v>51568.26</v>
      </c>
    </row>
    <row r="36" spans="1:15" ht="13.5" thickTop="1" x14ac:dyDescent="0.2"/>
    <row r="39" spans="1:15" x14ac:dyDescent="0.2">
      <c r="O39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76"/>
  <sheetViews>
    <sheetView zoomScaleNormal="100" workbookViewId="0">
      <pane ySplit="8" topLeftCell="A9" activePane="bottomLeft" state="frozen"/>
      <selection pane="bottomLeft" activeCell="A32" sqref="A32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710937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88" t="s">
        <v>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x14ac:dyDescent="0.2">
      <c r="A2" s="88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x14ac:dyDescent="0.2">
      <c r="A3" s="88" t="s">
        <v>37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x14ac:dyDescent="0.2">
      <c r="A4" s="88" t="s">
        <v>62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7" spans="1:14" ht="25.5" x14ac:dyDescent="0.2">
      <c r="A7" s="9" t="s">
        <v>38</v>
      </c>
      <c r="B7" s="56" t="s">
        <v>118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29">
        <v>1</v>
      </c>
      <c r="B10" s="9" t="s">
        <v>109</v>
      </c>
      <c r="D10" s="55" t="s">
        <v>119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">
      <c r="A11" s="29">
        <v>2</v>
      </c>
      <c r="B11" s="1"/>
      <c r="D11" s="55" t="s">
        <v>120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">
      <c r="A12" s="29">
        <v>3</v>
      </c>
      <c r="B12" s="1"/>
      <c r="D12" s="55" t="s">
        <v>121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">
      <c r="A13" s="29"/>
      <c r="B13" s="1"/>
      <c r="D13" s="55"/>
      <c r="F13" s="4"/>
      <c r="J13" s="4"/>
      <c r="L13" s="4"/>
      <c r="N13" s="4"/>
    </row>
    <row r="14" spans="1:14" x14ac:dyDescent="0.2">
      <c r="A14" s="29">
        <v>4</v>
      </c>
      <c r="B14" s="9" t="s">
        <v>110</v>
      </c>
      <c r="D14" s="55" t="s">
        <v>119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">
      <c r="A15" s="29">
        <v>5</v>
      </c>
      <c r="B15" s="1"/>
      <c r="D15" s="55" t="s">
        <v>120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">
      <c r="A16" s="29">
        <v>6</v>
      </c>
      <c r="B16" s="1"/>
      <c r="D16" s="55" t="s">
        <v>121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4" x14ac:dyDescent="0.2">
      <c r="A17" s="29"/>
      <c r="B17" s="1"/>
      <c r="D17" s="55"/>
      <c r="F17" s="4"/>
      <c r="J17" s="4"/>
      <c r="L17" s="4"/>
      <c r="N17" s="4"/>
    </row>
    <row r="18" spans="1:14" x14ac:dyDescent="0.2">
      <c r="A18" s="29">
        <v>7</v>
      </c>
      <c r="B18" s="9" t="s">
        <v>111</v>
      </c>
      <c r="D18" s="55" t="s">
        <v>119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4" x14ac:dyDescent="0.2">
      <c r="A19" s="29">
        <v>8</v>
      </c>
      <c r="B19" s="1"/>
      <c r="D19" s="55" t="s">
        <v>120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4" x14ac:dyDescent="0.2">
      <c r="A20" s="29"/>
      <c r="B20" s="1"/>
      <c r="D20" s="55"/>
      <c r="F20" s="4"/>
      <c r="J20" s="4"/>
      <c r="L20" s="4"/>
      <c r="N20" s="4"/>
    </row>
    <row r="21" spans="1:14" x14ac:dyDescent="0.2">
      <c r="A21" s="29">
        <v>9</v>
      </c>
      <c r="B21" s="9" t="s">
        <v>112</v>
      </c>
      <c r="D21" s="55" t="s">
        <v>119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4" x14ac:dyDescent="0.2">
      <c r="A22" s="29">
        <v>10</v>
      </c>
      <c r="B22" s="1"/>
      <c r="D22" s="55" t="s">
        <v>121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4" x14ac:dyDescent="0.2">
      <c r="A23" s="29"/>
      <c r="B23" s="1"/>
      <c r="D23" s="55"/>
      <c r="F23" s="4"/>
      <c r="J23" s="4"/>
      <c r="L23" s="4"/>
      <c r="N23" s="4"/>
    </row>
    <row r="24" spans="1:14" x14ac:dyDescent="0.2">
      <c r="A24" s="29">
        <v>11</v>
      </c>
      <c r="B24" s="9" t="s">
        <v>112</v>
      </c>
      <c r="D24" s="55" t="s">
        <v>119</v>
      </c>
      <c r="F24" s="4">
        <v>450</v>
      </c>
      <c r="H24" s="5">
        <v>5.5</v>
      </c>
      <c r="J24" s="4">
        <f>ROUND(F24*H24,2)</f>
        <v>2475</v>
      </c>
      <c r="L24" s="4">
        <v>0</v>
      </c>
      <c r="N24" s="4">
        <f>J24+J25+L24+L25+J26+L26</f>
        <v>3075</v>
      </c>
    </row>
    <row r="25" spans="1:14" x14ac:dyDescent="0.2">
      <c r="A25" s="29">
        <v>12</v>
      </c>
      <c r="B25" s="1"/>
      <c r="D25" s="55" t="s">
        <v>121</v>
      </c>
      <c r="F25" s="4">
        <v>300</v>
      </c>
      <c r="H25" s="5">
        <v>2</v>
      </c>
      <c r="J25" s="4">
        <f>ROUND(F25*H25,2)</f>
        <v>600</v>
      </c>
      <c r="L25" s="4">
        <v>0</v>
      </c>
      <c r="N25" s="4"/>
    </row>
    <row r="26" spans="1:14" x14ac:dyDescent="0.2">
      <c r="A26" s="29"/>
      <c r="B26" s="1"/>
      <c r="D26" s="55"/>
      <c r="F26" s="4"/>
      <c r="J26" s="4"/>
      <c r="L26" s="4"/>
      <c r="N26" s="4"/>
    </row>
    <row r="27" spans="1:14" x14ac:dyDescent="0.2">
      <c r="A27" s="29">
        <v>13</v>
      </c>
      <c r="B27" s="9" t="s">
        <v>210</v>
      </c>
      <c r="D27" s="55" t="s">
        <v>119</v>
      </c>
      <c r="F27" s="4">
        <v>450</v>
      </c>
      <c r="H27" s="5">
        <v>8</v>
      </c>
      <c r="J27" s="4">
        <f>ROUND(F27*H27,2)</f>
        <v>3600</v>
      </c>
      <c r="L27" s="4">
        <v>0</v>
      </c>
      <c r="N27" s="4">
        <v>3600</v>
      </c>
    </row>
    <row r="28" spans="1:14" x14ac:dyDescent="0.2">
      <c r="A28" s="29"/>
      <c r="B28" s="1"/>
      <c r="D28" s="55"/>
      <c r="F28" s="4"/>
      <c r="J28" s="4"/>
      <c r="L28" s="4"/>
      <c r="N28" s="4"/>
    </row>
    <row r="29" spans="1:14" x14ac:dyDescent="0.2">
      <c r="A29" s="29">
        <v>15</v>
      </c>
      <c r="B29" s="9" t="s">
        <v>211</v>
      </c>
      <c r="D29" s="55" t="s">
        <v>119</v>
      </c>
      <c r="F29" s="4">
        <v>450</v>
      </c>
      <c r="H29" s="5">
        <v>1</v>
      </c>
      <c r="J29" s="4">
        <f>ROUND(F29*H29,2)</f>
        <v>450</v>
      </c>
      <c r="L29" s="4">
        <v>0</v>
      </c>
      <c r="N29" s="4">
        <f>J29+J30+L29+L30+J31+L31</f>
        <v>7950</v>
      </c>
    </row>
    <row r="30" spans="1:14" x14ac:dyDescent="0.2">
      <c r="A30" s="29">
        <v>16</v>
      </c>
      <c r="B30" s="1"/>
      <c r="D30" s="55" t="s">
        <v>121</v>
      </c>
      <c r="F30" s="4">
        <v>300</v>
      </c>
      <c r="H30" s="5">
        <v>25</v>
      </c>
      <c r="J30" s="4">
        <f>ROUND(F30*H30,2)</f>
        <v>7500</v>
      </c>
      <c r="L30" s="4">
        <v>0</v>
      </c>
      <c r="N30" s="4"/>
    </row>
    <row r="31" spans="1:14" x14ac:dyDescent="0.2">
      <c r="A31" s="29"/>
      <c r="B31" s="1"/>
      <c r="D31" s="55"/>
      <c r="F31" s="4"/>
      <c r="J31" s="4"/>
      <c r="L31" s="4"/>
      <c r="N31" s="4"/>
    </row>
    <row r="32" spans="1:14" x14ac:dyDescent="0.2">
      <c r="A32" s="29">
        <v>17</v>
      </c>
      <c r="B32" s="9" t="s">
        <v>212</v>
      </c>
      <c r="D32" s="55" t="s">
        <v>119</v>
      </c>
      <c r="F32" s="4">
        <v>450</v>
      </c>
      <c r="H32" s="5">
        <v>13.5</v>
      </c>
      <c r="J32" s="4">
        <f>ROUND(F32*H32,2)</f>
        <v>6075</v>
      </c>
      <c r="L32" s="4">
        <v>0</v>
      </c>
      <c r="N32" s="4">
        <f>J32+J33+L32+L33</f>
        <v>7275</v>
      </c>
    </row>
    <row r="33" spans="1:15" x14ac:dyDescent="0.2">
      <c r="A33" s="29">
        <v>18</v>
      </c>
      <c r="B33" s="1"/>
      <c r="D33" s="55" t="s">
        <v>121</v>
      </c>
      <c r="F33" s="4">
        <v>300</v>
      </c>
      <c r="H33" s="5">
        <v>4</v>
      </c>
      <c r="J33" s="4">
        <f>ROUND(F33*H33,2)</f>
        <v>1200</v>
      </c>
      <c r="L33" s="4">
        <v>0</v>
      </c>
      <c r="N33" s="4"/>
    </row>
    <row r="34" spans="1:15" x14ac:dyDescent="0.2">
      <c r="A34" s="29"/>
      <c r="B34" s="1"/>
      <c r="D34" s="55"/>
      <c r="F34" s="4"/>
      <c r="J34" s="4"/>
      <c r="L34" s="4"/>
      <c r="N34" s="4"/>
    </row>
    <row r="35" spans="1:15" x14ac:dyDescent="0.2">
      <c r="A35" s="29">
        <v>19</v>
      </c>
      <c r="B35" s="9" t="s">
        <v>112</v>
      </c>
      <c r="D35" s="55" t="s">
        <v>119</v>
      </c>
      <c r="F35" s="4">
        <v>450</v>
      </c>
      <c r="H35" s="5">
        <v>21</v>
      </c>
      <c r="J35" s="4">
        <f>ROUND(F35*H35,2)</f>
        <v>9450</v>
      </c>
      <c r="L35" s="4">
        <v>2306</v>
      </c>
      <c r="N35" s="4">
        <f>J35+L35</f>
        <v>11756</v>
      </c>
    </row>
    <row r="36" spans="1:15" x14ac:dyDescent="0.2">
      <c r="A36" s="29"/>
      <c r="B36" s="1"/>
      <c r="D36" s="55"/>
      <c r="F36" s="4"/>
      <c r="J36" s="4"/>
      <c r="L36" s="4"/>
      <c r="N36" s="4"/>
    </row>
    <row r="37" spans="1:15" ht="13.5" thickBot="1" x14ac:dyDescent="0.25">
      <c r="A37" s="29"/>
      <c r="B37" s="1"/>
      <c r="D37" s="13" t="s">
        <v>6</v>
      </c>
      <c r="E37" s="12"/>
      <c r="F37" s="71">
        <f>J37/H37</f>
        <v>372.48322147651004</v>
      </c>
      <c r="G37" s="12"/>
      <c r="H37" s="65">
        <f>SUM(H10:H35)</f>
        <v>149</v>
      </c>
      <c r="I37" s="12"/>
      <c r="J37" s="18">
        <f>SUM(J10:J35)</f>
        <v>55500</v>
      </c>
      <c r="K37" s="12"/>
      <c r="L37" s="18">
        <f>SUM(L10:L35)</f>
        <v>2306</v>
      </c>
      <c r="M37" s="12"/>
      <c r="N37" s="18">
        <f>SUM(N10:O35)</f>
        <v>57806</v>
      </c>
    </row>
    <row r="38" spans="1:15" ht="13.5" thickTop="1" x14ac:dyDescent="0.2">
      <c r="A38" s="29"/>
      <c r="B38" s="1"/>
      <c r="D38" s="55"/>
      <c r="F38" s="4"/>
      <c r="J38" s="4"/>
      <c r="L38" s="4"/>
      <c r="N38" s="4"/>
    </row>
    <row r="39" spans="1:15" x14ac:dyDescent="0.2">
      <c r="A39" s="29"/>
      <c r="B39" s="1"/>
      <c r="D39" s="55"/>
      <c r="F39" s="4"/>
      <c r="J39" s="4"/>
      <c r="L39" s="69"/>
      <c r="N39" s="4"/>
    </row>
    <row r="41" spans="1:15" x14ac:dyDescent="0.2">
      <c r="A41" s="29"/>
      <c r="B41" s="1"/>
      <c r="D41" s="55"/>
      <c r="F41" s="4"/>
      <c r="J41" s="4"/>
      <c r="L41" s="4"/>
      <c r="N41" s="17"/>
      <c r="O41" s="12"/>
    </row>
    <row r="42" spans="1:15" x14ac:dyDescent="0.2">
      <c r="A42" s="29"/>
      <c r="B42" s="1"/>
      <c r="D42" s="55"/>
      <c r="F42" s="4"/>
      <c r="J42" s="4"/>
      <c r="L42" s="4"/>
      <c r="N42" s="17"/>
      <c r="O42" s="12"/>
    </row>
    <row r="44" spans="1:15" x14ac:dyDescent="0.2">
      <c r="A44" s="29"/>
      <c r="B44" s="70"/>
      <c r="D44" s="55"/>
      <c r="F44" s="69"/>
      <c r="J44" s="4"/>
      <c r="L44" s="4"/>
      <c r="N44" s="17"/>
    </row>
    <row r="45" spans="1:15" x14ac:dyDescent="0.2">
      <c r="A45" s="29"/>
      <c r="B45" s="20"/>
      <c r="D45" s="55"/>
      <c r="F45" s="69"/>
      <c r="J45" s="4"/>
      <c r="L45" s="4"/>
      <c r="N45" s="17"/>
    </row>
    <row r="46" spans="1:15" x14ac:dyDescent="0.2">
      <c r="A46" s="29"/>
      <c r="B46" s="20"/>
      <c r="D46" s="55"/>
      <c r="F46" s="4"/>
      <c r="J46" s="4"/>
      <c r="L46" s="69"/>
      <c r="N46" s="4"/>
    </row>
    <row r="47" spans="1:15" x14ac:dyDescent="0.2">
      <c r="A47" s="29"/>
      <c r="B47" s="20"/>
      <c r="F47" s="69"/>
      <c r="J47" s="4"/>
      <c r="L47" s="4"/>
      <c r="N47" s="17"/>
    </row>
    <row r="48" spans="1:15" x14ac:dyDescent="0.2">
      <c r="A48" s="29"/>
      <c r="B48" s="70"/>
      <c r="D48" s="55"/>
      <c r="F48" s="69"/>
      <c r="J48" s="4"/>
      <c r="L48" s="4"/>
      <c r="N48" s="17"/>
    </row>
    <row r="49" spans="1:14" x14ac:dyDescent="0.2">
      <c r="A49" s="29"/>
      <c r="B49" s="20"/>
      <c r="D49" s="55"/>
      <c r="F49" s="69"/>
      <c r="J49" s="4"/>
      <c r="L49" s="4"/>
      <c r="N49" s="17"/>
    </row>
    <row r="50" spans="1:14" x14ac:dyDescent="0.2">
      <c r="A50" s="29"/>
      <c r="B50" s="20"/>
      <c r="D50" s="55"/>
      <c r="F50" s="4"/>
      <c r="J50" s="4"/>
      <c r="L50" s="69"/>
      <c r="N50" s="4"/>
    </row>
    <row r="51" spans="1:14" x14ac:dyDescent="0.2">
      <c r="A51" s="29"/>
      <c r="B51" s="20"/>
      <c r="F51" s="69"/>
      <c r="J51" s="4"/>
      <c r="L51" s="4"/>
      <c r="N51" s="17"/>
    </row>
    <row r="52" spans="1:14" x14ac:dyDescent="0.2">
      <c r="A52" s="29"/>
      <c r="B52" s="20"/>
      <c r="F52" s="69"/>
      <c r="J52" s="4"/>
      <c r="L52" s="4"/>
      <c r="N52" s="17"/>
    </row>
    <row r="53" spans="1:14" x14ac:dyDescent="0.2">
      <c r="A53" s="29"/>
      <c r="B53" s="70"/>
      <c r="D53" s="55"/>
      <c r="F53" s="69"/>
      <c r="J53" s="4"/>
      <c r="L53" s="4"/>
      <c r="N53" s="17"/>
    </row>
    <row r="54" spans="1:14" x14ac:dyDescent="0.2">
      <c r="A54" s="29"/>
      <c r="B54" s="20"/>
      <c r="D54" s="55"/>
      <c r="F54" s="69"/>
      <c r="J54" s="4"/>
      <c r="L54" s="4"/>
      <c r="N54" s="17"/>
    </row>
    <row r="55" spans="1:14" x14ac:dyDescent="0.2">
      <c r="A55" s="29"/>
      <c r="B55" s="20"/>
      <c r="F55" s="69"/>
      <c r="J55" s="4"/>
      <c r="L55" s="4"/>
      <c r="N55" s="17"/>
    </row>
    <row r="56" spans="1:14" x14ac:dyDescent="0.2">
      <c r="A56" s="29"/>
      <c r="B56" s="20"/>
      <c r="F56" s="69"/>
      <c r="J56" s="4"/>
      <c r="L56" s="4"/>
      <c r="N56" s="17"/>
    </row>
    <row r="57" spans="1:14" x14ac:dyDescent="0.2">
      <c r="A57" s="29"/>
      <c r="B57" s="70"/>
      <c r="D57" s="55"/>
      <c r="F57" s="69"/>
      <c r="J57" s="4"/>
      <c r="L57" s="4"/>
      <c r="N57" s="17"/>
    </row>
    <row r="58" spans="1:14" x14ac:dyDescent="0.2">
      <c r="A58" s="29"/>
      <c r="B58" s="20"/>
      <c r="D58" s="55"/>
      <c r="F58" s="69"/>
      <c r="J58" s="4"/>
      <c r="L58" s="4"/>
      <c r="N58" s="17"/>
    </row>
    <row r="59" spans="1:14" x14ac:dyDescent="0.2">
      <c r="A59" s="29"/>
      <c r="B59" s="20"/>
      <c r="F59" s="69"/>
      <c r="J59" s="4"/>
      <c r="L59" s="4"/>
      <c r="N59" s="17"/>
    </row>
    <row r="60" spans="1:14" x14ac:dyDescent="0.2">
      <c r="A60" s="29"/>
      <c r="B60" s="20"/>
      <c r="F60" s="69"/>
      <c r="J60" s="4"/>
      <c r="L60" s="4"/>
      <c r="N60" s="17"/>
    </row>
    <row r="61" spans="1:14" x14ac:dyDescent="0.2">
      <c r="A61" s="29"/>
      <c r="B61" s="20"/>
      <c r="F61" s="69"/>
      <c r="J61" s="4"/>
      <c r="L61" s="4"/>
      <c r="N61" s="17"/>
    </row>
    <row r="62" spans="1:14" x14ac:dyDescent="0.2">
      <c r="A62" s="29"/>
      <c r="B62" s="20"/>
      <c r="F62" s="69"/>
      <c r="J62" s="4"/>
      <c r="L62" s="4"/>
      <c r="N62" s="17"/>
    </row>
    <row r="63" spans="1:14" x14ac:dyDescent="0.2">
      <c r="A63" s="29"/>
      <c r="B63" s="20"/>
      <c r="F63" s="69"/>
      <c r="J63" s="4"/>
      <c r="L63" s="4"/>
      <c r="N63" s="17"/>
    </row>
    <row r="64" spans="1:14" x14ac:dyDescent="0.2">
      <c r="A64" s="29"/>
      <c r="B64" s="20"/>
      <c r="F64" s="69"/>
      <c r="J64" s="4"/>
      <c r="L64" s="4"/>
      <c r="N64" s="17"/>
    </row>
    <row r="65" spans="1:15" x14ac:dyDescent="0.2">
      <c r="A65" s="29"/>
      <c r="B65" s="20"/>
      <c r="F65" s="69"/>
      <c r="J65" s="4"/>
      <c r="L65" s="4"/>
      <c r="N65" s="17"/>
    </row>
    <row r="66" spans="1:15" x14ac:dyDescent="0.2">
      <c r="A66" s="29"/>
      <c r="B66" s="20"/>
      <c r="F66" s="69"/>
      <c r="J66" s="4"/>
      <c r="L66" s="4"/>
      <c r="N66" s="17"/>
    </row>
    <row r="67" spans="1:15" x14ac:dyDescent="0.2">
      <c r="A67" s="29"/>
      <c r="B67" s="20"/>
      <c r="F67" s="69"/>
      <c r="J67" s="4"/>
      <c r="L67" s="4"/>
      <c r="N67" s="17"/>
    </row>
    <row r="68" spans="1:15" x14ac:dyDescent="0.2">
      <c r="A68" s="29"/>
      <c r="B68" s="20"/>
      <c r="F68" s="69"/>
      <c r="J68" s="4"/>
      <c r="L68" s="4"/>
      <c r="N68" s="17"/>
    </row>
    <row r="69" spans="1:15" x14ac:dyDescent="0.2">
      <c r="A69" s="29"/>
      <c r="B69" s="20"/>
      <c r="F69" s="69"/>
      <c r="J69" s="4"/>
      <c r="L69" s="4"/>
      <c r="N69" s="17"/>
    </row>
    <row r="70" spans="1:15" x14ac:dyDescent="0.2">
      <c r="A70" s="29"/>
      <c r="B70" s="20"/>
      <c r="F70" s="69"/>
      <c r="J70" s="4"/>
      <c r="L70" s="4"/>
      <c r="N70" s="17"/>
    </row>
    <row r="71" spans="1:15" x14ac:dyDescent="0.2">
      <c r="A71" s="29"/>
      <c r="B71" s="20"/>
      <c r="F71" s="69"/>
      <c r="J71" s="4"/>
      <c r="L71" s="4"/>
      <c r="N71" s="17"/>
    </row>
    <row r="76" spans="1:15" x14ac:dyDescent="0.2">
      <c r="O7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FE06EDD-7C3F-4AD4-B486-2BA5EC42E25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J.D. Cullop</cp:lastModifiedBy>
  <cp:lastPrinted>2023-07-06T19:56:46Z</cp:lastPrinted>
  <dcterms:created xsi:type="dcterms:W3CDTF">2010-03-03T13:59:24Z</dcterms:created>
  <dcterms:modified xsi:type="dcterms:W3CDTF">2026-03-20T14:20:44Z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8915d4da-6d9f-4019-a06b-45a8dc4a5aa7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bjpmDocIH">
    <vt:lpwstr>tMee0lY+QQaNhjKQa7tM5H9HydNafo19</vt:lpwstr>
  </property>
</Properties>
</file>