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icing\Rate Cases\KPCo\2025 Base Case - TME 5-31-25 TY\Discovery\PHDR\Walsh\"/>
    </mc:Choice>
  </mc:AlternateContent>
  <xr:revisionPtr revIDLastSave="0" documentId="13_ncr:1_{899AEC69-BC5A-4682-89BD-C80DF1906A0D}" xr6:coauthVersionLast="47" xr6:coauthVersionMax="47" xr10:uidLastSave="{00000000-0000-0000-0000-000000000000}"/>
  <bookViews>
    <workbookView xWindow="57480" yWindow="-1065" windowWidth="29040" windowHeight="15720" xr2:uid="{00000000-000D-0000-FFFF-FFFF00000000}"/>
  </bookViews>
  <sheets>
    <sheet name="Typical Bill" sheetId="17" r:id="rId1"/>
    <sheet name="Rate Export from RD" sheetId="20" r:id="rId2"/>
  </sheets>
  <definedNames>
    <definedName name="Block_1_Energy">'Rate Export from RD'!$H$6</definedName>
    <definedName name="Block_2_Energy">'Rate Export from RD'!$H$7</definedName>
    <definedName name="Cust_Block">'Rate Export from RD'!$H$5</definedName>
    <definedName name="_xlnm.Print_Area" localSheetId="0">'Typical Bill'!$B$1:$T$256</definedName>
    <definedName name="_xlnm.Print_Titles" localSheetId="0">'Typical Bill'!$3:$4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184" i="17" l="1"/>
  <c r="CO185" i="17"/>
  <c r="CO186" i="17"/>
  <c r="CO187" i="17"/>
  <c r="CO188" i="17"/>
  <c r="CO189" i="17"/>
  <c r="CO190" i="17"/>
  <c r="CO191" i="17"/>
  <c r="CO192" i="17"/>
  <c r="CO193" i="17"/>
  <c r="CO194" i="17"/>
  <c r="CO195" i="17"/>
  <c r="CO196" i="17"/>
  <c r="CO197" i="17"/>
  <c r="CO198" i="17"/>
  <c r="CO199" i="17"/>
  <c r="CO200" i="17"/>
  <c r="CO201" i="17"/>
  <c r="CO202" i="17"/>
  <c r="CO203" i="17"/>
  <c r="CO204" i="17"/>
  <c r="CO205" i="17"/>
  <c r="CO206" i="17"/>
  <c r="CO207" i="17"/>
  <c r="CO208" i="17"/>
  <c r="CO209" i="17"/>
  <c r="CO210" i="17"/>
  <c r="CO211" i="17"/>
  <c r="CO212" i="17"/>
  <c r="CO213" i="17"/>
  <c r="CO214" i="17"/>
  <c r="CO215" i="17"/>
  <c r="CO216" i="17"/>
  <c r="CO217" i="17"/>
  <c r="CO218" i="17"/>
  <c r="CO219" i="17"/>
  <c r="CO220" i="17"/>
  <c r="CO221" i="17"/>
  <c r="CO222" i="17"/>
  <c r="CO223" i="17"/>
  <c r="CO224" i="17"/>
  <c r="CO225" i="17"/>
  <c r="CO226" i="17"/>
  <c r="CO227" i="17"/>
  <c r="CO228" i="17"/>
  <c r="CO229" i="17"/>
  <c r="CO230" i="17"/>
  <c r="CO231" i="17"/>
  <c r="CO232" i="17"/>
  <c r="CO233" i="17"/>
  <c r="CO234" i="17"/>
  <c r="CO235" i="17"/>
  <c r="CO236" i="17"/>
  <c r="CO237" i="17"/>
  <c r="CO238" i="17"/>
  <c r="CO239" i="17"/>
  <c r="CO240" i="17"/>
  <c r="CO241" i="17"/>
  <c r="CO242" i="17"/>
  <c r="CO243" i="17"/>
  <c r="CO244" i="17"/>
  <c r="CO245" i="17"/>
  <c r="CO246" i="17"/>
  <c r="CO247" i="17"/>
  <c r="CO248" i="17"/>
  <c r="CO249" i="17"/>
  <c r="CO250" i="17"/>
  <c r="CO251" i="17"/>
  <c r="CO252" i="17"/>
  <c r="CO253" i="17"/>
  <c r="CO254" i="17"/>
  <c r="CO255" i="17"/>
  <c r="CO256" i="17"/>
  <c r="CO183" i="17"/>
  <c r="CN185" i="17"/>
  <c r="CN186" i="17"/>
  <c r="CN187" i="17" s="1"/>
  <c r="CN188" i="17" s="1"/>
  <c r="CN189" i="17" s="1"/>
  <c r="CN190" i="17" s="1"/>
  <c r="CN191" i="17" s="1"/>
  <c r="CN192" i="17" s="1"/>
  <c r="CN193" i="17" s="1"/>
  <c r="CN194" i="17" s="1"/>
  <c r="CN195" i="17" s="1"/>
  <c r="CN196" i="17" s="1"/>
  <c r="CN197" i="17" s="1"/>
  <c r="CN198" i="17" s="1"/>
  <c r="CN199" i="17" s="1"/>
  <c r="CN200" i="17" s="1"/>
  <c r="CN201" i="17" s="1"/>
  <c r="CN202" i="17" s="1"/>
  <c r="CN203" i="17" s="1"/>
  <c r="CN204" i="17" s="1"/>
  <c r="CN205" i="17" s="1"/>
  <c r="CN206" i="17" s="1"/>
  <c r="CN207" i="17" s="1"/>
  <c r="CN208" i="17" s="1"/>
  <c r="CN209" i="17" s="1"/>
  <c r="CN210" i="17" s="1"/>
  <c r="CN211" i="17" s="1"/>
  <c r="CN212" i="17" s="1"/>
  <c r="CN213" i="17" s="1"/>
  <c r="CN214" i="17" s="1"/>
  <c r="CN215" i="17" s="1"/>
  <c r="CN216" i="17" s="1"/>
  <c r="CN217" i="17" s="1"/>
  <c r="CN218" i="17" s="1"/>
  <c r="CN219" i="17" s="1"/>
  <c r="CN220" i="17" s="1"/>
  <c r="CN221" i="17" s="1"/>
  <c r="CN222" i="17" s="1"/>
  <c r="CN223" i="17" s="1"/>
  <c r="CN224" i="17" s="1"/>
  <c r="CN225" i="17" s="1"/>
  <c r="CN226" i="17" s="1"/>
  <c r="CN227" i="17" s="1"/>
  <c r="CN228" i="17" s="1"/>
  <c r="CN229" i="17" s="1"/>
  <c r="CN230" i="17" s="1"/>
  <c r="CN231" i="17" s="1"/>
  <c r="CN232" i="17" s="1"/>
  <c r="CN233" i="17" s="1"/>
  <c r="CN234" i="17" s="1"/>
  <c r="CN235" i="17" s="1"/>
  <c r="CN236" i="17" s="1"/>
  <c r="CN237" i="17" s="1"/>
  <c r="CN238" i="17" s="1"/>
  <c r="CN239" i="17" s="1"/>
  <c r="CN240" i="17" s="1"/>
  <c r="CN241" i="17" s="1"/>
  <c r="CN242" i="17" s="1"/>
  <c r="CN243" i="17" s="1"/>
  <c r="CN244" i="17" s="1"/>
  <c r="CN245" i="17" s="1"/>
  <c r="CN246" i="17" s="1"/>
  <c r="CN247" i="17" s="1"/>
  <c r="CN248" i="17" s="1"/>
  <c r="CN249" i="17" s="1"/>
  <c r="CN250" i="17" s="1"/>
  <c r="CN251" i="17" s="1"/>
  <c r="CN252" i="17" s="1"/>
  <c r="CN253" i="17" s="1"/>
  <c r="CN254" i="17" s="1"/>
  <c r="CN255" i="17" s="1"/>
  <c r="CN256" i="17" s="1"/>
  <c r="CN184" i="17"/>
  <c r="O150" i="17"/>
  <c r="O156" i="17"/>
  <c r="O162" i="17"/>
  <c r="O167" i="17"/>
  <c r="O172" i="17"/>
  <c r="O177" i="17"/>
  <c r="O144" i="17"/>
  <c r="CO92" i="17"/>
  <c r="CO93" i="17"/>
  <c r="CO94" i="17"/>
  <c r="CO95" i="17"/>
  <c r="CO96" i="17"/>
  <c r="CO97" i="17"/>
  <c r="CO98" i="17"/>
  <c r="CO99" i="17"/>
  <c r="CO100" i="17"/>
  <c r="CO101" i="17"/>
  <c r="CO102" i="17"/>
  <c r="CO103" i="17"/>
  <c r="CO104" i="17"/>
  <c r="CO105" i="17"/>
  <c r="CO106" i="17"/>
  <c r="CO107" i="17"/>
  <c r="CO108" i="17"/>
  <c r="CO109" i="17"/>
  <c r="CO110" i="17"/>
  <c r="CO111" i="17"/>
  <c r="CO112" i="17"/>
  <c r="CO113" i="17"/>
  <c r="CO114" i="17"/>
  <c r="CO115" i="17"/>
  <c r="CO116" i="17"/>
  <c r="CO117" i="17"/>
  <c r="CO118" i="17"/>
  <c r="CO119" i="17"/>
  <c r="CO120" i="17"/>
  <c r="CO121" i="17"/>
  <c r="CO122" i="17"/>
  <c r="CO123" i="17"/>
  <c r="CO124" i="17"/>
  <c r="CO125" i="17"/>
  <c r="CO126" i="17"/>
  <c r="CO127" i="17"/>
  <c r="CO128" i="17"/>
  <c r="CO129" i="17"/>
  <c r="CO130" i="17"/>
  <c r="CO131" i="17"/>
  <c r="CO132" i="17"/>
  <c r="CO133" i="17"/>
  <c r="CO134" i="17"/>
  <c r="CO135" i="17"/>
  <c r="CO136" i="17"/>
  <c r="CO137" i="17"/>
  <c r="CO138" i="17"/>
  <c r="CO139" i="17"/>
  <c r="CO140" i="17"/>
  <c r="CO141" i="17"/>
  <c r="CO142" i="17"/>
  <c r="CO143" i="17"/>
  <c r="CO144" i="17"/>
  <c r="CO145" i="17"/>
  <c r="CO146" i="17"/>
  <c r="CO147" i="17"/>
  <c r="CO148" i="17"/>
  <c r="CO149" i="17"/>
  <c r="CO150" i="17"/>
  <c r="CO151" i="17"/>
  <c r="CO152" i="17"/>
  <c r="CO153" i="17"/>
  <c r="CO154" i="17"/>
  <c r="CO155" i="17"/>
  <c r="CO156" i="17"/>
  <c r="CO157" i="17"/>
  <c r="CO158" i="17"/>
  <c r="CO159" i="17"/>
  <c r="CO160" i="17"/>
  <c r="CO161" i="17"/>
  <c r="CO162" i="17"/>
  <c r="CO163" i="17"/>
  <c r="CO164" i="17"/>
  <c r="CO165" i="17"/>
  <c r="CO166" i="17"/>
  <c r="CO167" i="17"/>
  <c r="CO168" i="17"/>
  <c r="CO169" i="17"/>
  <c r="CO170" i="17"/>
  <c r="CO171" i="17"/>
  <c r="CO172" i="17"/>
  <c r="CO173" i="17"/>
  <c r="CO174" i="17"/>
  <c r="CO175" i="17"/>
  <c r="CO176" i="17"/>
  <c r="CO177" i="17"/>
  <c r="CO178" i="17"/>
  <c r="CO179" i="17"/>
  <c r="CO180" i="17"/>
  <c r="CO181" i="17"/>
  <c r="CO91" i="17"/>
  <c r="CN93" i="17"/>
  <c r="CN94" i="17" s="1"/>
  <c r="CN95" i="17" s="1"/>
  <c r="CN96" i="17" s="1"/>
  <c r="CN97" i="17" s="1"/>
  <c r="CN98" i="17" s="1"/>
  <c r="CN99" i="17" s="1"/>
  <c r="CN100" i="17" s="1"/>
  <c r="CN101" i="17" s="1"/>
  <c r="CN102" i="17" s="1"/>
  <c r="CN103" i="17" s="1"/>
  <c r="CN104" i="17" s="1"/>
  <c r="CN105" i="17" s="1"/>
  <c r="CN106" i="17" s="1"/>
  <c r="CN107" i="17" s="1"/>
  <c r="CN108" i="17" s="1"/>
  <c r="CN109" i="17" s="1"/>
  <c r="CN110" i="17" s="1"/>
  <c r="CN111" i="17" s="1"/>
  <c r="CN112" i="17" s="1"/>
  <c r="CN113" i="17" s="1"/>
  <c r="CN114" i="17" s="1"/>
  <c r="CN115" i="17" s="1"/>
  <c r="CN116" i="17" s="1"/>
  <c r="CN117" i="17" s="1"/>
  <c r="CN118" i="17" s="1"/>
  <c r="CN119" i="17" s="1"/>
  <c r="CN120" i="17" s="1"/>
  <c r="CN121" i="17" s="1"/>
  <c r="CN122" i="17" s="1"/>
  <c r="CN123" i="17" s="1"/>
  <c r="CN124" i="17" s="1"/>
  <c r="CN125" i="17" s="1"/>
  <c r="CN126" i="17" s="1"/>
  <c r="CN127" i="17" s="1"/>
  <c r="CN128" i="17" s="1"/>
  <c r="CN129" i="17" s="1"/>
  <c r="CN130" i="17" s="1"/>
  <c r="CN131" i="17" s="1"/>
  <c r="CN132" i="17" s="1"/>
  <c r="CN133" i="17" s="1"/>
  <c r="CN134" i="17" s="1"/>
  <c r="CN135" i="17" s="1"/>
  <c r="CN136" i="17" s="1"/>
  <c r="CN137" i="17" s="1"/>
  <c r="CN138" i="17" s="1"/>
  <c r="CN139" i="17" s="1"/>
  <c r="CN140" i="17" s="1"/>
  <c r="CN141" i="17" s="1"/>
  <c r="CN142" i="17" s="1"/>
  <c r="CN143" i="17" s="1"/>
  <c r="CN144" i="17" s="1"/>
  <c r="CN145" i="17" s="1"/>
  <c r="CN146" i="17" s="1"/>
  <c r="CN147" i="17" s="1"/>
  <c r="CN148" i="17" s="1"/>
  <c r="CN149" i="17" s="1"/>
  <c r="CN150" i="17" s="1"/>
  <c r="CN151" i="17" s="1"/>
  <c r="CN152" i="17" s="1"/>
  <c r="CN153" i="17" s="1"/>
  <c r="CN154" i="17" s="1"/>
  <c r="CN155" i="17" s="1"/>
  <c r="CN156" i="17" s="1"/>
  <c r="CN157" i="17" s="1"/>
  <c r="CN158" i="17" s="1"/>
  <c r="CN159" i="17" s="1"/>
  <c r="CN160" i="17" s="1"/>
  <c r="CN161" i="17" s="1"/>
  <c r="CN162" i="17" s="1"/>
  <c r="CN163" i="17" s="1"/>
  <c r="CN164" i="17" s="1"/>
  <c r="CN165" i="17" s="1"/>
  <c r="CN166" i="17" s="1"/>
  <c r="CN167" i="17" s="1"/>
  <c r="CN168" i="17" s="1"/>
  <c r="CN169" i="17" s="1"/>
  <c r="CN170" i="17" s="1"/>
  <c r="CN171" i="17" s="1"/>
  <c r="CN172" i="17" s="1"/>
  <c r="CN173" i="17" s="1"/>
  <c r="CN174" i="17" s="1"/>
  <c r="CN175" i="17" s="1"/>
  <c r="CN176" i="17" s="1"/>
  <c r="CN177" i="17" s="1"/>
  <c r="CN178" i="17" s="1"/>
  <c r="CN179" i="17" s="1"/>
  <c r="CN180" i="17" s="1"/>
  <c r="CN181" i="17" s="1"/>
  <c r="CN92" i="17"/>
  <c r="CO44" i="17"/>
  <c r="CO45" i="17"/>
  <c r="CO46" i="17"/>
  <c r="CO47" i="17"/>
  <c r="CO48" i="17"/>
  <c r="CO49" i="17"/>
  <c r="CO50" i="17"/>
  <c r="CO51" i="17"/>
  <c r="CO52" i="17"/>
  <c r="CO53" i="17"/>
  <c r="CO54" i="17"/>
  <c r="CO55" i="17"/>
  <c r="CO56" i="17"/>
  <c r="CO57" i="17"/>
  <c r="CO58" i="17"/>
  <c r="CO59" i="17"/>
  <c r="CO60" i="17"/>
  <c r="CO61" i="17"/>
  <c r="CO62" i="17"/>
  <c r="CO63" i="17"/>
  <c r="CO64" i="17"/>
  <c r="CO65" i="17"/>
  <c r="CO66" i="17"/>
  <c r="CO67" i="17"/>
  <c r="CO68" i="17"/>
  <c r="CO69" i="17"/>
  <c r="CO70" i="17"/>
  <c r="CO71" i="17"/>
  <c r="CO72" i="17"/>
  <c r="CO73" i="17"/>
  <c r="CO74" i="17"/>
  <c r="CO75" i="17"/>
  <c r="CO76" i="17"/>
  <c r="CO77" i="17"/>
  <c r="CO78" i="17"/>
  <c r="CO79" i="17"/>
  <c r="CO80" i="17"/>
  <c r="CO81" i="17"/>
  <c r="CO82" i="17"/>
  <c r="CO83" i="17"/>
  <c r="CO84" i="17"/>
  <c r="CO85" i="17"/>
  <c r="CO86" i="17"/>
  <c r="CO87" i="17"/>
  <c r="CO88" i="17"/>
  <c r="CO89" i="17"/>
  <c r="CO43" i="17"/>
  <c r="CM54" i="17"/>
  <c r="CM55" i="17" s="1"/>
  <c r="CM56" i="17" s="1"/>
  <c r="CM57" i="17" s="1"/>
  <c r="CM58" i="17" s="1"/>
  <c r="CM59" i="17" s="1"/>
  <c r="CM60" i="17" s="1"/>
  <c r="CM61" i="17" s="1"/>
  <c r="CM62" i="17" s="1"/>
  <c r="CM63" i="17" s="1"/>
  <c r="CM64" i="17" s="1"/>
  <c r="CM65" i="17" s="1"/>
  <c r="CM66" i="17" s="1"/>
  <c r="CM67" i="17" s="1"/>
  <c r="CM68" i="17" s="1"/>
  <c r="CM69" i="17" s="1"/>
  <c r="CM70" i="17" s="1"/>
  <c r="CM71" i="17" s="1"/>
  <c r="CM72" i="17" s="1"/>
  <c r="CM73" i="17" s="1"/>
  <c r="CM74" i="17" s="1"/>
  <c r="CM75" i="17" s="1"/>
  <c r="CM76" i="17" s="1"/>
  <c r="CM77" i="17" s="1"/>
  <c r="CM78" i="17" s="1"/>
  <c r="CM79" i="17" s="1"/>
  <c r="CM80" i="17" s="1"/>
  <c r="CM81" i="17" s="1"/>
  <c r="CM82" i="17" s="1"/>
  <c r="CM83" i="17" s="1"/>
  <c r="CM84" i="17" s="1"/>
  <c r="CM85" i="17" s="1"/>
  <c r="CM86" i="17" s="1"/>
  <c r="CM87" i="17" s="1"/>
  <c r="CM88" i="17" s="1"/>
  <c r="CM89" i="17" s="1"/>
  <c r="CM45" i="17"/>
  <c r="CM46" i="17" s="1"/>
  <c r="CM47" i="17" s="1"/>
  <c r="CM48" i="17" s="1"/>
  <c r="CM49" i="17" s="1"/>
  <c r="CM50" i="17" s="1"/>
  <c r="CM51" i="17" s="1"/>
  <c r="CM52" i="17" s="1"/>
  <c r="CM53" i="17" s="1"/>
  <c r="CM44" i="17"/>
  <c r="CO32" i="17"/>
  <c r="CO33" i="17"/>
  <c r="CO34" i="17"/>
  <c r="CO35" i="17"/>
  <c r="CO36" i="17"/>
  <c r="CO37" i="17"/>
  <c r="CO38" i="17"/>
  <c r="CO39" i="17"/>
  <c r="CO40" i="17"/>
  <c r="CO41" i="17"/>
  <c r="CO6" i="17"/>
  <c r="CO7" i="17"/>
  <c r="CO8" i="17"/>
  <c r="CO9" i="17"/>
  <c r="CO10" i="17"/>
  <c r="CO11" i="17"/>
  <c r="CO12" i="17"/>
  <c r="CO13" i="17"/>
  <c r="CO14" i="17"/>
  <c r="CO15" i="17"/>
  <c r="CO16" i="17"/>
  <c r="CO17" i="17"/>
  <c r="CO18" i="17"/>
  <c r="CO19" i="17"/>
  <c r="CO20" i="17"/>
  <c r="CO21" i="17"/>
  <c r="CO22" i="17"/>
  <c r="CO23" i="17"/>
  <c r="CO24" i="17"/>
  <c r="CO25" i="17"/>
  <c r="CO26" i="17"/>
  <c r="CO27" i="17"/>
  <c r="CO28" i="17"/>
  <c r="CO29" i="17"/>
  <c r="CO30" i="17"/>
  <c r="CO31" i="17"/>
  <c r="CO5" i="17"/>
  <c r="CM7" i="17"/>
  <c r="CM8" i="17" s="1"/>
  <c r="CM9" i="17" s="1"/>
  <c r="CM10" i="17" s="1"/>
  <c r="CM11" i="17" s="1"/>
  <c r="CM12" i="17" s="1"/>
  <c r="CM13" i="17" s="1"/>
  <c r="CM14" i="17" s="1"/>
  <c r="CM15" i="17" s="1"/>
  <c r="CM16" i="17" s="1"/>
  <c r="CM17" i="17" s="1"/>
  <c r="CM18" i="17" s="1"/>
  <c r="CM19" i="17" s="1"/>
  <c r="CM20" i="17" s="1"/>
  <c r="CM21" i="17" s="1"/>
  <c r="CM22" i="17" s="1"/>
  <c r="CM23" i="17" s="1"/>
  <c r="CM24" i="17" s="1"/>
  <c r="CM25" i="17" s="1"/>
  <c r="CM26" i="17" s="1"/>
  <c r="CM27" i="17" s="1"/>
  <c r="CM28" i="17" s="1"/>
  <c r="CM29" i="17" s="1"/>
  <c r="CM30" i="17" s="1"/>
  <c r="CM31" i="17" s="1"/>
  <c r="CM32" i="17" s="1"/>
  <c r="CM33" i="17" s="1"/>
  <c r="CM34" i="17" s="1"/>
  <c r="CM35" i="17" s="1"/>
  <c r="CM36" i="17" s="1"/>
  <c r="CM37" i="17" s="1"/>
  <c r="CM38" i="17" s="1"/>
  <c r="CM39" i="17" s="1"/>
  <c r="CM40" i="17" s="1"/>
  <c r="CM41" i="17" s="1"/>
  <c r="CM6" i="17"/>
  <c r="CI239" i="17" l="1"/>
  <c r="CI240" i="17"/>
  <c r="CI241" i="17"/>
  <c r="CI242" i="17"/>
  <c r="CI243" i="17"/>
  <c r="CI244" i="17"/>
  <c r="CI245" i="17"/>
  <c r="CI246" i="17"/>
  <c r="CI247" i="17"/>
  <c r="CI248" i="17"/>
  <c r="CI249" i="17"/>
  <c r="CI250" i="17"/>
  <c r="CI251" i="17"/>
  <c r="CI252" i="17"/>
  <c r="CI253" i="17"/>
  <c r="CI254" i="17"/>
  <c r="CI255" i="17"/>
  <c r="CI256" i="17"/>
  <c r="CI238" i="17"/>
  <c r="CI217" i="17"/>
  <c r="CI218" i="17"/>
  <c r="CI219" i="17"/>
  <c r="CI220" i="17"/>
  <c r="CI221" i="17"/>
  <c r="CI222" i="17"/>
  <c r="CI223" i="17"/>
  <c r="CI224" i="17"/>
  <c r="CI225" i="17"/>
  <c r="CI216" i="17"/>
  <c r="CI195" i="17"/>
  <c r="CI196" i="17"/>
  <c r="CI197" i="17"/>
  <c r="CI198" i="17"/>
  <c r="CI199" i="17"/>
  <c r="CI200" i="17"/>
  <c r="CI201" i="17"/>
  <c r="CI202" i="17"/>
  <c r="CI203" i="17"/>
  <c r="CI194" i="17"/>
  <c r="CI174" i="17"/>
  <c r="CI175" i="17"/>
  <c r="CI176" i="17"/>
  <c r="CI177" i="17"/>
  <c r="CI178" i="17"/>
  <c r="CI179" i="17"/>
  <c r="CI180" i="17"/>
  <c r="CI181" i="17"/>
  <c r="CI173" i="17"/>
  <c r="CI158" i="17"/>
  <c r="CI159" i="17"/>
  <c r="CI160" i="17"/>
  <c r="CI161" i="17"/>
  <c r="CI157" i="17"/>
  <c r="CI134" i="17"/>
  <c r="CI135" i="17"/>
  <c r="CI136" i="17"/>
  <c r="CI137" i="17"/>
  <c r="CI133" i="17"/>
  <c r="CI110" i="17"/>
  <c r="CI111" i="17"/>
  <c r="CI112" i="17"/>
  <c r="CI113" i="17"/>
  <c r="CI109" i="17"/>
  <c r="CJ109" i="17" s="1"/>
  <c r="CI97" i="17"/>
  <c r="CI92" i="17"/>
  <c r="CI93" i="17"/>
  <c r="CI94" i="17"/>
  <c r="CI95" i="17"/>
  <c r="CI91" i="17"/>
  <c r="CA91" i="17"/>
  <c r="AT51" i="17" l="1"/>
  <c r="CA51" i="17"/>
  <c r="BS77" i="17"/>
  <c r="BS63" i="17"/>
  <c r="M163" i="17"/>
  <c r="BB29" i="17" l="1"/>
  <c r="BB6" i="17"/>
  <c r="U25" i="17"/>
  <c r="V25" i="17"/>
  <c r="W25" i="17"/>
  <c r="X25" i="17"/>
  <c r="Y25" i="17"/>
  <c r="Z25" i="17"/>
  <c r="AA25" i="17"/>
  <c r="AB25" i="17"/>
  <c r="AC25" i="17"/>
  <c r="AR25" i="17" s="1"/>
  <c r="AD25" i="17"/>
  <c r="BK25" i="17" s="1"/>
  <c r="AE25" i="17"/>
  <c r="BL25" i="17" s="1"/>
  <c r="AF25" i="17"/>
  <c r="AG25" i="17"/>
  <c r="AH25" i="17"/>
  <c r="AI25" i="17"/>
  <c r="AK25" i="17"/>
  <c r="AL25" i="17"/>
  <c r="AM25" i="17"/>
  <c r="AN25" i="17"/>
  <c r="AO25" i="17"/>
  <c r="AP25" i="17"/>
  <c r="AQ25" i="17"/>
  <c r="BG25" i="17"/>
  <c r="BI25" i="17"/>
  <c r="BM25" i="17"/>
  <c r="BN25" i="17"/>
  <c r="BO25" i="17"/>
  <c r="BP25" i="17"/>
  <c r="BQ25" i="17"/>
  <c r="BR25" i="17"/>
  <c r="BS25" i="17"/>
  <c r="BT25" i="17"/>
  <c r="BU25" i="17"/>
  <c r="BV25" i="17"/>
  <c r="BW25" i="17"/>
  <c r="BX25" i="17"/>
  <c r="BY25" i="17"/>
  <c r="BZ25" i="17"/>
  <c r="BB5" i="17" l="1"/>
  <c r="BB24" i="17"/>
  <c r="BB16" i="17"/>
  <c r="BB8" i="17"/>
  <c r="BB27" i="17"/>
  <c r="BB26" i="17"/>
  <c r="BB25" i="17"/>
  <c r="BB28" i="17"/>
  <c r="BB31" i="17"/>
  <c r="BB30" i="17"/>
  <c r="BB20" i="17"/>
  <c r="BB12" i="17"/>
  <c r="BB19" i="17"/>
  <c r="BB11" i="17"/>
  <c r="BB18" i="17"/>
  <c r="BB10" i="17"/>
  <c r="BB21" i="17"/>
  <c r="BB13" i="17"/>
  <c r="BB17" i="17"/>
  <c r="BB9" i="17"/>
  <c r="BB23" i="17"/>
  <c r="BB15" i="17"/>
  <c r="BB7" i="17"/>
  <c r="BB22" i="17"/>
  <c r="BB14" i="17"/>
  <c r="AS25" i="17"/>
  <c r="AT25" i="17" s="1"/>
  <c r="M25" i="17" s="1"/>
  <c r="BJ25" i="17"/>
  <c r="CA25" i="17" s="1"/>
  <c r="BS36" i="17" l="1"/>
  <c r="BU249" i="17" l="1"/>
  <c r="BT238" i="17"/>
  <c r="BS238" i="17"/>
  <c r="BU227" i="17"/>
  <c r="BU238" i="17" s="1"/>
  <c r="BT216" i="17"/>
  <c r="BS216" i="17"/>
  <c r="BU205" i="17"/>
  <c r="BU216" i="17" s="1"/>
  <c r="BT194" i="17"/>
  <c r="BS194" i="17"/>
  <c r="BU183" i="17"/>
  <c r="BU194" i="17" s="1"/>
  <c r="BU178" i="17"/>
  <c r="BT178" i="17"/>
  <c r="BS178" i="17"/>
  <c r="BT173" i="17"/>
  <c r="BS173" i="17"/>
  <c r="BT168" i="17"/>
  <c r="BS168" i="17"/>
  <c r="BU163" i="17"/>
  <c r="BU173" i="17" s="1"/>
  <c r="BT157" i="17"/>
  <c r="BU157" i="17"/>
  <c r="BS157" i="17"/>
  <c r="BU151" i="17"/>
  <c r="BT151" i="17"/>
  <c r="BS151" i="17"/>
  <c r="BT145" i="17"/>
  <c r="BS145" i="17"/>
  <c r="BU139" i="17"/>
  <c r="BU145" i="17" s="1"/>
  <c r="BU133" i="17"/>
  <c r="BT133" i="17"/>
  <c r="BS133" i="17"/>
  <c r="BU127" i="17"/>
  <c r="BT127" i="17"/>
  <c r="BS127" i="17"/>
  <c r="BU121" i="17"/>
  <c r="BT121" i="17"/>
  <c r="BS121" i="17"/>
  <c r="BU115" i="17"/>
  <c r="BT109" i="17"/>
  <c r="BS109" i="17"/>
  <c r="BT103" i="17"/>
  <c r="BS103" i="17"/>
  <c r="BU168" i="17" l="1"/>
  <c r="BS97" i="17"/>
  <c r="BT97" i="17"/>
  <c r="BU91" i="17"/>
  <c r="BT85" i="17"/>
  <c r="BT86" i="17"/>
  <c r="BT87" i="17"/>
  <c r="BT88" i="17"/>
  <c r="BT89" i="17"/>
  <c r="BS85" i="17"/>
  <c r="BS86" i="17"/>
  <c r="BS87" i="17"/>
  <c r="BS88" i="17"/>
  <c r="BS89" i="17"/>
  <c r="BT84" i="17"/>
  <c r="BS84" i="17"/>
  <c r="BT78" i="17"/>
  <c r="BS78" i="17"/>
  <c r="BU77" i="17"/>
  <c r="BT71" i="17"/>
  <c r="BT72" i="17"/>
  <c r="BT73" i="17"/>
  <c r="BT74" i="17"/>
  <c r="BT75" i="17"/>
  <c r="BS71" i="17"/>
  <c r="BS72" i="17"/>
  <c r="BS73" i="17"/>
  <c r="BS74" i="17"/>
  <c r="BS75" i="17"/>
  <c r="BU63" i="17"/>
  <c r="BU70" i="17" s="1"/>
  <c r="BT70" i="17"/>
  <c r="BS70" i="17"/>
  <c r="BU109" i="17" l="1"/>
  <c r="BU103" i="17"/>
  <c r="BU97" i="17"/>
  <c r="BP133" i="17"/>
  <c r="BQ133" i="17"/>
  <c r="BP127" i="17"/>
  <c r="BQ127" i="17"/>
  <c r="BP121" i="17"/>
  <c r="BQ121" i="17"/>
  <c r="BO115" i="17"/>
  <c r="BO133" i="17" s="1"/>
  <c r="BP115" i="17"/>
  <c r="BQ115" i="17"/>
  <c r="BO121" i="17" l="1"/>
  <c r="BO127" i="17"/>
  <c r="BO163" i="17"/>
  <c r="BP163" i="17"/>
  <c r="BQ163" i="17"/>
  <c r="BP183" i="17"/>
  <c r="BP194" i="17" s="1"/>
  <c r="BQ183" i="17"/>
  <c r="BQ194" i="17" s="1"/>
  <c r="BP205" i="17"/>
  <c r="BP216" i="17" s="1"/>
  <c r="BQ205" i="17"/>
  <c r="BQ216" i="17" s="1"/>
  <c r="BP249" i="17"/>
  <c r="BQ249" i="17"/>
  <c r="BP103" i="17"/>
  <c r="BO103" i="17"/>
  <c r="BQ97" i="17"/>
  <c r="BQ109" i="17" s="1"/>
  <c r="BP97" i="17"/>
  <c r="BP109" i="17" s="1"/>
  <c r="BO97" i="17"/>
  <c r="BO109" i="17" s="1"/>
  <c r="BO91" i="17"/>
  <c r="BP91" i="17"/>
  <c r="BQ91" i="17"/>
  <c r="BP84" i="17"/>
  <c r="BO77" i="17"/>
  <c r="BO84" i="17" s="1"/>
  <c r="BP77" i="17"/>
  <c r="BP63" i="17"/>
  <c r="BP70" i="17" s="1"/>
  <c r="BO63" i="17"/>
  <c r="BO70" i="17" s="1"/>
  <c r="BT52" i="17"/>
  <c r="BT53" i="17"/>
  <c r="BT54" i="17"/>
  <c r="BT55" i="17"/>
  <c r="BT57" i="17"/>
  <c r="BT58" i="17"/>
  <c r="BT59" i="17"/>
  <c r="BT60" i="17"/>
  <c r="BT61" i="17"/>
  <c r="BS57" i="17"/>
  <c r="BS58" i="17"/>
  <c r="BS59" i="17"/>
  <c r="BS60" i="17"/>
  <c r="BS61" i="17"/>
  <c r="BS52" i="17"/>
  <c r="BS53" i="17"/>
  <c r="BS54" i="17"/>
  <c r="BS55" i="17"/>
  <c r="BT51" i="17"/>
  <c r="BT45" i="17"/>
  <c r="BT46" i="17"/>
  <c r="BT47" i="17"/>
  <c r="BT48" i="17"/>
  <c r="BT49" i="17"/>
  <c r="BS51" i="17"/>
  <c r="BS45" i="17"/>
  <c r="BS46" i="17"/>
  <c r="BS47" i="17"/>
  <c r="BS48" i="17"/>
  <c r="BS49" i="17"/>
  <c r="BT44" i="17"/>
  <c r="BS44" i="17"/>
  <c r="BT38" i="17"/>
  <c r="BT39" i="17"/>
  <c r="BT40" i="17"/>
  <c r="BT41" i="17"/>
  <c r="BT37" i="17"/>
  <c r="BS38" i="17"/>
  <c r="BS39" i="17"/>
  <c r="BS40" i="17"/>
  <c r="BS41" i="17"/>
  <c r="BS37" i="17"/>
  <c r="BT7" i="17"/>
  <c r="BT8" i="17"/>
  <c r="BT9" i="17"/>
  <c r="BT10" i="17"/>
  <c r="BT11" i="17"/>
  <c r="BT12" i="17"/>
  <c r="BT13" i="17"/>
  <c r="BT14" i="17"/>
  <c r="BT15" i="17"/>
  <c r="BT16" i="17"/>
  <c r="BT17" i="17"/>
  <c r="BT18" i="17"/>
  <c r="BT19" i="17"/>
  <c r="BT20" i="17"/>
  <c r="BT21" i="17"/>
  <c r="BT22" i="17"/>
  <c r="BT23" i="17"/>
  <c r="BT24" i="17"/>
  <c r="BT26" i="17"/>
  <c r="BT27" i="17"/>
  <c r="BT28" i="17"/>
  <c r="BT29" i="17"/>
  <c r="BT30" i="17"/>
  <c r="BT31" i="17"/>
  <c r="BT6" i="17"/>
  <c r="BS7" i="17"/>
  <c r="BS8" i="17"/>
  <c r="BS9" i="17"/>
  <c r="BS10" i="17"/>
  <c r="BS11" i="17"/>
  <c r="BS12" i="17"/>
  <c r="BS13" i="17"/>
  <c r="BS14" i="17"/>
  <c r="BS15" i="17"/>
  <c r="BS16" i="17"/>
  <c r="BS17" i="17"/>
  <c r="BS18" i="17"/>
  <c r="BS19" i="17"/>
  <c r="BS20" i="17"/>
  <c r="BS21" i="17"/>
  <c r="BS22" i="17"/>
  <c r="BS23" i="17"/>
  <c r="BS24" i="17"/>
  <c r="BS26" i="17"/>
  <c r="BS27" i="17"/>
  <c r="BS28" i="17"/>
  <c r="BS29" i="17"/>
  <c r="BS30" i="17"/>
  <c r="BS31" i="17"/>
  <c r="BS6" i="17"/>
  <c r="BT260" i="17"/>
  <c r="BT261" i="17" s="1"/>
  <c r="BT262" i="17" s="1"/>
  <c r="BT263" i="17" s="1"/>
  <c r="BT264" i="17" s="1"/>
  <c r="BT265" i="17" s="1"/>
  <c r="BT195" i="17"/>
  <c r="BT196" i="17" s="1"/>
  <c r="BT197" i="17" s="1"/>
  <c r="BT198" i="17" s="1"/>
  <c r="BT199" i="17" s="1"/>
  <c r="BT200" i="17" s="1"/>
  <c r="BT201" i="17" s="1"/>
  <c r="BT202" i="17" s="1"/>
  <c r="BT203" i="17" s="1"/>
  <c r="BT206" i="17" s="1"/>
  <c r="BT207" i="17" s="1"/>
  <c r="BT208" i="17" s="1"/>
  <c r="BT209" i="17" s="1"/>
  <c r="BT210" i="17" s="1"/>
  <c r="BT211" i="17" s="1"/>
  <c r="BT212" i="17" s="1"/>
  <c r="BT213" i="17" s="1"/>
  <c r="BT214" i="17" s="1"/>
  <c r="BT217" i="17" s="1"/>
  <c r="BT218" i="17" s="1"/>
  <c r="BT219" i="17" s="1"/>
  <c r="BT220" i="17" s="1"/>
  <c r="BT221" i="17" s="1"/>
  <c r="BT222" i="17" s="1"/>
  <c r="BT223" i="17" s="1"/>
  <c r="BT224" i="17" s="1"/>
  <c r="BT225" i="17" s="1"/>
  <c r="BT228" i="17" s="1"/>
  <c r="BT229" i="17" s="1"/>
  <c r="BT230" i="17" s="1"/>
  <c r="BT231" i="17" s="1"/>
  <c r="BT232" i="17" s="1"/>
  <c r="BT233" i="17" s="1"/>
  <c r="BT234" i="17" s="1"/>
  <c r="BT235" i="17" s="1"/>
  <c r="BT236" i="17" s="1"/>
  <c r="BT239" i="17" s="1"/>
  <c r="BT240" i="17" s="1"/>
  <c r="BT241" i="17" s="1"/>
  <c r="BT242" i="17" s="1"/>
  <c r="BT243" i="17" s="1"/>
  <c r="BT244" i="17" s="1"/>
  <c r="BT245" i="17" s="1"/>
  <c r="BT246" i="17" s="1"/>
  <c r="BT247" i="17" s="1"/>
  <c r="BT250" i="17" s="1"/>
  <c r="BT251" i="17" s="1"/>
  <c r="BT252" i="17" s="1"/>
  <c r="BT253" i="17" s="1"/>
  <c r="BT254" i="17" s="1"/>
  <c r="BT255" i="17" s="1"/>
  <c r="BT256" i="17" s="1"/>
  <c r="BS195" i="17"/>
  <c r="BS196" i="17" s="1"/>
  <c r="BS197" i="17" s="1"/>
  <c r="BS198" i="17" s="1"/>
  <c r="BS199" i="17" s="1"/>
  <c r="BS200" i="17" s="1"/>
  <c r="BS201" i="17" s="1"/>
  <c r="BS202" i="17" s="1"/>
  <c r="BS203" i="17" s="1"/>
  <c r="BS206" i="17" s="1"/>
  <c r="BS207" i="17" s="1"/>
  <c r="BS208" i="17" s="1"/>
  <c r="BS209" i="17" s="1"/>
  <c r="BS210" i="17" s="1"/>
  <c r="BS211" i="17" s="1"/>
  <c r="BS212" i="17" s="1"/>
  <c r="BS213" i="17" s="1"/>
  <c r="BS214" i="17" s="1"/>
  <c r="BS217" i="17" s="1"/>
  <c r="BS218" i="17" s="1"/>
  <c r="BS219" i="17" s="1"/>
  <c r="BS220" i="17" s="1"/>
  <c r="BS221" i="17" s="1"/>
  <c r="BS222" i="17" s="1"/>
  <c r="BS223" i="17" s="1"/>
  <c r="BS224" i="17" s="1"/>
  <c r="BS225" i="17" s="1"/>
  <c r="BS228" i="17" s="1"/>
  <c r="BS229" i="17" s="1"/>
  <c r="BS230" i="17" s="1"/>
  <c r="BS231" i="17" s="1"/>
  <c r="BS232" i="17" s="1"/>
  <c r="BS233" i="17" s="1"/>
  <c r="BS234" i="17" s="1"/>
  <c r="BS235" i="17" s="1"/>
  <c r="BS236" i="17" s="1"/>
  <c r="BS239" i="17" s="1"/>
  <c r="BS240" i="17" s="1"/>
  <c r="BS241" i="17" s="1"/>
  <c r="BS242" i="17" s="1"/>
  <c r="BS243" i="17" s="1"/>
  <c r="BS244" i="17" s="1"/>
  <c r="BS245" i="17" s="1"/>
  <c r="BS246" i="17" s="1"/>
  <c r="BS247" i="17" s="1"/>
  <c r="BS250" i="17" s="1"/>
  <c r="BS251" i="17" s="1"/>
  <c r="BS252" i="17" s="1"/>
  <c r="BS253" i="17" s="1"/>
  <c r="BS254" i="17" s="1"/>
  <c r="BS255" i="17" s="1"/>
  <c r="BS256" i="17" s="1"/>
  <c r="BT184" i="17"/>
  <c r="BT185" i="17" s="1"/>
  <c r="BT186" i="17" s="1"/>
  <c r="BT187" i="17" s="1"/>
  <c r="BT188" i="17" s="1"/>
  <c r="BT189" i="17" s="1"/>
  <c r="BT190" i="17" s="1"/>
  <c r="BT191" i="17" s="1"/>
  <c r="BT192" i="17" s="1"/>
  <c r="BS184" i="17"/>
  <c r="BS185" i="17" s="1"/>
  <c r="BS186" i="17" s="1"/>
  <c r="BS187" i="17" s="1"/>
  <c r="BS188" i="17" s="1"/>
  <c r="BS189" i="17" s="1"/>
  <c r="BS190" i="17" s="1"/>
  <c r="BS191" i="17" s="1"/>
  <c r="BS192" i="17" s="1"/>
  <c r="BT92" i="17"/>
  <c r="BT93" i="17" s="1"/>
  <c r="BT94" i="17" s="1"/>
  <c r="BT95" i="17" s="1"/>
  <c r="BT98" i="17" s="1"/>
  <c r="BT99" i="17" s="1"/>
  <c r="BT100" i="17" s="1"/>
  <c r="BT101" i="17" s="1"/>
  <c r="BT104" i="17" s="1"/>
  <c r="BT105" i="17" s="1"/>
  <c r="BT106" i="17" s="1"/>
  <c r="BT107" i="17" s="1"/>
  <c r="BT110" i="17" s="1"/>
  <c r="BT111" i="17" s="1"/>
  <c r="BT112" i="17" s="1"/>
  <c r="BT113" i="17" s="1"/>
  <c r="BT116" i="17" s="1"/>
  <c r="BT117" i="17" s="1"/>
  <c r="BT118" i="17" s="1"/>
  <c r="BT119" i="17" s="1"/>
  <c r="BT122" i="17" s="1"/>
  <c r="BT123" i="17" s="1"/>
  <c r="BT124" i="17" s="1"/>
  <c r="BT125" i="17" s="1"/>
  <c r="BT128" i="17" s="1"/>
  <c r="BT129" i="17" s="1"/>
  <c r="BT130" i="17" s="1"/>
  <c r="BT131" i="17" s="1"/>
  <c r="BT134" i="17" s="1"/>
  <c r="BT135" i="17" s="1"/>
  <c r="BT136" i="17" s="1"/>
  <c r="BT137" i="17" s="1"/>
  <c r="BT140" i="17" s="1"/>
  <c r="BT141" i="17" s="1"/>
  <c r="BT142" i="17" s="1"/>
  <c r="BT143" i="17" s="1"/>
  <c r="BT146" i="17" s="1"/>
  <c r="BT147" i="17" s="1"/>
  <c r="BT148" i="17" s="1"/>
  <c r="BT149" i="17" s="1"/>
  <c r="BT152" i="17" s="1"/>
  <c r="BT153" i="17" s="1"/>
  <c r="BT154" i="17" s="1"/>
  <c r="BT155" i="17" s="1"/>
  <c r="BT158" i="17" s="1"/>
  <c r="BT159" i="17" s="1"/>
  <c r="BT160" i="17" s="1"/>
  <c r="BT161" i="17" s="1"/>
  <c r="BT164" i="17" s="1"/>
  <c r="BT165" i="17" s="1"/>
  <c r="BT166" i="17" s="1"/>
  <c r="BT169" i="17" s="1"/>
  <c r="BT170" i="17" s="1"/>
  <c r="BT171" i="17" s="1"/>
  <c r="BT174" i="17" s="1"/>
  <c r="BT175" i="17" s="1"/>
  <c r="BT176" i="17" s="1"/>
  <c r="BT179" i="17" s="1"/>
  <c r="BT180" i="17" s="1"/>
  <c r="BT181" i="17" s="1"/>
  <c r="BS92" i="17"/>
  <c r="BS93" i="17" s="1"/>
  <c r="BS94" i="17" s="1"/>
  <c r="BS95" i="17" s="1"/>
  <c r="BS98" i="17" s="1"/>
  <c r="BS99" i="17" s="1"/>
  <c r="BS100" i="17" s="1"/>
  <c r="BS101" i="17" s="1"/>
  <c r="BS104" i="17" s="1"/>
  <c r="BS105" i="17" s="1"/>
  <c r="BS106" i="17" s="1"/>
  <c r="BS107" i="17" s="1"/>
  <c r="BS110" i="17" s="1"/>
  <c r="BS111" i="17" s="1"/>
  <c r="BS112" i="17" s="1"/>
  <c r="BS113" i="17" s="1"/>
  <c r="BS116" i="17" s="1"/>
  <c r="BS117" i="17" s="1"/>
  <c r="BS118" i="17" s="1"/>
  <c r="BS119" i="17" s="1"/>
  <c r="BS122" i="17" s="1"/>
  <c r="BS123" i="17" s="1"/>
  <c r="BS124" i="17" s="1"/>
  <c r="BS125" i="17" s="1"/>
  <c r="BS128" i="17" s="1"/>
  <c r="BS129" i="17" s="1"/>
  <c r="BS130" i="17" s="1"/>
  <c r="BS131" i="17" s="1"/>
  <c r="BS134" i="17" s="1"/>
  <c r="BS135" i="17" s="1"/>
  <c r="BS136" i="17" s="1"/>
  <c r="BS137" i="17" s="1"/>
  <c r="BS140" i="17" s="1"/>
  <c r="BS141" i="17" s="1"/>
  <c r="BS142" i="17" s="1"/>
  <c r="BS143" i="17" s="1"/>
  <c r="BS146" i="17" s="1"/>
  <c r="BS147" i="17" s="1"/>
  <c r="BS148" i="17" s="1"/>
  <c r="BS149" i="17" s="1"/>
  <c r="BS152" i="17" s="1"/>
  <c r="BS153" i="17" s="1"/>
  <c r="BS154" i="17" s="1"/>
  <c r="BS155" i="17" s="1"/>
  <c r="BS158" i="17" s="1"/>
  <c r="BS159" i="17" s="1"/>
  <c r="BS160" i="17" s="1"/>
  <c r="BS161" i="17" s="1"/>
  <c r="BS164" i="17" s="1"/>
  <c r="BS165" i="17" s="1"/>
  <c r="BS166" i="17" s="1"/>
  <c r="BS169" i="17" s="1"/>
  <c r="BS170" i="17" s="1"/>
  <c r="BS171" i="17" s="1"/>
  <c r="BS174" i="17" s="1"/>
  <c r="BS175" i="17" s="1"/>
  <c r="BS176" i="17" s="1"/>
  <c r="BS179" i="17" s="1"/>
  <c r="BS180" i="17" s="1"/>
  <c r="BS181" i="17" s="1"/>
  <c r="BT64" i="17"/>
  <c r="BT65" i="17" s="1"/>
  <c r="BT66" i="17" s="1"/>
  <c r="BT67" i="17" s="1"/>
  <c r="BT68" i="17" s="1"/>
  <c r="BT79" i="17" s="1"/>
  <c r="BT80" i="17" s="1"/>
  <c r="BT81" i="17" s="1"/>
  <c r="BT82" i="17" s="1"/>
  <c r="BQ103" i="17" l="1"/>
  <c r="BQ173" i="17"/>
  <c r="BQ168" i="17"/>
  <c r="BP173" i="17"/>
  <c r="BP168" i="17"/>
  <c r="BO173" i="17"/>
  <c r="BO168" i="17"/>
  <c r="BS64" i="17"/>
  <c r="BS65" i="17" s="1"/>
  <c r="BS66" i="17" s="1"/>
  <c r="BS67" i="17" s="1"/>
  <c r="BS68" i="17" s="1"/>
  <c r="BS79" i="17" s="1"/>
  <c r="BS80" i="17" s="1"/>
  <c r="BS81" i="17" s="1"/>
  <c r="BS82" i="17" s="1"/>
  <c r="AB13" i="17"/>
  <c r="AC13" i="17"/>
  <c r="BJ13" i="17" s="1"/>
  <c r="AD13" i="17"/>
  <c r="BK13" i="17" s="1"/>
  <c r="AE13" i="17"/>
  <c r="BL13" i="17" s="1"/>
  <c r="AF13" i="17"/>
  <c r="AG13" i="17"/>
  <c r="BN13" i="17" s="1"/>
  <c r="AH13" i="17"/>
  <c r="AI13" i="17"/>
  <c r="AB14" i="17"/>
  <c r="AC14" i="17"/>
  <c r="AD14" i="17"/>
  <c r="AE14" i="17"/>
  <c r="AF14" i="17"/>
  <c r="AG14" i="17"/>
  <c r="BN14" i="17" s="1"/>
  <c r="AH14" i="17"/>
  <c r="AI14" i="17"/>
  <c r="AB15" i="17"/>
  <c r="AC15" i="17"/>
  <c r="AD15" i="17"/>
  <c r="BK15" i="17" s="1"/>
  <c r="AE15" i="17"/>
  <c r="AF15" i="17"/>
  <c r="AG15" i="17"/>
  <c r="BN15" i="17" s="1"/>
  <c r="AH15" i="17"/>
  <c r="AI15" i="17"/>
  <c r="AB16" i="17"/>
  <c r="AC16" i="17"/>
  <c r="BJ16" i="17" s="1"/>
  <c r="AD16" i="17"/>
  <c r="BK16" i="17" s="1"/>
  <c r="AE16" i="17"/>
  <c r="BL16" i="17" s="1"/>
  <c r="AF16" i="17"/>
  <c r="BM16" i="17" s="1"/>
  <c r="AG16" i="17"/>
  <c r="BN16" i="17" s="1"/>
  <c r="AH16" i="17"/>
  <c r="AI16" i="17"/>
  <c r="AB17" i="17"/>
  <c r="AC17" i="17"/>
  <c r="BJ17" i="17" s="1"/>
  <c r="AD17" i="17"/>
  <c r="BK17" i="17" s="1"/>
  <c r="AE17" i="17"/>
  <c r="BL17" i="17" s="1"/>
  <c r="AF17" i="17"/>
  <c r="BM17" i="17" s="1"/>
  <c r="AG17" i="17"/>
  <c r="BN17" i="17" s="1"/>
  <c r="AH17" i="17"/>
  <c r="AI17" i="17"/>
  <c r="AB18" i="17"/>
  <c r="AC18" i="17"/>
  <c r="BJ18" i="17" s="1"/>
  <c r="AD18" i="17"/>
  <c r="BK18" i="17" s="1"/>
  <c r="AE18" i="17"/>
  <c r="BL18" i="17" s="1"/>
  <c r="AF18" i="17"/>
  <c r="BM18" i="17" s="1"/>
  <c r="AG18" i="17"/>
  <c r="BN18" i="17" s="1"/>
  <c r="AH18" i="17"/>
  <c r="AI18" i="17"/>
  <c r="AB19" i="17"/>
  <c r="AC19" i="17"/>
  <c r="BJ19" i="17" s="1"/>
  <c r="AD19" i="17"/>
  <c r="BK19" i="17" s="1"/>
  <c r="AE19" i="17"/>
  <c r="BL19" i="17" s="1"/>
  <c r="AF19" i="17"/>
  <c r="BM19" i="17" s="1"/>
  <c r="AG19" i="17"/>
  <c r="BN19" i="17" s="1"/>
  <c r="AH19" i="17"/>
  <c r="AI19" i="17"/>
  <c r="AB20" i="17"/>
  <c r="AC20" i="17"/>
  <c r="BJ20" i="17" s="1"/>
  <c r="AD20" i="17"/>
  <c r="BK20" i="17" s="1"/>
  <c r="AE20" i="17"/>
  <c r="BL20" i="17" s="1"/>
  <c r="AF20" i="17"/>
  <c r="BM20" i="17" s="1"/>
  <c r="AG20" i="17"/>
  <c r="BN20" i="17" s="1"/>
  <c r="AH20" i="17"/>
  <c r="AI20" i="17"/>
  <c r="AB21" i="17"/>
  <c r="AC21" i="17"/>
  <c r="BJ21" i="17" s="1"/>
  <c r="AD21" i="17"/>
  <c r="BK21" i="17" s="1"/>
  <c r="AE21" i="17"/>
  <c r="BL21" i="17" s="1"/>
  <c r="AF21" i="17"/>
  <c r="BM21" i="17" s="1"/>
  <c r="AG21" i="17"/>
  <c r="BN21" i="17" s="1"/>
  <c r="AH21" i="17"/>
  <c r="AI21" i="17"/>
  <c r="AB22" i="17"/>
  <c r="AC22" i="17"/>
  <c r="AD22" i="17"/>
  <c r="AE22" i="17"/>
  <c r="AF22" i="17"/>
  <c r="BM22" i="17" s="1"/>
  <c r="AG22" i="17"/>
  <c r="BN22" i="17" s="1"/>
  <c r="AH22" i="17"/>
  <c r="AI22" i="17"/>
  <c r="AB23" i="17"/>
  <c r="AC23" i="17"/>
  <c r="BJ23" i="17" s="1"/>
  <c r="AD23" i="17"/>
  <c r="BK23" i="17" s="1"/>
  <c r="AE23" i="17"/>
  <c r="BL23" i="17" s="1"/>
  <c r="AF23" i="17"/>
  <c r="BM23" i="17" s="1"/>
  <c r="AG23" i="17"/>
  <c r="BN23" i="17" s="1"/>
  <c r="AH23" i="17"/>
  <c r="AI23" i="17"/>
  <c r="AB24" i="17"/>
  <c r="AC24" i="17"/>
  <c r="BJ24" i="17" s="1"/>
  <c r="AD24" i="17"/>
  <c r="BK24" i="17" s="1"/>
  <c r="AE24" i="17"/>
  <c r="BL24" i="17" s="1"/>
  <c r="AF24" i="17"/>
  <c r="BM24" i="17" s="1"/>
  <c r="AG24" i="17"/>
  <c r="BN24" i="17" s="1"/>
  <c r="AH24" i="17"/>
  <c r="AI24" i="17"/>
  <c r="AB26" i="17"/>
  <c r="AC26" i="17"/>
  <c r="BJ26" i="17" s="1"/>
  <c r="AD26" i="17"/>
  <c r="BK26" i="17" s="1"/>
  <c r="AE26" i="17"/>
  <c r="BL26" i="17" s="1"/>
  <c r="AF26" i="17"/>
  <c r="BM26" i="17" s="1"/>
  <c r="AG26" i="17"/>
  <c r="BN26" i="17" s="1"/>
  <c r="AH26" i="17"/>
  <c r="AI26" i="17"/>
  <c r="AB27" i="17"/>
  <c r="AC27" i="17"/>
  <c r="AD27" i="17"/>
  <c r="AE27" i="17"/>
  <c r="BL27" i="17" s="1"/>
  <c r="AF27" i="17"/>
  <c r="BM27" i="17" s="1"/>
  <c r="AG27" i="17"/>
  <c r="BN27" i="17" s="1"/>
  <c r="AH27" i="17"/>
  <c r="AI27" i="17"/>
  <c r="AB28" i="17"/>
  <c r="AC28" i="17"/>
  <c r="BJ28" i="17" s="1"/>
  <c r="AD28" i="17"/>
  <c r="BK28" i="17" s="1"/>
  <c r="AE28" i="17"/>
  <c r="BL28" i="17" s="1"/>
  <c r="AF28" i="17"/>
  <c r="AG28" i="17"/>
  <c r="BN28" i="17" s="1"/>
  <c r="AH28" i="17"/>
  <c r="AI28" i="17"/>
  <c r="AB29" i="17"/>
  <c r="AC29" i="17"/>
  <c r="BJ29" i="17" s="1"/>
  <c r="AD29" i="17"/>
  <c r="BK29" i="17" s="1"/>
  <c r="AE29" i="17"/>
  <c r="BL29" i="17" s="1"/>
  <c r="AF29" i="17"/>
  <c r="BM29" i="17" s="1"/>
  <c r="AG29" i="17"/>
  <c r="BN29" i="17" s="1"/>
  <c r="AH29" i="17"/>
  <c r="AI29" i="17"/>
  <c r="AB30" i="17"/>
  <c r="AC30" i="17"/>
  <c r="BJ30" i="17" s="1"/>
  <c r="AD30" i="17"/>
  <c r="BK30" i="17" s="1"/>
  <c r="AE30" i="17"/>
  <c r="BL30" i="17" s="1"/>
  <c r="AF30" i="17"/>
  <c r="BM30" i="17" s="1"/>
  <c r="AG30" i="17"/>
  <c r="BN30" i="17" s="1"/>
  <c r="AH30" i="17"/>
  <c r="AI30" i="17"/>
  <c r="AB31" i="17"/>
  <c r="AC31" i="17"/>
  <c r="BJ31" i="17" s="1"/>
  <c r="AD31" i="17"/>
  <c r="BK31" i="17" s="1"/>
  <c r="AE31" i="17"/>
  <c r="BL31" i="17" s="1"/>
  <c r="AF31" i="17"/>
  <c r="BM31" i="17" s="1"/>
  <c r="AG31" i="17"/>
  <c r="BN31" i="17" s="1"/>
  <c r="AH31" i="17"/>
  <c r="AI31" i="17"/>
  <c r="AC12" i="17"/>
  <c r="AD12" i="17"/>
  <c r="AE12" i="17"/>
  <c r="AF12" i="17"/>
  <c r="AG12" i="17"/>
  <c r="AH12" i="17"/>
  <c r="AI12" i="17"/>
  <c r="BQ19" i="17"/>
  <c r="BQ20" i="17"/>
  <c r="BQ21" i="17"/>
  <c r="BJ22" i="17"/>
  <c r="BK22" i="17"/>
  <c r="BL22" i="17"/>
  <c r="BQ22" i="17"/>
  <c r="BQ23" i="17"/>
  <c r="BQ24" i="17"/>
  <c r="BQ26" i="17"/>
  <c r="BJ27" i="17"/>
  <c r="BK27" i="17"/>
  <c r="BQ27" i="17"/>
  <c r="BM28" i="17"/>
  <c r="BQ28" i="17"/>
  <c r="BQ29" i="17"/>
  <c r="BQ30" i="17"/>
  <c r="BQ31" i="17"/>
  <c r="BM13" i="17"/>
  <c r="BQ13" i="17"/>
  <c r="BJ14" i="17"/>
  <c r="BL14" i="17"/>
  <c r="BM14" i="17"/>
  <c r="BQ14" i="17"/>
  <c r="BJ15" i="17"/>
  <c r="BL15" i="17"/>
  <c r="BM15" i="17"/>
  <c r="BQ15" i="17"/>
  <c r="BQ16" i="17"/>
  <c r="BQ17" i="17"/>
  <c r="BQ18" i="17"/>
  <c r="BK14" i="17" l="1"/>
  <c r="BF5" i="17" l="1"/>
  <c r="AX13" i="17" l="1"/>
  <c r="AX14" i="17"/>
  <c r="AX15" i="17"/>
  <c r="AX16" i="17"/>
  <c r="AX17" i="17"/>
  <c r="AX18" i="17"/>
  <c r="AX19" i="17"/>
  <c r="AX20" i="17"/>
  <c r="AN36" i="17" l="1"/>
  <c r="BI5" i="17"/>
  <c r="BI23" i="17" l="1"/>
  <c r="BI28" i="17"/>
  <c r="BI13" i="17"/>
  <c r="BI14" i="17"/>
  <c r="BI17" i="17"/>
  <c r="BI26" i="17"/>
  <c r="BI30" i="17"/>
  <c r="BI22" i="17"/>
  <c r="BI27" i="17"/>
  <c r="BI31" i="17"/>
  <c r="BI21" i="17"/>
  <c r="BI16" i="17"/>
  <c r="BI15" i="17"/>
  <c r="BI18" i="17"/>
  <c r="BI19" i="17"/>
  <c r="BI20" i="17"/>
  <c r="BI24" i="17"/>
  <c r="BI29" i="17"/>
  <c r="AH183" i="17" l="1"/>
  <c r="AG249" i="17"/>
  <c r="AM143" i="17"/>
  <c r="AM142" i="17"/>
  <c r="AM141" i="17"/>
  <c r="AM140" i="17"/>
  <c r="AJ143" i="17"/>
  <c r="AI143" i="17"/>
  <c r="AJ142" i="17"/>
  <c r="AI142" i="17"/>
  <c r="AJ141" i="17"/>
  <c r="AI141" i="17"/>
  <c r="AJ140" i="17"/>
  <c r="AI140" i="17"/>
  <c r="AJ139" i="17"/>
  <c r="BQ139" i="17" s="1"/>
  <c r="AI139" i="17"/>
  <c r="BP139" i="17" s="1"/>
  <c r="AH143" i="17"/>
  <c r="AH142" i="17"/>
  <c r="AH141" i="17"/>
  <c r="AH140" i="17"/>
  <c r="AH139" i="17"/>
  <c r="BO139" i="17" s="1"/>
  <c r="AG143" i="17"/>
  <c r="AG142" i="17"/>
  <c r="AG141" i="17"/>
  <c r="AG140" i="17"/>
  <c r="AG139" i="17"/>
  <c r="AE91" i="17"/>
  <c r="BM55" i="17"/>
  <c r="BM54" i="17"/>
  <c r="BM53" i="17"/>
  <c r="BM52" i="17"/>
  <c r="AF55" i="17"/>
  <c r="AF54" i="17"/>
  <c r="AF53" i="17"/>
  <c r="AF52" i="17"/>
  <c r="AF51" i="17"/>
  <c r="BM51" i="17" s="1"/>
  <c r="AF61" i="17"/>
  <c r="BM61" i="17" s="1"/>
  <c r="AF60" i="17"/>
  <c r="BM60" i="17" s="1"/>
  <c r="AF59" i="17"/>
  <c r="BM59" i="17" s="1"/>
  <c r="AF58" i="17"/>
  <c r="BM58" i="17" s="1"/>
  <c r="AF57" i="17"/>
  <c r="BM57" i="17" s="1"/>
  <c r="AF63" i="17"/>
  <c r="AF85" i="17" s="1"/>
  <c r="BM85" i="17" s="1"/>
  <c r="BP43" i="17"/>
  <c r="BO43" i="17"/>
  <c r="BM43" i="17"/>
  <c r="BM49" i="17" s="1"/>
  <c r="AF49" i="17"/>
  <c r="AF48" i="17"/>
  <c r="AF47" i="17"/>
  <c r="AF46" i="17"/>
  <c r="AF45" i="17"/>
  <c r="AF44" i="17"/>
  <c r="AF41" i="17"/>
  <c r="BM41" i="17" s="1"/>
  <c r="AF40" i="17"/>
  <c r="BM40" i="17" s="1"/>
  <c r="AF39" i="17"/>
  <c r="BM39" i="17" s="1"/>
  <c r="AF38" i="17"/>
  <c r="BM38" i="17" s="1"/>
  <c r="AF37" i="17"/>
  <c r="BM37" i="17" s="1"/>
  <c r="AF36" i="17"/>
  <c r="BM36" i="17" s="1"/>
  <c r="BO145" i="17" l="1"/>
  <c r="BO157" i="17"/>
  <c r="BO151" i="17"/>
  <c r="BO57" i="17"/>
  <c r="BO51" i="17"/>
  <c r="BP157" i="17"/>
  <c r="BP151" i="17"/>
  <c r="BP145" i="17"/>
  <c r="BP51" i="17"/>
  <c r="BP57" i="17"/>
  <c r="BQ157" i="17"/>
  <c r="BQ151" i="17"/>
  <c r="BQ145" i="17"/>
  <c r="AH205" i="17"/>
  <c r="BO183" i="17"/>
  <c r="BO194" i="17" s="1"/>
  <c r="AF64" i="17"/>
  <c r="BM64" i="17" s="1"/>
  <c r="AF78" i="17"/>
  <c r="BM78" i="17" s="1"/>
  <c r="AF73" i="17"/>
  <c r="BM73" i="17" s="1"/>
  <c r="AF86" i="17"/>
  <c r="BM86" i="17" s="1"/>
  <c r="BM44" i="17"/>
  <c r="BM45" i="17"/>
  <c r="AF65" i="17"/>
  <c r="BM65" i="17" s="1"/>
  <c r="AF74" i="17"/>
  <c r="BM74" i="17" s="1"/>
  <c r="AF79" i="17"/>
  <c r="BM79" i="17" s="1"/>
  <c r="AF87" i="17"/>
  <c r="BM87" i="17" s="1"/>
  <c r="BM46" i="17"/>
  <c r="AF66" i="17"/>
  <c r="BM66" i="17" s="1"/>
  <c r="AF75" i="17"/>
  <c r="BM75" i="17" s="1"/>
  <c r="AF80" i="17"/>
  <c r="BM80" i="17" s="1"/>
  <c r="AF88" i="17"/>
  <c r="BM88" i="17" s="1"/>
  <c r="BM47" i="17"/>
  <c r="AF67" i="17"/>
  <c r="BM67" i="17" s="1"/>
  <c r="AF81" i="17"/>
  <c r="BM81" i="17" s="1"/>
  <c r="AF89" i="17"/>
  <c r="BM89" i="17" s="1"/>
  <c r="BM48" i="17"/>
  <c r="AF68" i="17"/>
  <c r="BM68" i="17" s="1"/>
  <c r="AF82" i="17"/>
  <c r="BM82" i="17" s="1"/>
  <c r="AF70" i="17"/>
  <c r="AF71" i="17"/>
  <c r="BM71" i="17" s="1"/>
  <c r="AF72" i="17"/>
  <c r="BM72" i="17" s="1"/>
  <c r="BM63" i="17"/>
  <c r="BO5" i="17"/>
  <c r="BP5" i="17"/>
  <c r="BM5" i="17"/>
  <c r="AR5" i="17"/>
  <c r="AF7" i="17"/>
  <c r="BM7" i="17" s="1"/>
  <c r="AF8" i="17"/>
  <c r="BM8" i="17" s="1"/>
  <c r="AF9" i="17"/>
  <c r="BM9" i="17" s="1"/>
  <c r="AF10" i="17"/>
  <c r="BM10" i="17" s="1"/>
  <c r="AF11" i="17"/>
  <c r="BM11" i="17" s="1"/>
  <c r="BM12" i="17"/>
  <c r="AF6" i="17"/>
  <c r="BM6" i="17" s="1"/>
  <c r="AH227" i="17" l="1"/>
  <c r="BO205" i="17"/>
  <c r="BO216" i="17" s="1"/>
  <c r="AF84" i="17"/>
  <c r="AF77" i="17"/>
  <c r="BM77" i="17" s="1"/>
  <c r="BM70" i="17"/>
  <c r="BQ44" i="17"/>
  <c r="BQ45" i="17" s="1"/>
  <c r="BQ46" i="17" s="1"/>
  <c r="BQ47" i="17" s="1"/>
  <c r="BQ48" i="17" s="1"/>
  <c r="BQ49" i="17" s="1"/>
  <c r="BQ51" i="17" s="1"/>
  <c r="BQ52" i="17" s="1"/>
  <c r="BQ53" i="17" s="1"/>
  <c r="BQ54" i="17" s="1"/>
  <c r="BQ55" i="17" s="1"/>
  <c r="BQ57" i="17" s="1"/>
  <c r="BQ58" i="17" s="1"/>
  <c r="BQ59" i="17" s="1"/>
  <c r="BQ60" i="17" s="1"/>
  <c r="BQ61" i="17" s="1"/>
  <c r="BP44" i="17"/>
  <c r="BP45" i="17" s="1"/>
  <c r="BP46" i="17" s="1"/>
  <c r="BP47" i="17" s="1"/>
  <c r="BP48" i="17" s="1"/>
  <c r="BP49" i="17" s="1"/>
  <c r="BP52" i="17" s="1"/>
  <c r="BP53" i="17" s="1"/>
  <c r="BP54" i="17" s="1"/>
  <c r="BP55" i="17" s="1"/>
  <c r="BP58" i="17" s="1"/>
  <c r="BP59" i="17" s="1"/>
  <c r="BP60" i="17" s="1"/>
  <c r="BP61" i="17" s="1"/>
  <c r="BP64" i="17" s="1"/>
  <c r="BP65" i="17" s="1"/>
  <c r="BP66" i="17" s="1"/>
  <c r="BP67" i="17" s="1"/>
  <c r="BP68" i="17" s="1"/>
  <c r="BP71" i="17" s="1"/>
  <c r="BP72" i="17" s="1"/>
  <c r="BP73" i="17" s="1"/>
  <c r="BP74" i="17" s="1"/>
  <c r="BP75" i="17" s="1"/>
  <c r="BP78" i="17" s="1"/>
  <c r="BP79" i="17" s="1"/>
  <c r="BP80" i="17" s="1"/>
  <c r="BP81" i="17" s="1"/>
  <c r="BP82" i="17" s="1"/>
  <c r="BP85" i="17" s="1"/>
  <c r="BP86" i="17" s="1"/>
  <c r="BP87" i="17" s="1"/>
  <c r="BP88" i="17" s="1"/>
  <c r="BP89" i="17" s="1"/>
  <c r="BP92" i="17" s="1"/>
  <c r="BP93" i="17" s="1"/>
  <c r="BP94" i="17" s="1"/>
  <c r="BP95" i="17" s="1"/>
  <c r="BO44" i="17"/>
  <c r="BO45" i="17" s="1"/>
  <c r="BO46" i="17" s="1"/>
  <c r="BO47" i="17" s="1"/>
  <c r="BO48" i="17" s="1"/>
  <c r="BO49" i="17" s="1"/>
  <c r="BO52" i="17" s="1"/>
  <c r="BO53" i="17" s="1"/>
  <c r="BO54" i="17" s="1"/>
  <c r="BO55" i="17" s="1"/>
  <c r="BO58" i="17" s="1"/>
  <c r="BO59" i="17" s="1"/>
  <c r="BO60" i="17" s="1"/>
  <c r="BO61" i="17" s="1"/>
  <c r="BO64" i="17" s="1"/>
  <c r="BO65" i="17" s="1"/>
  <c r="BO66" i="17" s="1"/>
  <c r="BO67" i="17" s="1"/>
  <c r="BO68" i="17" s="1"/>
  <c r="BO71" i="17" s="1"/>
  <c r="BO72" i="17" s="1"/>
  <c r="BO73" i="17" s="1"/>
  <c r="BO74" i="17" s="1"/>
  <c r="BO75" i="17" s="1"/>
  <c r="BO78" i="17" s="1"/>
  <c r="BO79" i="17" s="1"/>
  <c r="BO80" i="17" s="1"/>
  <c r="BO81" i="17" s="1"/>
  <c r="BO82" i="17" s="1"/>
  <c r="BO85" i="17" s="1"/>
  <c r="BO86" i="17" s="1"/>
  <c r="BO87" i="17" s="1"/>
  <c r="BO88" i="17" s="1"/>
  <c r="BO89" i="17" s="1"/>
  <c r="BO92" i="17" s="1"/>
  <c r="BO93" i="17" s="1"/>
  <c r="BO94" i="17" s="1"/>
  <c r="BO95" i="17" s="1"/>
  <c r="BO98" i="17" s="1"/>
  <c r="BO99" i="17" s="1"/>
  <c r="BO100" i="17" s="1"/>
  <c r="BO101" i="17" s="1"/>
  <c r="BO104" i="17" s="1"/>
  <c r="BO105" i="17" s="1"/>
  <c r="BO106" i="17" s="1"/>
  <c r="BO107" i="17" s="1"/>
  <c r="BO110" i="17" s="1"/>
  <c r="BO111" i="17" s="1"/>
  <c r="BO112" i="17" s="1"/>
  <c r="BO113" i="17" s="1"/>
  <c r="BO116" i="17" s="1"/>
  <c r="BO117" i="17" s="1"/>
  <c r="BO118" i="17" s="1"/>
  <c r="BO119" i="17" s="1"/>
  <c r="BO122" i="17" s="1"/>
  <c r="BO123" i="17" s="1"/>
  <c r="BO124" i="17" s="1"/>
  <c r="BO125" i="17" s="1"/>
  <c r="BO128" i="17" s="1"/>
  <c r="BO129" i="17" s="1"/>
  <c r="BO130" i="17" s="1"/>
  <c r="BO131" i="17" s="1"/>
  <c r="BO134" i="17" s="1"/>
  <c r="BO135" i="17" s="1"/>
  <c r="BO136" i="17" s="1"/>
  <c r="BO137" i="17" s="1"/>
  <c r="BO140" i="17" s="1"/>
  <c r="BO141" i="17" s="1"/>
  <c r="BO142" i="17" s="1"/>
  <c r="BO143" i="17" s="1"/>
  <c r="BO146" i="17" s="1"/>
  <c r="BO147" i="17" s="1"/>
  <c r="BO148" i="17" s="1"/>
  <c r="BO149" i="17" s="1"/>
  <c r="BO152" i="17" s="1"/>
  <c r="BO153" i="17" s="1"/>
  <c r="BO154" i="17" s="1"/>
  <c r="BO155" i="17" s="1"/>
  <c r="BO158" i="17" s="1"/>
  <c r="BO159" i="17" s="1"/>
  <c r="BO160" i="17" s="1"/>
  <c r="BO161" i="17" s="1"/>
  <c r="BO164" i="17" s="1"/>
  <c r="BO165" i="17" s="1"/>
  <c r="BO166" i="17" s="1"/>
  <c r="BO169" i="17" s="1"/>
  <c r="BO170" i="17" s="1"/>
  <c r="BO171" i="17" s="1"/>
  <c r="BO174" i="17" s="1"/>
  <c r="BO175" i="17" s="1"/>
  <c r="BO176" i="17" s="1"/>
  <c r="BO177" i="17" s="1"/>
  <c r="BO178" i="17" s="1"/>
  <c r="BO179" i="17" s="1"/>
  <c r="BO180" i="17" s="1"/>
  <c r="BO181" i="17" s="1"/>
  <c r="BO184" i="17" s="1"/>
  <c r="BO185" i="17" s="1"/>
  <c r="BO186" i="17" s="1"/>
  <c r="BO187" i="17" s="1"/>
  <c r="BO188" i="17" s="1"/>
  <c r="BO189" i="17" s="1"/>
  <c r="BO190" i="17" s="1"/>
  <c r="BO191" i="17" s="1"/>
  <c r="BO192" i="17" s="1"/>
  <c r="BO195" i="17" s="1"/>
  <c r="BO196" i="17" s="1"/>
  <c r="BO197" i="17" s="1"/>
  <c r="BO198" i="17" s="1"/>
  <c r="BO199" i="17" s="1"/>
  <c r="BO200" i="17" s="1"/>
  <c r="BO201" i="17" s="1"/>
  <c r="BO202" i="17" s="1"/>
  <c r="BO203" i="17" s="1"/>
  <c r="BO206" i="17" s="1"/>
  <c r="BO207" i="17" s="1"/>
  <c r="BO208" i="17" s="1"/>
  <c r="BO209" i="17" s="1"/>
  <c r="BO210" i="17" s="1"/>
  <c r="BO211" i="17" s="1"/>
  <c r="BO212" i="17" s="1"/>
  <c r="BO213" i="17" s="1"/>
  <c r="BO214" i="17" s="1"/>
  <c r="BO217" i="17" s="1"/>
  <c r="BO218" i="17" s="1"/>
  <c r="BO219" i="17" s="1"/>
  <c r="BO220" i="17" s="1"/>
  <c r="BO221" i="17" s="1"/>
  <c r="BO222" i="17" s="1"/>
  <c r="BO223" i="17" s="1"/>
  <c r="BO224" i="17" s="1"/>
  <c r="BO225" i="17" s="1"/>
  <c r="BU6" i="17"/>
  <c r="BU7" i="17" s="1"/>
  <c r="BU8" i="17" s="1"/>
  <c r="BU9" i="17" s="1"/>
  <c r="BU10" i="17" s="1"/>
  <c r="BU11" i="17" s="1"/>
  <c r="BU12" i="17" s="1"/>
  <c r="BU13" i="17" s="1"/>
  <c r="BU14" i="17" s="1"/>
  <c r="BU15" i="17" s="1"/>
  <c r="BU16" i="17" s="1"/>
  <c r="BU17" i="17" s="1"/>
  <c r="BU18" i="17" s="1"/>
  <c r="BU19" i="17" s="1"/>
  <c r="BU20" i="17" s="1"/>
  <c r="BU21" i="17" s="1"/>
  <c r="BU22" i="17" s="1"/>
  <c r="BU23" i="17" s="1"/>
  <c r="BU24" i="17" s="1"/>
  <c r="BU26" i="17" s="1"/>
  <c r="BU27" i="17" s="1"/>
  <c r="BU28" i="17" s="1"/>
  <c r="BU29" i="17" s="1"/>
  <c r="BU30" i="17" s="1"/>
  <c r="BU31" i="17" s="1"/>
  <c r="BP6" i="17"/>
  <c r="BP7" i="17" s="1"/>
  <c r="BP8" i="17" s="1"/>
  <c r="BP9" i="17" s="1"/>
  <c r="BP10" i="17" s="1"/>
  <c r="BP11" i="17" s="1"/>
  <c r="BP12" i="17" s="1"/>
  <c r="BP13" i="17" s="1"/>
  <c r="BP14" i="17" s="1"/>
  <c r="BP15" i="17" s="1"/>
  <c r="BP16" i="17" s="1"/>
  <c r="BP17" i="17" s="1"/>
  <c r="BP18" i="17" s="1"/>
  <c r="BP19" i="17" s="1"/>
  <c r="BP20" i="17" s="1"/>
  <c r="BP21" i="17" s="1"/>
  <c r="BP22" i="17" s="1"/>
  <c r="BP23" i="17" s="1"/>
  <c r="BP24" i="17" s="1"/>
  <c r="BP26" i="17" s="1"/>
  <c r="BP27" i="17" s="1"/>
  <c r="BP28" i="17" s="1"/>
  <c r="BP29" i="17" s="1"/>
  <c r="BP30" i="17" s="1"/>
  <c r="BP31" i="17" s="1"/>
  <c r="BO6" i="17"/>
  <c r="BO7" i="17" s="1"/>
  <c r="BO8" i="17" s="1"/>
  <c r="BO9" i="17" s="1"/>
  <c r="BO10" i="17" s="1"/>
  <c r="BO11" i="17" s="1"/>
  <c r="BO12" i="17" s="1"/>
  <c r="BO13" i="17" s="1"/>
  <c r="BO14" i="17" l="1"/>
  <c r="AH249" i="17"/>
  <c r="BO249" i="17" s="1"/>
  <c r="BO227" i="17"/>
  <c r="BO238" i="17" s="1"/>
  <c r="BM84" i="17"/>
  <c r="AF91" i="17"/>
  <c r="BP98" i="17"/>
  <c r="BO228" i="17" l="1"/>
  <c r="BO229" i="17" s="1"/>
  <c r="BO230" i="17" s="1"/>
  <c r="BO231" i="17" s="1"/>
  <c r="BO232" i="17" s="1"/>
  <c r="BO233" i="17" s="1"/>
  <c r="BO234" i="17" s="1"/>
  <c r="BO235" i="17" s="1"/>
  <c r="BO236" i="17" s="1"/>
  <c r="BO239" i="17" s="1"/>
  <c r="BO240" i="17" s="1"/>
  <c r="BO241" i="17" s="1"/>
  <c r="BO242" i="17" s="1"/>
  <c r="BO243" i="17" s="1"/>
  <c r="BO244" i="17" s="1"/>
  <c r="BO245" i="17" s="1"/>
  <c r="BO246" i="17" s="1"/>
  <c r="BO247" i="17" s="1"/>
  <c r="BO250" i="17" s="1"/>
  <c r="BO251" i="17" s="1"/>
  <c r="BO252" i="17" s="1"/>
  <c r="BO253" i="17" s="1"/>
  <c r="BO254" i="17" s="1"/>
  <c r="BO255" i="17" s="1"/>
  <c r="BO256" i="17" s="1"/>
  <c r="BO15" i="17"/>
  <c r="BU36" i="17"/>
  <c r="BU37" i="17" s="1"/>
  <c r="BU38" i="17" s="1"/>
  <c r="BU39" i="17" s="1"/>
  <c r="BU40" i="17" s="1"/>
  <c r="BU41" i="17" s="1"/>
  <c r="BU43" i="17" s="1"/>
  <c r="AF255" i="17"/>
  <c r="BM255" i="17" s="1"/>
  <c r="AF246" i="17"/>
  <c r="BM246" i="17" s="1"/>
  <c r="AF238" i="17"/>
  <c r="BM238" i="17" s="1"/>
  <c r="AF229" i="17"/>
  <c r="BM229" i="17" s="1"/>
  <c r="AF220" i="17"/>
  <c r="BM220" i="17" s="1"/>
  <c r="AF211" i="17"/>
  <c r="BM211" i="17" s="1"/>
  <c r="AF202" i="17"/>
  <c r="BM202" i="17" s="1"/>
  <c r="AF194" i="17"/>
  <c r="BM194" i="17" s="1"/>
  <c r="AF191" i="17"/>
  <c r="BM191" i="17" s="1"/>
  <c r="AF175" i="17"/>
  <c r="BM175" i="17" s="1"/>
  <c r="AF165" i="17"/>
  <c r="BM165" i="17" s="1"/>
  <c r="AF155" i="17"/>
  <c r="BM155" i="17" s="1"/>
  <c r="AF146" i="17"/>
  <c r="BM146" i="17" s="1"/>
  <c r="AF136" i="17"/>
  <c r="BM136" i="17" s="1"/>
  <c r="AF127" i="17"/>
  <c r="BM127" i="17" s="1"/>
  <c r="AF117" i="17"/>
  <c r="BM117" i="17" s="1"/>
  <c r="AF109" i="17"/>
  <c r="BM109" i="17" s="1"/>
  <c r="AF247" i="17"/>
  <c r="BM247" i="17" s="1"/>
  <c r="AF190" i="17"/>
  <c r="BM190" i="17" s="1"/>
  <c r="AF254" i="17"/>
  <c r="BM254" i="17" s="1"/>
  <c r="AF245" i="17"/>
  <c r="BM245" i="17" s="1"/>
  <c r="AF236" i="17"/>
  <c r="BM236" i="17" s="1"/>
  <c r="AF228" i="17"/>
  <c r="BM228" i="17" s="1"/>
  <c r="AF219" i="17"/>
  <c r="BM219" i="17" s="1"/>
  <c r="AF210" i="17"/>
  <c r="BM210" i="17" s="1"/>
  <c r="AF201" i="17"/>
  <c r="BM201" i="17" s="1"/>
  <c r="AF184" i="17"/>
  <c r="BM184" i="17" s="1"/>
  <c r="AF192" i="17"/>
  <c r="BM192" i="17" s="1"/>
  <c r="AF174" i="17"/>
  <c r="BM174" i="17" s="1"/>
  <c r="AF164" i="17"/>
  <c r="BM164" i="17" s="1"/>
  <c r="AF154" i="17"/>
  <c r="BM154" i="17" s="1"/>
  <c r="AF145" i="17"/>
  <c r="BM145" i="17" s="1"/>
  <c r="AF135" i="17"/>
  <c r="BM135" i="17" s="1"/>
  <c r="AF125" i="17"/>
  <c r="BM125" i="17" s="1"/>
  <c r="AF116" i="17"/>
  <c r="BM116" i="17" s="1"/>
  <c r="AF107" i="17"/>
  <c r="BM107" i="17" s="1"/>
  <c r="AF230" i="17"/>
  <c r="BM230" i="17" s="1"/>
  <c r="AF157" i="17"/>
  <c r="AF253" i="17"/>
  <c r="BM253" i="17" s="1"/>
  <c r="AF244" i="17"/>
  <c r="BM244" i="17" s="1"/>
  <c r="AF235" i="17"/>
  <c r="BM235" i="17" s="1"/>
  <c r="AF227" i="17"/>
  <c r="BM227" i="17" s="1"/>
  <c r="AF218" i="17"/>
  <c r="BM218" i="17" s="1"/>
  <c r="AF209" i="17"/>
  <c r="BM209" i="17" s="1"/>
  <c r="AF200" i="17"/>
  <c r="BM200" i="17" s="1"/>
  <c r="AF185" i="17"/>
  <c r="BM185" i="17" s="1"/>
  <c r="AF183" i="17"/>
  <c r="BM183" i="17" s="1"/>
  <c r="AF173" i="17"/>
  <c r="BM173" i="17" s="1"/>
  <c r="AF163" i="17"/>
  <c r="BM163" i="17" s="1"/>
  <c r="AF153" i="17"/>
  <c r="BM153" i="17" s="1"/>
  <c r="AF143" i="17"/>
  <c r="BM143" i="17" s="1"/>
  <c r="AF134" i="17"/>
  <c r="BM134" i="17" s="1"/>
  <c r="AF124" i="17"/>
  <c r="BM124" i="17" s="1"/>
  <c r="AF115" i="17"/>
  <c r="AF106" i="17"/>
  <c r="BM106" i="17" s="1"/>
  <c r="AF203" i="17"/>
  <c r="BM203" i="17" s="1"/>
  <c r="AF137" i="17"/>
  <c r="BM137" i="17" s="1"/>
  <c r="AF252" i="17"/>
  <c r="BM252" i="17" s="1"/>
  <c r="AF243" i="17"/>
  <c r="BM243" i="17" s="1"/>
  <c r="AF234" i="17"/>
  <c r="BM234" i="17" s="1"/>
  <c r="AF225" i="17"/>
  <c r="BM225" i="17" s="1"/>
  <c r="AF217" i="17"/>
  <c r="BM217" i="17" s="1"/>
  <c r="AF208" i="17"/>
  <c r="BM208" i="17" s="1"/>
  <c r="AF199" i="17"/>
  <c r="BM199" i="17" s="1"/>
  <c r="AF186" i="17"/>
  <c r="BM186" i="17" s="1"/>
  <c r="AF181" i="17"/>
  <c r="BM181" i="17" s="1"/>
  <c r="AF171" i="17"/>
  <c r="BM171" i="17" s="1"/>
  <c r="AF161" i="17"/>
  <c r="BM161" i="17" s="1"/>
  <c r="AF152" i="17"/>
  <c r="BM152" i="17" s="1"/>
  <c r="AF142" i="17"/>
  <c r="BM142" i="17" s="1"/>
  <c r="AF133" i="17"/>
  <c r="BM133" i="17" s="1"/>
  <c r="AF123" i="17"/>
  <c r="BM123" i="17" s="1"/>
  <c r="AF105" i="17"/>
  <c r="BM105" i="17" s="1"/>
  <c r="AF256" i="17"/>
  <c r="BM256" i="17" s="1"/>
  <c r="AF212" i="17"/>
  <c r="BM212" i="17" s="1"/>
  <c r="AF176" i="17"/>
  <c r="BM176" i="17" s="1"/>
  <c r="AF118" i="17"/>
  <c r="BM118" i="17" s="1"/>
  <c r="AF110" i="17"/>
  <c r="BM110" i="17" s="1"/>
  <c r="AF251" i="17"/>
  <c r="BM251" i="17" s="1"/>
  <c r="AF242" i="17"/>
  <c r="BM242" i="17" s="1"/>
  <c r="AF233" i="17"/>
  <c r="BM233" i="17" s="1"/>
  <c r="AF224" i="17"/>
  <c r="BM224" i="17" s="1"/>
  <c r="AF216" i="17"/>
  <c r="BM216" i="17" s="1"/>
  <c r="AF207" i="17"/>
  <c r="BM207" i="17" s="1"/>
  <c r="AF198" i="17"/>
  <c r="BM198" i="17" s="1"/>
  <c r="AF187" i="17"/>
  <c r="BM187" i="17" s="1"/>
  <c r="AF180" i="17"/>
  <c r="BM180" i="17" s="1"/>
  <c r="AF170" i="17"/>
  <c r="BM170" i="17" s="1"/>
  <c r="AF160" i="17"/>
  <c r="BM160" i="17" s="1"/>
  <c r="AF151" i="17"/>
  <c r="BM151" i="17" s="1"/>
  <c r="AF141" i="17"/>
  <c r="BM141" i="17" s="1"/>
  <c r="AF131" i="17"/>
  <c r="BM131" i="17" s="1"/>
  <c r="AF122" i="17"/>
  <c r="BM122" i="17" s="1"/>
  <c r="AF113" i="17"/>
  <c r="BM113" i="17" s="1"/>
  <c r="AF104" i="17"/>
  <c r="BM104" i="17" s="1"/>
  <c r="AF166" i="17"/>
  <c r="BM166" i="17" s="1"/>
  <c r="AF250" i="17"/>
  <c r="BM250" i="17" s="1"/>
  <c r="AF241" i="17"/>
  <c r="BM241" i="17" s="1"/>
  <c r="AF232" i="17"/>
  <c r="BM232" i="17" s="1"/>
  <c r="AF223" i="17"/>
  <c r="BM223" i="17" s="1"/>
  <c r="AF214" i="17"/>
  <c r="BM214" i="17" s="1"/>
  <c r="AF206" i="17"/>
  <c r="BM206" i="17" s="1"/>
  <c r="AF197" i="17"/>
  <c r="BM197" i="17" s="1"/>
  <c r="AF188" i="17"/>
  <c r="BM188" i="17" s="1"/>
  <c r="AF179" i="17"/>
  <c r="AF169" i="17"/>
  <c r="BM169" i="17" s="1"/>
  <c r="AF159" i="17"/>
  <c r="BM159" i="17" s="1"/>
  <c r="AF149" i="17"/>
  <c r="BM149" i="17" s="1"/>
  <c r="AF140" i="17"/>
  <c r="BM140" i="17" s="1"/>
  <c r="AF130" i="17"/>
  <c r="BM130" i="17" s="1"/>
  <c r="AF121" i="17"/>
  <c r="BM121" i="17" s="1"/>
  <c r="AF112" i="17"/>
  <c r="BM112" i="17" s="1"/>
  <c r="AF103" i="17"/>
  <c r="BM103" i="17" s="1"/>
  <c r="AF239" i="17"/>
  <c r="BM239" i="17" s="1"/>
  <c r="AF195" i="17"/>
  <c r="BM195" i="17" s="1"/>
  <c r="AF128" i="17"/>
  <c r="BM128" i="17" s="1"/>
  <c r="AF249" i="17"/>
  <c r="BM249" i="17" s="1"/>
  <c r="AF240" i="17"/>
  <c r="BM240" i="17" s="1"/>
  <c r="AF231" i="17"/>
  <c r="BM231" i="17" s="1"/>
  <c r="AF222" i="17"/>
  <c r="BM222" i="17" s="1"/>
  <c r="AF213" i="17"/>
  <c r="BM213" i="17" s="1"/>
  <c r="AF205" i="17"/>
  <c r="BM205" i="17" s="1"/>
  <c r="AF196" i="17"/>
  <c r="BM196" i="17" s="1"/>
  <c r="AF189" i="17"/>
  <c r="BM189" i="17" s="1"/>
  <c r="AF178" i="17"/>
  <c r="BM178" i="17" s="1"/>
  <c r="AF168" i="17"/>
  <c r="BM168" i="17" s="1"/>
  <c r="AF158" i="17"/>
  <c r="BM158" i="17" s="1"/>
  <c r="AF148" i="17"/>
  <c r="BM148" i="17" s="1"/>
  <c r="AF139" i="17"/>
  <c r="AF129" i="17"/>
  <c r="BM129" i="17" s="1"/>
  <c r="AF119" i="17"/>
  <c r="BM119" i="17" s="1"/>
  <c r="AF111" i="17"/>
  <c r="BM111" i="17" s="1"/>
  <c r="AF97" i="17"/>
  <c r="BM97" i="17" s="1"/>
  <c r="AF221" i="17"/>
  <c r="BM221" i="17" s="1"/>
  <c r="AF147" i="17"/>
  <c r="BM147" i="17" s="1"/>
  <c r="AF92" i="17"/>
  <c r="BM92" i="17" s="1"/>
  <c r="AF100" i="17"/>
  <c r="BM100" i="17" s="1"/>
  <c r="BM91" i="17"/>
  <c r="AF101" i="17"/>
  <c r="BM101" i="17" s="1"/>
  <c r="AF95" i="17"/>
  <c r="BM95" i="17" s="1"/>
  <c r="AF94" i="17"/>
  <c r="BM94" i="17" s="1"/>
  <c r="AF99" i="17"/>
  <c r="BM99" i="17" s="1"/>
  <c r="AF93" i="17"/>
  <c r="BM93" i="17" s="1"/>
  <c r="AF98" i="17"/>
  <c r="BM98" i="17" s="1"/>
  <c r="BP99" i="17"/>
  <c r="AN256" i="17"/>
  <c r="AN255" i="17"/>
  <c r="AN254" i="17"/>
  <c r="AN253" i="17"/>
  <c r="AN252" i="17"/>
  <c r="AN251" i="17"/>
  <c r="AN250" i="17"/>
  <c r="AN247" i="17"/>
  <c r="AN246" i="17"/>
  <c r="AN245" i="17"/>
  <c r="AN244" i="17"/>
  <c r="AN243" i="17"/>
  <c r="AN242" i="17"/>
  <c r="AN241" i="17"/>
  <c r="AN240" i="17"/>
  <c r="AN239" i="17"/>
  <c r="AN238" i="17"/>
  <c r="AN236" i="17"/>
  <c r="AN235" i="17"/>
  <c r="AN234" i="17"/>
  <c r="AN233" i="17"/>
  <c r="AN232" i="17"/>
  <c r="AN231" i="17"/>
  <c r="AN230" i="17"/>
  <c r="AN229" i="17"/>
  <c r="AN228" i="17"/>
  <c r="AN225" i="17"/>
  <c r="AN224" i="17"/>
  <c r="AN223" i="17"/>
  <c r="AN222" i="17"/>
  <c r="AN221" i="17"/>
  <c r="AN220" i="17"/>
  <c r="AN219" i="17"/>
  <c r="AN218" i="17"/>
  <c r="AN217" i="17"/>
  <c r="AN216" i="17"/>
  <c r="AN214" i="17"/>
  <c r="AN213" i="17"/>
  <c r="AN212" i="17"/>
  <c r="AN211" i="17"/>
  <c r="AN210" i="17"/>
  <c r="AN209" i="17"/>
  <c r="AN208" i="17"/>
  <c r="AN207" i="17"/>
  <c r="AN206" i="17"/>
  <c r="AN203" i="17"/>
  <c r="AN202" i="17"/>
  <c r="AN201" i="17"/>
  <c r="AN200" i="17"/>
  <c r="AN199" i="17"/>
  <c r="AN198" i="17"/>
  <c r="AN197" i="17"/>
  <c r="AN196" i="17"/>
  <c r="AN195" i="17"/>
  <c r="AN194" i="17"/>
  <c r="AN192" i="17"/>
  <c r="AN191" i="17"/>
  <c r="AN190" i="17"/>
  <c r="AN189" i="17"/>
  <c r="AN188" i="17"/>
  <c r="AN187" i="17"/>
  <c r="AN186" i="17"/>
  <c r="AN185" i="17"/>
  <c r="AN184" i="17"/>
  <c r="AN181" i="17"/>
  <c r="AN180" i="17"/>
  <c r="AN179" i="17"/>
  <c r="AN178" i="17"/>
  <c r="AN176" i="17"/>
  <c r="AN175" i="17"/>
  <c r="AN174" i="17"/>
  <c r="AN173" i="17"/>
  <c r="AN171" i="17"/>
  <c r="AN170" i="17"/>
  <c r="AN169" i="17"/>
  <c r="AN168" i="17"/>
  <c r="AN166" i="17"/>
  <c r="AN165" i="17"/>
  <c r="AN164" i="17"/>
  <c r="AN161" i="17"/>
  <c r="AN160" i="17"/>
  <c r="AN159" i="17"/>
  <c r="AN158" i="17"/>
  <c r="AN157" i="17"/>
  <c r="AN155" i="17"/>
  <c r="AN154" i="17"/>
  <c r="AN153" i="17"/>
  <c r="AN152" i="17"/>
  <c r="AN151" i="17"/>
  <c r="AN149" i="17"/>
  <c r="AN148" i="17"/>
  <c r="AN147" i="17"/>
  <c r="AN146" i="17"/>
  <c r="AN145" i="17"/>
  <c r="AN143" i="17"/>
  <c r="AN142" i="17"/>
  <c r="AN141" i="17"/>
  <c r="AN140" i="17"/>
  <c r="AN137" i="17"/>
  <c r="AN136" i="17"/>
  <c r="AN135" i="17"/>
  <c r="AN134" i="17"/>
  <c r="AN133" i="17"/>
  <c r="AN131" i="17"/>
  <c r="AN130" i="17"/>
  <c r="AN129" i="17"/>
  <c r="AN128" i="17"/>
  <c r="AN127" i="17"/>
  <c r="AN125" i="17"/>
  <c r="AN124" i="17"/>
  <c r="AN123" i="17"/>
  <c r="AN122" i="17"/>
  <c r="AN121" i="17"/>
  <c r="AN119" i="17"/>
  <c r="AN118" i="17"/>
  <c r="AN117" i="17"/>
  <c r="AN116" i="17"/>
  <c r="AN113" i="17"/>
  <c r="AN112" i="17"/>
  <c r="AN111" i="17"/>
  <c r="AN110" i="17"/>
  <c r="AN109" i="17"/>
  <c r="AN107" i="17"/>
  <c r="AN106" i="17"/>
  <c r="AN105" i="17"/>
  <c r="AN104" i="17"/>
  <c r="AN103" i="17"/>
  <c r="AN101" i="17"/>
  <c r="AN100" i="17"/>
  <c r="AN99" i="17"/>
  <c r="AN98" i="17"/>
  <c r="AN97" i="17"/>
  <c r="AN95" i="17"/>
  <c r="AN94" i="17"/>
  <c r="AN93" i="17"/>
  <c r="AN92" i="17"/>
  <c r="AN89" i="17"/>
  <c r="AN88" i="17"/>
  <c r="AN87" i="17"/>
  <c r="AN86" i="17"/>
  <c r="AN85" i="17"/>
  <c r="AN84" i="17"/>
  <c r="AN82" i="17"/>
  <c r="AN81" i="17"/>
  <c r="AN80" i="17"/>
  <c r="AN79" i="17"/>
  <c r="AN78" i="17"/>
  <c r="AN75" i="17"/>
  <c r="AN74" i="17"/>
  <c r="AN73" i="17"/>
  <c r="AN72" i="17"/>
  <c r="AN71" i="17"/>
  <c r="AN70" i="17"/>
  <c r="AN68" i="17"/>
  <c r="AN67" i="17"/>
  <c r="AN66" i="17"/>
  <c r="AN65" i="17"/>
  <c r="AN64" i="17"/>
  <c r="AN61" i="17"/>
  <c r="AN60" i="17"/>
  <c r="AN59" i="17"/>
  <c r="AN58" i="17"/>
  <c r="AN57" i="17"/>
  <c r="AN55" i="17"/>
  <c r="AN54" i="17"/>
  <c r="AN53" i="17"/>
  <c r="AN52" i="17"/>
  <c r="AN51" i="17"/>
  <c r="AN49" i="17"/>
  <c r="AN48" i="17"/>
  <c r="AN47" i="17"/>
  <c r="AN46" i="17"/>
  <c r="AN45" i="17"/>
  <c r="AN44" i="17"/>
  <c r="BU44" i="17" l="1"/>
  <c r="BU45" i="17" s="1"/>
  <c r="BU46" i="17" s="1"/>
  <c r="BU47" i="17" s="1"/>
  <c r="BU48" i="17" s="1"/>
  <c r="BU49" i="17" s="1"/>
  <c r="BU51" i="17" s="1"/>
  <c r="BU52" i="17" s="1"/>
  <c r="BU53" i="17" s="1"/>
  <c r="BU54" i="17" s="1"/>
  <c r="BU55" i="17" s="1"/>
  <c r="BU57" i="17"/>
  <c r="BO16" i="17"/>
  <c r="BM179" i="17"/>
  <c r="BM115" i="17"/>
  <c r="BM157" i="17"/>
  <c r="BM139" i="17"/>
  <c r="BP100" i="17"/>
  <c r="AN6" i="17"/>
  <c r="AN7" i="17" s="1"/>
  <c r="AN8" i="17" s="1"/>
  <c r="AN9" i="17" s="1"/>
  <c r="AN10" i="17" s="1"/>
  <c r="AN11" i="17" s="1"/>
  <c r="AN12" i="17" s="1"/>
  <c r="AN13" i="17" s="1"/>
  <c r="BI41" i="17"/>
  <c r="BI40" i="17"/>
  <c r="BI39" i="17"/>
  <c r="BI38" i="17"/>
  <c r="BI37" i="17"/>
  <c r="BI36" i="17"/>
  <c r="BI12" i="17"/>
  <c r="BI11" i="17"/>
  <c r="BI10" i="17"/>
  <c r="BI9" i="17"/>
  <c r="BI8" i="17"/>
  <c r="BI7" i="17"/>
  <c r="BI6" i="17"/>
  <c r="BO17" i="17" l="1"/>
  <c r="BU58" i="17"/>
  <c r="BU59" i="17" s="1"/>
  <c r="BU60" i="17" s="1"/>
  <c r="BU61" i="17" s="1"/>
  <c r="BU64" i="17" s="1"/>
  <c r="BU65" i="17" s="1"/>
  <c r="BU66" i="17" s="1"/>
  <c r="BU67" i="17" s="1"/>
  <c r="BU68" i="17" s="1"/>
  <c r="BU71" i="17" s="1"/>
  <c r="BU72" i="17" s="1"/>
  <c r="BU73" i="17" s="1"/>
  <c r="BU74" i="17" s="1"/>
  <c r="BU75" i="17" s="1"/>
  <c r="BU78" i="17" s="1"/>
  <c r="BU79" i="17" s="1"/>
  <c r="BU80" i="17" s="1"/>
  <c r="BU81" i="17" s="1"/>
  <c r="BU82" i="17" s="1"/>
  <c r="AN14" i="17"/>
  <c r="BW13" i="17"/>
  <c r="BP101" i="17"/>
  <c r="BO18" i="17" l="1"/>
  <c r="AN15" i="17"/>
  <c r="BW14" i="17"/>
  <c r="BO19" i="17" l="1"/>
  <c r="BW15" i="17"/>
  <c r="AN16" i="17"/>
  <c r="BP104" i="17"/>
  <c r="BO20" i="17" l="1"/>
  <c r="AN17" i="17"/>
  <c r="BW16" i="17"/>
  <c r="BP105" i="17"/>
  <c r="BO21" i="17" l="1"/>
  <c r="BW17" i="17"/>
  <c r="AN18" i="17"/>
  <c r="BP106" i="17"/>
  <c r="BO22" i="17" l="1"/>
  <c r="BW18" i="17"/>
  <c r="AN19" i="17"/>
  <c r="BP107" i="17"/>
  <c r="AA43" i="17"/>
  <c r="BO23" i="17" l="1"/>
  <c r="BW19" i="17"/>
  <c r="AN20" i="17"/>
  <c r="AP251" i="17"/>
  <c r="AP252" i="17"/>
  <c r="AP253" i="17"/>
  <c r="AP254" i="17"/>
  <c r="AP255" i="17"/>
  <c r="AP256" i="17"/>
  <c r="AP250" i="17"/>
  <c r="AO251" i="17"/>
  <c r="AO252" i="17"/>
  <c r="AO253" i="17"/>
  <c r="AO254" i="17"/>
  <c r="AO255" i="17"/>
  <c r="AO256" i="17"/>
  <c r="AO250" i="17"/>
  <c r="V251" i="17"/>
  <c r="V252" i="17"/>
  <c r="V253" i="17"/>
  <c r="V254" i="17"/>
  <c r="V255" i="17"/>
  <c r="V256" i="17"/>
  <c r="V250" i="17"/>
  <c r="AP239" i="17"/>
  <c r="AP240" i="17"/>
  <c r="AP241" i="17"/>
  <c r="AP242" i="17"/>
  <c r="AP243" i="17"/>
  <c r="AP244" i="17"/>
  <c r="AP245" i="17"/>
  <c r="AP246" i="17"/>
  <c r="AP247" i="17"/>
  <c r="AP238" i="17"/>
  <c r="AP229" i="17"/>
  <c r="AP230" i="17"/>
  <c r="AP231" i="17"/>
  <c r="AP232" i="17"/>
  <c r="AP233" i="17"/>
  <c r="AP234" i="17"/>
  <c r="AP235" i="17"/>
  <c r="AP236" i="17"/>
  <c r="AP228" i="17"/>
  <c r="AO239" i="17"/>
  <c r="AO240" i="17"/>
  <c r="AO241" i="17"/>
  <c r="AO242" i="17"/>
  <c r="AO243" i="17"/>
  <c r="AO244" i="17"/>
  <c r="AO245" i="17"/>
  <c r="AO246" i="17"/>
  <c r="AO247" i="17"/>
  <c r="AO238" i="17"/>
  <c r="AO229" i="17"/>
  <c r="AO230" i="17"/>
  <c r="AO231" i="17"/>
  <c r="AO232" i="17"/>
  <c r="AO233" i="17"/>
  <c r="AO234" i="17"/>
  <c r="AO235" i="17"/>
  <c r="AO236" i="17"/>
  <c r="AO228" i="17"/>
  <c r="V239" i="17"/>
  <c r="V240" i="17"/>
  <c r="V241" i="17"/>
  <c r="V242" i="17"/>
  <c r="V243" i="17"/>
  <c r="V244" i="17"/>
  <c r="V245" i="17"/>
  <c r="V246" i="17"/>
  <c r="V247" i="17"/>
  <c r="V238" i="17"/>
  <c r="V229" i="17"/>
  <c r="V230" i="17"/>
  <c r="V231" i="17"/>
  <c r="V232" i="17"/>
  <c r="V233" i="17"/>
  <c r="V234" i="17"/>
  <c r="V235" i="17"/>
  <c r="V236" i="17"/>
  <c r="V228" i="17"/>
  <c r="U239" i="17"/>
  <c r="U240" i="17"/>
  <c r="U241" i="17"/>
  <c r="U242" i="17"/>
  <c r="U243" i="17"/>
  <c r="U244" i="17"/>
  <c r="U245" i="17"/>
  <c r="U246" i="17"/>
  <c r="U247" i="17"/>
  <c r="U238" i="17"/>
  <c r="U229" i="17"/>
  <c r="U230" i="17"/>
  <c r="U231" i="17"/>
  <c r="U232" i="17"/>
  <c r="U233" i="17"/>
  <c r="U234" i="17"/>
  <c r="U235" i="17"/>
  <c r="U236" i="17"/>
  <c r="U228" i="17"/>
  <c r="AP217" i="17"/>
  <c r="AP218" i="17"/>
  <c r="AP219" i="17"/>
  <c r="AP220" i="17"/>
  <c r="AP221" i="17"/>
  <c r="AP222" i="17"/>
  <c r="AP223" i="17"/>
  <c r="AP224" i="17"/>
  <c r="AP225" i="17"/>
  <c r="AP216" i="17"/>
  <c r="AP207" i="17"/>
  <c r="AP208" i="17"/>
  <c r="AP209" i="17"/>
  <c r="AP210" i="17"/>
  <c r="AP211" i="17"/>
  <c r="AP212" i="17"/>
  <c r="AP213" i="17"/>
  <c r="AP214" i="17"/>
  <c r="AP206" i="17"/>
  <c r="AO217" i="17"/>
  <c r="AO218" i="17"/>
  <c r="AO219" i="17"/>
  <c r="AO220" i="17"/>
  <c r="AO221" i="17"/>
  <c r="AO222" i="17"/>
  <c r="AO223" i="17"/>
  <c r="AO224" i="17"/>
  <c r="AO225" i="17"/>
  <c r="AO216" i="17"/>
  <c r="AO207" i="17"/>
  <c r="AO208" i="17"/>
  <c r="AO209" i="17"/>
  <c r="AO210" i="17"/>
  <c r="AO211" i="17"/>
  <c r="AO212" i="17"/>
  <c r="AO213" i="17"/>
  <c r="AO214" i="17"/>
  <c r="AO206" i="17"/>
  <c r="V217" i="17"/>
  <c r="V218" i="17"/>
  <c r="V219" i="17"/>
  <c r="V220" i="17"/>
  <c r="V221" i="17"/>
  <c r="V222" i="17"/>
  <c r="V223" i="17"/>
  <c r="V224" i="17"/>
  <c r="V225" i="17"/>
  <c r="V216" i="17"/>
  <c r="V207" i="17"/>
  <c r="V208" i="17"/>
  <c r="V209" i="17"/>
  <c r="V210" i="17"/>
  <c r="V211" i="17"/>
  <c r="V212" i="17"/>
  <c r="V213" i="17"/>
  <c r="V214" i="17"/>
  <c r="V206" i="17"/>
  <c r="AP195" i="17"/>
  <c r="AP196" i="17"/>
  <c r="AP197" i="17"/>
  <c r="AP198" i="17"/>
  <c r="AP199" i="17"/>
  <c r="AP200" i="17"/>
  <c r="AP201" i="17"/>
  <c r="AP202" i="17"/>
  <c r="AP203" i="17"/>
  <c r="AP194" i="17"/>
  <c r="AP185" i="17"/>
  <c r="AP186" i="17"/>
  <c r="AP187" i="17"/>
  <c r="AP188" i="17"/>
  <c r="AP189" i="17"/>
  <c r="AP190" i="17"/>
  <c r="AP191" i="17"/>
  <c r="AP192" i="17"/>
  <c r="AP184" i="17"/>
  <c r="AO195" i="17"/>
  <c r="AO196" i="17"/>
  <c r="AO197" i="17"/>
  <c r="AO198" i="17"/>
  <c r="AO199" i="17"/>
  <c r="AO200" i="17"/>
  <c r="AO201" i="17"/>
  <c r="AO202" i="17"/>
  <c r="AO203" i="17"/>
  <c r="AO194" i="17"/>
  <c r="AO185" i="17"/>
  <c r="AO186" i="17"/>
  <c r="AO187" i="17"/>
  <c r="AO188" i="17"/>
  <c r="AO189" i="17"/>
  <c r="AO190" i="17"/>
  <c r="AO191" i="17"/>
  <c r="AO192" i="17"/>
  <c r="AO184" i="17"/>
  <c r="AL251" i="17"/>
  <c r="AM251" i="17"/>
  <c r="AL252" i="17"/>
  <c r="AM252" i="17"/>
  <c r="AL253" i="17"/>
  <c r="AM253" i="17"/>
  <c r="AL254" i="17"/>
  <c r="AM254" i="17"/>
  <c r="AL255" i="17"/>
  <c r="AM255" i="17"/>
  <c r="AL256" i="17"/>
  <c r="AM256" i="17"/>
  <c r="AM250" i="17"/>
  <c r="AL250" i="17"/>
  <c r="AL239" i="17"/>
  <c r="AM239" i="17"/>
  <c r="AL240" i="17"/>
  <c r="AM240" i="17"/>
  <c r="AL241" i="17"/>
  <c r="AM241" i="17"/>
  <c r="AL242" i="17"/>
  <c r="AM242" i="17"/>
  <c r="AL243" i="17"/>
  <c r="AM243" i="17"/>
  <c r="AL244" i="17"/>
  <c r="AM244" i="17"/>
  <c r="AL245" i="17"/>
  <c r="AM245" i="17"/>
  <c r="AL246" i="17"/>
  <c r="AM246" i="17"/>
  <c r="AL247" i="17"/>
  <c r="AM247" i="17"/>
  <c r="AM238" i="17"/>
  <c r="AL238" i="17"/>
  <c r="AL229" i="17"/>
  <c r="AM229" i="17"/>
  <c r="AL230" i="17"/>
  <c r="AM230" i="17"/>
  <c r="AL231" i="17"/>
  <c r="AM231" i="17"/>
  <c r="AL232" i="17"/>
  <c r="AM232" i="17"/>
  <c r="AL233" i="17"/>
  <c r="AM233" i="17"/>
  <c r="AL234" i="17"/>
  <c r="AM234" i="17"/>
  <c r="AL235" i="17"/>
  <c r="AM235" i="17"/>
  <c r="AL236" i="17"/>
  <c r="AM236" i="17"/>
  <c r="AM228" i="17"/>
  <c r="AL228" i="17"/>
  <c r="AL217" i="17"/>
  <c r="AM217" i="17"/>
  <c r="AL218" i="17"/>
  <c r="AM218" i="17"/>
  <c r="AL219" i="17"/>
  <c r="AM219" i="17"/>
  <c r="AL220" i="17"/>
  <c r="AM220" i="17"/>
  <c r="AL221" i="17"/>
  <c r="AM221" i="17"/>
  <c r="AL222" i="17"/>
  <c r="AM222" i="17"/>
  <c r="AL223" i="17"/>
  <c r="AM223" i="17"/>
  <c r="AL224" i="17"/>
  <c r="AM224" i="17"/>
  <c r="AL225" i="17"/>
  <c r="AM225" i="17"/>
  <c r="AM216" i="17"/>
  <c r="AL216" i="17"/>
  <c r="AL207" i="17"/>
  <c r="AM207" i="17"/>
  <c r="AL208" i="17"/>
  <c r="AM208" i="17"/>
  <c r="AL209" i="17"/>
  <c r="AM209" i="17"/>
  <c r="AL210" i="17"/>
  <c r="AM210" i="17"/>
  <c r="AL211" i="17"/>
  <c r="AM211" i="17"/>
  <c r="AL212" i="17"/>
  <c r="AM212" i="17"/>
  <c r="AL213" i="17"/>
  <c r="AM213" i="17"/>
  <c r="AL214" i="17"/>
  <c r="AM214" i="17"/>
  <c r="AM206" i="17"/>
  <c r="AL206" i="17"/>
  <c r="AL195" i="17"/>
  <c r="AM195" i="17"/>
  <c r="AL196" i="17"/>
  <c r="AM196" i="17"/>
  <c r="AL197" i="17"/>
  <c r="AM197" i="17"/>
  <c r="AL198" i="17"/>
  <c r="AM198" i="17"/>
  <c r="AL199" i="17"/>
  <c r="AM199" i="17"/>
  <c r="AL200" i="17"/>
  <c r="AM200" i="17"/>
  <c r="AL201" i="17"/>
  <c r="AM201" i="17"/>
  <c r="AL202" i="17"/>
  <c r="AM202" i="17"/>
  <c r="AL203" i="17"/>
  <c r="AM203" i="17"/>
  <c r="AM194" i="17"/>
  <c r="AL194" i="17"/>
  <c r="AL185" i="17"/>
  <c r="AM185" i="17"/>
  <c r="AL186" i="17"/>
  <c r="AM186" i="17"/>
  <c r="AL187" i="17"/>
  <c r="AM187" i="17"/>
  <c r="AL188" i="17"/>
  <c r="AM188" i="17"/>
  <c r="AL189" i="17"/>
  <c r="AM189" i="17"/>
  <c r="AL190" i="17"/>
  <c r="AM190" i="17"/>
  <c r="AL191" i="17"/>
  <c r="AM191" i="17"/>
  <c r="AL192" i="17"/>
  <c r="AM192" i="17"/>
  <c r="AM184" i="17"/>
  <c r="AL184" i="17"/>
  <c r="AG251" i="17"/>
  <c r="AH251" i="17"/>
  <c r="AG252" i="17"/>
  <c r="AH252" i="17"/>
  <c r="AG253" i="17"/>
  <c r="AH253" i="17"/>
  <c r="AG254" i="17"/>
  <c r="AH254" i="17"/>
  <c r="AG255" i="17"/>
  <c r="AH255" i="17"/>
  <c r="AG256" i="17"/>
  <c r="AH256" i="17"/>
  <c r="AH250" i="17"/>
  <c r="AG250" i="17"/>
  <c r="AG239" i="17"/>
  <c r="AH239" i="17"/>
  <c r="AG240" i="17"/>
  <c r="AH240" i="17"/>
  <c r="AG241" i="17"/>
  <c r="AH241" i="17"/>
  <c r="AG242" i="17"/>
  <c r="AH242" i="17"/>
  <c r="AG243" i="17"/>
  <c r="AH243" i="17"/>
  <c r="AG244" i="17"/>
  <c r="AH244" i="17"/>
  <c r="AG245" i="17"/>
  <c r="AH245" i="17"/>
  <c r="AG246" i="17"/>
  <c r="AH246" i="17"/>
  <c r="AG247" i="17"/>
  <c r="AH247" i="17"/>
  <c r="AH238" i="17"/>
  <c r="AG238" i="17"/>
  <c r="AG229" i="17"/>
  <c r="AH229" i="17"/>
  <c r="AG230" i="17"/>
  <c r="AH230" i="17"/>
  <c r="AG231" i="17"/>
  <c r="AH231" i="17"/>
  <c r="AG232" i="17"/>
  <c r="AH232" i="17"/>
  <c r="AG233" i="17"/>
  <c r="AH233" i="17"/>
  <c r="AG234" i="17"/>
  <c r="AH234" i="17"/>
  <c r="AG235" i="17"/>
  <c r="AH235" i="17"/>
  <c r="AG236" i="17"/>
  <c r="AH236" i="17"/>
  <c r="AH228" i="17"/>
  <c r="AG228" i="17"/>
  <c r="AI251" i="17"/>
  <c r="AJ251" i="17"/>
  <c r="AI252" i="17"/>
  <c r="AJ252" i="17"/>
  <c r="AI253" i="17"/>
  <c r="AJ253" i="17"/>
  <c r="AI254" i="17"/>
  <c r="AJ254" i="17"/>
  <c r="AI255" i="17"/>
  <c r="AJ255" i="17"/>
  <c r="AI256" i="17"/>
  <c r="AJ256" i="17"/>
  <c r="AJ250" i="17"/>
  <c r="AI250" i="17"/>
  <c r="AJ227" i="17"/>
  <c r="AI227" i="17"/>
  <c r="AI217" i="17"/>
  <c r="AJ217" i="17"/>
  <c r="AI218" i="17"/>
  <c r="AJ218" i="17"/>
  <c r="AI219" i="17"/>
  <c r="AJ219" i="17"/>
  <c r="AI220" i="17"/>
  <c r="AJ220" i="17"/>
  <c r="AI221" i="17"/>
  <c r="AJ221" i="17"/>
  <c r="AI222" i="17"/>
  <c r="AJ222" i="17"/>
  <c r="AI223" i="17"/>
  <c r="AJ223" i="17"/>
  <c r="AI224" i="17"/>
  <c r="AJ224" i="17"/>
  <c r="AI225" i="17"/>
  <c r="AJ225" i="17"/>
  <c r="AJ216" i="17"/>
  <c r="AI216" i="17"/>
  <c r="AI207" i="17"/>
  <c r="AJ207" i="17"/>
  <c r="AI208" i="17"/>
  <c r="AJ208" i="17"/>
  <c r="AI209" i="17"/>
  <c r="AJ209" i="17"/>
  <c r="AI210" i="17"/>
  <c r="AJ210" i="17"/>
  <c r="AI211" i="17"/>
  <c r="AJ211" i="17"/>
  <c r="AI212" i="17"/>
  <c r="AJ212" i="17"/>
  <c r="AI213" i="17"/>
  <c r="AJ213" i="17"/>
  <c r="AI214" i="17"/>
  <c r="AJ214" i="17"/>
  <c r="AJ206" i="17"/>
  <c r="AI206" i="17"/>
  <c r="AI195" i="17"/>
  <c r="AJ195" i="17"/>
  <c r="AI196" i="17"/>
  <c r="AJ196" i="17"/>
  <c r="AI197" i="17"/>
  <c r="AJ197" i="17"/>
  <c r="AI198" i="17"/>
  <c r="AJ198" i="17"/>
  <c r="AI199" i="17"/>
  <c r="AJ199" i="17"/>
  <c r="AI200" i="17"/>
  <c r="AJ200" i="17"/>
  <c r="AI201" i="17"/>
  <c r="AJ201" i="17"/>
  <c r="AI202" i="17"/>
  <c r="AJ202" i="17"/>
  <c r="AI203" i="17"/>
  <c r="AJ203" i="17"/>
  <c r="AJ194" i="17"/>
  <c r="AI194" i="17"/>
  <c r="AI185" i="17"/>
  <c r="AJ185" i="17"/>
  <c r="AI186" i="17"/>
  <c r="AJ186" i="17"/>
  <c r="AI187" i="17"/>
  <c r="AJ187" i="17"/>
  <c r="AI188" i="17"/>
  <c r="AJ188" i="17"/>
  <c r="AI189" i="17"/>
  <c r="AJ189" i="17"/>
  <c r="AI190" i="17"/>
  <c r="AJ190" i="17"/>
  <c r="AI191" i="17"/>
  <c r="AJ191" i="17"/>
  <c r="AI192" i="17"/>
  <c r="AJ192" i="17"/>
  <c r="AJ184" i="17"/>
  <c r="AI184" i="17"/>
  <c r="AG217" i="17"/>
  <c r="AH217" i="17"/>
  <c r="AG218" i="17"/>
  <c r="AH218" i="17"/>
  <c r="AG219" i="17"/>
  <c r="AH219" i="17"/>
  <c r="AG220" i="17"/>
  <c r="AH220" i="17"/>
  <c r="AG221" i="17"/>
  <c r="AH221" i="17"/>
  <c r="AG222" i="17"/>
  <c r="AH222" i="17"/>
  <c r="AG223" i="17"/>
  <c r="AH223" i="17"/>
  <c r="AG224" i="17"/>
  <c r="AH224" i="17"/>
  <c r="AG225" i="17"/>
  <c r="AH225" i="17"/>
  <c r="AH216" i="17"/>
  <c r="AG216" i="17"/>
  <c r="AG207" i="17"/>
  <c r="AH207" i="17"/>
  <c r="AG208" i="17"/>
  <c r="AH208" i="17"/>
  <c r="AG209" i="17"/>
  <c r="AH209" i="17"/>
  <c r="AG210" i="17"/>
  <c r="AH210" i="17"/>
  <c r="AG211" i="17"/>
  <c r="AH211" i="17"/>
  <c r="AG212" i="17"/>
  <c r="AH212" i="17"/>
  <c r="AG213" i="17"/>
  <c r="AH213" i="17"/>
  <c r="AG214" i="17"/>
  <c r="AH214" i="17"/>
  <c r="AH206" i="17"/>
  <c r="AG206" i="17"/>
  <c r="AG195" i="17"/>
  <c r="AH195" i="17"/>
  <c r="AG196" i="17"/>
  <c r="AH196" i="17"/>
  <c r="AG197" i="17"/>
  <c r="AH197" i="17"/>
  <c r="AG198" i="17"/>
  <c r="AH198" i="17"/>
  <c r="AG199" i="17"/>
  <c r="AH199" i="17"/>
  <c r="AG200" i="17"/>
  <c r="AH200" i="17"/>
  <c r="AG201" i="17"/>
  <c r="AH201" i="17"/>
  <c r="AG202" i="17"/>
  <c r="AH202" i="17"/>
  <c r="AG203" i="17"/>
  <c r="AH203" i="17"/>
  <c r="AH194" i="17"/>
  <c r="AG194" i="17"/>
  <c r="AH185" i="17"/>
  <c r="AH186" i="17"/>
  <c r="AH187" i="17"/>
  <c r="AH188" i="17"/>
  <c r="AH189" i="17"/>
  <c r="AH190" i="17"/>
  <c r="AH191" i="17"/>
  <c r="AH192" i="17"/>
  <c r="AG185" i="17"/>
  <c r="AG186" i="17"/>
  <c r="AG187" i="17"/>
  <c r="AG188" i="17"/>
  <c r="AG189" i="17"/>
  <c r="AG190" i="17"/>
  <c r="AG191" i="17"/>
  <c r="AG192" i="17"/>
  <c r="AH184" i="17"/>
  <c r="AG184" i="17"/>
  <c r="AE251" i="17"/>
  <c r="AE252" i="17"/>
  <c r="AE253" i="17"/>
  <c r="AE254" i="17"/>
  <c r="AE255" i="17"/>
  <c r="AE256" i="17"/>
  <c r="AE250" i="17"/>
  <c r="AE239" i="17"/>
  <c r="AE240" i="17"/>
  <c r="AE241" i="17"/>
  <c r="AE242" i="17"/>
  <c r="AE243" i="17"/>
  <c r="AE244" i="17"/>
  <c r="AE245" i="17"/>
  <c r="AE246" i="17"/>
  <c r="AE247" i="17"/>
  <c r="AE238" i="17"/>
  <c r="AE236" i="17"/>
  <c r="AE229" i="17"/>
  <c r="AE230" i="17"/>
  <c r="AE231" i="17"/>
  <c r="AE232" i="17"/>
  <c r="AE233" i="17"/>
  <c r="AE234" i="17"/>
  <c r="AE235" i="17"/>
  <c r="AE228" i="17"/>
  <c r="AE217" i="17"/>
  <c r="AE218" i="17"/>
  <c r="AE219" i="17"/>
  <c r="AE220" i="17"/>
  <c r="AE221" i="17"/>
  <c r="AE222" i="17"/>
  <c r="AE223" i="17"/>
  <c r="AE224" i="17"/>
  <c r="AE225" i="17"/>
  <c r="AE216" i="17"/>
  <c r="AE214" i="17"/>
  <c r="AE207" i="17"/>
  <c r="AE208" i="17"/>
  <c r="AE209" i="17"/>
  <c r="AE210" i="17"/>
  <c r="AE211" i="17"/>
  <c r="AE212" i="17"/>
  <c r="AE213" i="17"/>
  <c r="AE206" i="17"/>
  <c r="AE183" i="17"/>
  <c r="AC250" i="17"/>
  <c r="AC251" i="17"/>
  <c r="AC252" i="17"/>
  <c r="AC253" i="17"/>
  <c r="AC254" i="17"/>
  <c r="AC255" i="17"/>
  <c r="AC256" i="17"/>
  <c r="AC249" i="17"/>
  <c r="AC247" i="17"/>
  <c r="AC246" i="17"/>
  <c r="AC245" i="17"/>
  <c r="AC244" i="17"/>
  <c r="AC243" i="17"/>
  <c r="AC242" i="17"/>
  <c r="AC241" i="17"/>
  <c r="AC240" i="17"/>
  <c r="AC239" i="17"/>
  <c r="AC238" i="17"/>
  <c r="AC236" i="17"/>
  <c r="AC235" i="17"/>
  <c r="AC234" i="17"/>
  <c r="AC233" i="17"/>
  <c r="AC232" i="17"/>
  <c r="AC231" i="17"/>
  <c r="AC230" i="17"/>
  <c r="AC229" i="17"/>
  <c r="AC228" i="17"/>
  <c r="AC227" i="17"/>
  <c r="AC225" i="17"/>
  <c r="AC224" i="17"/>
  <c r="AC223" i="17"/>
  <c r="AC222" i="17"/>
  <c r="AC221" i="17"/>
  <c r="AC220" i="17"/>
  <c r="AC219" i="17"/>
  <c r="AC218" i="17"/>
  <c r="AC217" i="17"/>
  <c r="AC216" i="17"/>
  <c r="AC206" i="17"/>
  <c r="AC207" i="17"/>
  <c r="AC208" i="17"/>
  <c r="AC209" i="17"/>
  <c r="AC210" i="17"/>
  <c r="AC211" i="17"/>
  <c r="AC212" i="17"/>
  <c r="AC213" i="17"/>
  <c r="AC214" i="17"/>
  <c r="AC205" i="17"/>
  <c r="AC203" i="17"/>
  <c r="AC202" i="17"/>
  <c r="AC201" i="17"/>
  <c r="AC200" i="17"/>
  <c r="AC199" i="17"/>
  <c r="AC198" i="17"/>
  <c r="AC197" i="17"/>
  <c r="AC196" i="17"/>
  <c r="AC195" i="17"/>
  <c r="AC194" i="17"/>
  <c r="AC184" i="17"/>
  <c r="AC185" i="17"/>
  <c r="AC186" i="17"/>
  <c r="AC187" i="17"/>
  <c r="AC188" i="17"/>
  <c r="AC189" i="17"/>
  <c r="AC190" i="17"/>
  <c r="AC191" i="17"/>
  <c r="AC192" i="17"/>
  <c r="AC183" i="17"/>
  <c r="V195" i="17"/>
  <c r="V196" i="17"/>
  <c r="V197" i="17"/>
  <c r="V198" i="17"/>
  <c r="V199" i="17"/>
  <c r="V200" i="17"/>
  <c r="V201" i="17"/>
  <c r="V202" i="17"/>
  <c r="V203" i="17"/>
  <c r="V194" i="17"/>
  <c r="V185" i="17"/>
  <c r="V186" i="17"/>
  <c r="V187" i="17"/>
  <c r="V188" i="17"/>
  <c r="V189" i="17"/>
  <c r="V190" i="17"/>
  <c r="V191" i="17"/>
  <c r="V192" i="17"/>
  <c r="V184" i="17"/>
  <c r="U217" i="17"/>
  <c r="U218" i="17"/>
  <c r="U219" i="17"/>
  <c r="U220" i="17"/>
  <c r="U221" i="17"/>
  <c r="U222" i="17"/>
  <c r="U223" i="17"/>
  <c r="U224" i="17"/>
  <c r="U225" i="17"/>
  <c r="U216" i="17"/>
  <c r="U206" i="17"/>
  <c r="U207" i="17"/>
  <c r="U208" i="17"/>
  <c r="U209" i="17"/>
  <c r="U210" i="17"/>
  <c r="U211" i="17"/>
  <c r="U212" i="17"/>
  <c r="U213" i="17"/>
  <c r="U214" i="17"/>
  <c r="U205" i="17"/>
  <c r="U195" i="17"/>
  <c r="U196" i="17"/>
  <c r="U197" i="17"/>
  <c r="U198" i="17"/>
  <c r="U199" i="17"/>
  <c r="U200" i="17"/>
  <c r="U201" i="17"/>
  <c r="U202" i="17"/>
  <c r="U203" i="17"/>
  <c r="U194" i="17"/>
  <c r="U185" i="17"/>
  <c r="U186" i="17"/>
  <c r="U187" i="17"/>
  <c r="U188" i="17"/>
  <c r="U189" i="17"/>
  <c r="U190" i="17"/>
  <c r="U191" i="17"/>
  <c r="U192" i="17"/>
  <c r="U184" i="17"/>
  <c r="AO179" i="17"/>
  <c r="AO180" i="17"/>
  <c r="AO181" i="17"/>
  <c r="AO178" i="17"/>
  <c r="AO174" i="17"/>
  <c r="AO175" i="17"/>
  <c r="AO176" i="17"/>
  <c r="AO173" i="17"/>
  <c r="AO169" i="17"/>
  <c r="AO170" i="17"/>
  <c r="AO171" i="17"/>
  <c r="AO168" i="17"/>
  <c r="AO165" i="17"/>
  <c r="AO166" i="17"/>
  <c r="AO164" i="17"/>
  <c r="AL169" i="17"/>
  <c r="AM169" i="17"/>
  <c r="AL170" i="17"/>
  <c r="AM170" i="17"/>
  <c r="AL171" i="17"/>
  <c r="AM171" i="17"/>
  <c r="AL174" i="17"/>
  <c r="AM174" i="17"/>
  <c r="AL175" i="17"/>
  <c r="AM175" i="17"/>
  <c r="AL176" i="17"/>
  <c r="AM176" i="17"/>
  <c r="AL179" i="17"/>
  <c r="AM179" i="17"/>
  <c r="AL180" i="17"/>
  <c r="AM180" i="17"/>
  <c r="AL181" i="17"/>
  <c r="AM181" i="17"/>
  <c r="AM178" i="17"/>
  <c r="AL178" i="17"/>
  <c r="AM173" i="17"/>
  <c r="AL173" i="17"/>
  <c r="AM168" i="17"/>
  <c r="AL168" i="17"/>
  <c r="AL165" i="17"/>
  <c r="AM165" i="17"/>
  <c r="AL166" i="17"/>
  <c r="AM166" i="17"/>
  <c r="AM164" i="17"/>
  <c r="AL164" i="17"/>
  <c r="AE169" i="17"/>
  <c r="AG169" i="17"/>
  <c r="AH169" i="17"/>
  <c r="AI169" i="17"/>
  <c r="AJ169" i="17"/>
  <c r="AE170" i="17"/>
  <c r="AG170" i="17"/>
  <c r="AH170" i="17"/>
  <c r="AI170" i="17"/>
  <c r="AJ170" i="17"/>
  <c r="AE171" i="17"/>
  <c r="AG171" i="17"/>
  <c r="AH171" i="17"/>
  <c r="AI171" i="17"/>
  <c r="AJ171" i="17"/>
  <c r="AE174" i="17"/>
  <c r="AG174" i="17"/>
  <c r="AH174" i="17"/>
  <c r="AI174" i="17"/>
  <c r="AJ174" i="17"/>
  <c r="AE175" i="17"/>
  <c r="AG175" i="17"/>
  <c r="AH175" i="17"/>
  <c r="AI175" i="17"/>
  <c r="AJ175" i="17"/>
  <c r="AE176" i="17"/>
  <c r="AG176" i="17"/>
  <c r="AH176" i="17"/>
  <c r="AI176" i="17"/>
  <c r="AJ176" i="17"/>
  <c r="AE179" i="17"/>
  <c r="AG179" i="17"/>
  <c r="AH179" i="17"/>
  <c r="AI179" i="17"/>
  <c r="AJ179" i="17"/>
  <c r="AE180" i="17"/>
  <c r="AG180" i="17"/>
  <c r="AH180" i="17"/>
  <c r="AI180" i="17"/>
  <c r="AJ180" i="17"/>
  <c r="AE181" i="17"/>
  <c r="AG181" i="17"/>
  <c r="AH181" i="17"/>
  <c r="AI181" i="17"/>
  <c r="AJ181" i="17"/>
  <c r="AJ178" i="17"/>
  <c r="AI178" i="17"/>
  <c r="AH178" i="17"/>
  <c r="AG178" i="17"/>
  <c r="AE178" i="17"/>
  <c r="AJ173" i="17"/>
  <c r="AI173" i="17"/>
  <c r="AH173" i="17"/>
  <c r="AG173" i="17"/>
  <c r="AE173" i="17"/>
  <c r="AJ168" i="17"/>
  <c r="AI168" i="17"/>
  <c r="AH168" i="17"/>
  <c r="AG168" i="17"/>
  <c r="AE168" i="17"/>
  <c r="AE165" i="17"/>
  <c r="AG165" i="17"/>
  <c r="AH165" i="17"/>
  <c r="AI165" i="17"/>
  <c r="AJ165" i="17"/>
  <c r="AE166" i="17"/>
  <c r="AG166" i="17"/>
  <c r="AH166" i="17"/>
  <c r="AI166" i="17"/>
  <c r="AJ166" i="17"/>
  <c r="AJ164" i="17"/>
  <c r="AI164" i="17"/>
  <c r="AH164" i="17"/>
  <c r="AG164" i="17"/>
  <c r="AE164" i="17"/>
  <c r="U179" i="17"/>
  <c r="V179" i="17"/>
  <c r="U180" i="17"/>
  <c r="V180" i="17"/>
  <c r="U181" i="17"/>
  <c r="V181" i="17"/>
  <c r="U174" i="17"/>
  <c r="V174" i="17"/>
  <c r="U175" i="17"/>
  <c r="V175" i="17"/>
  <c r="U176" i="17"/>
  <c r="V176" i="17"/>
  <c r="V178" i="17"/>
  <c r="U178" i="17"/>
  <c r="V173" i="17"/>
  <c r="U173" i="17"/>
  <c r="U169" i="17"/>
  <c r="V169" i="17"/>
  <c r="U170" i="17"/>
  <c r="V170" i="17"/>
  <c r="U171" i="17"/>
  <c r="V171" i="17"/>
  <c r="V168" i="17"/>
  <c r="U168" i="17"/>
  <c r="U165" i="17"/>
  <c r="V165" i="17"/>
  <c r="U166" i="17"/>
  <c r="V166" i="17"/>
  <c r="V164" i="17"/>
  <c r="U164" i="17"/>
  <c r="AO158" i="17"/>
  <c r="AO159" i="17"/>
  <c r="AO160" i="17"/>
  <c r="AO161" i="17"/>
  <c r="AO157" i="17"/>
  <c r="AO152" i="17"/>
  <c r="AO153" i="17"/>
  <c r="AO154" i="17"/>
  <c r="AO155" i="17"/>
  <c r="AO151" i="17"/>
  <c r="AO146" i="17"/>
  <c r="AO147" i="17"/>
  <c r="AO148" i="17"/>
  <c r="AO149" i="17"/>
  <c r="AO145" i="17"/>
  <c r="AO141" i="17"/>
  <c r="AO142" i="17"/>
  <c r="AO143" i="17"/>
  <c r="AO140" i="17"/>
  <c r="AL158" i="17"/>
  <c r="AM158" i="17"/>
  <c r="AL159" i="17"/>
  <c r="AM159" i="17"/>
  <c r="AL160" i="17"/>
  <c r="AM160" i="17"/>
  <c r="AL161" i="17"/>
  <c r="AM161" i="17"/>
  <c r="AM157" i="17"/>
  <c r="AL157" i="17"/>
  <c r="AL152" i="17"/>
  <c r="AM152" i="17"/>
  <c r="AL153" i="17"/>
  <c r="AM153" i="17"/>
  <c r="AL154" i="17"/>
  <c r="AM154" i="17"/>
  <c r="AL155" i="17"/>
  <c r="AM155" i="17"/>
  <c r="AM151" i="17"/>
  <c r="AL151" i="17"/>
  <c r="AL146" i="17"/>
  <c r="AM146" i="17"/>
  <c r="AL147" i="17"/>
  <c r="AM147" i="17"/>
  <c r="AL148" i="17"/>
  <c r="AM148" i="17"/>
  <c r="AL149" i="17"/>
  <c r="AM149" i="17"/>
  <c r="AM145" i="17"/>
  <c r="AL145" i="17"/>
  <c r="AL141" i="17"/>
  <c r="AL142" i="17"/>
  <c r="AL143" i="17"/>
  <c r="AL140" i="17"/>
  <c r="AJ158" i="17"/>
  <c r="AJ159" i="17"/>
  <c r="AJ160" i="17"/>
  <c r="AJ161" i="17"/>
  <c r="AJ157" i="17"/>
  <c r="AJ152" i="17"/>
  <c r="AJ153" i="17"/>
  <c r="AJ154" i="17"/>
  <c r="AJ155" i="17"/>
  <c r="AJ151" i="17"/>
  <c r="AJ146" i="17"/>
  <c r="AJ147" i="17"/>
  <c r="AJ148" i="17"/>
  <c r="AJ149" i="17"/>
  <c r="AJ145" i="17"/>
  <c r="AI158" i="17"/>
  <c r="AI159" i="17"/>
  <c r="AI160" i="17"/>
  <c r="AI161" i="17"/>
  <c r="AI157" i="17"/>
  <c r="AI152" i="17"/>
  <c r="AI153" i="17"/>
  <c r="AI154" i="17"/>
  <c r="AI155" i="17"/>
  <c r="AI151" i="17"/>
  <c r="AI146" i="17"/>
  <c r="AI147" i="17"/>
  <c r="AI148" i="17"/>
  <c r="AI149" i="17"/>
  <c r="AI145" i="17"/>
  <c r="AH158" i="17"/>
  <c r="AH159" i="17"/>
  <c r="AH160" i="17"/>
  <c r="AH161" i="17"/>
  <c r="AH157" i="17"/>
  <c r="AH152" i="17"/>
  <c r="AH153" i="17"/>
  <c r="AH154" i="17"/>
  <c r="AH155" i="17"/>
  <c r="AH151" i="17"/>
  <c r="AH146" i="17"/>
  <c r="AH147" i="17"/>
  <c r="AH148" i="17"/>
  <c r="AH149" i="17"/>
  <c r="AH145" i="17"/>
  <c r="AG158" i="17"/>
  <c r="AG159" i="17"/>
  <c r="AG160" i="17"/>
  <c r="AG161" i="17"/>
  <c r="AG157" i="17"/>
  <c r="AG152" i="17"/>
  <c r="AG153" i="17"/>
  <c r="AG154" i="17"/>
  <c r="AG155" i="17"/>
  <c r="AG151" i="17"/>
  <c r="AG146" i="17"/>
  <c r="AG147" i="17"/>
  <c r="AG148" i="17"/>
  <c r="AG149" i="17"/>
  <c r="AG145" i="17"/>
  <c r="AE158" i="17"/>
  <c r="AE159" i="17"/>
  <c r="AE160" i="17"/>
  <c r="AE161" i="17"/>
  <c r="AE157" i="17"/>
  <c r="AE152" i="17"/>
  <c r="AE153" i="17"/>
  <c r="AE154" i="17"/>
  <c r="AE155" i="17"/>
  <c r="AE151" i="17"/>
  <c r="AE146" i="17"/>
  <c r="AE147" i="17"/>
  <c r="AE148" i="17"/>
  <c r="AE149" i="17"/>
  <c r="AE145" i="17"/>
  <c r="AE141" i="17"/>
  <c r="AE142" i="17"/>
  <c r="AE143" i="17"/>
  <c r="AE140" i="17"/>
  <c r="V158" i="17"/>
  <c r="V159" i="17"/>
  <c r="V160" i="17"/>
  <c r="V161" i="17"/>
  <c r="V157" i="17"/>
  <c r="V152" i="17"/>
  <c r="V153" i="17"/>
  <c r="V154" i="17"/>
  <c r="V155" i="17"/>
  <c r="V151" i="17"/>
  <c r="V146" i="17"/>
  <c r="V147" i="17"/>
  <c r="V148" i="17"/>
  <c r="V149" i="17"/>
  <c r="V145" i="17"/>
  <c r="V141" i="17"/>
  <c r="V142" i="17"/>
  <c r="V143" i="17"/>
  <c r="V140" i="17"/>
  <c r="U152" i="17"/>
  <c r="U158" i="17" s="1"/>
  <c r="U153" i="17"/>
  <c r="U159" i="17" s="1"/>
  <c r="U154" i="17"/>
  <c r="U160" i="17" s="1"/>
  <c r="U155" i="17"/>
  <c r="U161" i="17" s="1"/>
  <c r="U151" i="17"/>
  <c r="U146" i="17"/>
  <c r="U147" i="17"/>
  <c r="U148" i="17"/>
  <c r="U149" i="17"/>
  <c r="U145" i="17"/>
  <c r="U141" i="17"/>
  <c r="U142" i="17"/>
  <c r="U143" i="17"/>
  <c r="U140" i="17"/>
  <c r="AO134" i="17"/>
  <c r="AO135" i="17"/>
  <c r="AO136" i="17"/>
  <c r="AO137" i="17"/>
  <c r="AO133" i="17"/>
  <c r="AO128" i="17"/>
  <c r="AO129" i="17"/>
  <c r="AO130" i="17"/>
  <c r="AO131" i="17"/>
  <c r="AO127" i="17"/>
  <c r="AO122" i="17"/>
  <c r="AO123" i="17"/>
  <c r="AO124" i="17"/>
  <c r="AO125" i="17"/>
  <c r="AO121" i="17"/>
  <c r="AO117" i="17"/>
  <c r="AO118" i="17"/>
  <c r="AO119" i="17"/>
  <c r="AO116" i="17"/>
  <c r="AM134" i="17"/>
  <c r="AM135" i="17"/>
  <c r="AM136" i="17"/>
  <c r="AM137" i="17"/>
  <c r="AM133" i="17"/>
  <c r="AM128" i="17"/>
  <c r="AM129" i="17"/>
  <c r="AM130" i="17"/>
  <c r="AM131" i="17"/>
  <c r="AM127" i="17"/>
  <c r="AM122" i="17"/>
  <c r="AM123" i="17"/>
  <c r="AM124" i="17"/>
  <c r="AM125" i="17"/>
  <c r="AM121" i="17"/>
  <c r="AM117" i="17"/>
  <c r="AM118" i="17"/>
  <c r="AM119" i="17"/>
  <c r="AM116" i="17"/>
  <c r="AL134" i="17"/>
  <c r="AL135" i="17"/>
  <c r="AL136" i="17"/>
  <c r="AL137" i="17"/>
  <c r="AL133" i="17"/>
  <c r="AL128" i="17"/>
  <c r="AL129" i="17"/>
  <c r="AL130" i="17"/>
  <c r="AL131" i="17"/>
  <c r="AL127" i="17"/>
  <c r="AL122" i="17"/>
  <c r="AL123" i="17"/>
  <c r="AL124" i="17"/>
  <c r="AL125" i="17"/>
  <c r="AL121" i="17"/>
  <c r="AL117" i="17"/>
  <c r="AL118" i="17"/>
  <c r="AL119" i="17"/>
  <c r="AL116" i="17"/>
  <c r="AJ134" i="17"/>
  <c r="AJ135" i="17"/>
  <c r="AJ136" i="17"/>
  <c r="AJ137" i="17"/>
  <c r="AJ133" i="17"/>
  <c r="AJ128" i="17"/>
  <c r="AJ129" i="17"/>
  <c r="AJ130" i="17"/>
  <c r="AJ131" i="17"/>
  <c r="AJ127" i="17"/>
  <c r="AJ122" i="17"/>
  <c r="AJ123" i="17"/>
  <c r="AJ124" i="17"/>
  <c r="AJ125" i="17"/>
  <c r="AJ121" i="17"/>
  <c r="AJ117" i="17"/>
  <c r="AJ118" i="17"/>
  <c r="AJ119" i="17"/>
  <c r="AJ116" i="17"/>
  <c r="AC133" i="17"/>
  <c r="AD133" i="17"/>
  <c r="AE133" i="17"/>
  <c r="AG133" i="17"/>
  <c r="AH133" i="17"/>
  <c r="AI134" i="17"/>
  <c r="AI135" i="17"/>
  <c r="AI136" i="17"/>
  <c r="AI137" i="17"/>
  <c r="AI133" i="17"/>
  <c r="AI128" i="17"/>
  <c r="AI129" i="17"/>
  <c r="AI130" i="17"/>
  <c r="AI131" i="17"/>
  <c r="AI127" i="17"/>
  <c r="AI122" i="17"/>
  <c r="AI123" i="17"/>
  <c r="AI124" i="17"/>
  <c r="AI125" i="17"/>
  <c r="AI121" i="17"/>
  <c r="AI117" i="17"/>
  <c r="AI118" i="17"/>
  <c r="AI119" i="17"/>
  <c r="AI116" i="17"/>
  <c r="AH134" i="17"/>
  <c r="AH135" i="17"/>
  <c r="AH136" i="17"/>
  <c r="AH137" i="17"/>
  <c r="AH128" i="17"/>
  <c r="AH129" i="17"/>
  <c r="AH130" i="17"/>
  <c r="AH131" i="17"/>
  <c r="AH127" i="17"/>
  <c r="AH122" i="17"/>
  <c r="AH123" i="17"/>
  <c r="AH124" i="17"/>
  <c r="AH125" i="17"/>
  <c r="AH121" i="17"/>
  <c r="AH117" i="17"/>
  <c r="AH118" i="17"/>
  <c r="AH119" i="17"/>
  <c r="AH116" i="17"/>
  <c r="AG134" i="17"/>
  <c r="AG135" i="17"/>
  <c r="AG136" i="17"/>
  <c r="AG137" i="17"/>
  <c r="AG128" i="17"/>
  <c r="AG129" i="17"/>
  <c r="AG130" i="17"/>
  <c r="AG131" i="17"/>
  <c r="AG127" i="17"/>
  <c r="AG122" i="17"/>
  <c r="AG123" i="17"/>
  <c r="AG124" i="17"/>
  <c r="AG125" i="17"/>
  <c r="AG121" i="17"/>
  <c r="AG117" i="17"/>
  <c r="AG118" i="17"/>
  <c r="AG119" i="17"/>
  <c r="AG116" i="17"/>
  <c r="AE134" i="17"/>
  <c r="AE135" i="17"/>
  <c r="AE136" i="17"/>
  <c r="AE137" i="17"/>
  <c r="AE128" i="17"/>
  <c r="AE129" i="17"/>
  <c r="AE130" i="17"/>
  <c r="AE131" i="17"/>
  <c r="AE127" i="17"/>
  <c r="AE122" i="17"/>
  <c r="AE123" i="17"/>
  <c r="AE124" i="17"/>
  <c r="AE125" i="17"/>
  <c r="AE121" i="17"/>
  <c r="AE117" i="17"/>
  <c r="AE118" i="17"/>
  <c r="AE119" i="17"/>
  <c r="AE116" i="17"/>
  <c r="V134" i="17"/>
  <c r="V135" i="17"/>
  <c r="V136" i="17"/>
  <c r="V137" i="17"/>
  <c r="V133" i="17"/>
  <c r="V128" i="17"/>
  <c r="V129" i="17"/>
  <c r="V130" i="17"/>
  <c r="V131" i="17"/>
  <c r="V127" i="17"/>
  <c r="V122" i="17"/>
  <c r="V123" i="17"/>
  <c r="V124" i="17"/>
  <c r="V125" i="17"/>
  <c r="V121" i="17"/>
  <c r="V117" i="17"/>
  <c r="V118" i="17"/>
  <c r="V119" i="17"/>
  <c r="V116" i="17"/>
  <c r="U134" i="17"/>
  <c r="U135" i="17"/>
  <c r="U136" i="17"/>
  <c r="U137" i="17"/>
  <c r="U133" i="17"/>
  <c r="U128" i="17"/>
  <c r="U129" i="17"/>
  <c r="U130" i="17"/>
  <c r="U131" i="17"/>
  <c r="U127" i="17"/>
  <c r="U122" i="17"/>
  <c r="U123" i="17"/>
  <c r="U124" i="17"/>
  <c r="U125" i="17"/>
  <c r="U121" i="17"/>
  <c r="U117" i="17"/>
  <c r="U118" i="17"/>
  <c r="U119" i="17"/>
  <c r="U116" i="17"/>
  <c r="AO110" i="17"/>
  <c r="AO111" i="17"/>
  <c r="AO112" i="17"/>
  <c r="AO113" i="17"/>
  <c r="AO109" i="17"/>
  <c r="AO104" i="17"/>
  <c r="AO105" i="17"/>
  <c r="AO106" i="17"/>
  <c r="AO107" i="17"/>
  <c r="AO103" i="17"/>
  <c r="AO98" i="17"/>
  <c r="AO99" i="17"/>
  <c r="AO100" i="17"/>
  <c r="AO101" i="17"/>
  <c r="AO97" i="17"/>
  <c r="AO93" i="17"/>
  <c r="AO94" i="17"/>
  <c r="AO95" i="17"/>
  <c r="AO92" i="17"/>
  <c r="AM110" i="17"/>
  <c r="AM111" i="17"/>
  <c r="AM112" i="17"/>
  <c r="AM113" i="17"/>
  <c r="AM109" i="17"/>
  <c r="AM104" i="17"/>
  <c r="AM105" i="17"/>
  <c r="AM106" i="17"/>
  <c r="AM107" i="17"/>
  <c r="AM103" i="17"/>
  <c r="AM98" i="17"/>
  <c r="AM99" i="17"/>
  <c r="AM100" i="17"/>
  <c r="AM101" i="17"/>
  <c r="AM97" i="17"/>
  <c r="AM93" i="17"/>
  <c r="AM94" i="17"/>
  <c r="AM95" i="17"/>
  <c r="AM92" i="17"/>
  <c r="AL110" i="17"/>
  <c r="AL111" i="17"/>
  <c r="AL112" i="17"/>
  <c r="AL113" i="17"/>
  <c r="AL109" i="17"/>
  <c r="AL104" i="17"/>
  <c r="AL105" i="17"/>
  <c r="AL106" i="17"/>
  <c r="AL107" i="17"/>
  <c r="AL103" i="17"/>
  <c r="AL98" i="17"/>
  <c r="AL99" i="17"/>
  <c r="AL100" i="17"/>
  <c r="AL101" i="17"/>
  <c r="AL97" i="17"/>
  <c r="AL93" i="17"/>
  <c r="AL94" i="17"/>
  <c r="AL95" i="17"/>
  <c r="AL92" i="17"/>
  <c r="AJ110" i="17"/>
  <c r="AJ111" i="17"/>
  <c r="AJ112" i="17"/>
  <c r="AJ113" i="17"/>
  <c r="AJ109" i="17"/>
  <c r="AJ104" i="17"/>
  <c r="AJ105" i="17"/>
  <c r="AJ106" i="17"/>
  <c r="AJ107" i="17"/>
  <c r="AJ103" i="17"/>
  <c r="AJ98" i="17"/>
  <c r="AJ99" i="17"/>
  <c r="AJ100" i="17"/>
  <c r="AJ101" i="17"/>
  <c r="AJ97" i="17"/>
  <c r="AJ93" i="17"/>
  <c r="AJ94" i="17"/>
  <c r="AJ95" i="17"/>
  <c r="AJ92" i="17"/>
  <c r="AI110" i="17"/>
  <c r="AI111" i="17"/>
  <c r="AI112" i="17"/>
  <c r="AI113" i="17"/>
  <c r="AI109" i="17"/>
  <c r="AI104" i="17"/>
  <c r="AI105" i="17"/>
  <c r="AI106" i="17"/>
  <c r="AI107" i="17"/>
  <c r="AI103" i="17"/>
  <c r="AI98" i="17"/>
  <c r="AI99" i="17"/>
  <c r="AI100" i="17"/>
  <c r="AI101" i="17"/>
  <c r="AI97" i="17"/>
  <c r="AI93" i="17"/>
  <c r="AI94" i="17"/>
  <c r="AI95" i="17"/>
  <c r="AI92" i="17"/>
  <c r="AH110" i="17"/>
  <c r="AH111" i="17"/>
  <c r="AH112" i="17"/>
  <c r="AH113" i="17"/>
  <c r="AH109" i="17"/>
  <c r="AH104" i="17"/>
  <c r="AH105" i="17"/>
  <c r="AH106" i="17"/>
  <c r="AH107" i="17"/>
  <c r="AH103" i="17"/>
  <c r="AH98" i="17"/>
  <c r="AH99" i="17"/>
  <c r="AH100" i="17"/>
  <c r="AH101" i="17"/>
  <c r="AH97" i="17"/>
  <c r="AH93" i="17"/>
  <c r="AH94" i="17"/>
  <c r="AH95" i="17"/>
  <c r="AH92" i="17"/>
  <c r="AG110" i="17"/>
  <c r="AG111" i="17"/>
  <c r="AG112" i="17"/>
  <c r="AG113" i="17"/>
  <c r="AG109" i="17"/>
  <c r="AG104" i="17"/>
  <c r="AG105" i="17"/>
  <c r="AG106" i="17"/>
  <c r="AG107" i="17"/>
  <c r="AG103" i="17"/>
  <c r="AG98" i="17"/>
  <c r="AG99" i="17"/>
  <c r="AG100" i="17"/>
  <c r="AG101" i="17"/>
  <c r="AG97" i="17"/>
  <c r="AG93" i="17"/>
  <c r="AG94" i="17"/>
  <c r="AG95" i="17"/>
  <c r="AG92" i="17"/>
  <c r="AE110" i="17"/>
  <c r="AE111" i="17"/>
  <c r="AE112" i="17"/>
  <c r="AE113" i="17"/>
  <c r="AE109" i="17"/>
  <c r="AE104" i="17"/>
  <c r="AE105" i="17"/>
  <c r="AE106" i="17"/>
  <c r="AE107" i="17"/>
  <c r="AE103" i="17"/>
  <c r="AE98" i="17"/>
  <c r="AE99" i="17"/>
  <c r="AE100" i="17"/>
  <c r="AE101" i="17"/>
  <c r="AE97" i="17"/>
  <c r="AE93" i="17"/>
  <c r="AE94" i="17"/>
  <c r="AE95" i="17"/>
  <c r="AE92" i="17"/>
  <c r="AC103" i="17"/>
  <c r="AC98" i="17"/>
  <c r="AC99" i="17"/>
  <c r="AC100" i="17"/>
  <c r="AC101" i="17"/>
  <c r="AC97" i="17"/>
  <c r="AC93" i="17"/>
  <c r="AC94" i="17"/>
  <c r="AC95" i="17"/>
  <c r="AC91" i="17"/>
  <c r="V110" i="17"/>
  <c r="V111" i="17"/>
  <c r="V112" i="17"/>
  <c r="V113" i="17"/>
  <c r="V109" i="17"/>
  <c r="V104" i="17"/>
  <c r="V105" i="17"/>
  <c r="V106" i="17"/>
  <c r="V107" i="17"/>
  <c r="V103" i="17"/>
  <c r="V98" i="17"/>
  <c r="V99" i="17"/>
  <c r="V100" i="17"/>
  <c r="V101" i="17"/>
  <c r="V97" i="17"/>
  <c r="V93" i="17"/>
  <c r="V94" i="17"/>
  <c r="V95" i="17"/>
  <c r="V92" i="17"/>
  <c r="U110" i="17"/>
  <c r="U111" i="17"/>
  <c r="U112" i="17"/>
  <c r="U113" i="17"/>
  <c r="U109" i="17"/>
  <c r="U104" i="17"/>
  <c r="U105" i="17"/>
  <c r="U106" i="17"/>
  <c r="U107" i="17"/>
  <c r="U103" i="17"/>
  <c r="U98" i="17"/>
  <c r="U99" i="17"/>
  <c r="U100" i="17"/>
  <c r="U101" i="17"/>
  <c r="U97" i="17"/>
  <c r="U93" i="17"/>
  <c r="U94" i="17"/>
  <c r="U95" i="17"/>
  <c r="U92" i="17"/>
  <c r="AO85" i="17"/>
  <c r="AO86" i="17"/>
  <c r="AO87" i="17"/>
  <c r="AO88" i="17"/>
  <c r="AO89" i="17"/>
  <c r="AO84" i="17"/>
  <c r="AO79" i="17"/>
  <c r="AO80" i="17"/>
  <c r="AO81" i="17"/>
  <c r="AO82" i="17"/>
  <c r="AO78" i="17"/>
  <c r="AM85" i="17"/>
  <c r="AM86" i="17"/>
  <c r="AM87" i="17"/>
  <c r="AM88" i="17"/>
  <c r="AM89" i="17"/>
  <c r="AM84" i="17"/>
  <c r="AM79" i="17"/>
  <c r="AM80" i="17"/>
  <c r="AM81" i="17"/>
  <c r="AM82" i="17"/>
  <c r="AM78" i="17"/>
  <c r="AL85" i="17"/>
  <c r="AL86" i="17"/>
  <c r="AL87" i="17"/>
  <c r="AL88" i="17"/>
  <c r="AL89" i="17"/>
  <c r="AL84" i="17"/>
  <c r="BU84" i="17" s="1"/>
  <c r="BU85" i="17" s="1"/>
  <c r="BU86" i="17" s="1"/>
  <c r="BU87" i="17" s="1"/>
  <c r="BU88" i="17" s="1"/>
  <c r="BU89" i="17" s="1"/>
  <c r="BU92" i="17" s="1"/>
  <c r="BU93" i="17" s="1"/>
  <c r="BU94" i="17" s="1"/>
  <c r="BU95" i="17" s="1"/>
  <c r="BU98" i="17" s="1"/>
  <c r="BU99" i="17" s="1"/>
  <c r="BU100" i="17" s="1"/>
  <c r="BU101" i="17" s="1"/>
  <c r="BU104" i="17" s="1"/>
  <c r="BU105" i="17" s="1"/>
  <c r="BU106" i="17" s="1"/>
  <c r="BU107" i="17" s="1"/>
  <c r="BU110" i="17" s="1"/>
  <c r="BU111" i="17" s="1"/>
  <c r="BU112" i="17" s="1"/>
  <c r="BU113" i="17" s="1"/>
  <c r="BU116" i="17" s="1"/>
  <c r="BU117" i="17" s="1"/>
  <c r="BU118" i="17" s="1"/>
  <c r="BU119" i="17" s="1"/>
  <c r="BU122" i="17" s="1"/>
  <c r="BU123" i="17" s="1"/>
  <c r="BU124" i="17" s="1"/>
  <c r="BU125" i="17" s="1"/>
  <c r="BU128" i="17" s="1"/>
  <c r="BU129" i="17" s="1"/>
  <c r="BU130" i="17" s="1"/>
  <c r="BU131" i="17" s="1"/>
  <c r="BU134" i="17" s="1"/>
  <c r="BU135" i="17" s="1"/>
  <c r="BU136" i="17" s="1"/>
  <c r="BU137" i="17" s="1"/>
  <c r="BU140" i="17" s="1"/>
  <c r="BU141" i="17" s="1"/>
  <c r="BU142" i="17" s="1"/>
  <c r="BU143" i="17" s="1"/>
  <c r="BU146" i="17" s="1"/>
  <c r="BU147" i="17" s="1"/>
  <c r="BU148" i="17" s="1"/>
  <c r="BU149" i="17" s="1"/>
  <c r="BU152" i="17" s="1"/>
  <c r="BU153" i="17" s="1"/>
  <c r="BU154" i="17" s="1"/>
  <c r="BU155" i="17" s="1"/>
  <c r="BU158" i="17" s="1"/>
  <c r="BU159" i="17" s="1"/>
  <c r="BU160" i="17" s="1"/>
  <c r="BU161" i="17" s="1"/>
  <c r="BU164" i="17" s="1"/>
  <c r="BU165" i="17" s="1"/>
  <c r="BU166" i="17" s="1"/>
  <c r="BU169" i="17" s="1"/>
  <c r="BU170" i="17" s="1"/>
  <c r="BU171" i="17" s="1"/>
  <c r="BU174" i="17" s="1"/>
  <c r="BU175" i="17" s="1"/>
  <c r="BU176" i="17" s="1"/>
  <c r="BU179" i="17" s="1"/>
  <c r="BU180" i="17" s="1"/>
  <c r="BU181" i="17" s="1"/>
  <c r="BU184" i="17" s="1"/>
  <c r="BU185" i="17" s="1"/>
  <c r="BU186" i="17" s="1"/>
  <c r="BU187" i="17" s="1"/>
  <c r="BU188" i="17" s="1"/>
  <c r="BU189" i="17" s="1"/>
  <c r="BU190" i="17" s="1"/>
  <c r="BU191" i="17" s="1"/>
  <c r="BU192" i="17" s="1"/>
  <c r="BU195" i="17" s="1"/>
  <c r="BU196" i="17" s="1"/>
  <c r="BU197" i="17" s="1"/>
  <c r="BU198" i="17" s="1"/>
  <c r="BU199" i="17" s="1"/>
  <c r="BU200" i="17" s="1"/>
  <c r="BU201" i="17" s="1"/>
  <c r="BU202" i="17" s="1"/>
  <c r="BU203" i="17" s="1"/>
  <c r="BU206" i="17" s="1"/>
  <c r="BU207" i="17" s="1"/>
  <c r="BU208" i="17" s="1"/>
  <c r="BU209" i="17" s="1"/>
  <c r="BU210" i="17" s="1"/>
  <c r="BU211" i="17" s="1"/>
  <c r="BU212" i="17" s="1"/>
  <c r="BU213" i="17" s="1"/>
  <c r="BU214" i="17" s="1"/>
  <c r="BU217" i="17" s="1"/>
  <c r="BU218" i="17" s="1"/>
  <c r="BU219" i="17" s="1"/>
  <c r="BU220" i="17" s="1"/>
  <c r="BU221" i="17" s="1"/>
  <c r="BU222" i="17" s="1"/>
  <c r="BU223" i="17" s="1"/>
  <c r="BU224" i="17" s="1"/>
  <c r="BU225" i="17" s="1"/>
  <c r="BU228" i="17" s="1"/>
  <c r="BU229" i="17" s="1"/>
  <c r="BU230" i="17" s="1"/>
  <c r="BU231" i="17" s="1"/>
  <c r="BU232" i="17" s="1"/>
  <c r="BU233" i="17" s="1"/>
  <c r="BU234" i="17" s="1"/>
  <c r="BU235" i="17" s="1"/>
  <c r="BU236" i="17" s="1"/>
  <c r="BU239" i="17" s="1"/>
  <c r="BU240" i="17" s="1"/>
  <c r="BU241" i="17" s="1"/>
  <c r="BU242" i="17" s="1"/>
  <c r="BU243" i="17" s="1"/>
  <c r="BU244" i="17" s="1"/>
  <c r="BU245" i="17" s="1"/>
  <c r="BU246" i="17" s="1"/>
  <c r="BU247" i="17" s="1"/>
  <c r="BU250" i="17" s="1"/>
  <c r="BU251" i="17" s="1"/>
  <c r="BU252" i="17" s="1"/>
  <c r="BU253" i="17" s="1"/>
  <c r="BU254" i="17" s="1"/>
  <c r="BU255" i="17" s="1"/>
  <c r="BU256" i="17" s="1"/>
  <c r="AL79" i="17"/>
  <c r="AL80" i="17"/>
  <c r="AL81" i="17"/>
  <c r="AL82" i="17"/>
  <c r="AL78" i="17"/>
  <c r="AI85" i="17"/>
  <c r="AI86" i="17"/>
  <c r="AI87" i="17"/>
  <c r="AI88" i="17"/>
  <c r="AI89" i="17"/>
  <c r="AI84" i="17"/>
  <c r="AI79" i="17"/>
  <c r="AI80" i="17"/>
  <c r="AI81" i="17"/>
  <c r="AI82" i="17"/>
  <c r="AI78" i="17"/>
  <c r="AH85" i="17"/>
  <c r="AH86" i="17"/>
  <c r="AH87" i="17"/>
  <c r="AH88" i="17"/>
  <c r="AH89" i="17"/>
  <c r="AH84" i="17"/>
  <c r="AH79" i="17"/>
  <c r="AH80" i="17"/>
  <c r="AH81" i="17"/>
  <c r="AH82" i="17"/>
  <c r="AH78" i="17"/>
  <c r="AG85" i="17"/>
  <c r="AG86" i="17"/>
  <c r="AG87" i="17"/>
  <c r="AG88" i="17"/>
  <c r="AG89" i="17"/>
  <c r="AG84" i="17"/>
  <c r="AG79" i="17"/>
  <c r="AG80" i="17"/>
  <c r="AG81" i="17"/>
  <c r="AG82" i="17"/>
  <c r="AG78" i="17"/>
  <c r="AE85" i="17"/>
  <c r="AE86" i="17"/>
  <c r="AE87" i="17"/>
  <c r="AE88" i="17"/>
  <c r="AE89" i="17"/>
  <c r="AE84" i="17"/>
  <c r="AE79" i="17"/>
  <c r="AE80" i="17"/>
  <c r="AE81" i="17"/>
  <c r="AE82" i="17"/>
  <c r="AE78" i="17"/>
  <c r="AD85" i="17"/>
  <c r="AD86" i="17"/>
  <c r="AD87" i="17"/>
  <c r="AD88" i="17"/>
  <c r="AD89" i="17"/>
  <c r="AD84" i="17"/>
  <c r="AD78" i="17"/>
  <c r="AD79" i="17"/>
  <c r="AD80" i="17"/>
  <c r="AD81" i="17"/>
  <c r="AD82" i="17"/>
  <c r="AD77" i="17"/>
  <c r="AC85" i="17"/>
  <c r="AC86" i="17"/>
  <c r="AC87" i="17"/>
  <c r="AC88" i="17"/>
  <c r="AC89" i="17"/>
  <c r="AC84" i="17"/>
  <c r="AC82" i="17"/>
  <c r="V85" i="17"/>
  <c r="V86" i="17"/>
  <c r="V87" i="17"/>
  <c r="V88" i="17"/>
  <c r="V89" i="17"/>
  <c r="W85" i="17"/>
  <c r="W86" i="17"/>
  <c r="W87" i="17"/>
  <c r="W88" i="17"/>
  <c r="W89" i="17"/>
  <c r="W84" i="17"/>
  <c r="W79" i="17"/>
  <c r="W80" i="17"/>
  <c r="W81" i="17"/>
  <c r="W82" i="17"/>
  <c r="W78" i="17"/>
  <c r="V84" i="17"/>
  <c r="V79" i="17"/>
  <c r="V80" i="17"/>
  <c r="V81" i="17"/>
  <c r="V82" i="17"/>
  <c r="V78" i="17"/>
  <c r="U85" i="17"/>
  <c r="U86" i="17"/>
  <c r="U87" i="17"/>
  <c r="U88" i="17"/>
  <c r="U89" i="17"/>
  <c r="U84" i="17"/>
  <c r="U79" i="17"/>
  <c r="U80" i="17"/>
  <c r="U81" i="17"/>
  <c r="U82" i="17"/>
  <c r="U78" i="17"/>
  <c r="AM71" i="17"/>
  <c r="AM72" i="17"/>
  <c r="AM73" i="17"/>
  <c r="AM74" i="17"/>
  <c r="AM75" i="17"/>
  <c r="AM70" i="17"/>
  <c r="AM65" i="17"/>
  <c r="AM66" i="17"/>
  <c r="AM67" i="17"/>
  <c r="AM68" i="17"/>
  <c r="AM64" i="17"/>
  <c r="AL71" i="17"/>
  <c r="AL72" i="17"/>
  <c r="AL73" i="17"/>
  <c r="AL74" i="17"/>
  <c r="AL75" i="17"/>
  <c r="AL70" i="17"/>
  <c r="AL65" i="17"/>
  <c r="AL66" i="17"/>
  <c r="AL67" i="17"/>
  <c r="AL68" i="17"/>
  <c r="AL64" i="17"/>
  <c r="AI71" i="17"/>
  <c r="AI72" i="17"/>
  <c r="AI73" i="17"/>
  <c r="AI74" i="17"/>
  <c r="AI75" i="17"/>
  <c r="AI70" i="17"/>
  <c r="AI65" i="17"/>
  <c r="AI66" i="17"/>
  <c r="AI67" i="17"/>
  <c r="AI68" i="17"/>
  <c r="AI64" i="17"/>
  <c r="AH71" i="17"/>
  <c r="AH72" i="17"/>
  <c r="AH73" i="17"/>
  <c r="AH74" i="17"/>
  <c r="AH75" i="17"/>
  <c r="AH70" i="17"/>
  <c r="AH65" i="17"/>
  <c r="AH66" i="17"/>
  <c r="AH67" i="17"/>
  <c r="AH68" i="17"/>
  <c r="AH64" i="17"/>
  <c r="AG71" i="17"/>
  <c r="AG72" i="17"/>
  <c r="AG73" i="17"/>
  <c r="AG74" i="17"/>
  <c r="AG75" i="17"/>
  <c r="AG70" i="17"/>
  <c r="AE71" i="17"/>
  <c r="AE72" i="17"/>
  <c r="AE73" i="17"/>
  <c r="AE74" i="17"/>
  <c r="AE75" i="17"/>
  <c r="AE70" i="17"/>
  <c r="AG65" i="17"/>
  <c r="AG66" i="17"/>
  <c r="AG67" i="17"/>
  <c r="AG68" i="17"/>
  <c r="AG64" i="17"/>
  <c r="AE65" i="17"/>
  <c r="AE66" i="17"/>
  <c r="AE67" i="17"/>
  <c r="AE68" i="17"/>
  <c r="AE64" i="17"/>
  <c r="AD71" i="17"/>
  <c r="AD72" i="17"/>
  <c r="AD73" i="17"/>
  <c r="AD74" i="17"/>
  <c r="AD75" i="17"/>
  <c r="AD70" i="17"/>
  <c r="AD65" i="17"/>
  <c r="AD66" i="17"/>
  <c r="AD67" i="17"/>
  <c r="AD68" i="17"/>
  <c r="AD64" i="17"/>
  <c r="AC71" i="17"/>
  <c r="AC72" i="17"/>
  <c r="AC73" i="17"/>
  <c r="AC74" i="17"/>
  <c r="AC75" i="17"/>
  <c r="AC70" i="17"/>
  <c r="AC65" i="17"/>
  <c r="AC66" i="17"/>
  <c r="AC67" i="17"/>
  <c r="AC68" i="17"/>
  <c r="AC64" i="17"/>
  <c r="W71" i="17"/>
  <c r="W72" i="17"/>
  <c r="W73" i="17"/>
  <c r="W74" i="17"/>
  <c r="W75" i="17"/>
  <c r="W70" i="17"/>
  <c r="W65" i="17"/>
  <c r="W66" i="17"/>
  <c r="W67" i="17"/>
  <c r="W68" i="17"/>
  <c r="W64" i="17"/>
  <c r="V71" i="17"/>
  <c r="V72" i="17"/>
  <c r="V73" i="17"/>
  <c r="V74" i="17"/>
  <c r="V75" i="17"/>
  <c r="V70" i="17"/>
  <c r="V65" i="17"/>
  <c r="V66" i="17"/>
  <c r="V67" i="17"/>
  <c r="V68" i="17"/>
  <c r="V64" i="17"/>
  <c r="U71" i="17"/>
  <c r="U72" i="17"/>
  <c r="U73" i="17"/>
  <c r="U74" i="17"/>
  <c r="U75" i="17"/>
  <c r="U70" i="17"/>
  <c r="U65" i="17"/>
  <c r="U66" i="17"/>
  <c r="U67" i="17"/>
  <c r="U68" i="17"/>
  <c r="AO58" i="17"/>
  <c r="AO59" i="17"/>
  <c r="AO60" i="17"/>
  <c r="AO61" i="17"/>
  <c r="AO57" i="17"/>
  <c r="AO52" i="17"/>
  <c r="AO53" i="17"/>
  <c r="AO54" i="17"/>
  <c r="AO55" i="17"/>
  <c r="AO51" i="17"/>
  <c r="AO45" i="17"/>
  <c r="AO46" i="17"/>
  <c r="AO47" i="17"/>
  <c r="AO48" i="17"/>
  <c r="AO49" i="17"/>
  <c r="AO44" i="17"/>
  <c r="AL58" i="17"/>
  <c r="AL59" i="17"/>
  <c r="AL60" i="17"/>
  <c r="AL61" i="17"/>
  <c r="AL57" i="17"/>
  <c r="AL45" i="17"/>
  <c r="AL46" i="17"/>
  <c r="AL47" i="17"/>
  <c r="AL48" i="17"/>
  <c r="AL49" i="17"/>
  <c r="AL44" i="17"/>
  <c r="AJ58" i="17"/>
  <c r="AJ59" i="17"/>
  <c r="AJ60" i="17"/>
  <c r="AJ61" i="17"/>
  <c r="AJ57" i="17"/>
  <c r="AJ52" i="17"/>
  <c r="AJ53" i="17"/>
  <c r="AJ54" i="17"/>
  <c r="AJ55" i="17"/>
  <c r="AI58" i="17"/>
  <c r="AI59" i="17"/>
  <c r="AI60" i="17"/>
  <c r="AI61" i="17"/>
  <c r="AI57" i="17"/>
  <c r="AH58" i="17"/>
  <c r="AH59" i="17"/>
  <c r="AH60" i="17"/>
  <c r="AH61" i="17"/>
  <c r="AH57" i="17"/>
  <c r="AG58" i="17"/>
  <c r="AG59" i="17"/>
  <c r="AG60" i="17"/>
  <c r="AG61" i="17"/>
  <c r="AG57" i="17"/>
  <c r="AG52" i="17"/>
  <c r="AG53" i="17"/>
  <c r="AG54" i="17"/>
  <c r="AG55" i="17"/>
  <c r="AG51" i="17"/>
  <c r="AG45" i="17"/>
  <c r="AG46" i="17"/>
  <c r="AG47" i="17"/>
  <c r="AG48" i="17"/>
  <c r="AG49" i="17"/>
  <c r="AG44" i="17"/>
  <c r="AI228" i="17" l="1"/>
  <c r="BP227" i="17"/>
  <c r="BP238" i="17" s="1"/>
  <c r="AJ239" i="17"/>
  <c r="BQ227" i="17"/>
  <c r="BQ238" i="17" s="1"/>
  <c r="BO24" i="17"/>
  <c r="BW20" i="17"/>
  <c r="AN21" i="17"/>
  <c r="AE195" i="17"/>
  <c r="BP110" i="17"/>
  <c r="AJ240" i="17"/>
  <c r="AI233" i="17"/>
  <c r="AJ244" i="17"/>
  <c r="AJ228" i="17"/>
  <c r="AI229" i="17"/>
  <c r="AJ236" i="17"/>
  <c r="AJ232" i="17"/>
  <c r="AI247" i="17"/>
  <c r="AI243" i="17"/>
  <c r="AI239" i="17"/>
  <c r="AI235" i="17"/>
  <c r="AI231" i="17"/>
  <c r="AJ246" i="17"/>
  <c r="AJ242" i="17"/>
  <c r="AJ234" i="17"/>
  <c r="AJ230" i="17"/>
  <c r="AI245" i="17"/>
  <c r="AI241" i="17"/>
  <c r="AE189" i="17"/>
  <c r="AE185" i="17"/>
  <c r="AE201" i="17"/>
  <c r="AE197" i="17"/>
  <c r="AI238" i="17"/>
  <c r="AE186" i="17"/>
  <c r="AE198" i="17"/>
  <c r="AE192" i="17"/>
  <c r="AE188" i="17"/>
  <c r="AE194" i="17"/>
  <c r="AE200" i="17"/>
  <c r="AE196" i="17"/>
  <c r="AI236" i="17"/>
  <c r="AI234" i="17"/>
  <c r="AI232" i="17"/>
  <c r="AI230" i="17"/>
  <c r="AJ238" i="17"/>
  <c r="AI246" i="17"/>
  <c r="AI244" i="17"/>
  <c r="AI242" i="17"/>
  <c r="AI240" i="17"/>
  <c r="AE190" i="17"/>
  <c r="AE202" i="17"/>
  <c r="AE184" i="17"/>
  <c r="AE191" i="17"/>
  <c r="AE187" i="17"/>
  <c r="AE203" i="17"/>
  <c r="AE199" i="17"/>
  <c r="AJ235" i="17"/>
  <c r="AJ233" i="17"/>
  <c r="AJ231" i="17"/>
  <c r="AJ229" i="17"/>
  <c r="AJ247" i="17"/>
  <c r="AJ245" i="17"/>
  <c r="AJ243" i="17"/>
  <c r="AJ241" i="17"/>
  <c r="AL52" i="17"/>
  <c r="AL53" i="17"/>
  <c r="AL54" i="17"/>
  <c r="AL55" i="17"/>
  <c r="AL51" i="17"/>
  <c r="W51" i="17"/>
  <c r="V51" i="17"/>
  <c r="U51" i="17"/>
  <c r="AJ45" i="17"/>
  <c r="AJ46" i="17"/>
  <c r="AJ47" i="17"/>
  <c r="AJ48" i="17"/>
  <c r="AJ49" i="17"/>
  <c r="AJ44" i="17"/>
  <c r="AJ51" i="17"/>
  <c r="AI52" i="17"/>
  <c r="AI53" i="17"/>
  <c r="AI54" i="17"/>
  <c r="AI55" i="17"/>
  <c r="AI51" i="17"/>
  <c r="AI45" i="17"/>
  <c r="AI46" i="17"/>
  <c r="AI47" i="17"/>
  <c r="AI48" i="17"/>
  <c r="AI49" i="17"/>
  <c r="AI44" i="17"/>
  <c r="AH45" i="17"/>
  <c r="AH46" i="17"/>
  <c r="AH47" i="17"/>
  <c r="AH48" i="17"/>
  <c r="AH49" i="17"/>
  <c r="AH52" i="17"/>
  <c r="AH53" i="17"/>
  <c r="AH54" i="17"/>
  <c r="AH55" i="17"/>
  <c r="AH51" i="17"/>
  <c r="AH44" i="17"/>
  <c r="AE43" i="17"/>
  <c r="AR43" i="17" s="1"/>
  <c r="AS43" i="17" s="1"/>
  <c r="AT43" i="17" s="1"/>
  <c r="M43" i="17" s="1"/>
  <c r="AN37" i="17"/>
  <c r="AN38" i="17"/>
  <c r="AN39" i="17"/>
  <c r="AN40" i="17"/>
  <c r="AN41" i="17"/>
  <c r="AM37" i="17"/>
  <c r="AM38" i="17"/>
  <c r="AM39" i="17"/>
  <c r="AM40" i="17"/>
  <c r="AM41" i="17"/>
  <c r="AM36" i="17"/>
  <c r="AL37" i="17"/>
  <c r="AL38" i="17"/>
  <c r="AL39" i="17"/>
  <c r="AL40" i="17"/>
  <c r="AL41" i="17"/>
  <c r="AL36" i="17"/>
  <c r="AK37" i="17"/>
  <c r="AK38" i="17"/>
  <c r="AK39" i="17"/>
  <c r="AK40" i="17"/>
  <c r="AK41" i="17"/>
  <c r="AK36" i="17"/>
  <c r="AI37" i="17"/>
  <c r="AI38" i="17"/>
  <c r="AI39" i="17"/>
  <c r="AI40" i="17"/>
  <c r="AI41" i="17"/>
  <c r="AI36" i="17"/>
  <c r="BP36" i="17" s="1"/>
  <c r="BP37" i="17" s="1"/>
  <c r="BP38" i="17" s="1"/>
  <c r="BP39" i="17" s="1"/>
  <c r="BP40" i="17" s="1"/>
  <c r="BP41" i="17" s="1"/>
  <c r="AH37" i="17"/>
  <c r="AH38" i="17"/>
  <c r="AH39" i="17"/>
  <c r="AH40" i="17"/>
  <c r="AH41" i="17"/>
  <c r="AG37" i="17"/>
  <c r="AG38" i="17"/>
  <c r="AG39" i="17"/>
  <c r="AG40" i="17"/>
  <c r="AG41" i="17"/>
  <c r="AE37" i="17"/>
  <c r="AE38" i="17"/>
  <c r="AE39" i="17"/>
  <c r="AE40" i="17"/>
  <c r="AE41" i="17"/>
  <c r="AD37" i="17"/>
  <c r="AD38" i="17"/>
  <c r="AD39" i="17"/>
  <c r="AD40" i="17"/>
  <c r="AD41" i="17"/>
  <c r="AC37" i="17"/>
  <c r="AC38" i="17"/>
  <c r="AC39" i="17"/>
  <c r="AC40" i="17"/>
  <c r="AC41" i="17"/>
  <c r="AB37" i="17"/>
  <c r="AB38" i="17"/>
  <c r="AB39" i="17"/>
  <c r="AB40" i="17"/>
  <c r="AB41" i="17"/>
  <c r="AH36" i="17"/>
  <c r="BO36" i="17" s="1"/>
  <c r="BO37" i="17" s="1"/>
  <c r="BO38" i="17" s="1"/>
  <c r="BO39" i="17" s="1"/>
  <c r="BO40" i="17" s="1"/>
  <c r="BO41" i="17" s="1"/>
  <c r="AG36" i="17"/>
  <c r="AE36" i="17"/>
  <c r="AC36" i="17"/>
  <c r="AB36" i="17"/>
  <c r="AD36" i="17"/>
  <c r="AM6" i="17"/>
  <c r="AI7" i="17"/>
  <c r="AI8" i="17"/>
  <c r="AI9" i="17"/>
  <c r="AI10" i="17"/>
  <c r="AI11" i="17"/>
  <c r="AI6" i="17"/>
  <c r="AH7" i="17"/>
  <c r="AH8" i="17"/>
  <c r="AH9" i="17"/>
  <c r="AH10" i="17"/>
  <c r="AH11" i="17"/>
  <c r="AH6" i="17"/>
  <c r="AG7" i="17"/>
  <c r="BN7" i="17" s="1"/>
  <c r="AG8" i="17"/>
  <c r="BN8" i="17" s="1"/>
  <c r="AG9" i="17"/>
  <c r="BN9" i="17" s="1"/>
  <c r="AG10" i="17"/>
  <c r="BN10" i="17" s="1"/>
  <c r="AG11" i="17"/>
  <c r="BN11" i="17" s="1"/>
  <c r="BN12" i="17"/>
  <c r="AG6" i="17"/>
  <c r="BN6" i="17" s="1"/>
  <c r="AE7" i="17"/>
  <c r="BL7" i="17" s="1"/>
  <c r="AE8" i="17"/>
  <c r="BL8" i="17" s="1"/>
  <c r="AE9" i="17"/>
  <c r="BL9" i="17" s="1"/>
  <c r="AE10" i="17"/>
  <c r="BL10" i="17" s="1"/>
  <c r="AE11" i="17"/>
  <c r="BL11" i="17" s="1"/>
  <c r="BL12" i="17"/>
  <c r="AE6" i="17"/>
  <c r="BL6" i="17" s="1"/>
  <c r="AD7" i="17"/>
  <c r="BK7" i="17" s="1"/>
  <c r="AD8" i="17"/>
  <c r="BK8" i="17" s="1"/>
  <c r="AD9" i="17"/>
  <c r="BK9" i="17" s="1"/>
  <c r="AD10" i="17"/>
  <c r="BK10" i="17" s="1"/>
  <c r="AD11" i="17"/>
  <c r="BK11" i="17" s="1"/>
  <c r="BK12" i="17"/>
  <c r="AD6" i="17"/>
  <c r="BK6" i="17" s="1"/>
  <c r="AC7" i="17"/>
  <c r="BJ7" i="17" s="1"/>
  <c r="AC8" i="17"/>
  <c r="BJ8" i="17" s="1"/>
  <c r="AC9" i="17"/>
  <c r="BJ9" i="17" s="1"/>
  <c r="AC10" i="17"/>
  <c r="BJ10" i="17" s="1"/>
  <c r="AC11" i="17"/>
  <c r="BJ11" i="17" s="1"/>
  <c r="BJ12" i="17"/>
  <c r="AC6" i="17"/>
  <c r="BJ6" i="17" s="1"/>
  <c r="AB7" i="17"/>
  <c r="AB8" i="17"/>
  <c r="AB9" i="17"/>
  <c r="AB10" i="17"/>
  <c r="AB11" i="17"/>
  <c r="AB12" i="17"/>
  <c r="AB6" i="17"/>
  <c r="AA5" i="17"/>
  <c r="CH20" i="17"/>
  <c r="BG20" i="17"/>
  <c r="BF20" i="17"/>
  <c r="CH19" i="17"/>
  <c r="BG19" i="17"/>
  <c r="BF19" i="17"/>
  <c r="CH12" i="17"/>
  <c r="BQ12" i="17"/>
  <c r="AX12" i="17"/>
  <c r="BW12" i="17"/>
  <c r="CH11" i="17"/>
  <c r="BQ11" i="17"/>
  <c r="AX11" i="17"/>
  <c r="BW11" i="17"/>
  <c r="CH10" i="17"/>
  <c r="BQ10" i="17"/>
  <c r="AX10" i="17"/>
  <c r="BW10" i="17"/>
  <c r="CH9" i="17"/>
  <c r="BQ9" i="17"/>
  <c r="AX9" i="17"/>
  <c r="BW9" i="17"/>
  <c r="CH8" i="17"/>
  <c r="BQ8" i="17"/>
  <c r="AX8" i="17"/>
  <c r="BW8" i="17"/>
  <c r="CH7" i="17"/>
  <c r="BY7" i="17"/>
  <c r="BY9" i="17" s="1"/>
  <c r="BY11" i="17" s="1"/>
  <c r="BY13" i="17" s="1"/>
  <c r="BY15" i="17" s="1"/>
  <c r="BY17" i="17" s="1"/>
  <c r="BY19" i="17" s="1"/>
  <c r="BY21" i="17" s="1"/>
  <c r="BY23" i="17" s="1"/>
  <c r="BY26" i="17" s="1"/>
  <c r="BY28" i="17" s="1"/>
  <c r="BY30" i="17" s="1"/>
  <c r="BX7" i="17"/>
  <c r="BX9" i="17" s="1"/>
  <c r="BX11" i="17" s="1"/>
  <c r="BX13" i="17" s="1"/>
  <c r="BX15" i="17" s="1"/>
  <c r="BX17" i="17" s="1"/>
  <c r="BX19" i="17" s="1"/>
  <c r="BX21" i="17" s="1"/>
  <c r="BX23" i="17" s="1"/>
  <c r="BX26" i="17" s="1"/>
  <c r="BX28" i="17" s="1"/>
  <c r="BX30" i="17" s="1"/>
  <c r="BQ7" i="17"/>
  <c r="BG7" i="17"/>
  <c r="BF7" i="17"/>
  <c r="AX7" i="17"/>
  <c r="AP7" i="17"/>
  <c r="AP9" i="17" s="1"/>
  <c r="AP11" i="17" s="1"/>
  <c r="AP13" i="17" s="1"/>
  <c r="AP15" i="17" s="1"/>
  <c r="AP17" i="17" s="1"/>
  <c r="AP19" i="17" s="1"/>
  <c r="AP21" i="17" s="1"/>
  <c r="AP23" i="17" s="1"/>
  <c r="AP26" i="17" s="1"/>
  <c r="AP28" i="17" s="1"/>
  <c r="AP30" i="17" s="1"/>
  <c r="AO7" i="17"/>
  <c r="AO9" i="17" s="1"/>
  <c r="AO11" i="17" s="1"/>
  <c r="AO13" i="17" s="1"/>
  <c r="AO15" i="17" s="1"/>
  <c r="AO17" i="17" s="1"/>
  <c r="AO19" i="17" s="1"/>
  <c r="AO21" i="17" s="1"/>
  <c r="AO23" i="17" s="1"/>
  <c r="AO26" i="17" s="1"/>
  <c r="AO28" i="17" s="1"/>
  <c r="AO30" i="17" s="1"/>
  <c r="BW7" i="17"/>
  <c r="Z7" i="17"/>
  <c r="Z9" i="17" s="1"/>
  <c r="Z11" i="17" s="1"/>
  <c r="Z13" i="17" s="1"/>
  <c r="Z15" i="17" s="1"/>
  <c r="Z17" i="17" s="1"/>
  <c r="Z19" i="17" s="1"/>
  <c r="Z21" i="17" s="1"/>
  <c r="Z23" i="17" s="1"/>
  <c r="Z26" i="17" s="1"/>
  <c r="Z28" i="17" s="1"/>
  <c r="Z30" i="17" s="1"/>
  <c r="Y7" i="17"/>
  <c r="Y9" i="17" s="1"/>
  <c r="Y11" i="17" s="1"/>
  <c r="Y13" i="17" s="1"/>
  <c r="Y15" i="17" s="1"/>
  <c r="Y17" i="17" s="1"/>
  <c r="Y19" i="17" s="1"/>
  <c r="Y21" i="17" s="1"/>
  <c r="Y23" i="17" s="1"/>
  <c r="Y26" i="17" s="1"/>
  <c r="Y28" i="17" s="1"/>
  <c r="Y30" i="17" s="1"/>
  <c r="X7" i="17"/>
  <c r="X9" i="17" s="1"/>
  <c r="X11" i="17" s="1"/>
  <c r="X13" i="17" s="1"/>
  <c r="X15" i="17" s="1"/>
  <c r="X17" i="17" s="1"/>
  <c r="X19" i="17" s="1"/>
  <c r="X21" i="17" s="1"/>
  <c r="X23" i="17" s="1"/>
  <c r="X26" i="17" s="1"/>
  <c r="X28" i="17" s="1"/>
  <c r="X30" i="17" s="1"/>
  <c r="V7" i="17"/>
  <c r="U7" i="17"/>
  <c r="CH6" i="17"/>
  <c r="BZ6" i="17"/>
  <c r="BZ7" i="17" s="1"/>
  <c r="BZ8" i="17" s="1"/>
  <c r="BZ9" i="17" s="1"/>
  <c r="BY6" i="17"/>
  <c r="BX6" i="17"/>
  <c r="BX8" i="17" s="1"/>
  <c r="BX10" i="17" s="1"/>
  <c r="BX12" i="17" s="1"/>
  <c r="BX14" i="17" s="1"/>
  <c r="BX16" i="17" s="1"/>
  <c r="BX18" i="17" s="1"/>
  <c r="BX20" i="17" s="1"/>
  <c r="BX22" i="17" s="1"/>
  <c r="BX24" i="17" s="1"/>
  <c r="BX27" i="17" s="1"/>
  <c r="BX29" i="17" s="1"/>
  <c r="BX31" i="17" s="1"/>
  <c r="BQ6" i="17"/>
  <c r="BG6" i="17"/>
  <c r="BG21" i="17" s="1"/>
  <c r="BF6" i="17"/>
  <c r="AX6" i="17"/>
  <c r="AQ6" i="17"/>
  <c r="AQ7" i="17" s="1"/>
  <c r="AQ8" i="17" s="1"/>
  <c r="AQ9" i="17" s="1"/>
  <c r="AP6" i="17"/>
  <c r="AP8" i="17" s="1"/>
  <c r="AP10" i="17" s="1"/>
  <c r="AP12" i="17" s="1"/>
  <c r="AP14" i="17" s="1"/>
  <c r="AP16" i="17" s="1"/>
  <c r="AP18" i="17" s="1"/>
  <c r="AP20" i="17" s="1"/>
  <c r="AP22" i="17" s="1"/>
  <c r="AP24" i="17" s="1"/>
  <c r="AP27" i="17" s="1"/>
  <c r="AP29" i="17" s="1"/>
  <c r="AP31" i="17" s="1"/>
  <c r="AO6" i="17"/>
  <c r="BW6" i="17"/>
  <c r="AL6" i="17"/>
  <c r="AK6" i="17"/>
  <c r="Z6" i="17"/>
  <c r="Y6" i="17"/>
  <c r="Y8" i="17" s="1"/>
  <c r="Y10" i="17" s="1"/>
  <c r="Y12" i="17" s="1"/>
  <c r="Y14" i="17" s="1"/>
  <c r="Y16" i="17" s="1"/>
  <c r="Y18" i="17" s="1"/>
  <c r="Y20" i="17" s="1"/>
  <c r="Y22" i="17" s="1"/>
  <c r="Y24" i="17" s="1"/>
  <c r="Y27" i="17" s="1"/>
  <c r="Y29" i="17" s="1"/>
  <c r="Y31" i="17" s="1"/>
  <c r="X6" i="17"/>
  <c r="X8" i="17" s="1"/>
  <c r="X10" i="17" s="1"/>
  <c r="X12" i="17" s="1"/>
  <c r="X14" i="17" s="1"/>
  <c r="X16" i="17" s="1"/>
  <c r="X18" i="17" s="1"/>
  <c r="X20" i="17" s="1"/>
  <c r="X22" i="17" s="1"/>
  <c r="X24" i="17" s="1"/>
  <c r="X27" i="17" s="1"/>
  <c r="X29" i="17" s="1"/>
  <c r="X31" i="17" s="1"/>
  <c r="V6" i="17"/>
  <c r="V8" i="17" s="1"/>
  <c r="V10" i="17" s="1"/>
  <c r="V12" i="17" s="1"/>
  <c r="V14" i="17" s="1"/>
  <c r="V16" i="17" s="1"/>
  <c r="V18" i="17" s="1"/>
  <c r="V20" i="17" s="1"/>
  <c r="V22" i="17" s="1"/>
  <c r="V24" i="17" s="1"/>
  <c r="V27" i="17" s="1"/>
  <c r="V29" i="17" s="1"/>
  <c r="V31" i="17" s="1"/>
  <c r="U6" i="17"/>
  <c r="A6" i="17"/>
  <c r="A7" i="17" s="1"/>
  <c r="A8" i="17" s="1"/>
  <c r="A9" i="17" s="1"/>
  <c r="A10" i="17" s="1"/>
  <c r="A11" i="17" s="1"/>
  <c r="A12" i="17" s="1"/>
  <c r="A19" i="17" s="1"/>
  <c r="A20" i="17" s="1"/>
  <c r="CH5" i="17"/>
  <c r="BW5" i="17"/>
  <c r="BV5" i="17"/>
  <c r="BR5" i="17"/>
  <c r="BQ5" i="17"/>
  <c r="BN5" i="17"/>
  <c r="BL5" i="17"/>
  <c r="BK5" i="17"/>
  <c r="BJ5" i="17"/>
  <c r="AX5" i="17"/>
  <c r="W5" i="17"/>
  <c r="CA5" i="17" l="1"/>
  <c r="BO26" i="17"/>
  <c r="CA6" i="17"/>
  <c r="AM7" i="17"/>
  <c r="BF8" i="17"/>
  <c r="BF21" i="17"/>
  <c r="BG9" i="17"/>
  <c r="BG22" i="17"/>
  <c r="BW21" i="17"/>
  <c r="AN22" i="17"/>
  <c r="BF9" i="17"/>
  <c r="BF22" i="17"/>
  <c r="AS5" i="17"/>
  <c r="AT5" i="17" s="1"/>
  <c r="M5" i="17" s="1"/>
  <c r="AR41" i="17"/>
  <c r="AR40" i="17"/>
  <c r="AR39" i="17"/>
  <c r="AR36" i="17"/>
  <c r="AR38" i="17"/>
  <c r="AR37" i="17"/>
  <c r="BL55" i="17"/>
  <c r="BP111" i="17"/>
  <c r="AR6" i="17"/>
  <c r="W7" i="17"/>
  <c r="W9" i="17" s="1"/>
  <c r="W11" i="17" s="1"/>
  <c r="W13" i="17" s="1"/>
  <c r="W15" i="17" s="1"/>
  <c r="W17" i="17" s="1"/>
  <c r="W19" i="17" s="1"/>
  <c r="W21" i="17" s="1"/>
  <c r="W23" i="17" s="1"/>
  <c r="W26" i="17" s="1"/>
  <c r="W28" i="17" s="1"/>
  <c r="W30" i="17" s="1"/>
  <c r="U8" i="17"/>
  <c r="U10" i="17" s="1"/>
  <c r="U12" i="17" s="1"/>
  <c r="U14" i="17" s="1"/>
  <c r="AA6" i="17"/>
  <c r="BV6" i="17"/>
  <c r="BL52" i="17"/>
  <c r="AE59" i="17"/>
  <c r="AE52" i="17"/>
  <c r="AE45" i="17"/>
  <c r="AE49" i="17"/>
  <c r="AE61" i="17"/>
  <c r="AE47" i="17"/>
  <c r="AE60" i="17"/>
  <c r="AE53" i="17"/>
  <c r="AE46" i="17"/>
  <c r="AE44" i="17"/>
  <c r="AE54" i="17"/>
  <c r="AE57" i="17"/>
  <c r="AE48" i="17"/>
  <c r="AE58" i="17"/>
  <c r="AE55" i="17"/>
  <c r="BL53" i="17"/>
  <c r="AE51" i="17"/>
  <c r="BL51" i="17"/>
  <c r="BL54" i="17"/>
  <c r="AM8" i="17"/>
  <c r="W6" i="17"/>
  <c r="W8" i="17" s="1"/>
  <c r="U9" i="17"/>
  <c r="U11" i="17" s="1"/>
  <c r="U13" i="17" s="1"/>
  <c r="BG8" i="17"/>
  <c r="BZ10" i="17"/>
  <c r="BZ11" i="17" s="1"/>
  <c r="BZ12" i="17" s="1"/>
  <c r="BZ13" i="17" s="1"/>
  <c r="BZ14" i="17" s="1"/>
  <c r="BZ15" i="17" s="1"/>
  <c r="BZ16" i="17" s="1"/>
  <c r="BZ17" i="17" s="1"/>
  <c r="BZ18" i="17" s="1"/>
  <c r="BZ19" i="17" s="1"/>
  <c r="BZ20" i="17" s="1"/>
  <c r="BZ21" i="17" s="1"/>
  <c r="BZ22" i="17" s="1"/>
  <c r="BZ23" i="17" s="1"/>
  <c r="BZ24" i="17" s="1"/>
  <c r="BZ26" i="17" s="1"/>
  <c r="BZ27" i="17" s="1"/>
  <c r="BZ28" i="17" s="1"/>
  <c r="BZ29" i="17" s="1"/>
  <c r="BZ30" i="17" s="1"/>
  <c r="BZ31" i="17" s="1"/>
  <c r="AQ10" i="17"/>
  <c r="AQ11" i="17" s="1"/>
  <c r="AQ12" i="17" s="1"/>
  <c r="AQ13" i="17" s="1"/>
  <c r="AQ14" i="17" s="1"/>
  <c r="AQ15" i="17" s="1"/>
  <c r="AQ16" i="17" s="1"/>
  <c r="AQ17" i="17" s="1"/>
  <c r="AQ18" i="17" s="1"/>
  <c r="AQ19" i="17" s="1"/>
  <c r="AQ20" i="17" s="1"/>
  <c r="AQ21" i="17" s="1"/>
  <c r="AQ22" i="17" s="1"/>
  <c r="AQ23" i="17" s="1"/>
  <c r="AQ24" i="17" s="1"/>
  <c r="AQ26" i="17" s="1"/>
  <c r="AQ27" i="17" s="1"/>
  <c r="AQ28" i="17" s="1"/>
  <c r="AQ29" i="17" s="1"/>
  <c r="AQ30" i="17" s="1"/>
  <c r="AQ31" i="17" s="1"/>
  <c r="AK7" i="17"/>
  <c r="AR7" i="17" s="1"/>
  <c r="BR6" i="17"/>
  <c r="AO8" i="17"/>
  <c r="AO10" i="17" s="1"/>
  <c r="AO12" i="17" s="1"/>
  <c r="AO14" i="17" s="1"/>
  <c r="AO16" i="17" s="1"/>
  <c r="AO18" i="17" s="1"/>
  <c r="AO20" i="17" s="1"/>
  <c r="AO22" i="17" s="1"/>
  <c r="AO24" i="17" s="1"/>
  <c r="AO27" i="17" s="1"/>
  <c r="AO29" i="17" s="1"/>
  <c r="AO31" i="17" s="1"/>
  <c r="V9" i="17"/>
  <c r="V11" i="17" s="1"/>
  <c r="V13" i="17" s="1"/>
  <c r="V15" i="17" s="1"/>
  <c r="V17" i="17" s="1"/>
  <c r="V19" i="17" s="1"/>
  <c r="V21" i="17" s="1"/>
  <c r="V23" i="17" s="1"/>
  <c r="V26" i="17" s="1"/>
  <c r="V28" i="17" s="1"/>
  <c r="V30" i="17" s="1"/>
  <c r="AL7" i="17"/>
  <c r="BY8" i="17"/>
  <c r="BY10" i="17" s="1"/>
  <c r="BY12" i="17" s="1"/>
  <c r="BY14" i="17" s="1"/>
  <c r="BY16" i="17" s="1"/>
  <c r="BY18" i="17" s="1"/>
  <c r="BY20" i="17" s="1"/>
  <c r="BY22" i="17" s="1"/>
  <c r="BY24" i="17" s="1"/>
  <c r="BY27" i="17" s="1"/>
  <c r="BY29" i="17" s="1"/>
  <c r="BY31" i="17" s="1"/>
  <c r="Z8" i="17"/>
  <c r="Z10" i="17" s="1"/>
  <c r="Z12" i="17" s="1"/>
  <c r="Z14" i="17" s="1"/>
  <c r="Z16" i="17" s="1"/>
  <c r="Z18" i="17" s="1"/>
  <c r="Z20" i="17" s="1"/>
  <c r="Z22" i="17" s="1"/>
  <c r="Z24" i="17" s="1"/>
  <c r="Z27" i="17" s="1"/>
  <c r="Z29" i="17" s="1"/>
  <c r="Z31" i="17" s="1"/>
  <c r="BO27" i="17" l="1"/>
  <c r="BV7" i="17"/>
  <c r="BG11" i="17"/>
  <c r="BG24" i="17"/>
  <c r="AA13" i="17"/>
  <c r="U15" i="17"/>
  <c r="U16" i="17"/>
  <c r="BF11" i="17"/>
  <c r="BF24" i="17"/>
  <c r="BF10" i="17"/>
  <c r="BF25" i="17" s="1"/>
  <c r="BF23" i="17"/>
  <c r="BG10" i="17"/>
  <c r="BG23" i="17"/>
  <c r="BW22" i="17"/>
  <c r="AN23" i="17"/>
  <c r="AS6" i="17"/>
  <c r="AT6" i="17" s="1"/>
  <c r="M6" i="17" s="1"/>
  <c r="BP112" i="17"/>
  <c r="AA8" i="17"/>
  <c r="AA11" i="17"/>
  <c r="BV8" i="17"/>
  <c r="AM9" i="17"/>
  <c r="AA9" i="17"/>
  <c r="AL8" i="17"/>
  <c r="BR7" i="17"/>
  <c r="CA7" i="17" s="1"/>
  <c r="AK8" i="17"/>
  <c r="AR8" i="17" s="1"/>
  <c r="W10" i="17"/>
  <c r="AA10" i="17" s="1"/>
  <c r="BO28" i="17" l="1"/>
  <c r="BW23" i="17"/>
  <c r="AN24" i="17"/>
  <c r="U18" i="17"/>
  <c r="U17" i="17"/>
  <c r="AA15" i="17"/>
  <c r="BG12" i="17"/>
  <c r="BG26" i="17"/>
  <c r="BF13" i="17"/>
  <c r="BF27" i="17"/>
  <c r="BF12" i="17"/>
  <c r="BF26" i="17"/>
  <c r="BG13" i="17"/>
  <c r="BG27" i="17"/>
  <c r="AS8" i="17"/>
  <c r="AT8" i="17" s="1"/>
  <c r="M8" i="17" s="1"/>
  <c r="BP113" i="17"/>
  <c r="BV9" i="17"/>
  <c r="AM10" i="17"/>
  <c r="BR8" i="17"/>
  <c r="CA8" i="17" s="1"/>
  <c r="AK9" i="17"/>
  <c r="AR9" i="17" s="1"/>
  <c r="AS9" i="17" s="1"/>
  <c r="AL9" i="17"/>
  <c r="W12" i="17"/>
  <c r="W14" i="17" s="1"/>
  <c r="BO29" i="17" l="1"/>
  <c r="BG14" i="17"/>
  <c r="BG28" i="17"/>
  <c r="BF14" i="17"/>
  <c r="BF28" i="17"/>
  <c r="W16" i="17"/>
  <c r="AA14" i="17"/>
  <c r="U20" i="17"/>
  <c r="BF15" i="17"/>
  <c r="BF29" i="17"/>
  <c r="AN26" i="17"/>
  <c r="BW24" i="17"/>
  <c r="BG15" i="17"/>
  <c r="BG29" i="17"/>
  <c r="U19" i="17"/>
  <c r="AA17" i="17"/>
  <c r="AT9" i="17"/>
  <c r="M9" i="17" s="1"/>
  <c r="BP116" i="17"/>
  <c r="BP117" i="17" s="1"/>
  <c r="BP118" i="17" s="1"/>
  <c r="BP119" i="17" s="1"/>
  <c r="BP122" i="17" s="1"/>
  <c r="BP123" i="17" s="1"/>
  <c r="BP124" i="17" s="1"/>
  <c r="BP125" i="17" s="1"/>
  <c r="BP128" i="17" s="1"/>
  <c r="BP129" i="17" s="1"/>
  <c r="BP130" i="17" s="1"/>
  <c r="BP131" i="17" s="1"/>
  <c r="BP134" i="17" s="1"/>
  <c r="BP135" i="17" s="1"/>
  <c r="BP136" i="17" s="1"/>
  <c r="BP137" i="17" s="1"/>
  <c r="BP140" i="17" s="1"/>
  <c r="BP141" i="17" s="1"/>
  <c r="BP142" i="17" s="1"/>
  <c r="BP143" i="17" s="1"/>
  <c r="BP146" i="17" s="1"/>
  <c r="BP147" i="17" s="1"/>
  <c r="BP148" i="17" s="1"/>
  <c r="BP149" i="17" s="1"/>
  <c r="BP152" i="17" s="1"/>
  <c r="BP153" i="17" s="1"/>
  <c r="BP154" i="17" s="1"/>
  <c r="BP155" i="17" s="1"/>
  <c r="BP158" i="17" s="1"/>
  <c r="BP159" i="17" s="1"/>
  <c r="BP160" i="17" s="1"/>
  <c r="BP161" i="17" s="1"/>
  <c r="BP164" i="17" s="1"/>
  <c r="BP165" i="17" s="1"/>
  <c r="BP166" i="17" s="1"/>
  <c r="BP169" i="17" s="1"/>
  <c r="BP170" i="17" s="1"/>
  <c r="BP171" i="17" s="1"/>
  <c r="BP174" i="17" s="1"/>
  <c r="BP175" i="17" s="1"/>
  <c r="BP176" i="17" s="1"/>
  <c r="BP177" i="17" s="1"/>
  <c r="BP178" i="17" s="1"/>
  <c r="BP179" i="17" s="1"/>
  <c r="BP180" i="17" s="1"/>
  <c r="BP181" i="17" s="1"/>
  <c r="AM11" i="17"/>
  <c r="BV10" i="17"/>
  <c r="AK10" i="17"/>
  <c r="AR10" i="17" s="1"/>
  <c r="BR9" i="17"/>
  <c r="CA9" i="17" s="1"/>
  <c r="AL10" i="17"/>
  <c r="BO30" i="17" l="1"/>
  <c r="U22" i="17"/>
  <c r="W18" i="17"/>
  <c r="AA16" i="17"/>
  <c r="BW26" i="17"/>
  <c r="AN27" i="17"/>
  <c r="BF16" i="17"/>
  <c r="BF18" i="17" s="1"/>
  <c r="BF30" i="17"/>
  <c r="U21" i="17"/>
  <c r="AA19" i="17"/>
  <c r="BG17" i="17"/>
  <c r="BG31" i="17"/>
  <c r="BF17" i="17"/>
  <c r="BF31" i="17"/>
  <c r="BG16" i="17"/>
  <c r="BG18" i="17" s="1"/>
  <c r="BG30" i="17"/>
  <c r="AS10" i="17"/>
  <c r="AT10" i="17" s="1"/>
  <c r="M10" i="17" s="1"/>
  <c r="BP184" i="17"/>
  <c r="BV11" i="17"/>
  <c r="AM12" i="17"/>
  <c r="AL11" i="17"/>
  <c r="AK11" i="17"/>
  <c r="AR11" i="17" s="1"/>
  <c r="AS11" i="17" s="1"/>
  <c r="BR10" i="17"/>
  <c r="CA10" i="17" s="1"/>
  <c r="BO31" i="17" l="1"/>
  <c r="AM13" i="17"/>
  <c r="AM14" i="17"/>
  <c r="BV13" i="17"/>
  <c r="AN28" i="17"/>
  <c r="BW27" i="17"/>
  <c r="W20" i="17"/>
  <c r="AA18" i="17"/>
  <c r="U23" i="17"/>
  <c r="AA21" i="17"/>
  <c r="U24" i="17"/>
  <c r="AT11" i="17"/>
  <c r="M11" i="17" s="1"/>
  <c r="BP185" i="17"/>
  <c r="BV12" i="17"/>
  <c r="AL12" i="17"/>
  <c r="AL13" i="17" s="1"/>
  <c r="AL14" i="17" s="1"/>
  <c r="AL15" i="17" s="1"/>
  <c r="AL16" i="17" s="1"/>
  <c r="AL17" i="17" s="1"/>
  <c r="AL18" i="17" s="1"/>
  <c r="AL19" i="17" s="1"/>
  <c r="AL20" i="17" s="1"/>
  <c r="AL21" i="17" s="1"/>
  <c r="AL22" i="17" s="1"/>
  <c r="AL23" i="17" s="1"/>
  <c r="AL24" i="17" s="1"/>
  <c r="AL26" i="17" s="1"/>
  <c r="AL27" i="17" s="1"/>
  <c r="AL28" i="17" s="1"/>
  <c r="AL29" i="17" s="1"/>
  <c r="AL30" i="17" s="1"/>
  <c r="AL31" i="17" s="1"/>
  <c r="BR11" i="17"/>
  <c r="CA11" i="17" s="1"/>
  <c r="AK12" i="17"/>
  <c r="BY168" i="17"/>
  <c r="BY173" i="17" s="1"/>
  <c r="BY178" i="17" s="1"/>
  <c r="BY164" i="17"/>
  <c r="BY169" i="17" s="1"/>
  <c r="BY174" i="17" s="1"/>
  <c r="BY179" i="17" s="1"/>
  <c r="BY145" i="17"/>
  <c r="BY151" i="17" s="1"/>
  <c r="BY157" i="17" s="1"/>
  <c r="BY140" i="17"/>
  <c r="BY146" i="17" s="1"/>
  <c r="BY152" i="17" s="1"/>
  <c r="BY158" i="17" s="1"/>
  <c r="BY121" i="17"/>
  <c r="BY127" i="17" s="1"/>
  <c r="BY133" i="17" s="1"/>
  <c r="BY116" i="17"/>
  <c r="BY117" i="17" s="1"/>
  <c r="BY97" i="17"/>
  <c r="BY103" i="17" s="1"/>
  <c r="BY109" i="17" s="1"/>
  <c r="BY92" i="17"/>
  <c r="BY98" i="17" s="1"/>
  <c r="BY104" i="17" s="1"/>
  <c r="BY110" i="17" s="1"/>
  <c r="BY84" i="17"/>
  <c r="BY85" i="17" s="1"/>
  <c r="BY86" i="17" s="1"/>
  <c r="BY87" i="17" s="1"/>
  <c r="BY88" i="17" s="1"/>
  <c r="BY89" i="17" s="1"/>
  <c r="BY78" i="17"/>
  <c r="BY79" i="17" s="1"/>
  <c r="BY80" i="17" s="1"/>
  <c r="BY81" i="17" s="1"/>
  <c r="BY82" i="17" s="1"/>
  <c r="U26" i="17" l="1"/>
  <c r="AA23" i="17"/>
  <c r="BW28" i="17"/>
  <c r="AN29" i="17"/>
  <c r="U27" i="17"/>
  <c r="AR12" i="17"/>
  <c r="AK13" i="17"/>
  <c r="W22" i="17"/>
  <c r="AA20" i="17"/>
  <c r="AM15" i="17"/>
  <c r="BV14" i="17"/>
  <c r="BP186" i="17"/>
  <c r="BY118" i="17"/>
  <c r="BY124" i="17" s="1"/>
  <c r="BY130" i="17" s="1"/>
  <c r="BY136" i="17" s="1"/>
  <c r="BY123" i="17"/>
  <c r="BY129" i="17" s="1"/>
  <c r="BY135" i="17" s="1"/>
  <c r="BR12" i="17"/>
  <c r="CA12" i="17" s="1"/>
  <c r="BY141" i="17"/>
  <c r="BY142" i="17" s="1"/>
  <c r="BY143" i="17" s="1"/>
  <c r="BY149" i="17" s="1"/>
  <c r="BY155" i="17" s="1"/>
  <c r="BY161" i="17" s="1"/>
  <c r="BY122" i="17"/>
  <c r="BY128" i="17" s="1"/>
  <c r="BY134" i="17" s="1"/>
  <c r="BY93" i="17"/>
  <c r="BY165" i="17"/>
  <c r="U29" i="17" l="1"/>
  <c r="AN30" i="17"/>
  <c r="BW29" i="17"/>
  <c r="AK14" i="17"/>
  <c r="BR13" i="17"/>
  <c r="CA13" i="17" s="1"/>
  <c r="AR13" i="17"/>
  <c r="BV15" i="17"/>
  <c r="AM16" i="17"/>
  <c r="W24" i="17"/>
  <c r="AA22" i="17"/>
  <c r="U28" i="17"/>
  <c r="AA26" i="17"/>
  <c r="BP187" i="17"/>
  <c r="BY148" i="17"/>
  <c r="BY154" i="17" s="1"/>
  <c r="BY160" i="17" s="1"/>
  <c r="BY119" i="17"/>
  <c r="BY125" i="17" s="1"/>
  <c r="BY131" i="17" s="1"/>
  <c r="BY137" i="17" s="1"/>
  <c r="BY147" i="17"/>
  <c r="BY153" i="17" s="1"/>
  <c r="BY159" i="17" s="1"/>
  <c r="BY94" i="17"/>
  <c r="BY99" i="17"/>
  <c r="BY105" i="17" s="1"/>
  <c r="BY111" i="17" s="1"/>
  <c r="BY170" i="17"/>
  <c r="BY175" i="17" s="1"/>
  <c r="BY180" i="17" s="1"/>
  <c r="BY166" i="17"/>
  <c r="BY171" i="17" s="1"/>
  <c r="BY176" i="17" s="1"/>
  <c r="BY181" i="17" s="1"/>
  <c r="BY63" i="17"/>
  <c r="BY64" i="17" s="1"/>
  <c r="BY65" i="17" s="1"/>
  <c r="BY66" i="17" s="1"/>
  <c r="BY67" i="17" s="1"/>
  <c r="BY68" i="17" s="1"/>
  <c r="BY43" i="17"/>
  <c r="BQ36" i="17"/>
  <c r="BQ37" i="17"/>
  <c r="BQ38" i="17"/>
  <c r="BQ39" i="17"/>
  <c r="BQ40" i="17"/>
  <c r="BQ41" i="17"/>
  <c r="BI43" i="17"/>
  <c r="BJ43" i="17"/>
  <c r="BK43" i="17"/>
  <c r="BR43" i="17"/>
  <c r="BV43" i="17"/>
  <c r="BI44" i="17"/>
  <c r="BI45" i="17"/>
  <c r="BI46" i="17"/>
  <c r="BI47" i="17"/>
  <c r="BI48" i="17"/>
  <c r="BI49" i="17"/>
  <c r="BI51" i="17"/>
  <c r="BI52" i="17"/>
  <c r="BI53" i="17"/>
  <c r="BI54" i="17"/>
  <c r="BI55" i="17"/>
  <c r="BI57" i="17"/>
  <c r="BI58" i="17"/>
  <c r="BI59" i="17"/>
  <c r="BI60" i="17"/>
  <c r="BI61" i="17"/>
  <c r="BI63" i="17"/>
  <c r="BI64" i="17"/>
  <c r="BI65" i="17"/>
  <c r="BI66" i="17"/>
  <c r="BI67" i="17"/>
  <c r="BI68" i="17"/>
  <c r="BI70" i="17"/>
  <c r="BI71" i="17"/>
  <c r="BI72" i="17"/>
  <c r="BI73" i="17"/>
  <c r="BI74" i="17"/>
  <c r="BI75" i="17"/>
  <c r="BI77" i="17"/>
  <c r="BI78" i="17"/>
  <c r="BI79" i="17"/>
  <c r="BI80" i="17"/>
  <c r="BI81" i="17"/>
  <c r="BI82" i="17"/>
  <c r="BI84" i="17"/>
  <c r="BI85" i="17"/>
  <c r="BI86" i="17"/>
  <c r="BI87" i="17"/>
  <c r="BI88" i="17"/>
  <c r="BI89" i="17"/>
  <c r="BI91" i="17"/>
  <c r="BI92" i="17"/>
  <c r="BI93" i="17"/>
  <c r="BI94" i="17"/>
  <c r="BI95" i="17"/>
  <c r="BI97" i="17"/>
  <c r="BI98" i="17"/>
  <c r="BI99" i="17"/>
  <c r="BI100" i="17"/>
  <c r="BI101" i="17"/>
  <c r="BI103" i="17"/>
  <c r="BI104" i="17"/>
  <c r="BI105" i="17"/>
  <c r="BI106" i="17"/>
  <c r="BI107" i="17"/>
  <c r="BI109" i="17"/>
  <c r="BI110" i="17"/>
  <c r="BI111" i="17"/>
  <c r="BI112" i="17"/>
  <c r="BI113" i="17"/>
  <c r="BI115" i="17"/>
  <c r="BI116" i="17"/>
  <c r="BI117" i="17"/>
  <c r="BI118" i="17"/>
  <c r="BI119" i="17"/>
  <c r="BI121" i="17"/>
  <c r="BI122" i="17"/>
  <c r="BI123" i="17"/>
  <c r="BI124" i="17"/>
  <c r="BI125" i="17"/>
  <c r="BI127" i="17"/>
  <c r="BI128" i="17"/>
  <c r="BI129" i="17"/>
  <c r="BI130" i="17"/>
  <c r="BI131" i="17"/>
  <c r="BI133" i="17"/>
  <c r="BI134" i="17"/>
  <c r="BI135" i="17"/>
  <c r="BI136" i="17"/>
  <c r="BI137" i="17"/>
  <c r="BI139" i="17"/>
  <c r="BI140" i="17"/>
  <c r="BI141" i="17"/>
  <c r="BI142" i="17"/>
  <c r="BI143" i="17"/>
  <c r="BI145" i="17"/>
  <c r="BI146" i="17"/>
  <c r="BI147" i="17"/>
  <c r="BI148" i="17"/>
  <c r="BI149" i="17"/>
  <c r="BI151" i="17"/>
  <c r="BI152" i="17"/>
  <c r="BI153" i="17"/>
  <c r="BI154" i="17"/>
  <c r="BI155" i="17"/>
  <c r="BI157" i="17"/>
  <c r="BI158" i="17"/>
  <c r="BI159" i="17"/>
  <c r="BI160" i="17"/>
  <c r="BI161" i="17"/>
  <c r="BI163" i="17"/>
  <c r="BI164" i="17"/>
  <c r="BI165" i="17"/>
  <c r="BI166" i="17"/>
  <c r="BI168" i="17"/>
  <c r="BI169" i="17"/>
  <c r="BI170" i="17"/>
  <c r="BI171" i="17"/>
  <c r="BI173" i="17"/>
  <c r="BI174" i="17"/>
  <c r="BI175" i="17"/>
  <c r="BI176" i="17"/>
  <c r="BI178" i="17"/>
  <c r="BI179" i="17"/>
  <c r="BI180" i="17"/>
  <c r="BI181" i="17"/>
  <c r="BI183" i="17"/>
  <c r="BJ183" i="17"/>
  <c r="BR183" i="17"/>
  <c r="BI184" i="17"/>
  <c r="BJ184" i="17"/>
  <c r="BI185" i="17"/>
  <c r="BJ185" i="17"/>
  <c r="BI186" i="17"/>
  <c r="BJ186" i="17"/>
  <c r="BI187" i="17"/>
  <c r="BJ187" i="17"/>
  <c r="BI188" i="17"/>
  <c r="BJ188" i="17"/>
  <c r="BI189" i="17"/>
  <c r="BJ189" i="17"/>
  <c r="BI190" i="17"/>
  <c r="BJ190" i="17"/>
  <c r="BI191" i="17"/>
  <c r="BJ191" i="17"/>
  <c r="BI192" i="17"/>
  <c r="BJ192" i="17"/>
  <c r="BI194" i="17"/>
  <c r="BJ194" i="17"/>
  <c r="BR194" i="17"/>
  <c r="BI195" i="17"/>
  <c r="BJ195" i="17"/>
  <c r="BI196" i="17"/>
  <c r="BJ196" i="17"/>
  <c r="BI197" i="17"/>
  <c r="BJ197" i="17"/>
  <c r="BI198" i="17"/>
  <c r="BJ198" i="17"/>
  <c r="BI199" i="17"/>
  <c r="BJ199" i="17"/>
  <c r="BI200" i="17"/>
  <c r="BJ200" i="17"/>
  <c r="BI201" i="17"/>
  <c r="BJ201" i="17"/>
  <c r="BI202" i="17"/>
  <c r="BJ202" i="17"/>
  <c r="BI203" i="17"/>
  <c r="BJ203" i="17"/>
  <c r="BI205" i="17"/>
  <c r="BJ205" i="17"/>
  <c r="BI206" i="17"/>
  <c r="BJ206" i="17"/>
  <c r="BI207" i="17"/>
  <c r="BJ207" i="17"/>
  <c r="BI208" i="17"/>
  <c r="BJ208" i="17"/>
  <c r="BI209" i="17"/>
  <c r="BJ209" i="17"/>
  <c r="BI210" i="17"/>
  <c r="BJ210" i="17"/>
  <c r="BI211" i="17"/>
  <c r="BJ211" i="17"/>
  <c r="BI212" i="17"/>
  <c r="BJ212" i="17"/>
  <c r="BI213" i="17"/>
  <c r="BJ213" i="17"/>
  <c r="BI214" i="17"/>
  <c r="BJ214" i="17"/>
  <c r="BI216" i="17"/>
  <c r="BJ216" i="17"/>
  <c r="BI217" i="17"/>
  <c r="BJ217" i="17"/>
  <c r="BI218" i="17"/>
  <c r="BJ218" i="17"/>
  <c r="BI219" i="17"/>
  <c r="BJ219" i="17"/>
  <c r="BI220" i="17"/>
  <c r="BJ220" i="17"/>
  <c r="BI221" i="17"/>
  <c r="BJ221" i="17"/>
  <c r="BI222" i="17"/>
  <c r="BJ222" i="17"/>
  <c r="BI223" i="17"/>
  <c r="BJ223" i="17"/>
  <c r="BI224" i="17"/>
  <c r="BJ224" i="17"/>
  <c r="BI225" i="17"/>
  <c r="BJ225" i="17"/>
  <c r="BI227" i="17"/>
  <c r="BJ227" i="17"/>
  <c r="BI228" i="17"/>
  <c r="BJ228" i="17"/>
  <c r="BI229" i="17"/>
  <c r="BJ229" i="17"/>
  <c r="BI230" i="17"/>
  <c r="BJ230" i="17"/>
  <c r="BI231" i="17"/>
  <c r="BJ231" i="17"/>
  <c r="BI232" i="17"/>
  <c r="BJ232" i="17"/>
  <c r="BI233" i="17"/>
  <c r="BJ233" i="17"/>
  <c r="BI234" i="17"/>
  <c r="BJ234" i="17"/>
  <c r="BI235" i="17"/>
  <c r="BJ235" i="17"/>
  <c r="BI236" i="17"/>
  <c r="BJ236" i="17"/>
  <c r="BI238" i="17"/>
  <c r="BJ238" i="17"/>
  <c r="BI239" i="17"/>
  <c r="BJ239" i="17"/>
  <c r="BI240" i="17"/>
  <c r="BJ240" i="17"/>
  <c r="BI241" i="17"/>
  <c r="BJ241" i="17"/>
  <c r="BI242" i="17"/>
  <c r="BJ242" i="17"/>
  <c r="BI243" i="17"/>
  <c r="BJ243" i="17"/>
  <c r="BI244" i="17"/>
  <c r="BJ244" i="17"/>
  <c r="BI245" i="17"/>
  <c r="BJ245" i="17"/>
  <c r="BI246" i="17"/>
  <c r="BJ246" i="17"/>
  <c r="BI247" i="17"/>
  <c r="BJ247" i="17"/>
  <c r="BI249" i="17"/>
  <c r="BJ249" i="17"/>
  <c r="BI250" i="17"/>
  <c r="BJ250" i="17"/>
  <c r="BI251" i="17"/>
  <c r="BJ251" i="17"/>
  <c r="BI252" i="17"/>
  <c r="BJ252" i="17"/>
  <c r="BI253" i="17"/>
  <c r="BJ253" i="17"/>
  <c r="BI254" i="17"/>
  <c r="BJ254" i="17"/>
  <c r="BI255" i="17"/>
  <c r="BJ255" i="17"/>
  <c r="BI256" i="17"/>
  <c r="BJ256" i="17"/>
  <c r="BG43" i="17"/>
  <c r="BF43" i="17"/>
  <c r="BE43" i="17"/>
  <c r="BE36" i="17"/>
  <c r="AS13" i="17" l="1"/>
  <c r="AT13" i="17" s="1"/>
  <c r="M13" i="17" s="1"/>
  <c r="U30" i="17"/>
  <c r="AA30" i="17" s="1"/>
  <c r="AA28" i="17"/>
  <c r="BR14" i="17"/>
  <c r="CA14" i="17" s="1"/>
  <c r="AK15" i="17"/>
  <c r="AR14" i="17"/>
  <c r="AS14" i="17" s="1"/>
  <c r="AT14" i="17" s="1"/>
  <c r="M14" i="17" s="1"/>
  <c r="W27" i="17"/>
  <c r="AA24" i="17"/>
  <c r="BW30" i="17"/>
  <c r="AN31" i="17"/>
  <c r="BW31" i="17" s="1"/>
  <c r="AM17" i="17"/>
  <c r="BV16" i="17"/>
  <c r="U31" i="17"/>
  <c r="BP188" i="17"/>
  <c r="BY47" i="17"/>
  <c r="BY48" i="17"/>
  <c r="BY46" i="17"/>
  <c r="BY45" i="17"/>
  <c r="BY49" i="17"/>
  <c r="BY51" i="17"/>
  <c r="BY44" i="17"/>
  <c r="BY95" i="17"/>
  <c r="BY101" i="17" s="1"/>
  <c r="BY107" i="17" s="1"/>
  <c r="BY113" i="17" s="1"/>
  <c r="BY100" i="17"/>
  <c r="BY106" i="17" s="1"/>
  <c r="BY112" i="17" s="1"/>
  <c r="AM18" i="17" l="1"/>
  <c r="BV17" i="17"/>
  <c r="W29" i="17"/>
  <c r="AA27" i="17"/>
  <c r="AR15" i="17"/>
  <c r="AS15" i="17" s="1"/>
  <c r="AT15" i="17" s="1"/>
  <c r="M15" i="17" s="1"/>
  <c r="BR15" i="17"/>
  <c r="CA15" i="17" s="1"/>
  <c r="AK16" i="17"/>
  <c r="BP189" i="17"/>
  <c r="BY52" i="17"/>
  <c r="BY53" i="17" s="1"/>
  <c r="BY54" i="17" s="1"/>
  <c r="BY55" i="17" s="1"/>
  <c r="BY57" i="17"/>
  <c r="BY58" i="17" s="1"/>
  <c r="BY59" i="17" s="1"/>
  <c r="BY60" i="17" s="1"/>
  <c r="BY61" i="17" s="1"/>
  <c r="W31" i="17" l="1"/>
  <c r="AA31" i="17" s="1"/>
  <c r="AA29" i="17"/>
  <c r="AR16" i="17"/>
  <c r="AS16" i="17" s="1"/>
  <c r="AT16" i="17" s="1"/>
  <c r="M16" i="17" s="1"/>
  <c r="AK17" i="17"/>
  <c r="BR16" i="17"/>
  <c r="CA16" i="17" s="1"/>
  <c r="BV18" i="17"/>
  <c r="AM19" i="17"/>
  <c r="BP190" i="17"/>
  <c r="AC181" i="17"/>
  <c r="AC180" i="17"/>
  <c r="AC179" i="17"/>
  <c r="AC178" i="17"/>
  <c r="AC176" i="17"/>
  <c r="AC175" i="17"/>
  <c r="AC174" i="17"/>
  <c r="AC173" i="17"/>
  <c r="AC171" i="17"/>
  <c r="AC170" i="17"/>
  <c r="AC169" i="17"/>
  <c r="AC168" i="17"/>
  <c r="AC166" i="17"/>
  <c r="AC165" i="17"/>
  <c r="AC164" i="17"/>
  <c r="AC163" i="17"/>
  <c r="AC161" i="17"/>
  <c r="AC160" i="17"/>
  <c r="AC159" i="17"/>
  <c r="AC158" i="17"/>
  <c r="AC157" i="17"/>
  <c r="AC155" i="17"/>
  <c r="AC154" i="17"/>
  <c r="AC153" i="17"/>
  <c r="AC152" i="17"/>
  <c r="AC151" i="17"/>
  <c r="AC149" i="17"/>
  <c r="AC148" i="17"/>
  <c r="AC147" i="17"/>
  <c r="AC146" i="17"/>
  <c r="AC145" i="17"/>
  <c r="AC143" i="17"/>
  <c r="AC142" i="17"/>
  <c r="AC141" i="17"/>
  <c r="AC140" i="17"/>
  <c r="AC139" i="17"/>
  <c r="AC137" i="17"/>
  <c r="AC136" i="17"/>
  <c r="AC135" i="17"/>
  <c r="AC134" i="17"/>
  <c r="BJ133" i="17"/>
  <c r="AC131" i="17"/>
  <c r="AC130" i="17"/>
  <c r="AC129" i="17"/>
  <c r="AC128" i="17"/>
  <c r="AC127" i="17"/>
  <c r="AC125" i="17"/>
  <c r="AC124" i="17"/>
  <c r="AC123" i="17"/>
  <c r="AC122" i="17"/>
  <c r="AC121" i="17"/>
  <c r="AC119" i="17"/>
  <c r="AC118" i="17"/>
  <c r="AC117" i="17"/>
  <c r="AC116" i="17"/>
  <c r="AC115" i="17"/>
  <c r="AC113" i="17"/>
  <c r="AC112" i="17"/>
  <c r="AC111" i="17"/>
  <c r="AC110" i="17"/>
  <c r="AC109" i="17"/>
  <c r="AC107" i="17"/>
  <c r="AC106" i="17"/>
  <c r="AC105" i="17"/>
  <c r="AC104" i="17"/>
  <c r="BJ103" i="17"/>
  <c r="BJ101" i="17"/>
  <c r="BJ100" i="17"/>
  <c r="BJ99" i="17"/>
  <c r="BJ98" i="17"/>
  <c r="BJ97" i="17"/>
  <c r="BJ95" i="17"/>
  <c r="BJ94" i="17"/>
  <c r="BJ93" i="17"/>
  <c r="AC92" i="17"/>
  <c r="BJ91" i="17"/>
  <c r="BJ88" i="17"/>
  <c r="BJ87" i="17"/>
  <c r="BJ86" i="17"/>
  <c r="BJ85" i="17"/>
  <c r="BJ84" i="17"/>
  <c r="AC81" i="17"/>
  <c r="AC80" i="17"/>
  <c r="AC79" i="17"/>
  <c r="AC78" i="17"/>
  <c r="AC77" i="17"/>
  <c r="BJ74" i="17"/>
  <c r="BJ73" i="17"/>
  <c r="BJ72" i="17"/>
  <c r="BJ71" i="17"/>
  <c r="BJ70" i="17"/>
  <c r="BJ67" i="17"/>
  <c r="BJ66" i="17"/>
  <c r="BJ65" i="17"/>
  <c r="BJ64" i="17"/>
  <c r="BJ63" i="17"/>
  <c r="AC61" i="17"/>
  <c r="AC60" i="17"/>
  <c r="AC59" i="17"/>
  <c r="AC58" i="17"/>
  <c r="AC57" i="17"/>
  <c r="AC52" i="17"/>
  <c r="AC53" i="17"/>
  <c r="AC54" i="17"/>
  <c r="AC55" i="17"/>
  <c r="AC51" i="17"/>
  <c r="AC45" i="17"/>
  <c r="AC46" i="17"/>
  <c r="AC47" i="17"/>
  <c r="AC48" i="17"/>
  <c r="AC49" i="17"/>
  <c r="AC44" i="17"/>
  <c r="AR17" i="17" l="1"/>
  <c r="AK18" i="17"/>
  <c r="BR17" i="17"/>
  <c r="CA17" i="17" s="1"/>
  <c r="AM20" i="17"/>
  <c r="BV19" i="17"/>
  <c r="BJ117" i="17"/>
  <c r="BJ127" i="17"/>
  <c r="BJ136" i="17"/>
  <c r="BJ146" i="17"/>
  <c r="BJ155" i="17"/>
  <c r="BJ165" i="17"/>
  <c r="BJ175" i="17"/>
  <c r="BJ53" i="17"/>
  <c r="BJ116" i="17"/>
  <c r="BJ48" i="17"/>
  <c r="BJ57" i="17"/>
  <c r="BJ118" i="17"/>
  <c r="BJ128" i="17"/>
  <c r="BJ137" i="17"/>
  <c r="BJ147" i="17"/>
  <c r="BJ157" i="17"/>
  <c r="BJ166" i="17"/>
  <c r="BJ176" i="17"/>
  <c r="BJ77" i="17"/>
  <c r="BJ47" i="17"/>
  <c r="BJ78" i="17"/>
  <c r="BJ109" i="17"/>
  <c r="BJ46" i="17"/>
  <c r="BJ58" i="17"/>
  <c r="BJ79" i="17"/>
  <c r="BJ110" i="17"/>
  <c r="BJ119" i="17"/>
  <c r="BJ129" i="17"/>
  <c r="BJ139" i="17"/>
  <c r="BJ148" i="17"/>
  <c r="BJ158" i="17"/>
  <c r="BJ168" i="17"/>
  <c r="BJ178" i="17"/>
  <c r="BJ45" i="17"/>
  <c r="BJ59" i="17"/>
  <c r="BJ80" i="17"/>
  <c r="BJ92" i="17"/>
  <c r="BJ111" i="17"/>
  <c r="BJ121" i="17"/>
  <c r="BJ130" i="17"/>
  <c r="BJ140" i="17"/>
  <c r="BJ149" i="17"/>
  <c r="BJ159" i="17"/>
  <c r="BJ169" i="17"/>
  <c r="BJ179" i="17"/>
  <c r="BJ49" i="17"/>
  <c r="BJ125" i="17"/>
  <c r="BJ52" i="17"/>
  <c r="BJ81" i="17"/>
  <c r="BJ112" i="17"/>
  <c r="BJ122" i="17"/>
  <c r="BJ131" i="17"/>
  <c r="BJ141" i="17"/>
  <c r="BJ151" i="17"/>
  <c r="BJ160" i="17"/>
  <c r="BJ170" i="17"/>
  <c r="BJ180" i="17"/>
  <c r="BJ51" i="17"/>
  <c r="BJ60" i="17"/>
  <c r="BJ104" i="17"/>
  <c r="BJ113" i="17"/>
  <c r="BJ123" i="17"/>
  <c r="BJ142" i="17"/>
  <c r="BJ152" i="17"/>
  <c r="BJ161" i="17"/>
  <c r="BJ171" i="17"/>
  <c r="BJ181" i="17"/>
  <c r="BJ106" i="17"/>
  <c r="BJ107" i="17"/>
  <c r="BJ55" i="17"/>
  <c r="BJ61" i="17"/>
  <c r="BJ54" i="17"/>
  <c r="BJ105" i="17"/>
  <c r="BJ115" i="17"/>
  <c r="BJ124" i="17"/>
  <c r="BJ134" i="17"/>
  <c r="BJ143" i="17"/>
  <c r="BJ153" i="17"/>
  <c r="BJ163" i="17"/>
  <c r="BJ173" i="17"/>
  <c r="BJ135" i="17"/>
  <c r="BJ145" i="17"/>
  <c r="BJ154" i="17"/>
  <c r="BJ164" i="17"/>
  <c r="BJ174" i="17"/>
  <c r="BP191" i="17"/>
  <c r="BJ44" i="17"/>
  <c r="A57" i="17"/>
  <c r="A58" i="17" s="1"/>
  <c r="A59" i="17" s="1"/>
  <c r="A60" i="17" s="1"/>
  <c r="A61" i="17" s="1"/>
  <c r="A63" i="17" s="1"/>
  <c r="A64" i="17" s="1"/>
  <c r="A68" i="17" s="1"/>
  <c r="A70" i="17" s="1"/>
  <c r="A71" i="17" s="1"/>
  <c r="A75" i="17" s="1"/>
  <c r="A77" i="17" s="1"/>
  <c r="A78" i="17" s="1"/>
  <c r="A82" i="17" s="1"/>
  <c r="A84" i="17" s="1"/>
  <c r="A85" i="17" s="1"/>
  <c r="A89" i="17" s="1"/>
  <c r="A91" i="17" s="1"/>
  <c r="A92" i="17" s="1"/>
  <c r="A93" i="17" s="1"/>
  <c r="A94" i="17" s="1"/>
  <c r="A95" i="17" s="1"/>
  <c r="A97" i="17" s="1"/>
  <c r="A98" i="17" s="1"/>
  <c r="A99" i="17" s="1"/>
  <c r="A100" i="17" s="1"/>
  <c r="A101" i="17" s="1"/>
  <c r="A103" i="17" s="1"/>
  <c r="A104" i="17" s="1"/>
  <c r="A105" i="17" s="1"/>
  <c r="A106" i="17" s="1"/>
  <c r="A107" i="17" s="1"/>
  <c r="A109" i="17" s="1"/>
  <c r="A110" i="17" s="1"/>
  <c r="A111" i="17" s="1"/>
  <c r="A112" i="17" s="1"/>
  <c r="A113" i="17" s="1"/>
  <c r="A115" i="17" s="1"/>
  <c r="A116" i="17" s="1"/>
  <c r="A117" i="17" s="1"/>
  <c r="A118" i="17" s="1"/>
  <c r="A119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3" i="17" s="1"/>
  <c r="A134" i="17" s="1"/>
  <c r="A135" i="17" s="1"/>
  <c r="A136" i="17" s="1"/>
  <c r="A137" i="17" s="1"/>
  <c r="A139" i="17" s="1"/>
  <c r="A140" i="17" s="1"/>
  <c r="A141" i="17" s="1"/>
  <c r="A142" i="17" s="1"/>
  <c r="A143" i="17" s="1"/>
  <c r="A145" i="17" s="1"/>
  <c r="A146" i="17" s="1"/>
  <c r="A147" i="17" s="1"/>
  <c r="A148" i="17" s="1"/>
  <c r="A149" i="17" s="1"/>
  <c r="A151" i="17" s="1"/>
  <c r="A152" i="17" s="1"/>
  <c r="A153" i="17" s="1"/>
  <c r="A154" i="17" s="1"/>
  <c r="A155" i="17" s="1"/>
  <c r="A157" i="17" s="1"/>
  <c r="A158" i="17" s="1"/>
  <c r="A159" i="17" s="1"/>
  <c r="A160" i="17" s="1"/>
  <c r="A161" i="17" s="1"/>
  <c r="A163" i="17" s="1"/>
  <c r="A164" i="17" s="1"/>
  <c r="A165" i="17" s="1"/>
  <c r="A166" i="17" s="1"/>
  <c r="A168" i="17" s="1"/>
  <c r="A169" i="17" s="1"/>
  <c r="A170" i="17" s="1"/>
  <c r="A171" i="17" s="1"/>
  <c r="A173" i="17" s="1"/>
  <c r="A174" i="17" s="1"/>
  <c r="A175" i="17" s="1"/>
  <c r="A176" i="17" s="1"/>
  <c r="A178" i="17" s="1"/>
  <c r="A179" i="17" s="1"/>
  <c r="A180" i="17" s="1"/>
  <c r="A181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9" i="17" s="1"/>
  <c r="A250" i="17" s="1"/>
  <c r="A251" i="17" s="1"/>
  <c r="A252" i="17" s="1"/>
  <c r="A253" i="17" s="1"/>
  <c r="A254" i="17" s="1"/>
  <c r="A255" i="17" s="1"/>
  <c r="A256" i="17" s="1"/>
  <c r="BU260" i="17"/>
  <c r="BU261" i="17" s="1"/>
  <c r="BU262" i="17" s="1"/>
  <c r="BU263" i="17" s="1"/>
  <c r="BU264" i="17" s="1"/>
  <c r="BU265" i="17" s="1"/>
  <c r="CF183" i="17"/>
  <c r="CF190" i="17" s="1"/>
  <c r="CF178" i="17"/>
  <c r="CF179" i="17" s="1"/>
  <c r="CF180" i="17" s="1"/>
  <c r="CF181" i="17" s="1"/>
  <c r="CF173" i="17"/>
  <c r="CF174" i="17" s="1"/>
  <c r="CF175" i="17" s="1"/>
  <c r="CF176" i="17" s="1"/>
  <c r="CF168" i="17"/>
  <c r="CF169" i="17" s="1"/>
  <c r="CF170" i="17" s="1"/>
  <c r="CF171" i="17" s="1"/>
  <c r="CF157" i="17"/>
  <c r="CF158" i="17" s="1"/>
  <c r="CF159" i="17" s="1"/>
  <c r="CF160" i="17" s="1"/>
  <c r="CF161" i="17" s="1"/>
  <c r="CF151" i="17"/>
  <c r="CF152" i="17" s="1"/>
  <c r="CF153" i="17" s="1"/>
  <c r="CF154" i="17" s="1"/>
  <c r="CF155" i="17" s="1"/>
  <c r="CF145" i="17"/>
  <c r="CF146" i="17" s="1"/>
  <c r="CF147" i="17" s="1"/>
  <c r="CF148" i="17" s="1"/>
  <c r="CF149" i="17" s="1"/>
  <c r="CF139" i="17"/>
  <c r="CF140" i="17" s="1"/>
  <c r="CF141" i="17" s="1"/>
  <c r="CF142" i="17" s="1"/>
  <c r="CF143" i="17" s="1"/>
  <c r="CF133" i="17"/>
  <c r="CF134" i="17" s="1"/>
  <c r="CF135" i="17" s="1"/>
  <c r="CF136" i="17" s="1"/>
  <c r="CF137" i="17" s="1"/>
  <c r="CF127" i="17"/>
  <c r="CF128" i="17" s="1"/>
  <c r="CF129" i="17" s="1"/>
  <c r="CF130" i="17" s="1"/>
  <c r="CF131" i="17" s="1"/>
  <c r="CF121" i="17"/>
  <c r="CF122" i="17" s="1"/>
  <c r="CF123" i="17" s="1"/>
  <c r="CF124" i="17" s="1"/>
  <c r="CF125" i="17" s="1"/>
  <c r="CF115" i="17"/>
  <c r="CF116" i="17" s="1"/>
  <c r="CF117" i="17" s="1"/>
  <c r="CF118" i="17" s="1"/>
  <c r="CF119" i="17" s="1"/>
  <c r="CF109" i="17"/>
  <c r="CF113" i="17" s="1"/>
  <c r="CF103" i="17"/>
  <c r="CF105" i="17" s="1"/>
  <c r="CF97" i="17"/>
  <c r="CF101" i="17" s="1"/>
  <c r="CF91" i="17"/>
  <c r="CF84" i="17"/>
  <c r="CF89" i="17" s="1"/>
  <c r="CF77" i="17"/>
  <c r="CF82" i="17" s="1"/>
  <c r="CF70" i="17"/>
  <c r="CF71" i="17" s="1"/>
  <c r="CF72" i="17" s="1"/>
  <c r="CF63" i="17"/>
  <c r="CF68" i="17" s="1"/>
  <c r="CF57" i="17"/>
  <c r="CF61" i="17" s="1"/>
  <c r="CF51" i="17"/>
  <c r="CF52" i="17" s="1"/>
  <c r="CF53" i="17" s="1"/>
  <c r="CF54" i="17" s="1"/>
  <c r="CF55" i="17" s="1"/>
  <c r="CH88" i="17"/>
  <c r="AX88" i="17"/>
  <c r="AP88" i="17"/>
  <c r="BW88" i="17"/>
  <c r="BV88" i="17"/>
  <c r="AK88" i="17"/>
  <c r="BR88" i="17" s="1"/>
  <c r="AJ88" i="17"/>
  <c r="BN88" i="17"/>
  <c r="BL88" i="17"/>
  <c r="BK88" i="17"/>
  <c r="CH87" i="17"/>
  <c r="AX87" i="17"/>
  <c r="AP87" i="17"/>
  <c r="BW87" i="17"/>
  <c r="BV87" i="17"/>
  <c r="AK87" i="17"/>
  <c r="BR87" i="17" s="1"/>
  <c r="AJ87" i="17"/>
  <c r="BN87" i="17"/>
  <c r="BL87" i="17"/>
  <c r="BK87" i="17"/>
  <c r="CH86" i="17"/>
  <c r="AX86" i="17"/>
  <c r="AP86" i="17"/>
  <c r="BW86" i="17"/>
  <c r="BV86" i="17"/>
  <c r="AK86" i="17"/>
  <c r="BR86" i="17" s="1"/>
  <c r="AJ86" i="17"/>
  <c r="BN86" i="17"/>
  <c r="BL86" i="17"/>
  <c r="BK86" i="17"/>
  <c r="CH81" i="17"/>
  <c r="AX81" i="17"/>
  <c r="AP81" i="17"/>
  <c r="BW81" i="17"/>
  <c r="BV81" i="17"/>
  <c r="AK81" i="17"/>
  <c r="BR81" i="17" s="1"/>
  <c r="AJ81" i="17"/>
  <c r="BN81" i="17"/>
  <c r="BL81" i="17"/>
  <c r="BK81" i="17"/>
  <c r="CH80" i="17"/>
  <c r="AX80" i="17"/>
  <c r="AP80" i="17"/>
  <c r="BW80" i="17"/>
  <c r="BV80" i="17"/>
  <c r="AK80" i="17"/>
  <c r="BR80" i="17" s="1"/>
  <c r="AJ80" i="17"/>
  <c r="BN80" i="17"/>
  <c r="BL80" i="17"/>
  <c r="BK80" i="17"/>
  <c r="CH79" i="17"/>
  <c r="AX79" i="17"/>
  <c r="AP79" i="17"/>
  <c r="BW79" i="17"/>
  <c r="BV79" i="17"/>
  <c r="AK79" i="17"/>
  <c r="BR79" i="17" s="1"/>
  <c r="AJ79" i="17"/>
  <c r="BN79" i="17"/>
  <c r="BL79" i="17"/>
  <c r="BK79" i="17"/>
  <c r="CH73" i="17"/>
  <c r="AX73" i="17"/>
  <c r="AP73" i="17"/>
  <c r="BW73" i="17"/>
  <c r="BV73" i="17"/>
  <c r="AK73" i="17"/>
  <c r="BR73" i="17" s="1"/>
  <c r="AJ73" i="17"/>
  <c r="BN73" i="17"/>
  <c r="BL73" i="17"/>
  <c r="BK73" i="17"/>
  <c r="CH65" i="17"/>
  <c r="AX65" i="17"/>
  <c r="AP65" i="17"/>
  <c r="BW65" i="17"/>
  <c r="BV65" i="17"/>
  <c r="AK65" i="17"/>
  <c r="BR65" i="17" s="1"/>
  <c r="AJ65" i="17"/>
  <c r="BN65" i="17"/>
  <c r="BL65" i="17"/>
  <c r="BK65" i="17"/>
  <c r="CH74" i="17"/>
  <c r="AX74" i="17"/>
  <c r="AP74" i="17"/>
  <c r="BW74" i="17"/>
  <c r="BV74" i="17"/>
  <c r="AK74" i="17"/>
  <c r="BR74" i="17" s="1"/>
  <c r="AJ74" i="17"/>
  <c r="BN74" i="17"/>
  <c r="BL74" i="17"/>
  <c r="BK74" i="17"/>
  <c r="CH72" i="17"/>
  <c r="AX72" i="17"/>
  <c r="AP72" i="17"/>
  <c r="BW72" i="17"/>
  <c r="BV72" i="17"/>
  <c r="AK72" i="17"/>
  <c r="BR72" i="17" s="1"/>
  <c r="AJ72" i="17"/>
  <c r="BN72" i="17"/>
  <c r="BL72" i="17"/>
  <c r="BK72" i="17"/>
  <c r="CH67" i="17"/>
  <c r="AX67" i="17"/>
  <c r="AP67" i="17"/>
  <c r="BW67" i="17"/>
  <c r="BV67" i="17"/>
  <c r="AK67" i="17"/>
  <c r="BR67" i="17" s="1"/>
  <c r="AJ67" i="17"/>
  <c r="BN67" i="17"/>
  <c r="BL67" i="17"/>
  <c r="BK67" i="17"/>
  <c r="CH66" i="17"/>
  <c r="AX66" i="17"/>
  <c r="AP66" i="17"/>
  <c r="BW66" i="17"/>
  <c r="BV66" i="17"/>
  <c r="AK66" i="17"/>
  <c r="BR66" i="17" s="1"/>
  <c r="AJ66" i="17"/>
  <c r="BN66" i="17"/>
  <c r="BL66" i="17"/>
  <c r="BK66" i="17"/>
  <c r="CH60" i="17"/>
  <c r="AX60" i="17"/>
  <c r="BW60" i="17"/>
  <c r="AM60" i="17"/>
  <c r="BV60" i="17" s="1"/>
  <c r="AK60" i="17"/>
  <c r="BR60" i="17" s="1"/>
  <c r="BN60" i="17"/>
  <c r="BL60" i="17"/>
  <c r="AD60" i="17"/>
  <c r="BK60" i="17" s="1"/>
  <c r="W60" i="17"/>
  <c r="V60" i="17"/>
  <c r="U60" i="17"/>
  <c r="CH59" i="17"/>
  <c r="AX59" i="17"/>
  <c r="BW59" i="17"/>
  <c r="AM59" i="17"/>
  <c r="BV59" i="17" s="1"/>
  <c r="AK59" i="17"/>
  <c r="BR59" i="17" s="1"/>
  <c r="BN59" i="17"/>
  <c r="BL59" i="17"/>
  <c r="AD59" i="17"/>
  <c r="BK59" i="17" s="1"/>
  <c r="W59" i="17"/>
  <c r="V59" i="17"/>
  <c r="U59" i="17"/>
  <c r="CH53" i="17"/>
  <c r="AX53" i="17"/>
  <c r="BW53" i="17"/>
  <c r="AM53" i="17"/>
  <c r="BV53" i="17" s="1"/>
  <c r="AK53" i="17"/>
  <c r="BR53" i="17" s="1"/>
  <c r="BN53" i="17"/>
  <c r="AD53" i="17"/>
  <c r="BK53" i="17" s="1"/>
  <c r="W53" i="17"/>
  <c r="V53" i="17"/>
  <c r="U53" i="17"/>
  <c r="U55" i="17"/>
  <c r="V55" i="17"/>
  <c r="W55" i="17"/>
  <c r="AD55" i="17"/>
  <c r="BK55" i="17" s="1"/>
  <c r="BN55" i="17"/>
  <c r="AK55" i="17"/>
  <c r="BR55" i="17" s="1"/>
  <c r="AM55" i="17"/>
  <c r="BV55" i="17" s="1"/>
  <c r="BW55" i="17"/>
  <c r="AX55" i="17"/>
  <c r="CH55" i="17"/>
  <c r="CG265" i="17"/>
  <c r="CH265" i="17" s="1"/>
  <c r="CF265" i="17"/>
  <c r="BY265" i="17"/>
  <c r="BX265" i="17"/>
  <c r="BK265" i="17"/>
  <c r="BG265" i="17"/>
  <c r="BF265" i="17"/>
  <c r="BE265" i="17"/>
  <c r="BD265" i="17"/>
  <c r="BC265" i="17"/>
  <c r="BB265" i="17"/>
  <c r="CG264" i="17"/>
  <c r="CH264" i="17" s="1"/>
  <c r="CF264" i="17"/>
  <c r="BY264" i="17"/>
  <c r="BX264" i="17"/>
  <c r="BK264" i="17"/>
  <c r="BG264" i="17"/>
  <c r="BF264" i="17"/>
  <c r="BE264" i="17"/>
  <c r="BD264" i="17"/>
  <c r="BC264" i="17"/>
  <c r="BB264" i="17"/>
  <c r="CG263" i="17"/>
  <c r="CH263" i="17" s="1"/>
  <c r="CF263" i="17"/>
  <c r="BY263" i="17"/>
  <c r="BX263" i="17"/>
  <c r="BK263" i="17"/>
  <c r="BG263" i="17"/>
  <c r="BF263" i="17"/>
  <c r="BE263" i="17"/>
  <c r="BD263" i="17"/>
  <c r="BC263" i="17"/>
  <c r="BB263" i="17"/>
  <c r="CG262" i="17"/>
  <c r="CH262" i="17" s="1"/>
  <c r="CF262" i="17"/>
  <c r="BY262" i="17"/>
  <c r="BX262" i="17"/>
  <c r="BK262" i="17"/>
  <c r="BG262" i="17"/>
  <c r="BF262" i="17"/>
  <c r="BE262" i="17"/>
  <c r="BD262" i="17"/>
  <c r="BC262" i="17"/>
  <c r="BB262" i="17"/>
  <c r="CG261" i="17"/>
  <c r="CH261" i="17" s="1"/>
  <c r="CF261" i="17"/>
  <c r="BZ261" i="17"/>
  <c r="BZ262" i="17" s="1"/>
  <c r="BZ263" i="17" s="1"/>
  <c r="BZ264" i="17" s="1"/>
  <c r="BZ265" i="17" s="1"/>
  <c r="BY261" i="17"/>
  <c r="BX261" i="17"/>
  <c r="BK261" i="17"/>
  <c r="BG261" i="17"/>
  <c r="BF261" i="17"/>
  <c r="BE261" i="17"/>
  <c r="BD261" i="17"/>
  <c r="BC261" i="17"/>
  <c r="BB261" i="17"/>
  <c r="CG260" i="17"/>
  <c r="CH260" i="17" s="1"/>
  <c r="CF260" i="17"/>
  <c r="BQ260" i="17"/>
  <c r="BQ261" i="17" s="1"/>
  <c r="BQ262" i="17" s="1"/>
  <c r="BQ263" i="17" s="1"/>
  <c r="BQ264" i="17" s="1"/>
  <c r="BQ265" i="17" s="1"/>
  <c r="BK260" i="17"/>
  <c r="CH256" i="17"/>
  <c r="CH255" i="17"/>
  <c r="CH254" i="17"/>
  <c r="CH253" i="17"/>
  <c r="CH252" i="17"/>
  <c r="CH251" i="17"/>
  <c r="CH250" i="17"/>
  <c r="BZ250" i="17"/>
  <c r="BZ251" i="17" s="1"/>
  <c r="BZ252" i="17" s="1"/>
  <c r="BZ253" i="17" s="1"/>
  <c r="BZ254" i="17" s="1"/>
  <c r="BZ255" i="17" s="1"/>
  <c r="BZ256" i="17" s="1"/>
  <c r="BG250" i="17"/>
  <c r="BG251" i="17" s="1"/>
  <c r="BG252" i="17" s="1"/>
  <c r="BG253" i="17" s="1"/>
  <c r="BG254" i="17" s="1"/>
  <c r="BG255" i="17" s="1"/>
  <c r="BG256" i="17" s="1"/>
  <c r="BF250" i="17"/>
  <c r="BF251" i="17" s="1"/>
  <c r="BF252" i="17" s="1"/>
  <c r="BF253" i="17" s="1"/>
  <c r="BF254" i="17" s="1"/>
  <c r="BF255" i="17" s="1"/>
  <c r="BF256" i="17" s="1"/>
  <c r="BE250" i="17"/>
  <c r="BE251" i="17" s="1"/>
  <c r="BE252" i="17" s="1"/>
  <c r="BE253" i="17" s="1"/>
  <c r="BE254" i="17" s="1"/>
  <c r="BE255" i="17" s="1"/>
  <c r="BE256" i="17" s="1"/>
  <c r="CH249" i="17"/>
  <c r="CH247" i="17"/>
  <c r="CH246" i="17"/>
  <c r="CH245" i="17"/>
  <c r="CH244" i="17"/>
  <c r="CH243" i="17"/>
  <c r="CH242" i="17"/>
  <c r="CH241" i="17"/>
  <c r="CH240" i="17"/>
  <c r="CH239" i="17"/>
  <c r="BG239" i="17"/>
  <c r="BG240" i="17" s="1"/>
  <c r="BG241" i="17" s="1"/>
  <c r="BG242" i="17" s="1"/>
  <c r="BG243" i="17" s="1"/>
  <c r="BG244" i="17" s="1"/>
  <c r="BG245" i="17" s="1"/>
  <c r="BG246" i="17" s="1"/>
  <c r="BG247" i="17" s="1"/>
  <c r="BF239" i="17"/>
  <c r="BF240" i="17" s="1"/>
  <c r="BF241" i="17" s="1"/>
  <c r="BF242" i="17" s="1"/>
  <c r="BF243" i="17" s="1"/>
  <c r="BF244" i="17" s="1"/>
  <c r="BF245" i="17" s="1"/>
  <c r="BF246" i="17" s="1"/>
  <c r="BF247" i="17" s="1"/>
  <c r="BE239" i="17"/>
  <c r="BE240" i="17" s="1"/>
  <c r="BE241" i="17" s="1"/>
  <c r="BE242" i="17" s="1"/>
  <c r="BE243" i="17" s="1"/>
  <c r="BE244" i="17" s="1"/>
  <c r="BE245" i="17" s="1"/>
  <c r="BE246" i="17" s="1"/>
  <c r="BE247" i="17" s="1"/>
  <c r="CH238" i="17"/>
  <c r="BZ238" i="17"/>
  <c r="CH236" i="17"/>
  <c r="CH235" i="17"/>
  <c r="CH234" i="17"/>
  <c r="CH233" i="17"/>
  <c r="CH232" i="17"/>
  <c r="CH231" i="17"/>
  <c r="CH230" i="17"/>
  <c r="CH229" i="17"/>
  <c r="CH228" i="17"/>
  <c r="BZ228" i="17"/>
  <c r="BZ239" i="17" s="1"/>
  <c r="BG228" i="17"/>
  <c r="BG229" i="17" s="1"/>
  <c r="BG230" i="17" s="1"/>
  <c r="BG231" i="17" s="1"/>
  <c r="BG232" i="17" s="1"/>
  <c r="BG233" i="17" s="1"/>
  <c r="BG234" i="17" s="1"/>
  <c r="BG235" i="17" s="1"/>
  <c r="BG236" i="17" s="1"/>
  <c r="BF228" i="17"/>
  <c r="BF229" i="17" s="1"/>
  <c r="BF230" i="17" s="1"/>
  <c r="BF231" i="17" s="1"/>
  <c r="BF232" i="17" s="1"/>
  <c r="BF233" i="17" s="1"/>
  <c r="BF234" i="17" s="1"/>
  <c r="BF235" i="17" s="1"/>
  <c r="BF236" i="17" s="1"/>
  <c r="BE228" i="17"/>
  <c r="BE229" i="17" s="1"/>
  <c r="BE230" i="17" s="1"/>
  <c r="BE231" i="17" s="1"/>
  <c r="BE232" i="17" s="1"/>
  <c r="BE233" i="17" s="1"/>
  <c r="BE234" i="17" s="1"/>
  <c r="BE235" i="17" s="1"/>
  <c r="BE236" i="17" s="1"/>
  <c r="CH227" i="17"/>
  <c r="CH225" i="17"/>
  <c r="CH224" i="17"/>
  <c r="CH223" i="17"/>
  <c r="CH222" i="17"/>
  <c r="CH221" i="17"/>
  <c r="CH220" i="17"/>
  <c r="CH219" i="17"/>
  <c r="CH218" i="17"/>
  <c r="CH217" i="17"/>
  <c r="BG217" i="17"/>
  <c r="BG218" i="17" s="1"/>
  <c r="BG219" i="17" s="1"/>
  <c r="BG220" i="17" s="1"/>
  <c r="BG221" i="17" s="1"/>
  <c r="BG222" i="17" s="1"/>
  <c r="BG223" i="17" s="1"/>
  <c r="BG224" i="17" s="1"/>
  <c r="BG225" i="17" s="1"/>
  <c r="BF217" i="17"/>
  <c r="BF218" i="17" s="1"/>
  <c r="BF219" i="17" s="1"/>
  <c r="BF220" i="17" s="1"/>
  <c r="BF221" i="17" s="1"/>
  <c r="BF222" i="17" s="1"/>
  <c r="BF223" i="17" s="1"/>
  <c r="BF224" i="17" s="1"/>
  <c r="BF225" i="17" s="1"/>
  <c r="BE217" i="17"/>
  <c r="BE218" i="17" s="1"/>
  <c r="BE219" i="17" s="1"/>
  <c r="BE220" i="17" s="1"/>
  <c r="BE221" i="17" s="1"/>
  <c r="BE222" i="17" s="1"/>
  <c r="BE223" i="17" s="1"/>
  <c r="BE224" i="17" s="1"/>
  <c r="BE225" i="17" s="1"/>
  <c r="CH216" i="17"/>
  <c r="BZ216" i="17"/>
  <c r="BZ217" i="17" s="1"/>
  <c r="BZ218" i="17" s="1"/>
  <c r="BZ219" i="17" s="1"/>
  <c r="BZ220" i="17" s="1"/>
  <c r="BZ221" i="17" s="1"/>
  <c r="BZ222" i="17" s="1"/>
  <c r="BZ223" i="17" s="1"/>
  <c r="BZ224" i="17" s="1"/>
  <c r="BZ225" i="17" s="1"/>
  <c r="CH214" i="17"/>
  <c r="CH213" i="17"/>
  <c r="CH212" i="17"/>
  <c r="CH211" i="17"/>
  <c r="CH210" i="17"/>
  <c r="CH209" i="17"/>
  <c r="CH208" i="17"/>
  <c r="CH207" i="17"/>
  <c r="CH206" i="17"/>
  <c r="BZ206" i="17"/>
  <c r="BZ207" i="17" s="1"/>
  <c r="BZ208" i="17" s="1"/>
  <c r="BZ209" i="17" s="1"/>
  <c r="BZ210" i="17" s="1"/>
  <c r="BZ211" i="17" s="1"/>
  <c r="BZ212" i="17" s="1"/>
  <c r="BZ213" i="17" s="1"/>
  <c r="BZ214" i="17" s="1"/>
  <c r="BG206" i="17"/>
  <c r="BG207" i="17" s="1"/>
  <c r="BG208" i="17" s="1"/>
  <c r="BG209" i="17" s="1"/>
  <c r="BG210" i="17" s="1"/>
  <c r="BG211" i="17" s="1"/>
  <c r="BG212" i="17" s="1"/>
  <c r="BG213" i="17" s="1"/>
  <c r="BG214" i="17" s="1"/>
  <c r="BF206" i="17"/>
  <c r="BF207" i="17" s="1"/>
  <c r="BF208" i="17" s="1"/>
  <c r="BF209" i="17" s="1"/>
  <c r="BF210" i="17" s="1"/>
  <c r="BF211" i="17" s="1"/>
  <c r="BF212" i="17" s="1"/>
  <c r="BF213" i="17" s="1"/>
  <c r="BF214" i="17" s="1"/>
  <c r="BE206" i="17"/>
  <c r="BE207" i="17" s="1"/>
  <c r="BE208" i="17" s="1"/>
  <c r="BE209" i="17" s="1"/>
  <c r="BE210" i="17" s="1"/>
  <c r="BE211" i="17" s="1"/>
  <c r="BE212" i="17" s="1"/>
  <c r="BE213" i="17" s="1"/>
  <c r="BE214" i="17" s="1"/>
  <c r="CH205" i="17"/>
  <c r="CH203" i="17"/>
  <c r="CH202" i="17"/>
  <c r="CH201" i="17"/>
  <c r="CH200" i="17"/>
  <c r="CH199" i="17"/>
  <c r="CH198" i="17"/>
  <c r="CH197" i="17"/>
  <c r="CH196" i="17"/>
  <c r="CH195" i="17"/>
  <c r="BG195" i="17"/>
  <c r="BG196" i="17" s="1"/>
  <c r="BG197" i="17" s="1"/>
  <c r="BG198" i="17" s="1"/>
  <c r="BG199" i="17" s="1"/>
  <c r="BG200" i="17" s="1"/>
  <c r="BG201" i="17" s="1"/>
  <c r="BG202" i="17" s="1"/>
  <c r="BG203" i="17" s="1"/>
  <c r="BF195" i="17"/>
  <c r="BF196" i="17" s="1"/>
  <c r="BF197" i="17" s="1"/>
  <c r="BF198" i="17" s="1"/>
  <c r="BF199" i="17" s="1"/>
  <c r="BF200" i="17" s="1"/>
  <c r="BF201" i="17" s="1"/>
  <c r="BF202" i="17" s="1"/>
  <c r="BF203" i="17" s="1"/>
  <c r="BE195" i="17"/>
  <c r="BE196" i="17" s="1"/>
  <c r="BE197" i="17" s="1"/>
  <c r="BE198" i="17" s="1"/>
  <c r="BE199" i="17" s="1"/>
  <c r="BE200" i="17" s="1"/>
  <c r="BE201" i="17" s="1"/>
  <c r="BE202" i="17" s="1"/>
  <c r="BE203" i="17" s="1"/>
  <c r="CH194" i="17"/>
  <c r="BZ194" i="17"/>
  <c r="CH192" i="17"/>
  <c r="CH191" i="17"/>
  <c r="CH190" i="17"/>
  <c r="CH189" i="17"/>
  <c r="CH188" i="17"/>
  <c r="CH187" i="17"/>
  <c r="CH186" i="17"/>
  <c r="CH185" i="17"/>
  <c r="CH184" i="17"/>
  <c r="BZ184" i="17"/>
  <c r="BG184" i="17"/>
  <c r="BG185" i="17" s="1"/>
  <c r="BG186" i="17" s="1"/>
  <c r="BG187" i="17" s="1"/>
  <c r="BG188" i="17" s="1"/>
  <c r="BG189" i="17" s="1"/>
  <c r="BG190" i="17" s="1"/>
  <c r="BG191" i="17" s="1"/>
  <c r="BG192" i="17" s="1"/>
  <c r="BF184" i="17"/>
  <c r="BF185" i="17" s="1"/>
  <c r="BF186" i="17" s="1"/>
  <c r="BF187" i="17" s="1"/>
  <c r="BF188" i="17" s="1"/>
  <c r="BF189" i="17" s="1"/>
  <c r="BF190" i="17" s="1"/>
  <c r="BF191" i="17" s="1"/>
  <c r="BF192" i="17" s="1"/>
  <c r="BE184" i="17"/>
  <c r="BE185" i="17" s="1"/>
  <c r="BE186" i="17" s="1"/>
  <c r="BE187" i="17" s="1"/>
  <c r="BE188" i="17" s="1"/>
  <c r="BE189" i="17" s="1"/>
  <c r="BE190" i="17" s="1"/>
  <c r="BE191" i="17" s="1"/>
  <c r="BE192" i="17" s="1"/>
  <c r="CH183" i="17"/>
  <c r="CH181" i="17"/>
  <c r="CH180" i="17"/>
  <c r="CH179" i="17"/>
  <c r="BG179" i="17"/>
  <c r="BG180" i="17" s="1"/>
  <c r="BG181" i="17" s="1"/>
  <c r="BF179" i="17"/>
  <c r="BF180" i="17" s="1"/>
  <c r="BF181" i="17" s="1"/>
  <c r="BE179" i="17"/>
  <c r="BE180" i="17" s="1"/>
  <c r="BE181" i="17" s="1"/>
  <c r="CH178" i="17"/>
  <c r="CH176" i="17"/>
  <c r="CH175" i="17"/>
  <c r="CH174" i="17"/>
  <c r="BG174" i="17"/>
  <c r="BG175" i="17" s="1"/>
  <c r="BG176" i="17" s="1"/>
  <c r="BF174" i="17"/>
  <c r="BF175" i="17" s="1"/>
  <c r="BF176" i="17" s="1"/>
  <c r="BE174" i="17"/>
  <c r="BE175" i="17" s="1"/>
  <c r="BE176" i="17" s="1"/>
  <c r="CH173" i="17"/>
  <c r="CH171" i="17"/>
  <c r="CH170" i="17"/>
  <c r="CH169" i="17"/>
  <c r="BG169" i="17"/>
  <c r="BG170" i="17" s="1"/>
  <c r="BG171" i="17" s="1"/>
  <c r="BF169" i="17"/>
  <c r="BF170" i="17" s="1"/>
  <c r="BF171" i="17" s="1"/>
  <c r="BE169" i="17"/>
  <c r="BE170" i="17" s="1"/>
  <c r="BE171" i="17" s="1"/>
  <c r="CH168" i="17"/>
  <c r="BZ168" i="17"/>
  <c r="CH166" i="17"/>
  <c r="CF166" i="17"/>
  <c r="CH165" i="17"/>
  <c r="CF165" i="17"/>
  <c r="CH164" i="17"/>
  <c r="CF164" i="17"/>
  <c r="BZ164" i="17"/>
  <c r="BZ165" i="17" s="1"/>
  <c r="BZ166" i="17" s="1"/>
  <c r="BG164" i="17"/>
  <c r="BG165" i="17" s="1"/>
  <c r="BG166" i="17" s="1"/>
  <c r="BF164" i="17"/>
  <c r="BF165" i="17" s="1"/>
  <c r="BF166" i="17" s="1"/>
  <c r="BE164" i="17"/>
  <c r="BE165" i="17" s="1"/>
  <c r="BE166" i="17" s="1"/>
  <c r="CH163" i="17"/>
  <c r="CF163" i="17"/>
  <c r="CH161" i="17"/>
  <c r="CH160" i="17"/>
  <c r="CH159" i="17"/>
  <c r="CH158" i="17"/>
  <c r="BG158" i="17"/>
  <c r="BG159" i="17" s="1"/>
  <c r="BG160" i="17" s="1"/>
  <c r="BG161" i="17" s="1"/>
  <c r="BF158" i="17"/>
  <c r="BF159" i="17" s="1"/>
  <c r="BF160" i="17" s="1"/>
  <c r="BF161" i="17" s="1"/>
  <c r="BE158" i="17"/>
  <c r="BE159" i="17" s="1"/>
  <c r="BE160" i="17" s="1"/>
  <c r="BE161" i="17" s="1"/>
  <c r="CH157" i="17"/>
  <c r="CH156" i="17"/>
  <c r="CH155" i="17"/>
  <c r="CH154" i="17"/>
  <c r="CH153" i="17"/>
  <c r="CH152" i="17"/>
  <c r="BG152" i="17"/>
  <c r="BG153" i="17" s="1"/>
  <c r="BG154" i="17" s="1"/>
  <c r="BG155" i="17" s="1"/>
  <c r="BF152" i="17"/>
  <c r="BF153" i="17" s="1"/>
  <c r="BF154" i="17" s="1"/>
  <c r="BF155" i="17" s="1"/>
  <c r="BE152" i="17"/>
  <c r="BE153" i="17" s="1"/>
  <c r="BE154" i="17" s="1"/>
  <c r="BE155" i="17" s="1"/>
  <c r="CH151" i="17"/>
  <c r="CH150" i="17"/>
  <c r="CH149" i="17"/>
  <c r="CH148" i="17"/>
  <c r="CH147" i="17"/>
  <c r="CH146" i="17"/>
  <c r="BG146" i="17"/>
  <c r="BG147" i="17" s="1"/>
  <c r="BG148" i="17" s="1"/>
  <c r="BG149" i="17" s="1"/>
  <c r="BF146" i="17"/>
  <c r="BF147" i="17" s="1"/>
  <c r="BF148" i="17" s="1"/>
  <c r="BF149" i="17" s="1"/>
  <c r="BE146" i="17"/>
  <c r="BE147" i="17" s="1"/>
  <c r="BE148" i="17" s="1"/>
  <c r="BE149" i="17" s="1"/>
  <c r="CH145" i="17"/>
  <c r="BZ145" i="17"/>
  <c r="BZ151" i="17" s="1"/>
  <c r="BZ157" i="17" s="1"/>
  <c r="BZ158" i="17" s="1"/>
  <c r="BZ159" i="17" s="1"/>
  <c r="BZ160" i="17" s="1"/>
  <c r="BZ161" i="17" s="1"/>
  <c r="CH143" i="17"/>
  <c r="CH142" i="17"/>
  <c r="CH141" i="17"/>
  <c r="CH140" i="17"/>
  <c r="BZ140" i="17"/>
  <c r="BZ141" i="17" s="1"/>
  <c r="BZ142" i="17" s="1"/>
  <c r="BZ143" i="17" s="1"/>
  <c r="BG140" i="17"/>
  <c r="BG141" i="17" s="1"/>
  <c r="BG142" i="17" s="1"/>
  <c r="BG143" i="17" s="1"/>
  <c r="BF140" i="17"/>
  <c r="BF141" i="17" s="1"/>
  <c r="BF142" i="17" s="1"/>
  <c r="BF143" i="17" s="1"/>
  <c r="BE140" i="17"/>
  <c r="BE141" i="17" s="1"/>
  <c r="BE142" i="17" s="1"/>
  <c r="BE143" i="17" s="1"/>
  <c r="CH139" i="17"/>
  <c r="CH137" i="17"/>
  <c r="CH136" i="17"/>
  <c r="CH135" i="17"/>
  <c r="CH134" i="17"/>
  <c r="BG134" i="17"/>
  <c r="BG135" i="17" s="1"/>
  <c r="BG136" i="17" s="1"/>
  <c r="BG137" i="17" s="1"/>
  <c r="BF134" i="17"/>
  <c r="BF135" i="17" s="1"/>
  <c r="BF136" i="17" s="1"/>
  <c r="BF137" i="17" s="1"/>
  <c r="BE134" i="17"/>
  <c r="BE135" i="17" s="1"/>
  <c r="BE136" i="17" s="1"/>
  <c r="BE137" i="17" s="1"/>
  <c r="CH133" i="17"/>
  <c r="CH131" i="17"/>
  <c r="CH130" i="17"/>
  <c r="CH129" i="17"/>
  <c r="CH128" i="17"/>
  <c r="BG128" i="17"/>
  <c r="BG129" i="17" s="1"/>
  <c r="BG130" i="17" s="1"/>
  <c r="BG131" i="17" s="1"/>
  <c r="BF128" i="17"/>
  <c r="BF129" i="17" s="1"/>
  <c r="BF130" i="17" s="1"/>
  <c r="BF131" i="17" s="1"/>
  <c r="BE128" i="17"/>
  <c r="BE129" i="17" s="1"/>
  <c r="BE130" i="17" s="1"/>
  <c r="BE131" i="17" s="1"/>
  <c r="CH127" i="17"/>
  <c r="CH125" i="17"/>
  <c r="CH124" i="17"/>
  <c r="CH123" i="17"/>
  <c r="CH122" i="17"/>
  <c r="BG122" i="17"/>
  <c r="BG123" i="17" s="1"/>
  <c r="BG124" i="17" s="1"/>
  <c r="BG125" i="17" s="1"/>
  <c r="BF122" i="17"/>
  <c r="BF123" i="17" s="1"/>
  <c r="BF124" i="17" s="1"/>
  <c r="BF125" i="17" s="1"/>
  <c r="BE122" i="17"/>
  <c r="BE123" i="17" s="1"/>
  <c r="BE124" i="17" s="1"/>
  <c r="BE125" i="17" s="1"/>
  <c r="CH121" i="17"/>
  <c r="BZ121" i="17"/>
  <c r="BZ127" i="17" s="1"/>
  <c r="CH119" i="17"/>
  <c r="CH118" i="17"/>
  <c r="CH117" i="17"/>
  <c r="CH116" i="17"/>
  <c r="BZ116" i="17"/>
  <c r="BZ122" i="17" s="1"/>
  <c r="BG116" i="17"/>
  <c r="BG117" i="17" s="1"/>
  <c r="BG118" i="17" s="1"/>
  <c r="BG119" i="17" s="1"/>
  <c r="BF116" i="17"/>
  <c r="BF117" i="17" s="1"/>
  <c r="BF118" i="17" s="1"/>
  <c r="BF119" i="17" s="1"/>
  <c r="BE116" i="17"/>
  <c r="BE117" i="17" s="1"/>
  <c r="BE118" i="17" s="1"/>
  <c r="BE119" i="17" s="1"/>
  <c r="CH115" i="17"/>
  <c r="CH113" i="17"/>
  <c r="CH112" i="17"/>
  <c r="CH111" i="17"/>
  <c r="CH110" i="17"/>
  <c r="BG110" i="17"/>
  <c r="BG111" i="17" s="1"/>
  <c r="BG112" i="17" s="1"/>
  <c r="BG113" i="17" s="1"/>
  <c r="BF110" i="17"/>
  <c r="BF111" i="17" s="1"/>
  <c r="BF112" i="17" s="1"/>
  <c r="BF113" i="17" s="1"/>
  <c r="BE110" i="17"/>
  <c r="BE111" i="17" s="1"/>
  <c r="BE112" i="17" s="1"/>
  <c r="BE113" i="17" s="1"/>
  <c r="CH109" i="17"/>
  <c r="CH107" i="17"/>
  <c r="CH106" i="17"/>
  <c r="CH105" i="17"/>
  <c r="CH104" i="17"/>
  <c r="BG104" i="17"/>
  <c r="BG105" i="17" s="1"/>
  <c r="BG106" i="17" s="1"/>
  <c r="BG107" i="17" s="1"/>
  <c r="BF104" i="17"/>
  <c r="BF105" i="17" s="1"/>
  <c r="BF106" i="17" s="1"/>
  <c r="BF107" i="17" s="1"/>
  <c r="BE104" i="17"/>
  <c r="BE105" i="17" s="1"/>
  <c r="BE106" i="17" s="1"/>
  <c r="BE107" i="17" s="1"/>
  <c r="CH103" i="17"/>
  <c r="BZ103" i="17"/>
  <c r="BZ104" i="17" s="1"/>
  <c r="BZ105" i="17" s="1"/>
  <c r="BZ106" i="17" s="1"/>
  <c r="BZ107" i="17" s="1"/>
  <c r="CH101" i="17"/>
  <c r="CH100" i="17"/>
  <c r="CH99" i="17"/>
  <c r="CH98" i="17"/>
  <c r="BG98" i="17"/>
  <c r="BG99" i="17" s="1"/>
  <c r="BG100" i="17" s="1"/>
  <c r="BG101" i="17" s="1"/>
  <c r="BF98" i="17"/>
  <c r="BF99" i="17" s="1"/>
  <c r="BF100" i="17" s="1"/>
  <c r="BF101" i="17" s="1"/>
  <c r="BE98" i="17"/>
  <c r="BE99" i="17" s="1"/>
  <c r="BE100" i="17" s="1"/>
  <c r="BE101" i="17" s="1"/>
  <c r="CH97" i="17"/>
  <c r="BZ97" i="17"/>
  <c r="BZ98" i="17" s="1"/>
  <c r="BZ99" i="17" s="1"/>
  <c r="BZ100" i="17" s="1"/>
  <c r="BZ101" i="17" s="1"/>
  <c r="CH95" i="17"/>
  <c r="CH94" i="17"/>
  <c r="CH93" i="17"/>
  <c r="CH92" i="17"/>
  <c r="BZ92" i="17"/>
  <c r="BZ93" i="17" s="1"/>
  <c r="BZ94" i="17" s="1"/>
  <c r="BZ95" i="17" s="1"/>
  <c r="BG92" i="17"/>
  <c r="BG93" i="17" s="1"/>
  <c r="BG94" i="17" s="1"/>
  <c r="BG95" i="17" s="1"/>
  <c r="BF92" i="17"/>
  <c r="BF93" i="17" s="1"/>
  <c r="BF94" i="17" s="1"/>
  <c r="BF95" i="17" s="1"/>
  <c r="BE92" i="17"/>
  <c r="BE93" i="17" s="1"/>
  <c r="BE94" i="17" s="1"/>
  <c r="BE95" i="17" s="1"/>
  <c r="CH91" i="17"/>
  <c r="CH89" i="17"/>
  <c r="BZ89" i="17"/>
  <c r="CH85" i="17"/>
  <c r="BZ85" i="17"/>
  <c r="BZ86" i="17" s="1"/>
  <c r="BZ87" i="17" s="1"/>
  <c r="BZ88" i="17" s="1"/>
  <c r="CH84" i="17"/>
  <c r="BZ84" i="17"/>
  <c r="CH82" i="17"/>
  <c r="BZ82" i="17"/>
  <c r="CH78" i="17"/>
  <c r="BZ78" i="17"/>
  <c r="BZ79" i="17" s="1"/>
  <c r="BZ80" i="17" s="1"/>
  <c r="BZ81" i="17" s="1"/>
  <c r="CH77" i="17"/>
  <c r="CH75" i="17"/>
  <c r="BZ75" i="17"/>
  <c r="CH71" i="17"/>
  <c r="BZ71" i="17"/>
  <c r="CH70" i="17"/>
  <c r="BZ70" i="17"/>
  <c r="CH68" i="17"/>
  <c r="BZ68" i="17"/>
  <c r="CH64" i="17"/>
  <c r="BZ64" i="17"/>
  <c r="BZ66" i="17" s="1"/>
  <c r="BZ74" i="17" s="1"/>
  <c r="CH63" i="17"/>
  <c r="CH61" i="17"/>
  <c r="BZ61" i="17"/>
  <c r="CH58" i="17"/>
  <c r="BZ58" i="17"/>
  <c r="CH57" i="17"/>
  <c r="BZ57" i="17"/>
  <c r="CH54" i="17"/>
  <c r="BZ54" i="17"/>
  <c r="CH52" i="17"/>
  <c r="BZ52" i="17"/>
  <c r="BZ59" i="17" s="1"/>
  <c r="CH51" i="17"/>
  <c r="CH49" i="17"/>
  <c r="CH48" i="17"/>
  <c r="CH47" i="17"/>
  <c r="CH46" i="17"/>
  <c r="CH45" i="17"/>
  <c r="CH44" i="17"/>
  <c r="BZ44" i="17"/>
  <c r="BZ45" i="17" s="1"/>
  <c r="BZ46" i="17" s="1"/>
  <c r="BZ47" i="17" s="1"/>
  <c r="BZ48" i="17" s="1"/>
  <c r="BZ49" i="17" s="1"/>
  <c r="BG44" i="17"/>
  <c r="BG45" i="17" s="1"/>
  <c r="BG46" i="17" s="1"/>
  <c r="BG47" i="17" s="1"/>
  <c r="BG48" i="17" s="1"/>
  <c r="BG49" i="17" s="1"/>
  <c r="BF44" i="17"/>
  <c r="BF45" i="17" s="1"/>
  <c r="BF46" i="17" s="1"/>
  <c r="BF47" i="17" s="1"/>
  <c r="BF48" i="17" s="1"/>
  <c r="BF49" i="17" s="1"/>
  <c r="BE44" i="17"/>
  <c r="BE45" i="17" s="1"/>
  <c r="BE46" i="17" s="1"/>
  <c r="BE47" i="17" s="1"/>
  <c r="BE48" i="17" s="1"/>
  <c r="BE49" i="17" s="1"/>
  <c r="CH43" i="17"/>
  <c r="CH42" i="17"/>
  <c r="CG41" i="17"/>
  <c r="CH41" i="17" s="1"/>
  <c r="CG40" i="17"/>
  <c r="CH40" i="17" s="1"/>
  <c r="CG39" i="17"/>
  <c r="CH39" i="17" s="1"/>
  <c r="CG38" i="17"/>
  <c r="CH38" i="17" s="1"/>
  <c r="CG37" i="17"/>
  <c r="CH37" i="17" s="1"/>
  <c r="BZ37" i="17"/>
  <c r="BZ38" i="17" s="1"/>
  <c r="BZ39" i="17" s="1"/>
  <c r="BZ40" i="17" s="1"/>
  <c r="BZ41" i="17" s="1"/>
  <c r="BY37" i="17"/>
  <c r="BY38" i="17" s="1"/>
  <c r="BY39" i="17" s="1"/>
  <c r="BY40" i="17" s="1"/>
  <c r="BY41" i="17" s="1"/>
  <c r="BX37" i="17"/>
  <c r="BX38" i="17" s="1"/>
  <c r="BX39" i="17" s="1"/>
  <c r="BX40" i="17" s="1"/>
  <c r="BX41" i="17" s="1"/>
  <c r="BE37" i="17"/>
  <c r="BE38" i="17" s="1"/>
  <c r="BE39" i="17" s="1"/>
  <c r="BE40" i="17" s="1"/>
  <c r="BE41" i="17" s="1"/>
  <c r="CG36" i="17"/>
  <c r="CH35" i="17"/>
  <c r="BL36" i="17"/>
  <c r="BV95" i="17"/>
  <c r="AK195" i="17"/>
  <c r="AJ89" i="17"/>
  <c r="AJ85" i="17"/>
  <c r="AJ84" i="17"/>
  <c r="AJ82" i="17"/>
  <c r="AJ78" i="17"/>
  <c r="AJ77" i="17"/>
  <c r="BQ77" i="17" s="1"/>
  <c r="BQ84" i="17" s="1"/>
  <c r="AJ75" i="17"/>
  <c r="AJ71" i="17"/>
  <c r="AJ70" i="17"/>
  <c r="AJ68" i="17"/>
  <c r="AJ64" i="17"/>
  <c r="AJ63" i="17"/>
  <c r="BQ63" i="17" s="1"/>
  <c r="BQ64" i="17" s="1"/>
  <c r="BQ65" i="17" s="1"/>
  <c r="BQ66" i="17" s="1"/>
  <c r="BQ67" i="17" s="1"/>
  <c r="BQ68" i="17" s="1"/>
  <c r="BQ70" i="17" s="1"/>
  <c r="BQ71" i="17" s="1"/>
  <c r="BQ72" i="17" s="1"/>
  <c r="BQ73" i="17" s="1"/>
  <c r="BQ74" i="17" s="1"/>
  <c r="BQ75" i="17" s="1"/>
  <c r="BJ89" i="17"/>
  <c r="BJ82" i="17"/>
  <c r="BJ75" i="17"/>
  <c r="BJ68" i="17"/>
  <c r="BJ41" i="17"/>
  <c r="BJ40" i="17"/>
  <c r="BJ39" i="17"/>
  <c r="BJ38" i="17"/>
  <c r="BJ37" i="17"/>
  <c r="BJ36" i="17"/>
  <c r="W249" i="17"/>
  <c r="W227" i="17"/>
  <c r="W205" i="17"/>
  <c r="W183" i="17"/>
  <c r="W163" i="17"/>
  <c r="X140" i="17"/>
  <c r="X141" i="17" s="1"/>
  <c r="X142" i="17" s="1"/>
  <c r="X143" i="17" s="1"/>
  <c r="W139" i="17"/>
  <c r="W115" i="17"/>
  <c r="W91" i="17"/>
  <c r="AD188" i="17"/>
  <c r="BK188" i="17" s="1"/>
  <c r="AX188" i="17"/>
  <c r="AD189" i="17"/>
  <c r="BK189" i="17" s="1"/>
  <c r="AX189" i="17"/>
  <c r="AD190" i="17"/>
  <c r="BK190" i="17" s="1"/>
  <c r="AX190" i="17"/>
  <c r="AD191" i="17"/>
  <c r="BK191" i="17" s="1"/>
  <c r="AX191" i="17"/>
  <c r="AD192" i="17"/>
  <c r="BK192" i="17" s="1"/>
  <c r="AX192" i="17"/>
  <c r="AD199" i="17"/>
  <c r="BK199" i="17" s="1"/>
  <c r="AX199" i="17"/>
  <c r="AD200" i="17"/>
  <c r="BK200" i="17" s="1"/>
  <c r="AX200" i="17"/>
  <c r="AD201" i="17"/>
  <c r="BK201" i="17" s="1"/>
  <c r="AX201" i="17"/>
  <c r="AD202" i="17"/>
  <c r="BK202" i="17" s="1"/>
  <c r="AX202" i="17"/>
  <c r="AD203" i="17"/>
  <c r="BK203" i="17" s="1"/>
  <c r="AX203" i="17"/>
  <c r="AD210" i="17"/>
  <c r="BK210" i="17" s="1"/>
  <c r="AX210" i="17"/>
  <c r="AD211" i="17"/>
  <c r="BK211" i="17" s="1"/>
  <c r="AX211" i="17"/>
  <c r="AD212" i="17"/>
  <c r="BK212" i="17" s="1"/>
  <c r="AX212" i="17"/>
  <c r="AD213" i="17"/>
  <c r="BK213" i="17" s="1"/>
  <c r="AX213" i="17"/>
  <c r="AD214" i="17"/>
  <c r="BK214" i="17" s="1"/>
  <c r="AX214" i="17"/>
  <c r="AD221" i="17"/>
  <c r="BK221" i="17" s="1"/>
  <c r="AX221" i="17"/>
  <c r="AD222" i="17"/>
  <c r="BK222" i="17" s="1"/>
  <c r="AX222" i="17"/>
  <c r="AD223" i="17"/>
  <c r="BK223" i="17" s="1"/>
  <c r="AX223" i="17"/>
  <c r="AD224" i="17"/>
  <c r="BK224" i="17" s="1"/>
  <c r="AX224" i="17"/>
  <c r="AD225" i="17"/>
  <c r="BK225" i="17" s="1"/>
  <c r="AX225" i="17"/>
  <c r="AD232" i="17"/>
  <c r="BK232" i="17" s="1"/>
  <c r="AX232" i="17"/>
  <c r="AD233" i="17"/>
  <c r="BK233" i="17" s="1"/>
  <c r="AX233" i="17"/>
  <c r="AD234" i="17"/>
  <c r="BK234" i="17" s="1"/>
  <c r="AX234" i="17"/>
  <c r="AD235" i="17"/>
  <c r="BK235" i="17" s="1"/>
  <c r="AX235" i="17"/>
  <c r="AD236" i="17"/>
  <c r="BK236" i="17" s="1"/>
  <c r="AX236" i="17"/>
  <c r="AD243" i="17"/>
  <c r="BK243" i="17" s="1"/>
  <c r="AX243" i="17"/>
  <c r="AD244" i="17"/>
  <c r="BK244" i="17" s="1"/>
  <c r="AX244" i="17"/>
  <c r="AD245" i="17"/>
  <c r="BK245" i="17" s="1"/>
  <c r="AX245" i="17"/>
  <c r="AD246" i="17"/>
  <c r="BK246" i="17" s="1"/>
  <c r="AX246" i="17"/>
  <c r="AD247" i="17"/>
  <c r="BK247" i="17" s="1"/>
  <c r="AX247" i="17"/>
  <c r="AD253" i="17"/>
  <c r="BK253" i="17" s="1"/>
  <c r="AX253" i="17"/>
  <c r="AD254" i="17"/>
  <c r="BK254" i="17" s="1"/>
  <c r="AX254" i="17"/>
  <c r="AD255" i="17"/>
  <c r="BK255" i="17" s="1"/>
  <c r="AX255" i="17"/>
  <c r="AD256" i="17"/>
  <c r="BK256" i="17" s="1"/>
  <c r="AX256" i="17"/>
  <c r="AP151" i="17"/>
  <c r="AP127" i="17"/>
  <c r="AP133" i="17" s="1"/>
  <c r="AP134" i="17" s="1"/>
  <c r="AP135" i="17" s="1"/>
  <c r="AP136" i="17" s="1"/>
  <c r="AP137" i="17" s="1"/>
  <c r="AP103" i="17"/>
  <c r="AP109" i="17" s="1"/>
  <c r="AP110" i="17" s="1"/>
  <c r="AP111" i="17" s="1"/>
  <c r="AP112" i="17" s="1"/>
  <c r="AP113" i="17" s="1"/>
  <c r="AP89" i="17"/>
  <c r="AP85" i="17"/>
  <c r="AP84" i="17"/>
  <c r="AP82" i="17"/>
  <c r="AP78" i="17"/>
  <c r="U64" i="17"/>
  <c r="AP75" i="17"/>
  <c r="AP71" i="17"/>
  <c r="AP70" i="17"/>
  <c r="BY70" i="17" s="1"/>
  <c r="BY71" i="17" s="1"/>
  <c r="BY72" i="17" s="1"/>
  <c r="BY73" i="17" s="1"/>
  <c r="BY74" i="17" s="1"/>
  <c r="BY75" i="17" s="1"/>
  <c r="AP68" i="17"/>
  <c r="AP64" i="17"/>
  <c r="AP61" i="17"/>
  <c r="AP58" i="17"/>
  <c r="AP57" i="17"/>
  <c r="AP54" i="17"/>
  <c r="AP52" i="17"/>
  <c r="AP55" i="17" s="1"/>
  <c r="AK184" i="17"/>
  <c r="AK178" i="17"/>
  <c r="AK173" i="17"/>
  <c r="AK168" i="17"/>
  <c r="BR168" i="17" s="1"/>
  <c r="AK163" i="17"/>
  <c r="AK151" i="17"/>
  <c r="BR151" i="17" s="1"/>
  <c r="AK131" i="17"/>
  <c r="AK130" i="17"/>
  <c r="AK129" i="17"/>
  <c r="AK128" i="17"/>
  <c r="AK127" i="17"/>
  <c r="BR127" i="17" s="1"/>
  <c r="AK125" i="17"/>
  <c r="BR125" i="17" s="1"/>
  <c r="AK124" i="17"/>
  <c r="BR124" i="17" s="1"/>
  <c r="AK123" i="17"/>
  <c r="BR123" i="17" s="1"/>
  <c r="AK122" i="17"/>
  <c r="BR122" i="17" s="1"/>
  <c r="AK121" i="17"/>
  <c r="BR121" i="17" s="1"/>
  <c r="AK119" i="17"/>
  <c r="BR119" i="17" s="1"/>
  <c r="AK118" i="17"/>
  <c r="BR118" i="17" s="1"/>
  <c r="AK117" i="17"/>
  <c r="BR117" i="17" s="1"/>
  <c r="AK116" i="17"/>
  <c r="BR116" i="17" s="1"/>
  <c r="AK115" i="17"/>
  <c r="BR115" i="17" s="1"/>
  <c r="AK113" i="17"/>
  <c r="BR113" i="17" s="1"/>
  <c r="AK112" i="17"/>
  <c r="BR112" i="17" s="1"/>
  <c r="AK111" i="17"/>
  <c r="BR111" i="17" s="1"/>
  <c r="AK110" i="17"/>
  <c r="BR110" i="17" s="1"/>
  <c r="AK109" i="17"/>
  <c r="BR109" i="17" s="1"/>
  <c r="AK107" i="17"/>
  <c r="BR107" i="17" s="1"/>
  <c r="AK106" i="17"/>
  <c r="BR106" i="17" s="1"/>
  <c r="AK105" i="17"/>
  <c r="BR105" i="17" s="1"/>
  <c r="AK104" i="17"/>
  <c r="BR104" i="17" s="1"/>
  <c r="AK103" i="17"/>
  <c r="BR103" i="17" s="1"/>
  <c r="AK101" i="17"/>
  <c r="BR101" i="17" s="1"/>
  <c r="AK100" i="17"/>
  <c r="BR100" i="17" s="1"/>
  <c r="AK99" i="17"/>
  <c r="BR99" i="17" s="1"/>
  <c r="AK98" i="17"/>
  <c r="BR98" i="17" s="1"/>
  <c r="AK97" i="17"/>
  <c r="BR97" i="17" s="1"/>
  <c r="AK95" i="17"/>
  <c r="BR95" i="17" s="1"/>
  <c r="AK94" i="17"/>
  <c r="BR94" i="17" s="1"/>
  <c r="AK93" i="17"/>
  <c r="BR93" i="17" s="1"/>
  <c r="AK92" i="17"/>
  <c r="BR92" i="17" s="1"/>
  <c r="AK91" i="17"/>
  <c r="BR91" i="17" s="1"/>
  <c r="AK89" i="17"/>
  <c r="BR89" i="17" s="1"/>
  <c r="AK85" i="17"/>
  <c r="BR85" i="17" s="1"/>
  <c r="AK84" i="17"/>
  <c r="BR84" i="17" s="1"/>
  <c r="AK82" i="17"/>
  <c r="BR82" i="17" s="1"/>
  <c r="AK78" i="17"/>
  <c r="BR78" i="17" s="1"/>
  <c r="AK77" i="17"/>
  <c r="BR77" i="17" s="1"/>
  <c r="AK75" i="17"/>
  <c r="BR75" i="17" s="1"/>
  <c r="AK71" i="17"/>
  <c r="BR71" i="17" s="1"/>
  <c r="AK70" i="17"/>
  <c r="BR70" i="17" s="1"/>
  <c r="AK68" i="17"/>
  <c r="BR68" i="17" s="1"/>
  <c r="AK64" i="17"/>
  <c r="BR64" i="17" s="1"/>
  <c r="AK63" i="17"/>
  <c r="BR63" i="17" s="1"/>
  <c r="AK61" i="17"/>
  <c r="BR61" i="17" s="1"/>
  <c r="AK58" i="17"/>
  <c r="BR58" i="17" s="1"/>
  <c r="AK57" i="17"/>
  <c r="BR57" i="17" s="1"/>
  <c r="AK54" i="17"/>
  <c r="BR54" i="17" s="1"/>
  <c r="AK52" i="17"/>
  <c r="BR52" i="17" s="1"/>
  <c r="AK51" i="17"/>
  <c r="BR51" i="17" s="1"/>
  <c r="AK260" i="17"/>
  <c r="AK261" i="17" s="1"/>
  <c r="AD252" i="17"/>
  <c r="BK252" i="17" s="1"/>
  <c r="AD251" i="17"/>
  <c r="BK251" i="17" s="1"/>
  <c r="AD250" i="17"/>
  <c r="BK250" i="17" s="1"/>
  <c r="AD249" i="17"/>
  <c r="BK249" i="17" s="1"/>
  <c r="AD242" i="17"/>
  <c r="BK242" i="17" s="1"/>
  <c r="AD241" i="17"/>
  <c r="BK241" i="17" s="1"/>
  <c r="AD240" i="17"/>
  <c r="BK240" i="17" s="1"/>
  <c r="AD239" i="17"/>
  <c r="BK239" i="17" s="1"/>
  <c r="AD238" i="17"/>
  <c r="BK238" i="17" s="1"/>
  <c r="AD231" i="17"/>
  <c r="BK231" i="17" s="1"/>
  <c r="AD230" i="17"/>
  <c r="BK230" i="17" s="1"/>
  <c r="AD229" i="17"/>
  <c r="BK229" i="17" s="1"/>
  <c r="AD228" i="17"/>
  <c r="BK228" i="17" s="1"/>
  <c r="AD227" i="17"/>
  <c r="BK227" i="17" s="1"/>
  <c r="AD220" i="17"/>
  <c r="BK220" i="17" s="1"/>
  <c r="AD219" i="17"/>
  <c r="BK219" i="17" s="1"/>
  <c r="AD218" i="17"/>
  <c r="BK218" i="17" s="1"/>
  <c r="AD217" i="17"/>
  <c r="BK217" i="17" s="1"/>
  <c r="AD216" i="17"/>
  <c r="BK216" i="17" s="1"/>
  <c r="AD209" i="17"/>
  <c r="BK209" i="17" s="1"/>
  <c r="AD208" i="17"/>
  <c r="BK208" i="17" s="1"/>
  <c r="AD207" i="17"/>
  <c r="BK207" i="17" s="1"/>
  <c r="AD206" i="17"/>
  <c r="BK206" i="17" s="1"/>
  <c r="AD205" i="17"/>
  <c r="BK205" i="17" s="1"/>
  <c r="AD198" i="17"/>
  <c r="BK198" i="17" s="1"/>
  <c r="AD197" i="17"/>
  <c r="BK197" i="17" s="1"/>
  <c r="AD196" i="17"/>
  <c r="BK196" i="17" s="1"/>
  <c r="AD195" i="17"/>
  <c r="BK195" i="17" s="1"/>
  <c r="AD194" i="17"/>
  <c r="BK194" i="17" s="1"/>
  <c r="AD187" i="17"/>
  <c r="BK187" i="17" s="1"/>
  <c r="AD186" i="17"/>
  <c r="BK186" i="17" s="1"/>
  <c r="AD185" i="17"/>
  <c r="BK185" i="17" s="1"/>
  <c r="AD184" i="17"/>
  <c r="BK184" i="17" s="1"/>
  <c r="AD183" i="17"/>
  <c r="BK183" i="17" s="1"/>
  <c r="AD181" i="17"/>
  <c r="BK181" i="17" s="1"/>
  <c r="AD180" i="17"/>
  <c r="BK180" i="17" s="1"/>
  <c r="AD179" i="17"/>
  <c r="BK179" i="17" s="1"/>
  <c r="AD178" i="17"/>
  <c r="BK178" i="17" s="1"/>
  <c r="AD176" i="17"/>
  <c r="BK176" i="17" s="1"/>
  <c r="AD175" i="17"/>
  <c r="BK175" i="17" s="1"/>
  <c r="AD174" i="17"/>
  <c r="BK174" i="17" s="1"/>
  <c r="AD173" i="17"/>
  <c r="BK173" i="17" s="1"/>
  <c r="AD171" i="17"/>
  <c r="BK171" i="17" s="1"/>
  <c r="AD170" i="17"/>
  <c r="BK170" i="17" s="1"/>
  <c r="AD169" i="17"/>
  <c r="BK169" i="17" s="1"/>
  <c r="AD168" i="17"/>
  <c r="BK168" i="17" s="1"/>
  <c r="AD166" i="17"/>
  <c r="BK166" i="17" s="1"/>
  <c r="AD165" i="17"/>
  <c r="BK165" i="17" s="1"/>
  <c r="AD164" i="17"/>
  <c r="BK164" i="17" s="1"/>
  <c r="AD163" i="17"/>
  <c r="BK163" i="17" s="1"/>
  <c r="AD161" i="17"/>
  <c r="BK161" i="17" s="1"/>
  <c r="AD160" i="17"/>
  <c r="BK160" i="17" s="1"/>
  <c r="AD159" i="17"/>
  <c r="BK159" i="17" s="1"/>
  <c r="AD158" i="17"/>
  <c r="BK158" i="17" s="1"/>
  <c r="AD157" i="17"/>
  <c r="BK157" i="17" s="1"/>
  <c r="AD155" i="17"/>
  <c r="BK155" i="17" s="1"/>
  <c r="AD154" i="17"/>
  <c r="BK154" i="17" s="1"/>
  <c r="AD153" i="17"/>
  <c r="BK153" i="17" s="1"/>
  <c r="AD152" i="17"/>
  <c r="BK152" i="17" s="1"/>
  <c r="AD151" i="17"/>
  <c r="BK151" i="17" s="1"/>
  <c r="AD149" i="17"/>
  <c r="BK149" i="17" s="1"/>
  <c r="AD148" i="17"/>
  <c r="BK148" i="17" s="1"/>
  <c r="AD147" i="17"/>
  <c r="BK147" i="17" s="1"/>
  <c r="AD146" i="17"/>
  <c r="BK146" i="17" s="1"/>
  <c r="AD145" i="17"/>
  <c r="BK145" i="17" s="1"/>
  <c r="AD143" i="17"/>
  <c r="BK143" i="17" s="1"/>
  <c r="AD142" i="17"/>
  <c r="BK142" i="17" s="1"/>
  <c r="AD141" i="17"/>
  <c r="BK141" i="17" s="1"/>
  <c r="AD140" i="17"/>
  <c r="BK140" i="17" s="1"/>
  <c r="AD139" i="17"/>
  <c r="BK139" i="17" s="1"/>
  <c r="AD137" i="17"/>
  <c r="BK137" i="17" s="1"/>
  <c r="AD136" i="17"/>
  <c r="BK136" i="17" s="1"/>
  <c r="AD135" i="17"/>
  <c r="BK135" i="17" s="1"/>
  <c r="AD134" i="17"/>
  <c r="BK134" i="17" s="1"/>
  <c r="BK133" i="17"/>
  <c r="AD131" i="17"/>
  <c r="BK131" i="17" s="1"/>
  <c r="AD130" i="17"/>
  <c r="BK130" i="17" s="1"/>
  <c r="AD129" i="17"/>
  <c r="BK129" i="17" s="1"/>
  <c r="AD128" i="17"/>
  <c r="BK128" i="17" s="1"/>
  <c r="AD127" i="17"/>
  <c r="AD125" i="17"/>
  <c r="BK125" i="17" s="1"/>
  <c r="AD124" i="17"/>
  <c r="BK124" i="17" s="1"/>
  <c r="AD123" i="17"/>
  <c r="BK123" i="17" s="1"/>
  <c r="AD122" i="17"/>
  <c r="BK122" i="17" s="1"/>
  <c r="AD121" i="17"/>
  <c r="BK121" i="17" s="1"/>
  <c r="AD119" i="17"/>
  <c r="BK119" i="17" s="1"/>
  <c r="AD118" i="17"/>
  <c r="BK118" i="17" s="1"/>
  <c r="AD117" i="17"/>
  <c r="BK117" i="17" s="1"/>
  <c r="AD116" i="17"/>
  <c r="BK116" i="17" s="1"/>
  <c r="AD115" i="17"/>
  <c r="BK115" i="17" s="1"/>
  <c r="AD113" i="17"/>
  <c r="BK113" i="17" s="1"/>
  <c r="AD112" i="17"/>
  <c r="BK112" i="17" s="1"/>
  <c r="AD111" i="17"/>
  <c r="BK111" i="17" s="1"/>
  <c r="AD110" i="17"/>
  <c r="BK110" i="17" s="1"/>
  <c r="AD109" i="17"/>
  <c r="BK109" i="17" s="1"/>
  <c r="AD107" i="17"/>
  <c r="BK107" i="17" s="1"/>
  <c r="AD106" i="17"/>
  <c r="BK106" i="17" s="1"/>
  <c r="AD105" i="17"/>
  <c r="BK105" i="17" s="1"/>
  <c r="AD104" i="17"/>
  <c r="BK104" i="17" s="1"/>
  <c r="AD103" i="17"/>
  <c r="BK103" i="17" s="1"/>
  <c r="AD101" i="17"/>
  <c r="BK101" i="17" s="1"/>
  <c r="AD100" i="17"/>
  <c r="BK100" i="17" s="1"/>
  <c r="AD99" i="17"/>
  <c r="BK99" i="17" s="1"/>
  <c r="AD98" i="17"/>
  <c r="BK98" i="17" s="1"/>
  <c r="AD97" i="17"/>
  <c r="BK97" i="17" s="1"/>
  <c r="AD95" i="17"/>
  <c r="BK95" i="17" s="1"/>
  <c r="AD94" i="17"/>
  <c r="BK94" i="17" s="1"/>
  <c r="AD93" i="17"/>
  <c r="BK93" i="17" s="1"/>
  <c r="AD92" i="17"/>
  <c r="BK92" i="17" s="1"/>
  <c r="AD91" i="17"/>
  <c r="BK91" i="17" s="1"/>
  <c r="BK89" i="17"/>
  <c r="BK85" i="17"/>
  <c r="BK84" i="17"/>
  <c r="BK82" i="17"/>
  <c r="BK78" i="17"/>
  <c r="BK77" i="17"/>
  <c r="BK75" i="17"/>
  <c r="BK71" i="17"/>
  <c r="BK70" i="17"/>
  <c r="BK68" i="17"/>
  <c r="BK64" i="17"/>
  <c r="BK63" i="17"/>
  <c r="AD61" i="17"/>
  <c r="BK61" i="17" s="1"/>
  <c r="AD58" i="17"/>
  <c r="BK58" i="17" s="1"/>
  <c r="AD57" i="17"/>
  <c r="BK57" i="17" s="1"/>
  <c r="AD54" i="17"/>
  <c r="BK54" i="17" s="1"/>
  <c r="AD52" i="17"/>
  <c r="BK52" i="17" s="1"/>
  <c r="AD51" i="17"/>
  <c r="BK51" i="17" s="1"/>
  <c r="AD265" i="17"/>
  <c r="AD264" i="17"/>
  <c r="AD263" i="17"/>
  <c r="AD262" i="17"/>
  <c r="AD261" i="17"/>
  <c r="AD260" i="17"/>
  <c r="AD49" i="17"/>
  <c r="BK49" i="17" s="1"/>
  <c r="AD48" i="17"/>
  <c r="BK48" i="17" s="1"/>
  <c r="AD47" i="17"/>
  <c r="BK47" i="17" s="1"/>
  <c r="AD46" i="17"/>
  <c r="BK46" i="17" s="1"/>
  <c r="AD45" i="17"/>
  <c r="BK45" i="17" s="1"/>
  <c r="AD44" i="17"/>
  <c r="BK44" i="17" s="1"/>
  <c r="BK41" i="17"/>
  <c r="BK40" i="17"/>
  <c r="BK39" i="17"/>
  <c r="BK38" i="17"/>
  <c r="BK37" i="17"/>
  <c r="BK36" i="17"/>
  <c r="AL260" i="17"/>
  <c r="AN260" i="17" s="1"/>
  <c r="AN261" i="17" s="1"/>
  <c r="AN262" i="17" s="1"/>
  <c r="AN263" i="17" s="1"/>
  <c r="AN264" i="17" s="1"/>
  <c r="AN265" i="17" s="1"/>
  <c r="AW37" i="17"/>
  <c r="AX37" i="17" s="1"/>
  <c r="AW38" i="17"/>
  <c r="AX38" i="17" s="1"/>
  <c r="AW39" i="17"/>
  <c r="AX39" i="17" s="1"/>
  <c r="AW40" i="17"/>
  <c r="AX40" i="17" s="1"/>
  <c r="AW41" i="17"/>
  <c r="AX41" i="17" s="1"/>
  <c r="AW36" i="17"/>
  <c r="AX252" i="17"/>
  <c r="AX251" i="17"/>
  <c r="AX250" i="17"/>
  <c r="AQ250" i="17"/>
  <c r="AQ251" i="17" s="1"/>
  <c r="AQ252" i="17" s="1"/>
  <c r="AQ253" i="17" s="1"/>
  <c r="AQ254" i="17" s="1"/>
  <c r="AQ255" i="17" s="1"/>
  <c r="AQ256" i="17" s="1"/>
  <c r="Z250" i="17"/>
  <c r="Z251" i="17" s="1"/>
  <c r="Z252" i="17" s="1"/>
  <c r="Z253" i="17" s="1"/>
  <c r="Z254" i="17" s="1"/>
  <c r="Z255" i="17" s="1"/>
  <c r="Z256" i="17" s="1"/>
  <c r="Y250" i="17"/>
  <c r="Y251" i="17" s="1"/>
  <c r="Y252" i="17" s="1"/>
  <c r="Y253" i="17" s="1"/>
  <c r="Y254" i="17" s="1"/>
  <c r="Y255" i="17" s="1"/>
  <c r="Y256" i="17" s="1"/>
  <c r="X250" i="17"/>
  <c r="X251" i="17" s="1"/>
  <c r="X252" i="17" s="1"/>
  <c r="X253" i="17" s="1"/>
  <c r="X254" i="17" s="1"/>
  <c r="X255" i="17" s="1"/>
  <c r="X256" i="17" s="1"/>
  <c r="U250" i="17"/>
  <c r="AX249" i="17"/>
  <c r="AV249" i="17"/>
  <c r="K249" i="17" s="1"/>
  <c r="AX242" i="17"/>
  <c r="AX241" i="17"/>
  <c r="AX240" i="17"/>
  <c r="AX239" i="17"/>
  <c r="Z239" i="17"/>
  <c r="Z240" i="17" s="1"/>
  <c r="Z241" i="17" s="1"/>
  <c r="Z242" i="17" s="1"/>
  <c r="Z243" i="17" s="1"/>
  <c r="Z244" i="17" s="1"/>
  <c r="Z245" i="17" s="1"/>
  <c r="Z246" i="17" s="1"/>
  <c r="Z247" i="17" s="1"/>
  <c r="Y239" i="17"/>
  <c r="Y240" i="17" s="1"/>
  <c r="Y241" i="17" s="1"/>
  <c r="Y242" i="17" s="1"/>
  <c r="Y243" i="17" s="1"/>
  <c r="Y244" i="17" s="1"/>
  <c r="Y245" i="17" s="1"/>
  <c r="Y246" i="17" s="1"/>
  <c r="Y247" i="17" s="1"/>
  <c r="X239" i="17"/>
  <c r="X240" i="17" s="1"/>
  <c r="X241" i="17" s="1"/>
  <c r="X242" i="17" s="1"/>
  <c r="X243" i="17" s="1"/>
  <c r="X244" i="17" s="1"/>
  <c r="X245" i="17" s="1"/>
  <c r="X246" i="17" s="1"/>
  <c r="X247" i="17" s="1"/>
  <c r="AX238" i="17"/>
  <c r="AV238" i="17"/>
  <c r="AV241" i="17" s="1"/>
  <c r="K241" i="17" s="1"/>
  <c r="AQ238" i="17"/>
  <c r="AX231" i="17"/>
  <c r="AX230" i="17"/>
  <c r="AX229" i="17"/>
  <c r="AX228" i="17"/>
  <c r="AQ228" i="17"/>
  <c r="Z228" i="17"/>
  <c r="Z229" i="17" s="1"/>
  <c r="Z230" i="17" s="1"/>
  <c r="Z231" i="17" s="1"/>
  <c r="Z232" i="17" s="1"/>
  <c r="Z233" i="17" s="1"/>
  <c r="Z234" i="17" s="1"/>
  <c r="Z235" i="17" s="1"/>
  <c r="Z236" i="17" s="1"/>
  <c r="Y228" i="17"/>
  <c r="Y229" i="17" s="1"/>
  <c r="Y230" i="17" s="1"/>
  <c r="Y231" i="17" s="1"/>
  <c r="Y232" i="17" s="1"/>
  <c r="Y233" i="17" s="1"/>
  <c r="Y234" i="17" s="1"/>
  <c r="Y235" i="17" s="1"/>
  <c r="Y236" i="17" s="1"/>
  <c r="X228" i="17"/>
  <c r="X229" i="17" s="1"/>
  <c r="X230" i="17" s="1"/>
  <c r="X231" i="17" s="1"/>
  <c r="X232" i="17" s="1"/>
  <c r="X233" i="17" s="1"/>
  <c r="X234" i="17" s="1"/>
  <c r="X235" i="17" s="1"/>
  <c r="X236" i="17" s="1"/>
  <c r="AX227" i="17"/>
  <c r="AV227" i="17"/>
  <c r="AV236" i="17" s="1"/>
  <c r="K236" i="17" s="1"/>
  <c r="AX220" i="17"/>
  <c r="AX219" i="17"/>
  <c r="AX218" i="17"/>
  <c r="AX217" i="17"/>
  <c r="Z217" i="17"/>
  <c r="Z218" i="17" s="1"/>
  <c r="Z219" i="17" s="1"/>
  <c r="Z220" i="17" s="1"/>
  <c r="Z221" i="17" s="1"/>
  <c r="Z222" i="17" s="1"/>
  <c r="Z223" i="17" s="1"/>
  <c r="Z224" i="17" s="1"/>
  <c r="Z225" i="17" s="1"/>
  <c r="Y217" i="17"/>
  <c r="Y218" i="17" s="1"/>
  <c r="Y219" i="17" s="1"/>
  <c r="Y220" i="17" s="1"/>
  <c r="Y221" i="17" s="1"/>
  <c r="Y222" i="17" s="1"/>
  <c r="Y223" i="17" s="1"/>
  <c r="Y224" i="17" s="1"/>
  <c r="Y225" i="17" s="1"/>
  <c r="X217" i="17"/>
  <c r="X218" i="17" s="1"/>
  <c r="X219" i="17" s="1"/>
  <c r="X220" i="17" s="1"/>
  <c r="X221" i="17" s="1"/>
  <c r="X222" i="17" s="1"/>
  <c r="X223" i="17" s="1"/>
  <c r="X224" i="17" s="1"/>
  <c r="X225" i="17" s="1"/>
  <c r="AX216" i="17"/>
  <c r="AV216" i="17"/>
  <c r="AV219" i="17" s="1"/>
  <c r="K219" i="17" s="1"/>
  <c r="AQ216" i="17"/>
  <c r="AQ217" i="17" s="1"/>
  <c r="AQ218" i="17" s="1"/>
  <c r="AQ219" i="17" s="1"/>
  <c r="AQ220" i="17" s="1"/>
  <c r="AQ221" i="17" s="1"/>
  <c r="AQ222" i="17" s="1"/>
  <c r="AQ223" i="17" s="1"/>
  <c r="AQ224" i="17" s="1"/>
  <c r="AQ225" i="17" s="1"/>
  <c r="AX209" i="17"/>
  <c r="AX208" i="17"/>
  <c r="AX207" i="17"/>
  <c r="AX206" i="17"/>
  <c r="AQ206" i="17"/>
  <c r="AQ207" i="17" s="1"/>
  <c r="AQ208" i="17" s="1"/>
  <c r="AQ209" i="17" s="1"/>
  <c r="AQ210" i="17" s="1"/>
  <c r="AQ211" i="17" s="1"/>
  <c r="AQ212" i="17" s="1"/>
  <c r="AQ213" i="17" s="1"/>
  <c r="AQ214" i="17" s="1"/>
  <c r="Z206" i="17"/>
  <c r="Z207" i="17" s="1"/>
  <c r="Z208" i="17" s="1"/>
  <c r="Z209" i="17" s="1"/>
  <c r="Z210" i="17" s="1"/>
  <c r="Z211" i="17" s="1"/>
  <c r="Z212" i="17" s="1"/>
  <c r="Z213" i="17" s="1"/>
  <c r="Z214" i="17" s="1"/>
  <c r="Y206" i="17"/>
  <c r="Y207" i="17" s="1"/>
  <c r="Y208" i="17" s="1"/>
  <c r="Y209" i="17" s="1"/>
  <c r="Y210" i="17" s="1"/>
  <c r="Y211" i="17" s="1"/>
  <c r="Y212" i="17" s="1"/>
  <c r="Y213" i="17" s="1"/>
  <c r="Y214" i="17" s="1"/>
  <c r="X206" i="17"/>
  <c r="X207" i="17" s="1"/>
  <c r="X208" i="17" s="1"/>
  <c r="X209" i="17" s="1"/>
  <c r="X210" i="17" s="1"/>
  <c r="X211" i="17" s="1"/>
  <c r="X212" i="17" s="1"/>
  <c r="X213" i="17" s="1"/>
  <c r="X214" i="17" s="1"/>
  <c r="AX205" i="17"/>
  <c r="AV205" i="17"/>
  <c r="AV207" i="17" s="1"/>
  <c r="K207" i="17" s="1"/>
  <c r="AX198" i="17"/>
  <c r="AX197" i="17"/>
  <c r="AX196" i="17"/>
  <c r="AX195" i="17"/>
  <c r="Z195" i="17"/>
  <c r="Z196" i="17" s="1"/>
  <c r="Z197" i="17" s="1"/>
  <c r="Z198" i="17" s="1"/>
  <c r="Z199" i="17" s="1"/>
  <c r="Z200" i="17" s="1"/>
  <c r="Z201" i="17" s="1"/>
  <c r="Z202" i="17" s="1"/>
  <c r="Z203" i="17" s="1"/>
  <c r="Y195" i="17"/>
  <c r="Y196" i="17" s="1"/>
  <c r="Y197" i="17" s="1"/>
  <c r="Y198" i="17" s="1"/>
  <c r="Y199" i="17" s="1"/>
  <c r="Y200" i="17" s="1"/>
  <c r="Y201" i="17" s="1"/>
  <c r="Y202" i="17" s="1"/>
  <c r="Y203" i="17" s="1"/>
  <c r="X195" i="17"/>
  <c r="X196" i="17" s="1"/>
  <c r="X197" i="17" s="1"/>
  <c r="X198" i="17" s="1"/>
  <c r="X199" i="17" s="1"/>
  <c r="X200" i="17" s="1"/>
  <c r="X201" i="17" s="1"/>
  <c r="X202" i="17" s="1"/>
  <c r="X203" i="17" s="1"/>
  <c r="AX194" i="17"/>
  <c r="AV194" i="17"/>
  <c r="AV203" i="17" s="1"/>
  <c r="K203" i="17" s="1"/>
  <c r="AQ194" i="17"/>
  <c r="AX193" i="17"/>
  <c r="AX187" i="17"/>
  <c r="AX186" i="17"/>
  <c r="AX185" i="17"/>
  <c r="AX184" i="17"/>
  <c r="AQ184" i="17"/>
  <c r="Z184" i="17"/>
  <c r="Z185" i="17" s="1"/>
  <c r="Z186" i="17" s="1"/>
  <c r="Z187" i="17" s="1"/>
  <c r="Z188" i="17" s="1"/>
  <c r="Z189" i="17" s="1"/>
  <c r="Z190" i="17" s="1"/>
  <c r="Z191" i="17" s="1"/>
  <c r="Z192" i="17" s="1"/>
  <c r="Y184" i="17"/>
  <c r="Y185" i="17" s="1"/>
  <c r="Y186" i="17" s="1"/>
  <c r="Y187" i="17" s="1"/>
  <c r="Y188" i="17" s="1"/>
  <c r="Y189" i="17" s="1"/>
  <c r="Y190" i="17" s="1"/>
  <c r="Y191" i="17" s="1"/>
  <c r="Y192" i="17" s="1"/>
  <c r="X184" i="17"/>
  <c r="X185" i="17" s="1"/>
  <c r="X186" i="17" s="1"/>
  <c r="X187" i="17" s="1"/>
  <c r="X188" i="17" s="1"/>
  <c r="X189" i="17" s="1"/>
  <c r="X190" i="17" s="1"/>
  <c r="X191" i="17" s="1"/>
  <c r="X192" i="17" s="1"/>
  <c r="AX183" i="17"/>
  <c r="AV183" i="17"/>
  <c r="K183" i="17" s="1"/>
  <c r="AX181" i="17"/>
  <c r="AX180" i="17"/>
  <c r="AX179" i="17"/>
  <c r="Z179" i="17"/>
  <c r="Z180" i="17" s="1"/>
  <c r="Z181" i="17" s="1"/>
  <c r="Y179" i="17"/>
  <c r="Y180" i="17" s="1"/>
  <c r="Y181" i="17" s="1"/>
  <c r="X179" i="17"/>
  <c r="X180" i="17" s="1"/>
  <c r="X181" i="17" s="1"/>
  <c r="AX178" i="17"/>
  <c r="AV178" i="17"/>
  <c r="AV179" i="17" s="1"/>
  <c r="AP178" i="17"/>
  <c r="AP179" i="17" s="1"/>
  <c r="AP180" i="17" s="1"/>
  <c r="AP181" i="17" s="1"/>
  <c r="AX176" i="17"/>
  <c r="AX175" i="17"/>
  <c r="AX174" i="17"/>
  <c r="Z174" i="17"/>
  <c r="Z175" i="17" s="1"/>
  <c r="Z176" i="17" s="1"/>
  <c r="Y174" i="17"/>
  <c r="Y175" i="17" s="1"/>
  <c r="Y176" i="17" s="1"/>
  <c r="X174" i="17"/>
  <c r="X175" i="17" s="1"/>
  <c r="X176" i="17" s="1"/>
  <c r="AX173" i="17"/>
  <c r="AV173" i="17"/>
  <c r="K173" i="17" s="1"/>
  <c r="AP173" i="17"/>
  <c r="AP174" i="17" s="1"/>
  <c r="AP175" i="17" s="1"/>
  <c r="AP176" i="17" s="1"/>
  <c r="AX171" i="17"/>
  <c r="AX170" i="17"/>
  <c r="AX169" i="17"/>
  <c r="Z169" i="17"/>
  <c r="Z170" i="17" s="1"/>
  <c r="Z171" i="17" s="1"/>
  <c r="Y169" i="17"/>
  <c r="Y170" i="17" s="1"/>
  <c r="Y171" i="17" s="1"/>
  <c r="X169" i="17"/>
  <c r="X170" i="17" s="1"/>
  <c r="X171" i="17" s="1"/>
  <c r="AX168" i="17"/>
  <c r="AV168" i="17"/>
  <c r="K168" i="17" s="1"/>
  <c r="AY168" i="17" s="1"/>
  <c r="AZ168" i="17" s="1"/>
  <c r="AQ168" i="17"/>
  <c r="AQ173" i="17" s="1"/>
  <c r="AP168" i="17"/>
  <c r="AP169" i="17" s="1"/>
  <c r="AP170" i="17" s="1"/>
  <c r="AP171" i="17" s="1"/>
  <c r="AX166" i="17"/>
  <c r="AV166" i="17"/>
  <c r="K166" i="17" s="1"/>
  <c r="AX165" i="17"/>
  <c r="AV165" i="17"/>
  <c r="K165" i="17" s="1"/>
  <c r="CI165" i="17" s="1"/>
  <c r="CJ165" i="17" s="1"/>
  <c r="AX164" i="17"/>
  <c r="AV164" i="17"/>
  <c r="K164" i="17" s="1"/>
  <c r="AQ164" i="17"/>
  <c r="AQ165" i="17" s="1"/>
  <c r="AQ166" i="17" s="1"/>
  <c r="AP164" i="17"/>
  <c r="AP165" i="17" s="1"/>
  <c r="AP166" i="17" s="1"/>
  <c r="Z164" i="17"/>
  <c r="Z165" i="17" s="1"/>
  <c r="Z166" i="17" s="1"/>
  <c r="Y164" i="17"/>
  <c r="Y165" i="17" s="1"/>
  <c r="Y166" i="17" s="1"/>
  <c r="X164" i="17"/>
  <c r="X165" i="17" s="1"/>
  <c r="X166" i="17" s="1"/>
  <c r="AX163" i="17"/>
  <c r="AV163" i="17"/>
  <c r="K163" i="17" s="1"/>
  <c r="AX161" i="17"/>
  <c r="AX160" i="17"/>
  <c r="AX159" i="17"/>
  <c r="AX158" i="17"/>
  <c r="Z158" i="17"/>
  <c r="Z159" i="17" s="1"/>
  <c r="Z160" i="17" s="1"/>
  <c r="Z161" i="17" s="1"/>
  <c r="Y158" i="17"/>
  <c r="Y159" i="17" s="1"/>
  <c r="Y160" i="17" s="1"/>
  <c r="Y161" i="17" s="1"/>
  <c r="X158" i="17"/>
  <c r="X159" i="17" s="1"/>
  <c r="X160" i="17" s="1"/>
  <c r="X161" i="17" s="1"/>
  <c r="AX157" i="17"/>
  <c r="AV157" i="17"/>
  <c r="K157" i="17" s="1"/>
  <c r="AY157" i="17" s="1"/>
  <c r="AX156" i="17"/>
  <c r="AX155" i="17"/>
  <c r="AX154" i="17"/>
  <c r="AX153" i="17"/>
  <c r="AX152" i="17"/>
  <c r="Z152" i="17"/>
  <c r="Z153" i="17" s="1"/>
  <c r="Z154" i="17" s="1"/>
  <c r="Z155" i="17" s="1"/>
  <c r="Y152" i="17"/>
  <c r="Y153" i="17" s="1"/>
  <c r="Y154" i="17" s="1"/>
  <c r="Y155" i="17" s="1"/>
  <c r="X152" i="17"/>
  <c r="X153" i="17" s="1"/>
  <c r="X154" i="17" s="1"/>
  <c r="X155" i="17" s="1"/>
  <c r="AX151" i="17"/>
  <c r="AV151" i="17"/>
  <c r="K151" i="17" s="1"/>
  <c r="AY151" i="17" s="1"/>
  <c r="AX150" i="17"/>
  <c r="AX149" i="17"/>
  <c r="AV149" i="17"/>
  <c r="K149" i="17" s="1"/>
  <c r="AX148" i="17"/>
  <c r="AV148" i="17"/>
  <c r="K148" i="17" s="1"/>
  <c r="CI148" i="17" s="1"/>
  <c r="CJ148" i="17" s="1"/>
  <c r="AX147" i="17"/>
  <c r="AV147" i="17"/>
  <c r="K147" i="17" s="1"/>
  <c r="AX146" i="17"/>
  <c r="AV146" i="17"/>
  <c r="K146" i="17" s="1"/>
  <c r="AY146" i="17" s="1"/>
  <c r="AZ146" i="17" s="1"/>
  <c r="Z146" i="17"/>
  <c r="Z147" i="17" s="1"/>
  <c r="Z148" i="17" s="1"/>
  <c r="Z149" i="17" s="1"/>
  <c r="Y146" i="17"/>
  <c r="Y147" i="17" s="1"/>
  <c r="Y148" i="17" s="1"/>
  <c r="Y149" i="17" s="1"/>
  <c r="X146" i="17"/>
  <c r="X147" i="17" s="1"/>
  <c r="X148" i="17" s="1"/>
  <c r="X149" i="17" s="1"/>
  <c r="AX145" i="17"/>
  <c r="AV145" i="17"/>
  <c r="K145" i="17" s="1"/>
  <c r="CI145" i="17" s="1"/>
  <c r="AQ145" i="17"/>
  <c r="AQ151" i="17" s="1"/>
  <c r="AQ152" i="17" s="1"/>
  <c r="AQ153" i="17" s="1"/>
  <c r="AQ154" i="17" s="1"/>
  <c r="AQ155" i="17" s="1"/>
  <c r="AP145" i="17"/>
  <c r="AP146" i="17" s="1"/>
  <c r="AP147" i="17" s="1"/>
  <c r="AP148" i="17" s="1"/>
  <c r="AP149" i="17" s="1"/>
  <c r="AX143" i="17"/>
  <c r="AV143" i="17"/>
  <c r="K143" i="17" s="1"/>
  <c r="AX142" i="17"/>
  <c r="AV142" i="17"/>
  <c r="K142" i="17" s="1"/>
  <c r="AY142" i="17" s="1"/>
  <c r="AZ142" i="17" s="1"/>
  <c r="AX141" i="17"/>
  <c r="AV141" i="17"/>
  <c r="K141" i="17" s="1"/>
  <c r="AX140" i="17"/>
  <c r="AV140" i="17"/>
  <c r="K140" i="17" s="1"/>
  <c r="CI140" i="17" s="1"/>
  <c r="CJ140" i="17" s="1"/>
  <c r="AQ140" i="17"/>
  <c r="AQ141" i="17" s="1"/>
  <c r="AQ142" i="17" s="1"/>
  <c r="AQ143" i="17" s="1"/>
  <c r="AP140" i="17"/>
  <c r="AP141" i="17" s="1"/>
  <c r="AP142" i="17" s="1"/>
  <c r="AP143" i="17" s="1"/>
  <c r="Z140" i="17"/>
  <c r="Z141" i="17" s="1"/>
  <c r="Z142" i="17" s="1"/>
  <c r="Z143" i="17" s="1"/>
  <c r="Y140" i="17"/>
  <c r="Y141" i="17" s="1"/>
  <c r="Y142" i="17" s="1"/>
  <c r="Y143" i="17" s="1"/>
  <c r="AX139" i="17"/>
  <c r="AV139" i="17"/>
  <c r="K139" i="17" s="1"/>
  <c r="AY139" i="17" s="1"/>
  <c r="AX137" i="17"/>
  <c r="AX136" i="17"/>
  <c r="AX135" i="17"/>
  <c r="AX134" i="17"/>
  <c r="Z134" i="17"/>
  <c r="Z135" i="17" s="1"/>
  <c r="Z136" i="17" s="1"/>
  <c r="Z137" i="17" s="1"/>
  <c r="Y134" i="17"/>
  <c r="Y135" i="17" s="1"/>
  <c r="Y136" i="17" s="1"/>
  <c r="Y137" i="17" s="1"/>
  <c r="X134" i="17"/>
  <c r="X135" i="17" s="1"/>
  <c r="X136" i="17" s="1"/>
  <c r="X137" i="17" s="1"/>
  <c r="AX133" i="17"/>
  <c r="AV133" i="17"/>
  <c r="AX131" i="17"/>
  <c r="AX130" i="17"/>
  <c r="AX129" i="17"/>
  <c r="AX128" i="17"/>
  <c r="Z128" i="17"/>
  <c r="Z129" i="17" s="1"/>
  <c r="Z130" i="17" s="1"/>
  <c r="Z131" i="17" s="1"/>
  <c r="Y128" i="17"/>
  <c r="Y129" i="17" s="1"/>
  <c r="Y130" i="17" s="1"/>
  <c r="Y131" i="17" s="1"/>
  <c r="X128" i="17"/>
  <c r="X129" i="17" s="1"/>
  <c r="X130" i="17" s="1"/>
  <c r="X131" i="17" s="1"/>
  <c r="AX127" i="17"/>
  <c r="AV127" i="17"/>
  <c r="K127" i="17" s="1"/>
  <c r="AY127" i="17" s="1"/>
  <c r="AX125" i="17"/>
  <c r="AV125" i="17"/>
  <c r="K125" i="17" s="1"/>
  <c r="AX124" i="17"/>
  <c r="AV124" i="17"/>
  <c r="K124" i="17" s="1"/>
  <c r="CI124" i="17" s="1"/>
  <c r="CJ124" i="17" s="1"/>
  <c r="AX123" i="17"/>
  <c r="AV123" i="17"/>
  <c r="K123" i="17" s="1"/>
  <c r="AX122" i="17"/>
  <c r="AV122" i="17"/>
  <c r="K122" i="17" s="1"/>
  <c r="Z122" i="17"/>
  <c r="Z123" i="17" s="1"/>
  <c r="Z124" i="17" s="1"/>
  <c r="Z125" i="17" s="1"/>
  <c r="Y122" i="17"/>
  <c r="Y123" i="17" s="1"/>
  <c r="Y124" i="17" s="1"/>
  <c r="Y125" i="17" s="1"/>
  <c r="X122" i="17"/>
  <c r="X123" i="17" s="1"/>
  <c r="X124" i="17" s="1"/>
  <c r="X125" i="17" s="1"/>
  <c r="AX121" i="17"/>
  <c r="AV121" i="17"/>
  <c r="K121" i="17" s="1"/>
  <c r="AY121" i="17" s="1"/>
  <c r="AZ121" i="17" s="1"/>
  <c r="AQ121" i="17"/>
  <c r="AQ127" i="17" s="1"/>
  <c r="AQ128" i="17" s="1"/>
  <c r="AQ129" i="17" s="1"/>
  <c r="AQ130" i="17" s="1"/>
  <c r="AP121" i="17"/>
  <c r="AP122" i="17" s="1"/>
  <c r="AP123" i="17" s="1"/>
  <c r="AP124" i="17" s="1"/>
  <c r="AP125" i="17" s="1"/>
  <c r="AX119" i="17"/>
  <c r="AV119" i="17"/>
  <c r="K119" i="17" s="1"/>
  <c r="CI119" i="17" s="1"/>
  <c r="CJ119" i="17" s="1"/>
  <c r="AX118" i="17"/>
  <c r="AV118" i="17"/>
  <c r="K118" i="17" s="1"/>
  <c r="AY118" i="17" s="1"/>
  <c r="AZ118" i="17" s="1"/>
  <c r="AX117" i="17"/>
  <c r="AV117" i="17"/>
  <c r="K117" i="17" s="1"/>
  <c r="CI117" i="17" s="1"/>
  <c r="AX116" i="17"/>
  <c r="AV116" i="17"/>
  <c r="K116" i="17" s="1"/>
  <c r="AY116" i="17" s="1"/>
  <c r="AZ116" i="17" s="1"/>
  <c r="AQ116" i="17"/>
  <c r="AQ122" i="17" s="1"/>
  <c r="AP116" i="17"/>
  <c r="AP117" i="17" s="1"/>
  <c r="AP118" i="17" s="1"/>
  <c r="AP119" i="17" s="1"/>
  <c r="Z116" i="17"/>
  <c r="Z117" i="17" s="1"/>
  <c r="Z118" i="17" s="1"/>
  <c r="Z119" i="17" s="1"/>
  <c r="Y116" i="17"/>
  <c r="Y117" i="17" s="1"/>
  <c r="Y118" i="17" s="1"/>
  <c r="Y119" i="17" s="1"/>
  <c r="X116" i="17"/>
  <c r="X117" i="17" s="1"/>
  <c r="X118" i="17" s="1"/>
  <c r="X119" i="17" s="1"/>
  <c r="AX115" i="17"/>
  <c r="AV115" i="17"/>
  <c r="K115" i="17" s="1"/>
  <c r="AR115" i="17" s="1"/>
  <c r="AX113" i="17"/>
  <c r="AX112" i="17"/>
  <c r="AX111" i="17"/>
  <c r="AX110" i="17"/>
  <c r="Z110" i="17"/>
  <c r="Z111" i="17" s="1"/>
  <c r="Z112" i="17" s="1"/>
  <c r="Z113" i="17" s="1"/>
  <c r="Y110" i="17"/>
  <c r="Y111" i="17" s="1"/>
  <c r="Y112" i="17" s="1"/>
  <c r="Y113" i="17" s="1"/>
  <c r="X110" i="17"/>
  <c r="X111" i="17" s="1"/>
  <c r="X112" i="17" s="1"/>
  <c r="X113" i="17" s="1"/>
  <c r="AX109" i="17"/>
  <c r="AV109" i="17"/>
  <c r="AV113" i="17" s="1"/>
  <c r="K113" i="17" s="1"/>
  <c r="AR113" i="17" s="1"/>
  <c r="AX107" i="17"/>
  <c r="AX106" i="17"/>
  <c r="AX105" i="17"/>
  <c r="AX104" i="17"/>
  <c r="Z104" i="17"/>
  <c r="Z105" i="17" s="1"/>
  <c r="Z106" i="17" s="1"/>
  <c r="Z107" i="17" s="1"/>
  <c r="Y104" i="17"/>
  <c r="Y105" i="17" s="1"/>
  <c r="Y106" i="17" s="1"/>
  <c r="Y107" i="17" s="1"/>
  <c r="X104" i="17"/>
  <c r="X105" i="17" s="1"/>
  <c r="X106" i="17" s="1"/>
  <c r="X107" i="17" s="1"/>
  <c r="AX103" i="17"/>
  <c r="AV103" i="17"/>
  <c r="AV104" i="17" s="1"/>
  <c r="K104" i="17" s="1"/>
  <c r="CI104" i="17" s="1"/>
  <c r="AQ103" i="17"/>
  <c r="AQ109" i="17" s="1"/>
  <c r="AQ110" i="17" s="1"/>
  <c r="AQ111" i="17" s="1"/>
  <c r="AQ112" i="17" s="1"/>
  <c r="AQ113" i="17" s="1"/>
  <c r="AX101" i="17"/>
  <c r="AX100" i="17"/>
  <c r="AX99" i="17"/>
  <c r="AX98" i="17"/>
  <c r="Z98" i="17"/>
  <c r="Z99" i="17" s="1"/>
  <c r="Z100" i="17" s="1"/>
  <c r="Z101" i="17" s="1"/>
  <c r="Y98" i="17"/>
  <c r="Y99" i="17" s="1"/>
  <c r="Y100" i="17" s="1"/>
  <c r="Y101" i="17" s="1"/>
  <c r="X98" i="17"/>
  <c r="X99" i="17" s="1"/>
  <c r="X100" i="17" s="1"/>
  <c r="X101" i="17" s="1"/>
  <c r="AX97" i="17"/>
  <c r="AV97" i="17"/>
  <c r="AQ97" i="17"/>
  <c r="AQ98" i="17" s="1"/>
  <c r="AQ99" i="17" s="1"/>
  <c r="AQ100" i="17" s="1"/>
  <c r="AQ101" i="17" s="1"/>
  <c r="AP97" i="17"/>
  <c r="AP98" i="17" s="1"/>
  <c r="AP99" i="17" s="1"/>
  <c r="AP100" i="17" s="1"/>
  <c r="AP101" i="17" s="1"/>
  <c r="AX95" i="17"/>
  <c r="AX94" i="17"/>
  <c r="AX93" i="17"/>
  <c r="AX92" i="17"/>
  <c r="AQ92" i="17"/>
  <c r="AQ93" i="17" s="1"/>
  <c r="AQ94" i="17" s="1"/>
  <c r="AQ95" i="17" s="1"/>
  <c r="AP92" i="17"/>
  <c r="AP93" i="17" s="1"/>
  <c r="AP94" i="17" s="1"/>
  <c r="AP95" i="17" s="1"/>
  <c r="Z92" i="17"/>
  <c r="Z93" i="17" s="1"/>
  <c r="Z94" i="17" s="1"/>
  <c r="Z95" i="17" s="1"/>
  <c r="Y92" i="17"/>
  <c r="Y93" i="17" s="1"/>
  <c r="Y94" i="17" s="1"/>
  <c r="Y95" i="17" s="1"/>
  <c r="X92" i="17"/>
  <c r="X93" i="17" s="1"/>
  <c r="X94" i="17" s="1"/>
  <c r="X95" i="17" s="1"/>
  <c r="AX91" i="17"/>
  <c r="AV91" i="17"/>
  <c r="AV93" i="17" s="1"/>
  <c r="K93" i="17" s="1"/>
  <c r="AX89" i="17"/>
  <c r="AQ89" i="17"/>
  <c r="AX85" i="17"/>
  <c r="AQ85" i="17"/>
  <c r="AQ86" i="17" s="1"/>
  <c r="AQ87" i="17" s="1"/>
  <c r="AQ88" i="17" s="1"/>
  <c r="AX84" i="17"/>
  <c r="AV84" i="17"/>
  <c r="AV85" i="17" s="1"/>
  <c r="AQ84" i="17"/>
  <c r="AX82" i="17"/>
  <c r="AQ82" i="17"/>
  <c r="AX78" i="17"/>
  <c r="AQ78" i="17"/>
  <c r="AQ79" i="17" s="1"/>
  <c r="AQ80" i="17" s="1"/>
  <c r="AQ81" i="17" s="1"/>
  <c r="AX77" i="17"/>
  <c r="AV77" i="17"/>
  <c r="AV78" i="17" s="1"/>
  <c r="AX75" i="17"/>
  <c r="AQ75" i="17"/>
  <c r="AO75" i="17"/>
  <c r="AX71" i="17"/>
  <c r="AQ71" i="17"/>
  <c r="AO71" i="17"/>
  <c r="AX70" i="17"/>
  <c r="AV70" i="17"/>
  <c r="AV75" i="17" s="1"/>
  <c r="K75" i="17" s="1"/>
  <c r="AQ70" i="17"/>
  <c r="AO70" i="17"/>
  <c r="AX68" i="17"/>
  <c r="AQ68" i="17"/>
  <c r="AO68" i="17"/>
  <c r="AX64" i="17"/>
  <c r="AQ64" i="17"/>
  <c r="AQ72" i="17" s="1"/>
  <c r="AQ73" i="17" s="1"/>
  <c r="AO64" i="17"/>
  <c r="AO72" i="17" s="1"/>
  <c r="AO73" i="17" s="1"/>
  <c r="AX63" i="17"/>
  <c r="AV63" i="17"/>
  <c r="AV64" i="17" s="1"/>
  <c r="AX61" i="17"/>
  <c r="AQ61" i="17"/>
  <c r="W61" i="17"/>
  <c r="V61" i="17"/>
  <c r="U61" i="17"/>
  <c r="AX58" i="17"/>
  <c r="AQ58" i="17"/>
  <c r="W58" i="17"/>
  <c r="V58" i="17"/>
  <c r="U58" i="17"/>
  <c r="AX57" i="17"/>
  <c r="AV57" i="17"/>
  <c r="K57" i="17" s="1"/>
  <c r="AQ57" i="17"/>
  <c r="W57" i="17"/>
  <c r="V57" i="17"/>
  <c r="U57" i="17"/>
  <c r="AX54" i="17"/>
  <c r="AQ54" i="17"/>
  <c r="W54" i="17"/>
  <c r="V54" i="17"/>
  <c r="U54" i="17"/>
  <c r="AX52" i="17"/>
  <c r="AQ52" i="17"/>
  <c r="W52" i="17"/>
  <c r="V52" i="17"/>
  <c r="U52" i="17"/>
  <c r="AX51" i="17"/>
  <c r="AV51" i="17"/>
  <c r="K51" i="17" s="1"/>
  <c r="AY51" i="17" s="1"/>
  <c r="AW265" i="17"/>
  <c r="AX265" i="17" s="1"/>
  <c r="AV265" i="17"/>
  <c r="K265" i="17" s="1"/>
  <c r="AP265" i="17"/>
  <c r="AO265" i="17"/>
  <c r="Z265" i="17"/>
  <c r="Y265" i="17"/>
  <c r="X265" i="17"/>
  <c r="W265" i="17"/>
  <c r="V265" i="17"/>
  <c r="U265" i="17"/>
  <c r="AW264" i="17"/>
  <c r="AX264" i="17" s="1"/>
  <c r="AV264" i="17"/>
  <c r="K264" i="17" s="1"/>
  <c r="AP264" i="17"/>
  <c r="AO264" i="17"/>
  <c r="Z264" i="17"/>
  <c r="Y264" i="17"/>
  <c r="X264" i="17"/>
  <c r="W264" i="17"/>
  <c r="V264" i="17"/>
  <c r="U264" i="17"/>
  <c r="AW263" i="17"/>
  <c r="AX263" i="17" s="1"/>
  <c r="AV263" i="17"/>
  <c r="K263" i="17" s="1"/>
  <c r="AP263" i="17"/>
  <c r="AO263" i="17"/>
  <c r="Z263" i="17"/>
  <c r="Y263" i="17"/>
  <c r="X263" i="17"/>
  <c r="W263" i="17"/>
  <c r="V263" i="17"/>
  <c r="U263" i="17"/>
  <c r="AW262" i="17"/>
  <c r="AX262" i="17" s="1"/>
  <c r="AV262" i="17"/>
  <c r="K262" i="17" s="1"/>
  <c r="AP262" i="17"/>
  <c r="AO262" i="17"/>
  <c r="Z262" i="17"/>
  <c r="Y262" i="17"/>
  <c r="X262" i="17"/>
  <c r="W262" i="17"/>
  <c r="V262" i="17"/>
  <c r="U262" i="17"/>
  <c r="E262" i="17"/>
  <c r="AW261" i="17"/>
  <c r="AX261" i="17" s="1"/>
  <c r="AV261" i="17"/>
  <c r="K261" i="17" s="1"/>
  <c r="AQ261" i="17"/>
  <c r="AQ262" i="17" s="1"/>
  <c r="AQ263" i="17" s="1"/>
  <c r="AQ264" i="17" s="1"/>
  <c r="AQ265" i="17" s="1"/>
  <c r="AP261" i="17"/>
  <c r="AO261" i="17"/>
  <c r="Z261" i="17"/>
  <c r="Y261" i="17"/>
  <c r="X261" i="17"/>
  <c r="W261" i="17"/>
  <c r="V261" i="17"/>
  <c r="U261" i="17"/>
  <c r="AW260" i="17"/>
  <c r="AX260" i="17" s="1"/>
  <c r="AV260" i="17"/>
  <c r="K260" i="17" s="1"/>
  <c r="AX49" i="17"/>
  <c r="AX48" i="17"/>
  <c r="AX47" i="17"/>
  <c r="AX46" i="17"/>
  <c r="AX45" i="17"/>
  <c r="AX44" i="17"/>
  <c r="AQ44" i="17"/>
  <c r="AQ45" i="17" s="1"/>
  <c r="AQ46" i="17" s="1"/>
  <c r="AQ47" i="17" s="1"/>
  <c r="AQ48" i="17" s="1"/>
  <c r="AQ49" i="17" s="1"/>
  <c r="AP44" i="17"/>
  <c r="AP45" i="17" s="1"/>
  <c r="AP46" i="17" s="1"/>
  <c r="AP47" i="17" s="1"/>
  <c r="AP48" i="17" s="1"/>
  <c r="AP49" i="17" s="1"/>
  <c r="Z44" i="17"/>
  <c r="Z45" i="17" s="1"/>
  <c r="Z46" i="17" s="1"/>
  <c r="Z47" i="17" s="1"/>
  <c r="Z48" i="17" s="1"/>
  <c r="Z49" i="17" s="1"/>
  <c r="Y44" i="17"/>
  <c r="Y45" i="17" s="1"/>
  <c r="Y46" i="17" s="1"/>
  <c r="Y47" i="17" s="1"/>
  <c r="Y48" i="17" s="1"/>
  <c r="Y49" i="17" s="1"/>
  <c r="X44" i="17"/>
  <c r="X45" i="17" s="1"/>
  <c r="X46" i="17" s="1"/>
  <c r="X47" i="17" s="1"/>
  <c r="X48" i="17" s="1"/>
  <c r="X49" i="17" s="1"/>
  <c r="V44" i="17"/>
  <c r="V45" i="17" s="1"/>
  <c r="U44" i="17"/>
  <c r="AX43" i="17"/>
  <c r="W44" i="17"/>
  <c r="W45" i="17" s="1"/>
  <c r="W46" i="17" s="1"/>
  <c r="W47" i="17" s="1"/>
  <c r="W48" i="17" s="1"/>
  <c r="W49" i="17" s="1"/>
  <c r="AX42" i="17"/>
  <c r="E38" i="17"/>
  <c r="AQ37" i="17"/>
  <c r="AQ38" i="17" s="1"/>
  <c r="AQ39" i="17" s="1"/>
  <c r="AQ40" i="17" s="1"/>
  <c r="AQ41" i="17" s="1"/>
  <c r="AP37" i="17"/>
  <c r="AP38" i="17" s="1"/>
  <c r="AP39" i="17" s="1"/>
  <c r="AP40" i="17" s="1"/>
  <c r="AP41" i="17" s="1"/>
  <c r="AO37" i="17"/>
  <c r="AO38" i="17" s="1"/>
  <c r="AO39" i="17" s="1"/>
  <c r="AO40" i="17" s="1"/>
  <c r="AO41" i="17" s="1"/>
  <c r="X37" i="17"/>
  <c r="X38" i="17" s="1"/>
  <c r="X39" i="17" s="1"/>
  <c r="X40" i="17" s="1"/>
  <c r="X41" i="17" s="1"/>
  <c r="W37" i="17"/>
  <c r="W38" i="17" s="1"/>
  <c r="W39" i="17" s="1"/>
  <c r="W40" i="17" s="1"/>
  <c r="W41" i="17" s="1"/>
  <c r="V37" i="17"/>
  <c r="V38" i="17" s="1"/>
  <c r="V39" i="17" s="1"/>
  <c r="V40" i="17" s="1"/>
  <c r="V41" i="17" s="1"/>
  <c r="U37" i="17"/>
  <c r="U38" i="17" s="1"/>
  <c r="AX35" i="17"/>
  <c r="A36" i="17"/>
  <c r="A37" i="17" s="1"/>
  <c r="A38" i="17" s="1"/>
  <c r="A39" i="17" s="1"/>
  <c r="A40" i="17" s="1"/>
  <c r="A41" i="17" s="1"/>
  <c r="A43" i="17" s="1"/>
  <c r="A44" i="17" s="1"/>
  <c r="A45" i="17" s="1"/>
  <c r="A46" i="17" s="1"/>
  <c r="A47" i="17" s="1"/>
  <c r="A48" i="17" s="1"/>
  <c r="A49" i="17" s="1"/>
  <c r="AK44" i="17"/>
  <c r="AK145" i="17"/>
  <c r="BV236" i="17"/>
  <c r="BV183" i="17"/>
  <c r="BV41" i="17"/>
  <c r="BV166" i="17"/>
  <c r="BV92" i="17"/>
  <c r="BV209" i="17"/>
  <c r="BV211" i="17"/>
  <c r="BV40" i="17"/>
  <c r="BV39" i="17"/>
  <c r="BV38" i="17"/>
  <c r="BV37" i="17"/>
  <c r="BV36" i="17"/>
  <c r="BN78" i="17"/>
  <c r="BN82" i="17"/>
  <c r="BN107" i="17"/>
  <c r="BN46" i="17"/>
  <c r="BW252" i="17"/>
  <c r="BW243" i="17"/>
  <c r="BW221" i="17"/>
  <c r="BW222" i="17"/>
  <c r="BW175" i="17"/>
  <c r="BW61" i="17"/>
  <c r="BW184" i="17"/>
  <c r="BW77" i="17"/>
  <c r="BW246" i="17"/>
  <c r="BW125" i="17"/>
  <c r="BW168" i="17"/>
  <c r="BW198" i="17"/>
  <c r="BW99" i="17"/>
  <c r="BW210" i="17"/>
  <c r="BW107" i="17"/>
  <c r="BW227" i="17"/>
  <c r="BW143" i="17"/>
  <c r="BW116" i="17"/>
  <c r="BW57" i="17"/>
  <c r="BW152" i="17"/>
  <c r="BW254" i="17"/>
  <c r="BW160" i="17"/>
  <c r="BW153" i="17"/>
  <c r="BW100" i="17"/>
  <c r="BW121" i="17"/>
  <c r="BW224" i="17"/>
  <c r="BW123" i="17"/>
  <c r="BW232" i="17"/>
  <c r="BW136" i="17"/>
  <c r="BW183" i="17"/>
  <c r="BL178" i="17"/>
  <c r="BL163" i="17"/>
  <c r="BL145" i="17"/>
  <c r="BL107" i="17"/>
  <c r="BL92" i="17"/>
  <c r="BL84" i="17"/>
  <c r="BL75" i="17"/>
  <c r="BL64" i="17"/>
  <c r="BL57" i="17"/>
  <c r="AE265" i="17"/>
  <c r="AE261" i="17"/>
  <c r="BL43" i="17"/>
  <c r="BL38" i="17"/>
  <c r="BL227" i="17"/>
  <c r="BL106" i="17"/>
  <c r="BL91" i="17"/>
  <c r="BL82" i="17"/>
  <c r="BL63" i="17"/>
  <c r="AE264" i="17"/>
  <c r="BL37" i="17"/>
  <c r="BL183" i="17"/>
  <c r="BL115" i="17"/>
  <c r="BL104" i="17"/>
  <c r="BL93" i="17"/>
  <c r="BL85" i="17"/>
  <c r="BL77" i="17"/>
  <c r="BL68" i="17"/>
  <c r="BL58" i="17"/>
  <c r="AE262" i="17"/>
  <c r="BL39" i="17"/>
  <c r="BL95" i="17"/>
  <c r="BL71" i="17"/>
  <c r="AE260" i="17"/>
  <c r="BL41" i="17"/>
  <c r="BL205" i="17"/>
  <c r="BL151" i="17"/>
  <c r="BL127" i="17"/>
  <c r="BL105" i="17"/>
  <c r="BL94" i="17"/>
  <c r="BL89" i="17"/>
  <c r="BL78" i="17"/>
  <c r="BL61" i="17"/>
  <c r="AE263" i="17"/>
  <c r="BL40" i="17"/>
  <c r="AM45" i="17"/>
  <c r="BV84" i="17"/>
  <c r="BV133" i="17"/>
  <c r="BV146" i="17"/>
  <c r="BV141" i="17"/>
  <c r="BV145" i="17"/>
  <c r="BV208" i="17"/>
  <c r="AM52" i="17"/>
  <c r="BV52" i="17" s="1"/>
  <c r="BV139" i="17"/>
  <c r="BV178" i="17"/>
  <c r="BV219" i="17"/>
  <c r="BV207" i="17"/>
  <c r="AM263" i="17"/>
  <c r="BV169" i="17"/>
  <c r="BV221" i="17"/>
  <c r="BV89" i="17"/>
  <c r="BV187" i="17"/>
  <c r="BV249" i="17"/>
  <c r="BN95" i="17"/>
  <c r="BN104" i="17"/>
  <c r="BN52" i="17"/>
  <c r="BN70" i="17"/>
  <c r="BN68" i="17"/>
  <c r="BN75" i="17"/>
  <c r="BN71" i="17"/>
  <c r="BW37" i="17"/>
  <c r="BW164" i="17"/>
  <c r="BW85" i="17"/>
  <c r="BW141" i="17"/>
  <c r="BW192" i="17"/>
  <c r="BW236" i="17"/>
  <c r="BW70" i="17"/>
  <c r="BW133" i="17"/>
  <c r="BW180" i="17"/>
  <c r="BW229" i="17"/>
  <c r="BW205" i="17"/>
  <c r="BW111" i="17"/>
  <c r="BW212" i="17"/>
  <c r="BW54" i="17"/>
  <c r="BW208" i="17"/>
  <c r="BW63" i="17"/>
  <c r="BN49" i="17"/>
  <c r="BN106" i="17"/>
  <c r="BN89" i="17"/>
  <c r="BN48" i="17"/>
  <c r="BN44" i="17"/>
  <c r="AM46" i="17"/>
  <c r="BV241" i="17"/>
  <c r="BV184" i="17"/>
  <c r="BV125" i="17"/>
  <c r="BV239" i="17"/>
  <c r="BV171" i="17"/>
  <c r="BV109" i="17"/>
  <c r="BV224" i="17"/>
  <c r="BV170" i="17"/>
  <c r="AM54" i="17"/>
  <c r="BV54" i="17" s="1"/>
  <c r="AM51" i="17"/>
  <c r="BV51" i="17" s="1"/>
  <c r="BW235" i="17"/>
  <c r="BW191" i="17"/>
  <c r="BW145" i="17"/>
  <c r="BW68" i="17"/>
  <c r="BW103" i="17"/>
  <c r="BW127" i="17"/>
  <c r="BW155" i="17"/>
  <c r="BW179" i="17"/>
  <c r="BW201" i="17"/>
  <c r="BW228" i="17"/>
  <c r="BW250" i="17"/>
  <c r="BW47" i="17"/>
  <c r="BW94" i="17"/>
  <c r="BW118" i="17"/>
  <c r="BW142" i="17"/>
  <c r="BW170" i="17"/>
  <c r="BW194" i="17"/>
  <c r="BW216" i="17"/>
  <c r="BW242" i="17"/>
  <c r="BW231" i="17"/>
  <c r="BW187" i="17"/>
  <c r="BW130" i="17"/>
  <c r="BW75" i="17"/>
  <c r="BW247" i="17"/>
  <c r="BW176" i="17"/>
  <c r="BW110" i="17"/>
  <c r="BW41" i="17"/>
  <c r="BW38" i="17"/>
  <c r="BW44" i="17"/>
  <c r="BW225" i="17"/>
  <c r="BN64" i="17"/>
  <c r="BN41" i="17"/>
  <c r="BN85" i="17"/>
  <c r="BN47" i="17"/>
  <c r="BN63" i="17"/>
  <c r="BW249" i="17"/>
  <c r="BW217" i="17"/>
  <c r="BW190" i="17"/>
  <c r="BW199" i="17"/>
  <c r="BW171" i="17"/>
  <c r="BW45" i="17"/>
  <c r="BW91" i="17"/>
  <c r="BW139" i="17"/>
  <c r="BW186" i="17"/>
  <c r="BW239" i="17"/>
  <c r="BW48" i="17"/>
  <c r="BW101" i="17"/>
  <c r="BW140" i="17"/>
  <c r="BW178" i="17"/>
  <c r="BW213" i="17"/>
  <c r="BW255" i="17"/>
  <c r="BW238" i="17"/>
  <c r="BW220" i="17"/>
  <c r="BW202" i="17"/>
  <c r="BW185" i="17"/>
  <c r="BW166" i="17"/>
  <c r="BW147" i="17"/>
  <c r="BW128" i="17"/>
  <c r="BW109" i="17"/>
  <c r="BW89" i="17"/>
  <c r="BW52" i="17"/>
  <c r="BW241" i="17"/>
  <c r="BW223" i="17"/>
  <c r="BW206" i="17"/>
  <c r="BW188" i="17"/>
  <c r="BW169" i="17"/>
  <c r="BW151" i="17"/>
  <c r="BW131" i="17"/>
  <c r="BW112" i="17"/>
  <c r="BW93" i="17"/>
  <c r="BW58" i="17"/>
  <c r="BW135" i="17"/>
  <c r="BW173" i="17"/>
  <c r="BW209" i="17"/>
  <c r="BW244" i="17"/>
  <c r="BW218" i="17"/>
  <c r="BW106" i="17"/>
  <c r="BW117" i="17"/>
  <c r="BW165" i="17"/>
  <c r="BW214" i="17"/>
  <c r="BW104" i="17"/>
  <c r="BW157" i="17"/>
  <c r="BW207" i="17"/>
  <c r="BW251" i="17"/>
  <c r="BW159" i="17"/>
  <c r="BW40" i="17"/>
  <c r="BW148" i="17"/>
  <c r="BW97" i="17"/>
  <c r="BW163" i="17"/>
  <c r="BW181" i="17"/>
  <c r="BN51" i="17"/>
  <c r="BV173" i="17"/>
  <c r="BV244" i="17"/>
  <c r="BV151" i="17"/>
  <c r="BV143" i="17"/>
  <c r="BV98" i="17"/>
  <c r="BV253" i="17"/>
  <c r="BV148" i="17"/>
  <c r="BV189" i="17"/>
  <c r="BV242" i="17"/>
  <c r="BV94" i="17"/>
  <c r="BV147" i="17"/>
  <c r="BV203" i="17"/>
  <c r="BV243" i="17"/>
  <c r="BV106" i="17"/>
  <c r="BV164" i="17"/>
  <c r="BV206" i="17"/>
  <c r="AM261" i="17"/>
  <c r="BV201" i="17"/>
  <c r="BV130" i="17"/>
  <c r="BV256" i="17"/>
  <c r="BV186" i="17"/>
  <c r="BV128" i="17"/>
  <c r="BV246" i="17"/>
  <c r="BV175" i="17"/>
  <c r="BV100" i="17"/>
  <c r="BV136" i="17"/>
  <c r="BV134" i="17"/>
  <c r="BW36" i="17"/>
  <c r="BW253" i="17"/>
  <c r="BW200" i="17"/>
  <c r="BW154" i="17"/>
  <c r="BW64" i="17"/>
  <c r="BW98" i="17"/>
  <c r="BW122" i="17"/>
  <c r="BW146" i="17"/>
  <c r="BW174" i="17"/>
  <c r="BW197" i="17"/>
  <c r="BW219" i="17"/>
  <c r="BW245" i="17"/>
  <c r="BW43" i="17"/>
  <c r="BW78" i="17"/>
  <c r="BW113" i="17"/>
  <c r="BW137" i="17"/>
  <c r="BW161" i="17"/>
  <c r="BW189" i="17"/>
  <c r="BW211" i="17"/>
  <c r="BW233" i="17"/>
  <c r="BW240" i="17"/>
  <c r="BW196" i="17"/>
  <c r="BW149" i="17"/>
  <c r="BW92" i="17"/>
  <c r="BW256" i="17"/>
  <c r="BW203" i="17"/>
  <c r="BW129" i="17"/>
  <c r="BW46" i="17"/>
  <c r="BW51" i="17"/>
  <c r="BW95" i="17"/>
  <c r="BW124" i="17"/>
  <c r="BW49" i="17"/>
  <c r="BV131" i="17"/>
  <c r="BN40" i="17"/>
  <c r="BN77" i="17"/>
  <c r="BN84" i="17" s="1"/>
  <c r="BN43" i="17"/>
  <c r="BN54" i="17"/>
  <c r="BN105" i="17"/>
  <c r="BV265" i="17"/>
  <c r="BV261" i="17"/>
  <c r="BV260" i="17"/>
  <c r="BV262" i="17"/>
  <c r="BV264" i="17"/>
  <c r="BV263" i="17"/>
  <c r="AM260" i="17"/>
  <c r="AM265" i="17"/>
  <c r="BV223" i="17"/>
  <c r="BV188" i="17"/>
  <c r="BV149" i="17"/>
  <c r="BV111" i="17"/>
  <c r="AM57" i="17"/>
  <c r="BV57" i="17" s="1"/>
  <c r="BV225" i="17"/>
  <c r="BV190" i="17"/>
  <c r="BV152" i="17"/>
  <c r="BV113" i="17"/>
  <c r="AM61" i="17"/>
  <c r="BV61" i="17" s="1"/>
  <c r="BV229" i="17"/>
  <c r="BV194" i="17"/>
  <c r="BV205" i="17"/>
  <c r="BV110" i="17"/>
  <c r="BV200" i="17"/>
  <c r="BV107" i="17"/>
  <c r="BV196" i="17"/>
  <c r="BV105" i="17"/>
  <c r="BV191" i="17"/>
  <c r="BV254" i="17"/>
  <c r="BV77" i="17"/>
  <c r="BV227" i="17"/>
  <c r="BV160" i="17"/>
  <c r="AM58" i="17"/>
  <c r="BV58" i="17" s="1"/>
  <c r="BV63" i="17"/>
  <c r="BV115" i="17"/>
  <c r="BV153" i="17"/>
  <c r="BV213" i="17"/>
  <c r="BV68" i="17"/>
  <c r="BV117" i="17"/>
  <c r="BV155" i="17"/>
  <c r="BV218" i="17"/>
  <c r="BV71" i="17"/>
  <c r="BV119" i="17"/>
  <c r="BV158" i="17"/>
  <c r="BV222" i="17"/>
  <c r="BV180" i="17"/>
  <c r="BV198" i="17"/>
  <c r="BV216" i="17"/>
  <c r="BV233" i="17"/>
  <c r="BV251" i="17"/>
  <c r="BV70" i="17"/>
  <c r="BV99" i="17"/>
  <c r="BV118" i="17"/>
  <c r="BV137" i="17"/>
  <c r="BV157" i="17"/>
  <c r="BV176" i="17"/>
  <c r="BV195" i="17"/>
  <c r="BV212" i="17"/>
  <c r="BV230" i="17"/>
  <c r="BV247" i="17"/>
  <c r="BV64" i="17"/>
  <c r="BV97" i="17"/>
  <c r="BV116" i="17"/>
  <c r="BV135" i="17"/>
  <c r="BV154" i="17"/>
  <c r="BV174" i="17"/>
  <c r="BV192" i="17"/>
  <c r="BV210" i="17"/>
  <c r="BV228" i="17"/>
  <c r="BV245" i="17"/>
  <c r="AM49" i="17"/>
  <c r="AM262" i="17"/>
  <c r="AM264" i="17"/>
  <c r="BV122" i="17"/>
  <c r="BV93" i="17"/>
  <c r="BV103" i="17"/>
  <c r="BV112" i="17"/>
  <c r="BV82" i="17"/>
  <c r="BV124" i="17"/>
  <c r="BV163" i="17"/>
  <c r="BV231" i="17"/>
  <c r="BV85" i="17"/>
  <c r="BV127" i="17"/>
  <c r="BV165" i="17"/>
  <c r="BV235" i="17"/>
  <c r="BV91" i="17"/>
  <c r="BV129" i="17"/>
  <c r="BV168" i="17"/>
  <c r="BV240" i="17"/>
  <c r="BV185" i="17"/>
  <c r="BV202" i="17"/>
  <c r="BV220" i="17"/>
  <c r="BV238" i="17"/>
  <c r="BV255" i="17"/>
  <c r="BV78" i="17"/>
  <c r="BV104" i="17"/>
  <c r="BV123" i="17"/>
  <c r="BV142" i="17"/>
  <c r="BV161" i="17"/>
  <c r="BV181" i="17"/>
  <c r="BV199" i="17"/>
  <c r="BV217" i="17"/>
  <c r="BV234" i="17"/>
  <c r="BV252" i="17"/>
  <c r="BV75" i="17"/>
  <c r="BV101" i="17"/>
  <c r="BV121" i="17"/>
  <c r="BV140" i="17"/>
  <c r="BV159" i="17"/>
  <c r="BV179" i="17"/>
  <c r="BV197" i="17"/>
  <c r="BV214" i="17"/>
  <c r="BV232" i="17"/>
  <c r="BV250" i="17"/>
  <c r="AM48" i="17"/>
  <c r="AM44" i="17"/>
  <c r="AM47" i="17"/>
  <c r="BW230" i="17"/>
  <c r="BW195" i="17"/>
  <c r="BW158" i="17"/>
  <c r="BW119" i="17"/>
  <c r="BW71" i="17"/>
  <c r="BW39" i="17"/>
  <c r="BW84" i="17"/>
  <c r="BW134" i="17"/>
  <c r="BW234" i="17"/>
  <c r="BW82" i="17"/>
  <c r="BW115" i="17"/>
  <c r="BW105" i="17"/>
  <c r="BN92" i="17"/>
  <c r="BN37" i="17"/>
  <c r="BN58" i="17"/>
  <c r="BN93" i="17"/>
  <c r="BN127" i="17"/>
  <c r="BN38" i="17"/>
  <c r="BN61" i="17"/>
  <c r="BN94" i="17"/>
  <c r="BN39" i="17"/>
  <c r="BN36" i="17"/>
  <c r="BN45" i="17"/>
  <c r="BN57" i="17"/>
  <c r="BL262" i="17"/>
  <c r="BL133" i="17"/>
  <c r="BL263" i="17"/>
  <c r="BL265" i="17"/>
  <c r="BL128" i="17"/>
  <c r="CA104" i="17" l="1"/>
  <c r="CA183" i="17"/>
  <c r="CA57" i="17"/>
  <c r="CA106" i="17"/>
  <c r="CA82" i="17"/>
  <c r="BQ78" i="17"/>
  <c r="BQ79" i="17" s="1"/>
  <c r="BQ80" i="17" s="1"/>
  <c r="BQ81" i="17" s="1"/>
  <c r="BQ82" i="17" s="1"/>
  <c r="BQ85" i="17" s="1"/>
  <c r="BQ86" i="17" s="1"/>
  <c r="BQ87" i="17" s="1"/>
  <c r="BQ88" i="17" s="1"/>
  <c r="BQ89" i="17" s="1"/>
  <c r="BQ92" i="17" s="1"/>
  <c r="BQ93" i="17" s="1"/>
  <c r="BQ94" i="17" s="1"/>
  <c r="BQ95" i="17" s="1"/>
  <c r="BQ98" i="17" s="1"/>
  <c r="BQ99" i="17" s="1"/>
  <c r="BQ100" i="17" s="1"/>
  <c r="BQ101" i="17" s="1"/>
  <c r="BQ104" i="17" s="1"/>
  <c r="BQ105" i="17" s="1"/>
  <c r="BQ106" i="17" s="1"/>
  <c r="BQ107" i="17" s="1"/>
  <c r="BQ110" i="17" s="1"/>
  <c r="BQ111" i="17" s="1"/>
  <c r="BQ112" i="17" s="1"/>
  <c r="BQ113" i="17" s="1"/>
  <c r="BQ116" i="17" s="1"/>
  <c r="BQ117" i="17" s="1"/>
  <c r="BQ118" i="17" s="1"/>
  <c r="BQ119" i="17" s="1"/>
  <c r="BQ122" i="17" s="1"/>
  <c r="BQ123" i="17" s="1"/>
  <c r="BQ124" i="17" s="1"/>
  <c r="BQ125" i="17" s="1"/>
  <c r="BQ128" i="17" s="1"/>
  <c r="BQ129" i="17" s="1"/>
  <c r="BQ130" i="17" s="1"/>
  <c r="BQ131" i="17" s="1"/>
  <c r="BQ134" i="17" s="1"/>
  <c r="BQ135" i="17" s="1"/>
  <c r="BQ136" i="17" s="1"/>
  <c r="BQ137" i="17" s="1"/>
  <c r="BQ140" i="17" s="1"/>
  <c r="BQ141" i="17" s="1"/>
  <c r="BQ142" i="17" s="1"/>
  <c r="BQ143" i="17" s="1"/>
  <c r="BQ146" i="17" s="1"/>
  <c r="BQ147" i="17" s="1"/>
  <c r="BQ148" i="17" s="1"/>
  <c r="BQ149" i="17" s="1"/>
  <c r="BQ152" i="17" s="1"/>
  <c r="BQ153" i="17" s="1"/>
  <c r="BQ154" i="17" s="1"/>
  <c r="BQ155" i="17" s="1"/>
  <c r="BQ158" i="17" s="1"/>
  <c r="BQ159" i="17" s="1"/>
  <c r="BQ160" i="17" s="1"/>
  <c r="BQ161" i="17" s="1"/>
  <c r="BQ164" i="17" s="1"/>
  <c r="BQ165" i="17" s="1"/>
  <c r="BQ166" i="17" s="1"/>
  <c r="BQ169" i="17" s="1"/>
  <c r="BQ170" i="17" s="1"/>
  <c r="BQ171" i="17" s="1"/>
  <c r="BQ174" i="17" s="1"/>
  <c r="BQ175" i="17" s="1"/>
  <c r="BQ176" i="17" s="1"/>
  <c r="BQ177" i="17" s="1"/>
  <c r="BQ178" i="17" s="1"/>
  <c r="BQ179" i="17" s="1"/>
  <c r="BQ180" i="17" s="1"/>
  <c r="BQ181" i="17" s="1"/>
  <c r="BQ184" i="17" s="1"/>
  <c r="BQ185" i="17" s="1"/>
  <c r="BQ186" i="17" s="1"/>
  <c r="BQ187" i="17" s="1"/>
  <c r="BQ188" i="17" s="1"/>
  <c r="BQ189" i="17" s="1"/>
  <c r="BQ190" i="17" s="1"/>
  <c r="BQ191" i="17" s="1"/>
  <c r="BQ192" i="17" s="1"/>
  <c r="BQ195" i="17" s="1"/>
  <c r="BQ196" i="17" s="1"/>
  <c r="BQ197" i="17" s="1"/>
  <c r="BQ198" i="17" s="1"/>
  <c r="BQ199" i="17" s="1"/>
  <c r="BQ200" i="17" s="1"/>
  <c r="BQ201" i="17" s="1"/>
  <c r="BQ202" i="17" s="1"/>
  <c r="BQ203" i="17" s="1"/>
  <c r="BQ206" i="17" s="1"/>
  <c r="BQ207" i="17" s="1"/>
  <c r="BQ208" i="17" s="1"/>
  <c r="BQ209" i="17" s="1"/>
  <c r="BQ210" i="17" s="1"/>
  <c r="BQ211" i="17" s="1"/>
  <c r="BQ212" i="17" s="1"/>
  <c r="BQ213" i="17" s="1"/>
  <c r="BQ214" i="17" s="1"/>
  <c r="BQ217" i="17" s="1"/>
  <c r="BQ218" i="17" s="1"/>
  <c r="BQ219" i="17" s="1"/>
  <c r="BQ220" i="17" s="1"/>
  <c r="BQ221" i="17" s="1"/>
  <c r="BQ222" i="17" s="1"/>
  <c r="BQ223" i="17" s="1"/>
  <c r="BQ224" i="17" s="1"/>
  <c r="BQ225" i="17" s="1"/>
  <c r="BQ228" i="17" s="1"/>
  <c r="BQ229" i="17" s="1"/>
  <c r="BQ230" i="17" s="1"/>
  <c r="BQ231" i="17" s="1"/>
  <c r="BQ232" i="17" s="1"/>
  <c r="BQ233" i="17" s="1"/>
  <c r="BQ234" i="17" s="1"/>
  <c r="BQ235" i="17" s="1"/>
  <c r="BQ236" i="17" s="1"/>
  <c r="BQ239" i="17" s="1"/>
  <c r="BQ240" i="17" s="1"/>
  <c r="BQ241" i="17" s="1"/>
  <c r="BQ242" i="17" s="1"/>
  <c r="BQ243" i="17" s="1"/>
  <c r="BQ244" i="17" s="1"/>
  <c r="BQ245" i="17" s="1"/>
  <c r="BQ246" i="17" s="1"/>
  <c r="BQ247" i="17" s="1"/>
  <c r="BQ250" i="17" s="1"/>
  <c r="BQ251" i="17" s="1"/>
  <c r="BQ252" i="17" s="1"/>
  <c r="BQ253" i="17" s="1"/>
  <c r="BQ254" i="17" s="1"/>
  <c r="BQ255" i="17" s="1"/>
  <c r="BQ256" i="17" s="1"/>
  <c r="CA115" i="17"/>
  <c r="CA44" i="17"/>
  <c r="CA75" i="17"/>
  <c r="CA43" i="17"/>
  <c r="CA77" i="17"/>
  <c r="BV20" i="17"/>
  <c r="AM21" i="17"/>
  <c r="AR18" i="17"/>
  <c r="BR18" i="17"/>
  <c r="CA18" i="17" s="1"/>
  <c r="AK19" i="17"/>
  <c r="AS17" i="17"/>
  <c r="AT17" i="17" s="1"/>
  <c r="M17" i="17" s="1"/>
  <c r="AR125" i="17"/>
  <c r="AR173" i="17"/>
  <c r="AR122" i="17"/>
  <c r="AR123" i="17"/>
  <c r="AR124" i="17"/>
  <c r="AR57" i="17"/>
  <c r="AR127" i="17"/>
  <c r="AR163" i="17"/>
  <c r="AR44" i="17"/>
  <c r="AR139" i="17"/>
  <c r="AR145" i="17"/>
  <c r="CF189" i="17"/>
  <c r="AR151" i="17"/>
  <c r="AR93" i="17"/>
  <c r="AR75" i="17"/>
  <c r="AR183" i="17"/>
  <c r="AR121" i="17"/>
  <c r="AR168" i="17"/>
  <c r="BV47" i="17"/>
  <c r="BV44" i="17"/>
  <c r="BV48" i="17"/>
  <c r="BV46" i="17"/>
  <c r="BV45" i="17"/>
  <c r="BV49" i="17"/>
  <c r="AR51" i="17"/>
  <c r="AR104" i="17"/>
  <c r="CI207" i="17"/>
  <c r="CJ207" i="17" s="1"/>
  <c r="AR119" i="17"/>
  <c r="AR116" i="17"/>
  <c r="AR117" i="17"/>
  <c r="AR118" i="17"/>
  <c r="BP192" i="17"/>
  <c r="AQ104" i="17"/>
  <c r="AQ105" i="17" s="1"/>
  <c r="AQ106" i="17" s="1"/>
  <c r="AQ107" i="17" s="1"/>
  <c r="AV239" i="17"/>
  <c r="K239" i="17" s="1"/>
  <c r="CJ239" i="17" s="1"/>
  <c r="CF104" i="17"/>
  <c r="CF85" i="17"/>
  <c r="CF86" i="17" s="1"/>
  <c r="CF87" i="17" s="1"/>
  <c r="CF88" i="17" s="1"/>
  <c r="CF111" i="17"/>
  <c r="BZ55" i="17"/>
  <c r="AV174" i="17"/>
  <c r="AV175" i="17" s="1"/>
  <c r="K175" i="17" s="1"/>
  <c r="AP53" i="17"/>
  <c r="AP60" i="17" s="1"/>
  <c r="CI116" i="17"/>
  <c r="CJ116" i="17" s="1"/>
  <c r="CF188" i="17"/>
  <c r="CF185" i="17"/>
  <c r="CF58" i="17"/>
  <c r="CF59" i="17" s="1"/>
  <c r="CF60" i="17" s="1"/>
  <c r="BZ53" i="17"/>
  <c r="BZ60" i="17" s="1"/>
  <c r="AP59" i="17"/>
  <c r="AP104" i="17"/>
  <c r="AP105" i="17" s="1"/>
  <c r="AP106" i="17" s="1"/>
  <c r="AP107" i="17" s="1"/>
  <c r="CF184" i="17"/>
  <c r="AL261" i="17"/>
  <c r="AL262" i="17" s="1"/>
  <c r="AL263" i="17" s="1"/>
  <c r="AL264" i="17" s="1"/>
  <c r="AL265" i="17" s="1"/>
  <c r="CF192" i="17"/>
  <c r="AV247" i="17"/>
  <c r="K247" i="17" s="1"/>
  <c r="K238" i="17"/>
  <c r="AY165" i="17"/>
  <c r="AZ165" i="17" s="1"/>
  <c r="AV186" i="17"/>
  <c r="K186" i="17" s="1"/>
  <c r="K216" i="17"/>
  <c r="AV223" i="17"/>
  <c r="K223" i="17" s="1"/>
  <c r="K178" i="17"/>
  <c r="AR178" i="17" s="1"/>
  <c r="AV192" i="17"/>
  <c r="K192" i="17" s="1"/>
  <c r="BZ152" i="17"/>
  <c r="BZ153" i="17" s="1"/>
  <c r="BZ154" i="17" s="1"/>
  <c r="BZ155" i="17" s="1"/>
  <c r="AK133" i="17"/>
  <c r="BR133" i="17" s="1"/>
  <c r="AQ146" i="17"/>
  <c r="AQ147" i="17" s="1"/>
  <c r="AQ148" i="17" s="1"/>
  <c r="AQ149" i="17" s="1"/>
  <c r="AV231" i="17"/>
  <c r="K231" i="17" s="1"/>
  <c r="AV230" i="17"/>
  <c r="K230" i="17" s="1"/>
  <c r="AV206" i="17"/>
  <c r="K206" i="17" s="1"/>
  <c r="AQ157" i="17"/>
  <c r="AQ158" i="17" s="1"/>
  <c r="AQ159" i="17" s="1"/>
  <c r="AQ160" i="17" s="1"/>
  <c r="AQ161" i="17" s="1"/>
  <c r="AV128" i="17"/>
  <c r="AV129" i="17" s="1"/>
  <c r="AV130" i="17" s="1"/>
  <c r="K130" i="17" s="1"/>
  <c r="AR130" i="17" s="1"/>
  <c r="CI118" i="17"/>
  <c r="CJ118" i="17" s="1"/>
  <c r="K77" i="17"/>
  <c r="K109" i="17"/>
  <c r="AR109" i="17" s="1"/>
  <c r="CI127" i="17"/>
  <c r="CJ127" i="17" s="1"/>
  <c r="CI142" i="17"/>
  <c r="CJ142" i="17" s="1"/>
  <c r="AV111" i="17"/>
  <c r="K111" i="17" s="1"/>
  <c r="AR111" i="17" s="1"/>
  <c r="AV229" i="17"/>
  <c r="K229" i="17" s="1"/>
  <c r="AV234" i="17"/>
  <c r="K234" i="17" s="1"/>
  <c r="AV210" i="17"/>
  <c r="K210" i="17" s="1"/>
  <c r="AV233" i="17"/>
  <c r="K233" i="17" s="1"/>
  <c r="AO66" i="17"/>
  <c r="AO67" i="17" s="1"/>
  <c r="K227" i="17"/>
  <c r="BW260" i="17"/>
  <c r="BW261" i="17" s="1"/>
  <c r="BW262" i="17" s="1"/>
  <c r="BW263" i="17" s="1"/>
  <c r="BW264" i="17" s="1"/>
  <c r="BW265" i="17" s="1"/>
  <c r="CI139" i="17"/>
  <c r="CJ139" i="17" s="1"/>
  <c r="W252" i="17"/>
  <c r="W250" i="17"/>
  <c r="W251" i="17"/>
  <c r="W253" i="17"/>
  <c r="W255" i="17"/>
  <c r="W256" i="17"/>
  <c r="W254" i="17"/>
  <c r="W111" i="17"/>
  <c r="W104" i="17"/>
  <c r="W103" i="17"/>
  <c r="W101" i="17"/>
  <c r="W95" i="17"/>
  <c r="W113" i="17"/>
  <c r="W106" i="17"/>
  <c r="W99" i="17"/>
  <c r="W93" i="17"/>
  <c r="W112" i="17"/>
  <c r="W105" i="17"/>
  <c r="W98" i="17"/>
  <c r="W97" i="17"/>
  <c r="W92" i="17"/>
  <c r="W100" i="17"/>
  <c r="W109" i="17"/>
  <c r="W110" i="17"/>
  <c r="W94" i="17"/>
  <c r="W107" i="17"/>
  <c r="CI151" i="17"/>
  <c r="CJ151" i="17" s="1"/>
  <c r="K63" i="17"/>
  <c r="CF110" i="17"/>
  <c r="CF191" i="17"/>
  <c r="CF186" i="17"/>
  <c r="BZ146" i="17"/>
  <c r="BZ147" i="17" s="1"/>
  <c r="BZ148" i="17" s="1"/>
  <c r="BZ149" i="17" s="1"/>
  <c r="BL46" i="17"/>
  <c r="BL44" i="17"/>
  <c r="BL49" i="17"/>
  <c r="BL47" i="17"/>
  <c r="BL48" i="17"/>
  <c r="BL45" i="17"/>
  <c r="W160" i="17"/>
  <c r="W153" i="17"/>
  <c r="W146" i="17"/>
  <c r="AA146" i="17" s="1"/>
  <c r="W145" i="17"/>
  <c r="W140" i="17"/>
  <c r="W158" i="17"/>
  <c r="W155" i="17"/>
  <c r="W142" i="17"/>
  <c r="W159" i="17"/>
  <c r="W151" i="17"/>
  <c r="W143" i="17"/>
  <c r="W161" i="17"/>
  <c r="W154" i="17"/>
  <c r="W147" i="17"/>
  <c r="W141" i="17"/>
  <c r="W157" i="17"/>
  <c r="W148" i="17"/>
  <c r="W152" i="17"/>
  <c r="W149" i="17"/>
  <c r="W217" i="17"/>
  <c r="W221" i="17"/>
  <c r="W225" i="17"/>
  <c r="W209" i="17"/>
  <c r="W213" i="17"/>
  <c r="W220" i="17"/>
  <c r="W208" i="17"/>
  <c r="W218" i="17"/>
  <c r="W222" i="17"/>
  <c r="W216" i="17"/>
  <c r="W210" i="17"/>
  <c r="W214" i="17"/>
  <c r="W224" i="17"/>
  <c r="W212" i="17"/>
  <c r="W219" i="17"/>
  <c r="W223" i="17"/>
  <c r="W207" i="17"/>
  <c r="W211" i="17"/>
  <c r="W206" i="17"/>
  <c r="W174" i="17"/>
  <c r="W176" i="17"/>
  <c r="W168" i="17"/>
  <c r="W166" i="17"/>
  <c r="W179" i="17"/>
  <c r="W165" i="17"/>
  <c r="W181" i="17"/>
  <c r="W171" i="17"/>
  <c r="W180" i="17"/>
  <c r="W173" i="17"/>
  <c r="W170" i="17"/>
  <c r="W175" i="17"/>
  <c r="W178" i="17"/>
  <c r="W169" i="17"/>
  <c r="W164" i="17"/>
  <c r="AY148" i="17"/>
  <c r="AZ148" i="17" s="1"/>
  <c r="AK152" i="17"/>
  <c r="BR152" i="17" s="1"/>
  <c r="AQ134" i="17"/>
  <c r="AV256" i="17"/>
  <c r="K256" i="17" s="1"/>
  <c r="W134" i="17"/>
  <c r="W133" i="17"/>
  <c r="W131" i="17"/>
  <c r="W124" i="17"/>
  <c r="W118" i="17"/>
  <c r="W129" i="17"/>
  <c r="W121" i="17"/>
  <c r="AA121" i="17" s="1"/>
  <c r="W135" i="17"/>
  <c r="W128" i="17"/>
  <c r="W127" i="17"/>
  <c r="W125" i="17"/>
  <c r="W119" i="17"/>
  <c r="W136" i="17"/>
  <c r="W116" i="17"/>
  <c r="AA116" i="17" s="1"/>
  <c r="W122" i="17"/>
  <c r="W137" i="17"/>
  <c r="W123" i="17"/>
  <c r="W130" i="17"/>
  <c r="W117" i="17"/>
  <c r="W195" i="17"/>
  <c r="W199" i="17"/>
  <c r="W203" i="17"/>
  <c r="W187" i="17"/>
  <c r="W191" i="17"/>
  <c r="W201" i="17"/>
  <c r="W185" i="17"/>
  <c r="W202" i="17"/>
  <c r="W190" i="17"/>
  <c r="W196" i="17"/>
  <c r="W200" i="17"/>
  <c r="W194" i="17"/>
  <c r="W188" i="17"/>
  <c r="W192" i="17"/>
  <c r="W197" i="17"/>
  <c r="W189" i="17"/>
  <c r="W198" i="17"/>
  <c r="W186" i="17"/>
  <c r="W184" i="17"/>
  <c r="AV152" i="17"/>
  <c r="K152" i="17" s="1"/>
  <c r="CF187" i="17"/>
  <c r="CF112" i="17"/>
  <c r="CI121" i="17"/>
  <c r="CJ121" i="17" s="1"/>
  <c r="AQ133" i="17"/>
  <c r="AV251" i="17"/>
  <c r="K251" i="17" s="1"/>
  <c r="W241" i="17"/>
  <c r="W245" i="17"/>
  <c r="W229" i="17"/>
  <c r="W233" i="17"/>
  <c r="W228" i="17"/>
  <c r="W244" i="17"/>
  <c r="W232" i="17"/>
  <c r="W242" i="17"/>
  <c r="W246" i="17"/>
  <c r="W230" i="17"/>
  <c r="W234" i="17"/>
  <c r="W240" i="17"/>
  <c r="W238" i="17"/>
  <c r="W236" i="17"/>
  <c r="W239" i="17"/>
  <c r="W243" i="17"/>
  <c r="W247" i="17"/>
  <c r="W231" i="17"/>
  <c r="W235" i="17"/>
  <c r="AV65" i="17"/>
  <c r="K65" i="17" s="1"/>
  <c r="CA65" i="17" s="1"/>
  <c r="K64" i="17"/>
  <c r="CA64" i="17" s="1"/>
  <c r="CJ249" i="17"/>
  <c r="AY249" i="17"/>
  <c r="AZ249" i="17" s="1"/>
  <c r="AV71" i="17"/>
  <c r="BZ109" i="17"/>
  <c r="BZ110" i="17" s="1"/>
  <c r="BZ111" i="17" s="1"/>
  <c r="BZ112" i="17" s="1"/>
  <c r="BZ113" i="17" s="1"/>
  <c r="AV255" i="17"/>
  <c r="K255" i="17" s="1"/>
  <c r="AV68" i="17"/>
  <c r="K68" i="17" s="1"/>
  <c r="AR68" i="17" s="1"/>
  <c r="AV208" i="17"/>
  <c r="K208" i="17" s="1"/>
  <c r="AK169" i="17"/>
  <c r="BR169" i="17" s="1"/>
  <c r="AO65" i="17"/>
  <c r="AV212" i="17"/>
  <c r="K212" i="17" s="1"/>
  <c r="AV213" i="17"/>
  <c r="K213" i="17" s="1"/>
  <c r="CI146" i="17"/>
  <c r="CJ146" i="17" s="1"/>
  <c r="AY117" i="17"/>
  <c r="AZ117" i="17" s="1"/>
  <c r="K70" i="17"/>
  <c r="AV209" i="17"/>
  <c r="K209" i="17" s="1"/>
  <c r="AY119" i="17"/>
  <c r="AZ119" i="17" s="1"/>
  <c r="AV82" i="17"/>
  <c r="K82" i="17" s="1"/>
  <c r="AR82" i="17" s="1"/>
  <c r="O261" i="17"/>
  <c r="AY104" i="17"/>
  <c r="AV89" i="17"/>
  <c r="K89" i="17" s="1"/>
  <c r="AR89" i="17" s="1"/>
  <c r="K205" i="17"/>
  <c r="CF99" i="17"/>
  <c r="AV252" i="17"/>
  <c r="K252" i="17" s="1"/>
  <c r="AV214" i="17"/>
  <c r="K214" i="17" s="1"/>
  <c r="AV253" i="17"/>
  <c r="K253" i="17" s="1"/>
  <c r="AV58" i="17"/>
  <c r="AV59" i="17" s="1"/>
  <c r="AV60" i="17" s="1"/>
  <c r="K60" i="17" s="1"/>
  <c r="AR60" i="17" s="1"/>
  <c r="AV211" i="17"/>
  <c r="K211" i="17" s="1"/>
  <c r="AY145" i="17"/>
  <c r="AZ145" i="17" s="1"/>
  <c r="CF100" i="17"/>
  <c r="CF98" i="17"/>
  <c r="AZ127" i="17"/>
  <c r="AQ117" i="17"/>
  <c r="AQ118" i="17" s="1"/>
  <c r="AQ119" i="17" s="1"/>
  <c r="AQ125" i="17" s="1"/>
  <c r="AV188" i="17"/>
  <c r="K188" i="17" s="1"/>
  <c r="AY57" i="17"/>
  <c r="AZ57" i="17" s="1"/>
  <c r="CI57" i="17"/>
  <c r="CJ57" i="17" s="1"/>
  <c r="AY219" i="17"/>
  <c r="AZ219" i="17" s="1"/>
  <c r="CJ219" i="17"/>
  <c r="CJ241" i="17"/>
  <c r="AY241" i="17"/>
  <c r="AZ241" i="17" s="1"/>
  <c r="CI141" i="17"/>
  <c r="CJ141" i="17" s="1"/>
  <c r="AY141" i="17"/>
  <c r="AZ141" i="17" s="1"/>
  <c r="AY75" i="17"/>
  <c r="AK45" i="17"/>
  <c r="AR45" i="17" s="1"/>
  <c r="BR44" i="17"/>
  <c r="AQ169" i="17"/>
  <c r="AQ170" i="17" s="1"/>
  <c r="AQ171" i="17" s="1"/>
  <c r="AV61" i="17"/>
  <c r="K61" i="17" s="1"/>
  <c r="AR61" i="17" s="1"/>
  <c r="CJ104" i="17"/>
  <c r="AK157" i="17"/>
  <c r="AR157" i="17" s="1"/>
  <c r="AV240" i="17"/>
  <c r="K240" i="17" s="1"/>
  <c r="CF106" i="17"/>
  <c r="BZ229" i="17"/>
  <c r="BZ230" i="17" s="1"/>
  <c r="BZ231" i="17" s="1"/>
  <c r="BZ232" i="17" s="1"/>
  <c r="AV224" i="17"/>
  <c r="K224" i="17" s="1"/>
  <c r="AY140" i="17"/>
  <c r="O260" i="17"/>
  <c r="AV158" i="17"/>
  <c r="AV159" i="17" s="1"/>
  <c r="K159" i="17" s="1"/>
  <c r="CJ157" i="17"/>
  <c r="AV107" i="17"/>
  <c r="K107" i="17" s="1"/>
  <c r="CA107" i="17" s="1"/>
  <c r="BN139" i="17"/>
  <c r="K103" i="17"/>
  <c r="BN116" i="17"/>
  <c r="BN115" i="17"/>
  <c r="BL168" i="17"/>
  <c r="AK146" i="17"/>
  <c r="AR146" i="17" s="1"/>
  <c r="BR145" i="17"/>
  <c r="AV243" i="17"/>
  <c r="K243" i="17" s="1"/>
  <c r="AV218" i="17"/>
  <c r="K218" i="17" s="1"/>
  <c r="AZ51" i="17"/>
  <c r="AA51" i="17" s="1"/>
  <c r="CI51" i="17"/>
  <c r="AV169" i="17"/>
  <c r="K169" i="17" s="1"/>
  <c r="BK127" i="17"/>
  <c r="CA127" i="17" s="1"/>
  <c r="AK136" i="17"/>
  <c r="BR136" i="17" s="1"/>
  <c r="BR130" i="17"/>
  <c r="AK164" i="17"/>
  <c r="AR164" i="17" s="1"/>
  <c r="BR163" i="17"/>
  <c r="AK179" i="17"/>
  <c r="BR178" i="17"/>
  <c r="BN249" i="17"/>
  <c r="U45" i="17"/>
  <c r="AA44" i="17"/>
  <c r="AK135" i="17"/>
  <c r="BR135" i="17" s="1"/>
  <c r="BR129" i="17"/>
  <c r="AK174" i="17"/>
  <c r="BR173" i="17"/>
  <c r="AZ157" i="17"/>
  <c r="AV244" i="17"/>
  <c r="K244" i="17" s="1"/>
  <c r="CI236" i="17"/>
  <c r="CJ236" i="17" s="1"/>
  <c r="AV106" i="17"/>
  <c r="K106" i="17" s="1"/>
  <c r="AP128" i="17"/>
  <c r="AP129" i="17" s="1"/>
  <c r="AP130" i="17" s="1"/>
  <c r="AP131" i="17" s="1"/>
  <c r="CF107" i="17"/>
  <c r="AV217" i="17"/>
  <c r="K217" i="17" s="1"/>
  <c r="AY124" i="17"/>
  <c r="AZ124" i="17" s="1"/>
  <c r="Z37" i="17"/>
  <c r="Z38" i="17" s="1"/>
  <c r="Z39" i="17" s="1"/>
  <c r="Z40" i="17" s="1"/>
  <c r="Z41" i="17" s="1"/>
  <c r="AY122" i="17"/>
  <c r="AZ122" i="17" s="1"/>
  <c r="BN151" i="17"/>
  <c r="CA151" i="17" s="1"/>
  <c r="BN173" i="17"/>
  <c r="BN168" i="17"/>
  <c r="BL250" i="17"/>
  <c r="BL249" i="17"/>
  <c r="BN228" i="17"/>
  <c r="BN227" i="17"/>
  <c r="BN178" i="17"/>
  <c r="AV245" i="17"/>
  <c r="K245" i="17" s="1"/>
  <c r="AV220" i="17"/>
  <c r="K220" i="17" s="1"/>
  <c r="AV225" i="17"/>
  <c r="K225" i="17" s="1"/>
  <c r="AV222" i="17"/>
  <c r="K222" i="17" s="1"/>
  <c r="AK137" i="17"/>
  <c r="BR137" i="17" s="1"/>
  <c r="BR131" i="17"/>
  <c r="AK185" i="17"/>
  <c r="BR184" i="17"/>
  <c r="AK196" i="17"/>
  <c r="BR195" i="17"/>
  <c r="BN145" i="17"/>
  <c r="CA145" i="17" s="1"/>
  <c r="CJ117" i="17"/>
  <c r="AV246" i="17"/>
  <c r="K246" i="17" s="1"/>
  <c r="AY236" i="17"/>
  <c r="AZ236" i="17" s="1"/>
  <c r="AV105" i="17"/>
  <c r="K105" i="17" s="1"/>
  <c r="CA105" i="17" s="1"/>
  <c r="CF78" i="17"/>
  <c r="CF79" i="17" s="1"/>
  <c r="CF80" i="17" s="1"/>
  <c r="CF81" i="17" s="1"/>
  <c r="CI122" i="17"/>
  <c r="CJ122" i="17" s="1"/>
  <c r="AV221" i="17"/>
  <c r="K221" i="17" s="1"/>
  <c r="BZ117" i="17"/>
  <c r="BZ118" i="17" s="1"/>
  <c r="BZ124" i="17" s="1"/>
  <c r="BN163" i="17"/>
  <c r="CA163" i="17" s="1"/>
  <c r="BN216" i="17"/>
  <c r="BN205" i="17"/>
  <c r="BN184" i="17"/>
  <c r="BN183" i="17"/>
  <c r="BL173" i="17"/>
  <c r="BL139" i="17"/>
  <c r="AV242" i="17"/>
  <c r="K242" i="17" s="1"/>
  <c r="AK134" i="17"/>
  <c r="BR134" i="17" s="1"/>
  <c r="BR128" i="17"/>
  <c r="AK140" i="17"/>
  <c r="AR140" i="17" s="1"/>
  <c r="BR139" i="17"/>
  <c r="BN91" i="17"/>
  <c r="BL70" i="17"/>
  <c r="BN103" i="17"/>
  <c r="BL103" i="17"/>
  <c r="AY93" i="17"/>
  <c r="AZ93" i="17" s="1"/>
  <c r="AV95" i="17"/>
  <c r="K95" i="17" s="1"/>
  <c r="CA95" i="17" s="1"/>
  <c r="AV94" i="17"/>
  <c r="K94" i="17" s="1"/>
  <c r="CA94" i="17" s="1"/>
  <c r="K91" i="17"/>
  <c r="AV92" i="17"/>
  <c r="K92" i="17" s="1"/>
  <c r="AR92" i="17" s="1"/>
  <c r="BG36" i="17"/>
  <c r="BG37" i="17" s="1"/>
  <c r="BG38" i="17" s="1"/>
  <c r="BG39" i="17" s="1"/>
  <c r="BG40" i="17" s="1"/>
  <c r="BG41" i="17" s="1"/>
  <c r="U251" i="17"/>
  <c r="AQ135" i="17"/>
  <c r="BZ72" i="17"/>
  <c r="BZ73" i="17" s="1"/>
  <c r="AV195" i="17"/>
  <c r="K195" i="17" s="1"/>
  <c r="AR195" i="17" s="1"/>
  <c r="BZ185" i="17"/>
  <c r="BZ195" i="17"/>
  <c r="AY113" i="17"/>
  <c r="AV112" i="17"/>
  <c r="K112" i="17" s="1"/>
  <c r="AR112" i="17" s="1"/>
  <c r="CJ93" i="17"/>
  <c r="AV134" i="17"/>
  <c r="K133" i="17"/>
  <c r="CA133" i="17" s="1"/>
  <c r="AV232" i="17"/>
  <c r="K232" i="17" s="1"/>
  <c r="AV235" i="17"/>
  <c r="K235" i="17" s="1"/>
  <c r="AV228" i="17"/>
  <c r="K228" i="17" s="1"/>
  <c r="BN121" i="17"/>
  <c r="BZ67" i="17"/>
  <c r="BZ65" i="17"/>
  <c r="AV110" i="17"/>
  <c r="K110" i="17" s="1"/>
  <c r="AR110" i="17" s="1"/>
  <c r="AV254" i="17"/>
  <c r="K254" i="17" s="1"/>
  <c r="AV250" i="17"/>
  <c r="K250" i="17" s="1"/>
  <c r="AX36" i="17"/>
  <c r="AA36" i="17" s="1"/>
  <c r="AS36" i="17" s="1"/>
  <c r="U157" i="17"/>
  <c r="AV53" i="17"/>
  <c r="AV52" i="17"/>
  <c r="AV54" i="17"/>
  <c r="AY115" i="17"/>
  <c r="AZ115" i="17" s="1"/>
  <c r="AA115" i="17" s="1"/>
  <c r="CI115" i="17"/>
  <c r="CJ115" i="17" s="1"/>
  <c r="AY149" i="17"/>
  <c r="AZ149" i="17" s="1"/>
  <c r="CI149" i="17"/>
  <c r="CJ149" i="17" s="1"/>
  <c r="AQ239" i="17"/>
  <c r="AQ229" i="17"/>
  <c r="BZ133" i="17"/>
  <c r="BZ128" i="17"/>
  <c r="BZ134" i="17" s="1"/>
  <c r="AV66" i="17"/>
  <c r="K66" i="17" s="1"/>
  <c r="CA66" i="17" s="1"/>
  <c r="BL194" i="17"/>
  <c r="K179" i="17"/>
  <c r="AV180" i="17"/>
  <c r="AV181" i="17" s="1"/>
  <c r="K181" i="17" s="1"/>
  <c r="CJ113" i="17"/>
  <c r="AZ151" i="17"/>
  <c r="AY163" i="17"/>
  <c r="AZ163" i="17" s="1"/>
  <c r="AA163" i="17" s="1"/>
  <c r="CI163" i="17"/>
  <c r="CJ163" i="17" s="1"/>
  <c r="CI164" i="17"/>
  <c r="CJ164" i="17" s="1"/>
  <c r="AY164" i="17"/>
  <c r="AZ164" i="17" s="1"/>
  <c r="CF95" i="17"/>
  <c r="CF92" i="17"/>
  <c r="AQ55" i="17"/>
  <c r="AQ59" i="17"/>
  <c r="AQ53" i="17"/>
  <c r="AQ60" i="17" s="1"/>
  <c r="AQ66" i="17"/>
  <c r="AQ65" i="17"/>
  <c r="AV190" i="17"/>
  <c r="K190" i="17" s="1"/>
  <c r="AV191" i="17"/>
  <c r="K191" i="17" s="1"/>
  <c r="AV184" i="17"/>
  <c r="K184" i="17" s="1"/>
  <c r="AR184" i="17" s="1"/>
  <c r="AV187" i="17"/>
  <c r="K187" i="17" s="1"/>
  <c r="CI183" i="17"/>
  <c r="CJ183" i="17" s="1"/>
  <c r="AV189" i="17"/>
  <c r="K189" i="17" s="1"/>
  <c r="AV185" i="17"/>
  <c r="K185" i="17" s="1"/>
  <c r="AQ195" i="17"/>
  <c r="AQ185" i="17"/>
  <c r="AQ196" i="17" s="1"/>
  <c r="CI123" i="17"/>
  <c r="CJ123" i="17" s="1"/>
  <c r="AY123" i="17"/>
  <c r="AZ123" i="17" s="1"/>
  <c r="AY125" i="17"/>
  <c r="AZ125" i="17" s="1"/>
  <c r="CI125" i="17"/>
  <c r="CJ125" i="17" s="1"/>
  <c r="CI143" i="17"/>
  <c r="CJ143" i="17" s="1"/>
  <c r="AY143" i="17"/>
  <c r="AZ143" i="17" s="1"/>
  <c r="CF205" i="17"/>
  <c r="AP152" i="17"/>
  <c r="AP153" i="17" s="1"/>
  <c r="AP154" i="17" s="1"/>
  <c r="AP155" i="17" s="1"/>
  <c r="AP157" i="17"/>
  <c r="AP158" i="17" s="1"/>
  <c r="AP159" i="17" s="1"/>
  <c r="AP160" i="17" s="1"/>
  <c r="AP161" i="17" s="1"/>
  <c r="O265" i="17"/>
  <c r="O263" i="17"/>
  <c r="AV197" i="17"/>
  <c r="K197" i="17" s="1"/>
  <c r="CJ145" i="17"/>
  <c r="AY183" i="17"/>
  <c r="CI168" i="17"/>
  <c r="CJ168" i="17" s="1"/>
  <c r="AY147" i="17"/>
  <c r="AZ147" i="17" s="1"/>
  <c r="CI147" i="17"/>
  <c r="CJ147" i="17" s="1"/>
  <c r="CI166" i="17"/>
  <c r="CJ166" i="17" s="1"/>
  <c r="AY166" i="17"/>
  <c r="AZ166" i="17" s="1"/>
  <c r="CF94" i="17"/>
  <c r="CF93" i="17"/>
  <c r="AV199" i="17"/>
  <c r="K199" i="17" s="1"/>
  <c r="CF64" i="17"/>
  <c r="CF65" i="17" s="1"/>
  <c r="CJ51" i="17"/>
  <c r="AY207" i="17"/>
  <c r="AZ207" i="17" s="1"/>
  <c r="AV201" i="17"/>
  <c r="K201" i="17" s="1"/>
  <c r="AV198" i="17"/>
  <c r="K198" i="17" s="1"/>
  <c r="AV202" i="17"/>
  <c r="K202" i="17" s="1"/>
  <c r="K194" i="17"/>
  <c r="AR194" i="17" s="1"/>
  <c r="AV196" i="17"/>
  <c r="K196" i="17" s="1"/>
  <c r="AV200" i="17"/>
  <c r="K200" i="17" s="1"/>
  <c r="O264" i="17"/>
  <c r="K85" i="17"/>
  <c r="CA85" i="17" s="1"/>
  <c r="AV86" i="17"/>
  <c r="CI75" i="17"/>
  <c r="CJ75" i="17" s="1"/>
  <c r="K84" i="17"/>
  <c r="CA84" i="17" s="1"/>
  <c r="CF75" i="17"/>
  <c r="A51" i="17"/>
  <c r="A52" i="17" s="1"/>
  <c r="A53" i="17" s="1"/>
  <c r="A54" i="17" s="1"/>
  <c r="A55" i="17" s="1"/>
  <c r="A260" i="17"/>
  <c r="A261" i="17" s="1"/>
  <c r="A262" i="17" s="1"/>
  <c r="A263" i="17" s="1"/>
  <c r="A264" i="17" s="1"/>
  <c r="A265" i="17" s="1"/>
  <c r="AZ139" i="17"/>
  <c r="AA139" i="17" s="1"/>
  <c r="K97" i="17"/>
  <c r="AV98" i="17"/>
  <c r="K98" i="17" s="1"/>
  <c r="AV99" i="17"/>
  <c r="K99" i="17" s="1"/>
  <c r="AV100" i="17"/>
  <c r="K100" i="17" s="1"/>
  <c r="AV101" i="17"/>
  <c r="K101" i="17" s="1"/>
  <c r="AY203" i="17"/>
  <c r="AZ203" i="17" s="1"/>
  <c r="CJ203" i="17"/>
  <c r="CF73" i="17"/>
  <c r="CF74" i="17"/>
  <c r="BZ173" i="17"/>
  <c r="BZ169" i="17"/>
  <c r="BZ170" i="17" s="1"/>
  <c r="BZ171" i="17" s="1"/>
  <c r="AQ136" i="17"/>
  <c r="AQ131" i="17"/>
  <c r="AQ137" i="17" s="1"/>
  <c r="AY173" i="17"/>
  <c r="BN133" i="17"/>
  <c r="AQ178" i="17"/>
  <c r="AQ179" i="17" s="1"/>
  <c r="AQ180" i="17" s="1"/>
  <c r="AQ181" i="17" s="1"/>
  <c r="AQ174" i="17"/>
  <c r="AQ175" i="17" s="1"/>
  <c r="AQ176" i="17" s="1"/>
  <c r="AV79" i="17"/>
  <c r="K78" i="17"/>
  <c r="AR78" i="17" s="1"/>
  <c r="BL260" i="17"/>
  <c r="O262" i="17"/>
  <c r="AR260" i="17"/>
  <c r="CH36" i="17"/>
  <c r="BN117" i="17"/>
  <c r="BN195" i="17"/>
  <c r="BN194" i="17"/>
  <c r="V46" i="17"/>
  <c r="AK262" i="17"/>
  <c r="BN238" i="17"/>
  <c r="BN206" i="17"/>
  <c r="BL251" i="17"/>
  <c r="BL134" i="17"/>
  <c r="BL129" i="17"/>
  <c r="BL179" i="17"/>
  <c r="BL157" i="17"/>
  <c r="BL228" i="17"/>
  <c r="BL238" i="17"/>
  <c r="BL261" i="17"/>
  <c r="BL264" i="17"/>
  <c r="BL216" i="17"/>
  <c r="AA37" i="17"/>
  <c r="AS37" i="17" s="1"/>
  <c r="AA38" i="17"/>
  <c r="U39" i="17"/>
  <c r="CA78" i="17" l="1"/>
  <c r="CA61" i="17"/>
  <c r="CA103" i="17"/>
  <c r="CA194" i="17"/>
  <c r="AR63" i="17"/>
  <c r="CA63" i="17"/>
  <c r="CA89" i="17"/>
  <c r="CA178" i="17"/>
  <c r="CA168" i="17"/>
  <c r="CA139" i="17"/>
  <c r="CA60" i="17"/>
  <c r="CA92" i="17"/>
  <c r="AR91" i="17"/>
  <c r="CA173" i="17"/>
  <c r="CA70" i="17"/>
  <c r="CA68" i="17"/>
  <c r="CA93" i="17"/>
  <c r="AR19" i="17"/>
  <c r="AS19" i="17" s="1"/>
  <c r="AT19" i="17" s="1"/>
  <c r="BR19" i="17"/>
  <c r="CA19" i="17" s="1"/>
  <c r="AK20" i="17"/>
  <c r="AS44" i="17"/>
  <c r="AT44" i="17" s="1"/>
  <c r="M44" i="17" s="1"/>
  <c r="AS18" i="17"/>
  <c r="AT18" i="17" s="1"/>
  <c r="M18" i="17" s="1"/>
  <c r="BV21" i="17"/>
  <c r="AM22" i="17"/>
  <c r="AR196" i="17"/>
  <c r="AR152" i="17"/>
  <c r="AR169" i="17"/>
  <c r="AS116" i="17"/>
  <c r="AT116" i="17" s="1"/>
  <c r="AR100" i="17"/>
  <c r="AR70" i="17"/>
  <c r="AR99" i="17"/>
  <c r="AT36" i="17"/>
  <c r="M36" i="17" s="1"/>
  <c r="AT37" i="17"/>
  <c r="M37" i="17" s="1"/>
  <c r="AR98" i="17"/>
  <c r="AR94" i="17"/>
  <c r="AS51" i="17"/>
  <c r="M51" i="17" s="1"/>
  <c r="AR97" i="17"/>
  <c r="AR179" i="17"/>
  <c r="AR95" i="17"/>
  <c r="AZ104" i="17"/>
  <c r="AA104" i="17" s="1"/>
  <c r="AS104" i="17" s="1"/>
  <c r="AT104" i="17" s="1"/>
  <c r="M104" i="17" s="1"/>
  <c r="AA57" i="17"/>
  <c r="AS139" i="17"/>
  <c r="AT139" i="17" s="1"/>
  <c r="M139" i="17" s="1"/>
  <c r="AS121" i="17"/>
  <c r="AT121" i="17" s="1"/>
  <c r="K53" i="17"/>
  <c r="CA53" i="17" s="1"/>
  <c r="AR133" i="17"/>
  <c r="AS115" i="17"/>
  <c r="AT115" i="17" s="1"/>
  <c r="M115" i="17" s="1"/>
  <c r="AS146" i="17"/>
  <c r="AT146" i="17" s="1"/>
  <c r="M146" i="17" s="1"/>
  <c r="AR185" i="17"/>
  <c r="K54" i="17"/>
  <c r="CA54" i="17" s="1"/>
  <c r="AR101" i="17"/>
  <c r="AV55" i="17"/>
  <c r="K55" i="17" s="1"/>
  <c r="K52" i="17"/>
  <c r="CA52" i="17" s="1"/>
  <c r="AS163" i="17"/>
  <c r="AT163" i="17" s="1"/>
  <c r="AS38" i="17"/>
  <c r="CI209" i="17"/>
  <c r="CJ209" i="17" s="1"/>
  <c r="AY256" i="17"/>
  <c r="AZ256" i="17" s="1"/>
  <c r="CJ175" i="17"/>
  <c r="AY201" i="17"/>
  <c r="AZ201" i="17" s="1"/>
  <c r="CI105" i="17"/>
  <c r="CJ105" i="17" s="1"/>
  <c r="AR105" i="17"/>
  <c r="AY70" i="17"/>
  <c r="AZ70" i="17" s="1"/>
  <c r="AY152" i="17"/>
  <c r="AZ152" i="17" s="1"/>
  <c r="AA152" i="17" s="1"/>
  <c r="CI227" i="17"/>
  <c r="CJ227" i="17" s="1"/>
  <c r="CI231" i="17"/>
  <c r="CJ231" i="17" s="1"/>
  <c r="CI186" i="17"/>
  <c r="CJ186" i="17" s="1"/>
  <c r="AR65" i="17"/>
  <c r="CI85" i="17"/>
  <c r="CJ85" i="17" s="1"/>
  <c r="AR85" i="17"/>
  <c r="AY179" i="17"/>
  <c r="AZ179" i="17" s="1"/>
  <c r="CJ250" i="17"/>
  <c r="AY235" i="17"/>
  <c r="AZ235" i="17" s="1"/>
  <c r="CJ94" i="17"/>
  <c r="CJ224" i="17"/>
  <c r="AY205" i="17"/>
  <c r="AZ205" i="17" s="1"/>
  <c r="AA205" i="17" s="1"/>
  <c r="AY255" i="17"/>
  <c r="AZ255" i="17" s="1"/>
  <c r="AY208" i="17"/>
  <c r="AZ208" i="17" s="1"/>
  <c r="AY230" i="17"/>
  <c r="AZ230" i="17" s="1"/>
  <c r="AY216" i="17"/>
  <c r="AZ216" i="17" s="1"/>
  <c r="AA216" i="17" s="1"/>
  <c r="CJ254" i="17"/>
  <c r="AY95" i="17"/>
  <c r="AZ95" i="17" s="1"/>
  <c r="AA95" i="17" s="1"/>
  <c r="CJ217" i="17"/>
  <c r="AR103" i="17"/>
  <c r="CJ63" i="17"/>
  <c r="CI233" i="17"/>
  <c r="CJ233" i="17" s="1"/>
  <c r="AZ77" i="17"/>
  <c r="AR77" i="17"/>
  <c r="AY238" i="17"/>
  <c r="AZ238" i="17" s="1"/>
  <c r="AY200" i="17"/>
  <c r="AZ200" i="17" s="1"/>
  <c r="AR66" i="17"/>
  <c r="AY211" i="17"/>
  <c r="AZ211" i="17" s="1"/>
  <c r="AY213" i="17"/>
  <c r="AZ213" i="17" s="1"/>
  <c r="CJ251" i="17"/>
  <c r="AY210" i="17"/>
  <c r="AZ210" i="17" s="1"/>
  <c r="CJ247" i="17"/>
  <c r="AY252" i="17"/>
  <c r="AZ252" i="17" s="1"/>
  <c r="CJ196" i="17"/>
  <c r="CJ110" i="17"/>
  <c r="AY242" i="17"/>
  <c r="AZ242" i="17" s="1"/>
  <c r="AY107" i="17"/>
  <c r="AR107" i="17"/>
  <c r="AY240" i="17"/>
  <c r="AZ240" i="17" s="1"/>
  <c r="CI212" i="17"/>
  <c r="CJ212" i="17" s="1"/>
  <c r="CI234" i="17"/>
  <c r="CJ234" i="17" s="1"/>
  <c r="CI192" i="17"/>
  <c r="CJ192" i="17" s="1"/>
  <c r="AY239" i="17"/>
  <c r="AZ239" i="17" s="1"/>
  <c r="CJ199" i="17"/>
  <c r="CI189" i="17"/>
  <c r="CJ189" i="17" s="1"/>
  <c r="CJ221" i="17"/>
  <c r="CJ220" i="17"/>
  <c r="AY106" i="17"/>
  <c r="AR106" i="17"/>
  <c r="CI188" i="17"/>
  <c r="CJ188" i="17" s="1"/>
  <c r="AY253" i="17"/>
  <c r="AZ253" i="17" s="1"/>
  <c r="CI82" i="17"/>
  <c r="CJ82" i="17" s="1"/>
  <c r="CI229" i="17"/>
  <c r="CJ229" i="17" s="1"/>
  <c r="AY178" i="17"/>
  <c r="AZ178" i="17" s="1"/>
  <c r="AA178" i="17" s="1"/>
  <c r="CJ244" i="17"/>
  <c r="AR84" i="17"/>
  <c r="CJ197" i="17"/>
  <c r="CJ112" i="17"/>
  <c r="CJ245" i="17"/>
  <c r="AY214" i="17"/>
  <c r="AZ214" i="17" s="1"/>
  <c r="AR64" i="17"/>
  <c r="AY111" i="17"/>
  <c r="AZ111" i="17" s="1"/>
  <c r="CI206" i="17"/>
  <c r="CJ206" i="17" s="1"/>
  <c r="CJ223" i="17"/>
  <c r="BP195" i="17"/>
  <c r="BP196" i="17" s="1"/>
  <c r="BP197" i="17" s="1"/>
  <c r="BP198" i="17" s="1"/>
  <c r="BP199" i="17" s="1"/>
  <c r="BP200" i="17" s="1"/>
  <c r="BP201" i="17" s="1"/>
  <c r="BP202" i="17" s="1"/>
  <c r="BP203" i="17" s="1"/>
  <c r="BP206" i="17" s="1"/>
  <c r="BP207" i="17" s="1"/>
  <c r="BP208" i="17" s="1"/>
  <c r="BP209" i="17" s="1"/>
  <c r="BP210" i="17" s="1"/>
  <c r="BP211" i="17" s="1"/>
  <c r="BP212" i="17" s="1"/>
  <c r="BP213" i="17" s="1"/>
  <c r="BP214" i="17" s="1"/>
  <c r="BP217" i="17" s="1"/>
  <c r="BP218" i="17" s="1"/>
  <c r="BP219" i="17" s="1"/>
  <c r="BP220" i="17" s="1"/>
  <c r="BP221" i="17" s="1"/>
  <c r="BP222" i="17" s="1"/>
  <c r="BP223" i="17" s="1"/>
  <c r="BP224" i="17" s="1"/>
  <c r="BP225" i="17" s="1"/>
  <c r="BP228" i="17" s="1"/>
  <c r="BP229" i="17" s="1"/>
  <c r="BP230" i="17" s="1"/>
  <c r="BP231" i="17" s="1"/>
  <c r="BP232" i="17" s="1"/>
  <c r="BP233" i="17" s="1"/>
  <c r="BP234" i="17" s="1"/>
  <c r="BP235" i="17" s="1"/>
  <c r="BP236" i="17" s="1"/>
  <c r="BP239" i="17" s="1"/>
  <c r="BP240" i="17" s="1"/>
  <c r="BP241" i="17" s="1"/>
  <c r="BP242" i="17" s="1"/>
  <c r="BP243" i="17" s="1"/>
  <c r="BP244" i="17" s="1"/>
  <c r="BP245" i="17" s="1"/>
  <c r="BP246" i="17" s="1"/>
  <c r="BP247" i="17" s="1"/>
  <c r="BP250" i="17" s="1"/>
  <c r="BP251" i="17" s="1"/>
  <c r="BP252" i="17" s="1"/>
  <c r="BP253" i="17" s="1"/>
  <c r="BP254" i="17" s="1"/>
  <c r="BP255" i="17" s="1"/>
  <c r="BP256" i="17" s="1"/>
  <c r="AV153" i="17"/>
  <c r="K153" i="17" s="1"/>
  <c r="AV176" i="17"/>
  <c r="K176" i="17" s="1"/>
  <c r="AY223" i="17"/>
  <c r="AZ223" i="17" s="1"/>
  <c r="K129" i="17"/>
  <c r="K174" i="17"/>
  <c r="AR174" i="17" s="1"/>
  <c r="CJ216" i="17"/>
  <c r="AY247" i="17"/>
  <c r="AZ247" i="17" s="1"/>
  <c r="AR261" i="17"/>
  <c r="CA261" i="17" s="1"/>
  <c r="CJ238" i="17"/>
  <c r="AV170" i="17"/>
  <c r="K170" i="17" s="1"/>
  <c r="AY206" i="17"/>
  <c r="AZ206" i="17" s="1"/>
  <c r="AY186" i="17"/>
  <c r="AZ186" i="17" s="1"/>
  <c r="CJ178" i="17"/>
  <c r="AY250" i="17"/>
  <c r="AZ250" i="17" s="1"/>
  <c r="BZ241" i="17"/>
  <c r="AY192" i="17"/>
  <c r="AZ192" i="17" s="1"/>
  <c r="AY109" i="17"/>
  <c r="AZ109" i="17" s="1"/>
  <c r="AA109" i="17" s="1"/>
  <c r="CJ179" i="17"/>
  <c r="AY92" i="17"/>
  <c r="AZ92" i="17" s="1"/>
  <c r="CI89" i="17"/>
  <c r="CJ89" i="17" s="1"/>
  <c r="BZ123" i="17"/>
  <c r="AQ123" i="17"/>
  <c r="AY231" i="17"/>
  <c r="AZ231" i="17" s="1"/>
  <c r="AY227" i="17"/>
  <c r="AZ227" i="17" s="1"/>
  <c r="AY68" i="17"/>
  <c r="AZ68" i="17" s="1"/>
  <c r="AY175" i="17"/>
  <c r="AZ175" i="17" s="1"/>
  <c r="AA175" i="17" s="1"/>
  <c r="AY234" i="17"/>
  <c r="AZ234" i="17" s="1"/>
  <c r="K158" i="17"/>
  <c r="CI106" i="17"/>
  <c r="CJ106" i="17" s="1"/>
  <c r="AA123" i="17"/>
  <c r="AS123" i="17" s="1"/>
  <c r="AT123" i="17" s="1"/>
  <c r="BZ242" i="17"/>
  <c r="BZ119" i="17"/>
  <c r="BZ125" i="17" s="1"/>
  <c r="AK170" i="17"/>
  <c r="AK171" i="17" s="1"/>
  <c r="BR171" i="17" s="1"/>
  <c r="K128" i="17"/>
  <c r="AV131" i="17"/>
  <c r="K131" i="17" s="1"/>
  <c r="AY64" i="17"/>
  <c r="AZ64" i="17" s="1"/>
  <c r="AA64" i="17" s="1"/>
  <c r="CI65" i="17"/>
  <c r="CJ65" i="17" s="1"/>
  <c r="CI210" i="17"/>
  <c r="CJ210" i="17" s="1"/>
  <c r="CI64" i="17"/>
  <c r="CJ64" i="17" s="1"/>
  <c r="AA122" i="17"/>
  <c r="AS122" i="17" s="1"/>
  <c r="AT122" i="17" s="1"/>
  <c r="CA260" i="17"/>
  <c r="CI152" i="17"/>
  <c r="CJ152" i="17" s="1"/>
  <c r="CJ92" i="17"/>
  <c r="CJ242" i="17"/>
  <c r="AY224" i="17"/>
  <c r="AZ224" i="17" s="1"/>
  <c r="BZ240" i="17"/>
  <c r="CI230" i="17"/>
  <c r="CJ230" i="17" s="1"/>
  <c r="AK153" i="17"/>
  <c r="AK154" i="17" s="1"/>
  <c r="AV67" i="17"/>
  <c r="K67" i="17" s="1"/>
  <c r="CA67" i="17" s="1"/>
  <c r="CI77" i="17"/>
  <c r="AY89" i="17"/>
  <c r="AZ89" i="17" s="1"/>
  <c r="AA89" i="17" s="1"/>
  <c r="AQ124" i="17"/>
  <c r="AY233" i="17"/>
  <c r="AZ233" i="17" s="1"/>
  <c r="K58" i="17"/>
  <c r="CA58" i="17" s="1"/>
  <c r="CI70" i="17"/>
  <c r="CJ70" i="17" s="1"/>
  <c r="CJ252" i="17"/>
  <c r="CI213" i="17"/>
  <c r="CJ213" i="17" s="1"/>
  <c r="CJ200" i="17"/>
  <c r="AY209" i="17"/>
  <c r="AZ209" i="17" s="1"/>
  <c r="AY254" i="17"/>
  <c r="AZ254" i="17" s="1"/>
  <c r="AY94" i="17"/>
  <c r="AZ94" i="17" s="1"/>
  <c r="CJ77" i="17"/>
  <c r="AY229" i="17"/>
  <c r="AZ229" i="17" s="1"/>
  <c r="AY77" i="17"/>
  <c r="AZ75" i="17"/>
  <c r="AA75" i="17" s="1"/>
  <c r="AY105" i="17"/>
  <c r="CI205" i="17"/>
  <c r="CJ205" i="17" s="1"/>
  <c r="CI214" i="17"/>
  <c r="CJ214" i="17" s="1"/>
  <c r="CJ111" i="17"/>
  <c r="AY197" i="17"/>
  <c r="AZ197" i="17" s="1"/>
  <c r="AY188" i="17"/>
  <c r="AZ188" i="17" s="1"/>
  <c r="AA151" i="17"/>
  <c r="AO74" i="17"/>
  <c r="CI61" i="17"/>
  <c r="CJ61" i="17" s="1"/>
  <c r="CJ253" i="17"/>
  <c r="K59" i="17"/>
  <c r="CA59" i="17" s="1"/>
  <c r="CI107" i="17"/>
  <c r="CJ107" i="17" s="1"/>
  <c r="CJ255" i="17"/>
  <c r="AZ140" i="17"/>
  <c r="AA140" i="17" s="1"/>
  <c r="AY65" i="17"/>
  <c r="AZ65" i="17" s="1"/>
  <c r="AA65" i="17" s="1"/>
  <c r="AA141" i="17"/>
  <c r="CF66" i="17"/>
  <c r="CF67" i="17" s="1"/>
  <c r="AQ186" i="17"/>
  <c r="AQ187" i="17" s="1"/>
  <c r="CI211" i="17"/>
  <c r="CJ211" i="17" s="1"/>
  <c r="CI68" i="17"/>
  <c r="CJ68" i="17" s="1"/>
  <c r="CI63" i="17"/>
  <c r="AZ113" i="17"/>
  <c r="AA113" i="17" s="1"/>
  <c r="AS113" i="17" s="1"/>
  <c r="AT113" i="17" s="1"/>
  <c r="AA93" i="17"/>
  <c r="AY82" i="17"/>
  <c r="AZ82" i="17" s="1"/>
  <c r="AA82" i="17" s="1"/>
  <c r="CJ256" i="17"/>
  <c r="AZ63" i="17"/>
  <c r="AY251" i="17"/>
  <c r="AZ251" i="17" s="1"/>
  <c r="AY63" i="17"/>
  <c r="BN122" i="17"/>
  <c r="BN118" i="17"/>
  <c r="BN123" i="17"/>
  <c r="CJ91" i="17"/>
  <c r="AS91" i="17" s="1"/>
  <c r="AY220" i="17"/>
  <c r="AZ220" i="17" s="1"/>
  <c r="AY217" i="17"/>
  <c r="AZ217" i="17" s="1"/>
  <c r="AA249" i="17"/>
  <c r="BN229" i="17"/>
  <c r="AY91" i="17"/>
  <c r="AZ91" i="17" s="1"/>
  <c r="AY212" i="17"/>
  <c r="AZ212" i="17" s="1"/>
  <c r="CI208" i="17"/>
  <c r="CJ208" i="17" s="1"/>
  <c r="BN239" i="17"/>
  <c r="AV72" i="17"/>
  <c r="K71" i="17"/>
  <c r="CA71" i="17" s="1"/>
  <c r="AY66" i="17"/>
  <c r="AZ66" i="17" s="1"/>
  <c r="M116" i="17"/>
  <c r="BL116" i="17"/>
  <c r="CA116" i="17" s="1"/>
  <c r="BN174" i="17"/>
  <c r="BL146" i="17"/>
  <c r="CA146" i="17" s="1"/>
  <c r="M260" i="17"/>
  <c r="Q260" i="17" s="1"/>
  <c r="S260" i="17" s="1"/>
  <c r="AA168" i="17"/>
  <c r="AS168" i="17" s="1"/>
  <c r="AT168" i="17" s="1"/>
  <c r="M168" i="17" s="1"/>
  <c r="AV160" i="17"/>
  <c r="K160" i="17" s="1"/>
  <c r="AY84" i="17"/>
  <c r="AY85" i="17"/>
  <c r="AY60" i="17"/>
  <c r="CI184" i="17"/>
  <c r="BN157" i="17"/>
  <c r="CA157" i="17" s="1"/>
  <c r="CI235" i="17"/>
  <c r="CJ235" i="17" s="1"/>
  <c r="CJ133" i="17"/>
  <c r="AK141" i="17"/>
  <c r="AR141" i="17" s="1"/>
  <c r="BR140" i="17"/>
  <c r="BN146" i="17"/>
  <c r="AK197" i="17"/>
  <c r="AR197" i="17" s="1"/>
  <c r="BR196" i="17"/>
  <c r="AK186" i="17"/>
  <c r="AR186" i="17" s="1"/>
  <c r="BR185" i="17"/>
  <c r="AY245" i="17"/>
  <c r="AZ245" i="17" s="1"/>
  <c r="AY244" i="17"/>
  <c r="AZ244" i="17" s="1"/>
  <c r="AK165" i="17"/>
  <c r="AR165" i="17" s="1"/>
  <c r="BR164" i="17"/>
  <c r="BN140" i="17"/>
  <c r="CF216" i="17"/>
  <c r="CF219" i="17" s="1"/>
  <c r="AY195" i="17"/>
  <c r="AZ195" i="17" s="1"/>
  <c r="BL174" i="17"/>
  <c r="CJ222" i="17"/>
  <c r="AY222" i="17"/>
  <c r="AZ222" i="17" s="1"/>
  <c r="AK158" i="17"/>
  <c r="BR157" i="17"/>
  <c r="BL206" i="17"/>
  <c r="BL152" i="17"/>
  <c r="CA152" i="17" s="1"/>
  <c r="BL164" i="17"/>
  <c r="AA241" i="17"/>
  <c r="BN196" i="17"/>
  <c r="BN185" i="17"/>
  <c r="AY78" i="17"/>
  <c r="CJ195" i="17"/>
  <c r="AA219" i="17"/>
  <c r="AA145" i="17"/>
  <c r="AS145" i="17" s="1"/>
  <c r="AT145" i="17" s="1"/>
  <c r="M145" i="17" s="1"/>
  <c r="AY198" i="17"/>
  <c r="AZ198" i="17" s="1"/>
  <c r="AZ183" i="17"/>
  <c r="AA183" i="17" s="1"/>
  <c r="AA166" i="17"/>
  <c r="BL121" i="17"/>
  <c r="CA121" i="17" s="1"/>
  <c r="AY232" i="17"/>
  <c r="AZ232" i="17" s="1"/>
  <c r="BL140" i="17"/>
  <c r="AY221" i="17"/>
  <c r="AZ221" i="17" s="1"/>
  <c r="BN169" i="17"/>
  <c r="BN152" i="17"/>
  <c r="AK175" i="17"/>
  <c r="AR175" i="17" s="1"/>
  <c r="BR174" i="17"/>
  <c r="U46" i="17"/>
  <c r="AA45" i="17"/>
  <c r="AS45" i="17" s="1"/>
  <c r="AT45" i="17" s="1"/>
  <c r="M45" i="17" s="1"/>
  <c r="AK147" i="17"/>
  <c r="AR147" i="17" s="1"/>
  <c r="BR146" i="17"/>
  <c r="AY61" i="17"/>
  <c r="AK46" i="17"/>
  <c r="AR46" i="17" s="1"/>
  <c r="BR45" i="17"/>
  <c r="CA45" i="17" s="1"/>
  <c r="BN128" i="17"/>
  <c r="AY196" i="17"/>
  <c r="AZ196" i="17" s="1"/>
  <c r="AA196" i="17" s="1"/>
  <c r="AA127" i="17"/>
  <c r="BL184" i="17"/>
  <c r="CA184" i="17" s="1"/>
  <c r="BN164" i="17"/>
  <c r="AY246" i="17"/>
  <c r="AZ246" i="17" s="1"/>
  <c r="CJ246" i="17"/>
  <c r="CJ225" i="17"/>
  <c r="AY225" i="17"/>
  <c r="AZ225" i="17" s="1"/>
  <c r="BN179" i="17"/>
  <c r="BN250" i="17"/>
  <c r="AK180" i="17"/>
  <c r="BR179" i="17"/>
  <c r="CA179" i="17" s="1"/>
  <c r="CJ218" i="17"/>
  <c r="AY218" i="17"/>
  <c r="AZ218" i="17" s="1"/>
  <c r="AA218" i="17" s="1"/>
  <c r="AY243" i="17"/>
  <c r="AZ243" i="17" s="1"/>
  <c r="CJ243" i="17"/>
  <c r="BL169" i="17"/>
  <c r="CA169" i="17" s="1"/>
  <c r="AY103" i="17"/>
  <c r="AZ103" i="17" s="1"/>
  <c r="CI103" i="17"/>
  <c r="CJ103" i="17" s="1"/>
  <c r="CJ240" i="17"/>
  <c r="BL97" i="17"/>
  <c r="CA97" i="17" s="1"/>
  <c r="BL109" i="17"/>
  <c r="BN109" i="17"/>
  <c r="BN97" i="17"/>
  <c r="CJ95" i="17"/>
  <c r="U252" i="17"/>
  <c r="Y37" i="17"/>
  <c r="Y38" i="17" s="1"/>
  <c r="Y39" i="17" s="1"/>
  <c r="Y40" i="17" s="1"/>
  <c r="Y41" i="17" s="1"/>
  <c r="BF36" i="17"/>
  <c r="BF37" i="17" s="1"/>
  <c r="BF38" i="17" s="1"/>
  <c r="BF39" i="17" s="1"/>
  <c r="BF40" i="17" s="1"/>
  <c r="BF41" i="17" s="1"/>
  <c r="AA207" i="17"/>
  <c r="BL195" i="17"/>
  <c r="AY189" i="17"/>
  <c r="AZ189" i="17" s="1"/>
  <c r="AY191" i="17"/>
  <c r="AZ191" i="17" s="1"/>
  <c r="CI191" i="17"/>
  <c r="CJ191" i="17" s="1"/>
  <c r="BZ129" i="17"/>
  <c r="BZ135" i="17" s="1"/>
  <c r="AY133" i="17"/>
  <c r="AV135" i="17"/>
  <c r="K134" i="17"/>
  <c r="CA134" i="17" s="1"/>
  <c r="AY112" i="17"/>
  <c r="AZ112" i="17" s="1"/>
  <c r="CJ181" i="17"/>
  <c r="CI232" i="17"/>
  <c r="CJ232" i="17" s="1"/>
  <c r="AA143" i="17"/>
  <c r="K180" i="17"/>
  <c r="AA165" i="17"/>
  <c r="CI228" i="17"/>
  <c r="AY228" i="17"/>
  <c r="BZ196" i="17"/>
  <c r="BZ186" i="17"/>
  <c r="CJ198" i="17"/>
  <c r="AY110" i="17"/>
  <c r="AZ110" i="17" s="1"/>
  <c r="CI60" i="17"/>
  <c r="CJ60" i="17" s="1"/>
  <c r="AA164" i="17"/>
  <c r="AS164" i="17" s="1"/>
  <c r="AT164" i="17" s="1"/>
  <c r="M164" i="17" s="1"/>
  <c r="AA142" i="17"/>
  <c r="AA157" i="17"/>
  <c r="AS157" i="17" s="1"/>
  <c r="AT157" i="17" s="1"/>
  <c r="M157" i="17" s="1"/>
  <c r="AY181" i="17"/>
  <c r="AZ181" i="17" s="1"/>
  <c r="AY185" i="17"/>
  <c r="AZ185" i="17" s="1"/>
  <c r="CI185" i="17"/>
  <c r="AY199" i="17"/>
  <c r="AY184" i="17"/>
  <c r="CF209" i="17"/>
  <c r="CF210" i="17"/>
  <c r="CF211" i="17"/>
  <c r="CF212" i="17"/>
  <c r="CF206" i="17"/>
  <c r="CF214" i="17"/>
  <c r="CF208" i="17"/>
  <c r="CF213" i="17"/>
  <c r="CF207" i="17"/>
  <c r="AY190" i="17"/>
  <c r="AZ190" i="17" s="1"/>
  <c r="CI190" i="17"/>
  <c r="CJ190" i="17" s="1"/>
  <c r="AQ67" i="17"/>
  <c r="AQ74" i="17"/>
  <c r="AY169" i="17"/>
  <c r="AZ169" i="17" s="1"/>
  <c r="CI169" i="17"/>
  <c r="CJ169" i="17" s="1"/>
  <c r="AQ240" i="17"/>
  <c r="AQ230" i="17"/>
  <c r="AY187" i="17"/>
  <c r="AZ187" i="17" s="1"/>
  <c r="CI187" i="17"/>
  <c r="CJ187" i="17" s="1"/>
  <c r="AY202" i="17"/>
  <c r="AZ202" i="17" s="1"/>
  <c r="CJ202" i="17"/>
  <c r="CJ194" i="17"/>
  <c r="AY194" i="17"/>
  <c r="AZ194" i="17" s="1"/>
  <c r="CI66" i="17"/>
  <c r="CJ66" i="17" s="1"/>
  <c r="CJ201" i="17"/>
  <c r="CI84" i="17"/>
  <c r="CJ84" i="17" s="1"/>
  <c r="K86" i="17"/>
  <c r="CA86" i="17" s="1"/>
  <c r="AV87" i="17"/>
  <c r="AY98" i="17"/>
  <c r="AZ98" i="17" s="1"/>
  <c r="CI98" i="17"/>
  <c r="CI78" i="17"/>
  <c r="CJ78" i="17" s="1"/>
  <c r="AY130" i="17"/>
  <c r="AZ130" i="17" s="1"/>
  <c r="CI130" i="17"/>
  <c r="CJ130" i="17" s="1"/>
  <c r="AY101" i="17"/>
  <c r="AZ101" i="17" s="1"/>
  <c r="CI101" i="17"/>
  <c r="CJ101" i="17" s="1"/>
  <c r="CJ97" i="17"/>
  <c r="AY97" i="17"/>
  <c r="BL165" i="17"/>
  <c r="K79" i="17"/>
  <c r="CA79" i="17" s="1"/>
  <c r="AV80" i="17"/>
  <c r="AA147" i="17"/>
  <c r="CJ173" i="17"/>
  <c r="AY100" i="17"/>
  <c r="AZ100" i="17" s="1"/>
  <c r="AA100" i="17" s="1"/>
  <c r="CI100" i="17"/>
  <c r="CJ100" i="17" s="1"/>
  <c r="AY159" i="17"/>
  <c r="CJ159" i="17"/>
  <c r="AZ173" i="17"/>
  <c r="AA173" i="17" s="1"/>
  <c r="BN186" i="17"/>
  <c r="BN134" i="17"/>
  <c r="BZ233" i="17"/>
  <c r="BZ243" i="17"/>
  <c r="BZ174" i="17"/>
  <c r="BZ175" i="17" s="1"/>
  <c r="BZ176" i="17" s="1"/>
  <c r="BZ178" i="17"/>
  <c r="BZ179" i="17" s="1"/>
  <c r="BZ180" i="17" s="1"/>
  <c r="BZ181" i="17" s="1"/>
  <c r="CI99" i="17"/>
  <c r="CJ99" i="17" s="1"/>
  <c r="AY99" i="17"/>
  <c r="AZ99" i="17" s="1"/>
  <c r="V47" i="17"/>
  <c r="AA117" i="17"/>
  <c r="AS117" i="17" s="1"/>
  <c r="AT117" i="17" s="1"/>
  <c r="AA124" i="17"/>
  <c r="AS124" i="17" s="1"/>
  <c r="AT124" i="17" s="1"/>
  <c r="AA125" i="17"/>
  <c r="AS125" i="17" s="1"/>
  <c r="AT125" i="17" s="1"/>
  <c r="AK263" i="17"/>
  <c r="AR262" i="17"/>
  <c r="BN240" i="17"/>
  <c r="BN230" i="17"/>
  <c r="BN217" i="17"/>
  <c r="BN207" i="17"/>
  <c r="BL130" i="17"/>
  <c r="BL135" i="17"/>
  <c r="BL252" i="17"/>
  <c r="BL153" i="17"/>
  <c r="BL207" i="17"/>
  <c r="BL239" i="17"/>
  <c r="BL229" i="17"/>
  <c r="AA39" i="17"/>
  <c r="AS39" i="17" s="1"/>
  <c r="U40" i="17"/>
  <c r="CA140" i="17" l="1"/>
  <c r="AY55" i="17"/>
  <c r="CA55" i="17"/>
  <c r="CA128" i="17"/>
  <c r="CA195" i="17"/>
  <c r="CA164" i="17"/>
  <c r="CA135" i="17"/>
  <c r="CA174" i="17"/>
  <c r="CA109" i="17"/>
  <c r="AM23" i="17"/>
  <c r="BV22" i="17"/>
  <c r="AR20" i="17"/>
  <c r="AS20" i="17" s="1"/>
  <c r="AT20" i="17" s="1"/>
  <c r="AK21" i="17"/>
  <c r="BR20" i="17"/>
  <c r="CA20" i="17" s="1"/>
  <c r="AY54" i="17"/>
  <c r="AZ54" i="17" s="1"/>
  <c r="CI54" i="17"/>
  <c r="CJ54" i="17" s="1"/>
  <c r="AA63" i="17"/>
  <c r="AS63" i="17" s="1"/>
  <c r="AT63" i="17" s="1"/>
  <c r="M63" i="17" s="1"/>
  <c r="AY53" i="17"/>
  <c r="AZ53" i="17" s="1"/>
  <c r="AS109" i="17"/>
  <c r="AT109" i="17" s="1"/>
  <c r="M109" i="17" s="1"/>
  <c r="AR153" i="17"/>
  <c r="AR54" i="17"/>
  <c r="CI153" i="17"/>
  <c r="CJ153" i="17" s="1"/>
  <c r="AY153" i="17"/>
  <c r="AZ153" i="17" s="1"/>
  <c r="AR158" i="17"/>
  <c r="AS196" i="17"/>
  <c r="AT196" i="17" s="1"/>
  <c r="M196" i="17" s="1"/>
  <c r="AS141" i="17"/>
  <c r="AT141" i="17" s="1"/>
  <c r="M141" i="17" s="1"/>
  <c r="AR170" i="17"/>
  <c r="AZ61" i="17"/>
  <c r="AA61" i="17" s="1"/>
  <c r="AR71" i="17"/>
  <c r="AS64" i="17"/>
  <c r="AT64" i="17" s="1"/>
  <c r="M64" i="17" s="1"/>
  <c r="AR79" i="17"/>
  <c r="AZ107" i="17"/>
  <c r="AA107" i="17" s="1"/>
  <c r="AS107" i="17" s="1"/>
  <c r="AT107" i="17" s="1"/>
  <c r="M107" i="17" s="1"/>
  <c r="AS127" i="17"/>
  <c r="AT127" i="17" s="1"/>
  <c r="M127" i="17" s="1"/>
  <c r="AR53" i="17"/>
  <c r="AT39" i="17"/>
  <c r="M39" i="17" s="1"/>
  <c r="AR129" i="17"/>
  <c r="AZ105" i="17"/>
  <c r="AA105" i="17" s="1"/>
  <c r="AS105" i="17" s="1"/>
  <c r="AT105" i="17" s="1"/>
  <c r="M105" i="17" s="1"/>
  <c r="AS89" i="17"/>
  <c r="AT89" i="17" s="1"/>
  <c r="M89" i="17" s="1"/>
  <c r="AR131" i="17"/>
  <c r="AZ106" i="17"/>
  <c r="AA106" i="17" s="1"/>
  <c r="AS106" i="17" s="1"/>
  <c r="AT106" i="17" s="1"/>
  <c r="M106" i="17" s="1"/>
  <c r="AA242" i="17"/>
  <c r="AZ60" i="17"/>
  <c r="AA60" i="17" s="1"/>
  <c r="AS82" i="17"/>
  <c r="AT82" i="17" s="1"/>
  <c r="M82" i="17" s="1"/>
  <c r="AR128" i="17"/>
  <c r="AS175" i="17"/>
  <c r="AT175" i="17" s="1"/>
  <c r="M175" i="17" s="1"/>
  <c r="AY176" i="17"/>
  <c r="AZ176" i="17" s="1"/>
  <c r="AA176" i="17" s="1"/>
  <c r="AS152" i="17"/>
  <c r="AT152" i="17" s="1"/>
  <c r="M152" i="17" s="1"/>
  <c r="AS165" i="17"/>
  <c r="AT165" i="17" s="1"/>
  <c r="M165" i="17" s="1"/>
  <c r="AS65" i="17"/>
  <c r="AT65" i="17" s="1"/>
  <c r="M65" i="17" s="1"/>
  <c r="AS95" i="17"/>
  <c r="AT95" i="17" s="1"/>
  <c r="M95" i="17" s="1"/>
  <c r="AR134" i="17"/>
  <c r="CI53" i="17"/>
  <c r="CJ53" i="17" s="1"/>
  <c r="AS75" i="17"/>
  <c r="AT75" i="17" s="1"/>
  <c r="M75" i="17" s="1"/>
  <c r="AR55" i="17"/>
  <c r="AS57" i="17"/>
  <c r="AT57" i="17" s="1"/>
  <c r="M57" i="17" s="1"/>
  <c r="AS147" i="17"/>
  <c r="AT147" i="17" s="1"/>
  <c r="M147" i="17" s="1"/>
  <c r="AS183" i="17"/>
  <c r="AT183" i="17" s="1"/>
  <c r="M183" i="17" s="1"/>
  <c r="AS93" i="17"/>
  <c r="AT93" i="17" s="1"/>
  <c r="M93" i="17" s="1"/>
  <c r="AS151" i="17"/>
  <c r="AT151" i="17" s="1"/>
  <c r="M151" i="17" s="1"/>
  <c r="AS178" i="17"/>
  <c r="AT178" i="17" s="1"/>
  <c r="M178" i="17" s="1"/>
  <c r="AS100" i="17"/>
  <c r="AT100" i="17" s="1"/>
  <c r="M100" i="17" s="1"/>
  <c r="AS173" i="17"/>
  <c r="AT173" i="17" s="1"/>
  <c r="M173" i="17" s="1"/>
  <c r="AR180" i="17"/>
  <c r="AS140" i="17"/>
  <c r="AT140" i="17" s="1"/>
  <c r="M140" i="17" s="1"/>
  <c r="CI55" i="17"/>
  <c r="CJ55" i="17" s="1"/>
  <c r="AT38" i="17"/>
  <c r="M38" i="17" s="1"/>
  <c r="AA70" i="17"/>
  <c r="AA179" i="17"/>
  <c r="AS179" i="17" s="1"/>
  <c r="AT179" i="17" s="1"/>
  <c r="M179" i="17" s="1"/>
  <c r="CJ176" i="17"/>
  <c r="AV154" i="17"/>
  <c r="K154" i="17" s="1"/>
  <c r="AA77" i="17"/>
  <c r="AA238" i="17"/>
  <c r="AA240" i="17"/>
  <c r="AR59" i="17"/>
  <c r="CJ158" i="17"/>
  <c r="AY131" i="17"/>
  <c r="AZ131" i="17" s="1"/>
  <c r="AY174" i="17"/>
  <c r="AZ174" i="17" s="1"/>
  <c r="AA174" i="17" s="1"/>
  <c r="AR67" i="17"/>
  <c r="CI128" i="17"/>
  <c r="CJ128" i="17" s="1"/>
  <c r="AY129" i="17"/>
  <c r="AZ129" i="17" s="1"/>
  <c r="AR86" i="17"/>
  <c r="AY180" i="17"/>
  <c r="AZ180" i="17" s="1"/>
  <c r="CI52" i="17"/>
  <c r="CJ52" i="17" s="1"/>
  <c r="AR52" i="17"/>
  <c r="AR58" i="17"/>
  <c r="AA239" i="17"/>
  <c r="CI129" i="17"/>
  <c r="CJ129" i="17" s="1"/>
  <c r="CJ174" i="17"/>
  <c r="M261" i="17"/>
  <c r="Q261" i="17" s="1"/>
  <c r="S261" i="17" s="1"/>
  <c r="AV171" i="17"/>
  <c r="K171" i="17" s="1"/>
  <c r="AR171" i="17" s="1"/>
  <c r="BR153" i="17"/>
  <c r="CA153" i="17" s="1"/>
  <c r="AA92" i="17"/>
  <c r="AY128" i="17"/>
  <c r="AZ128" i="17" s="1"/>
  <c r="CF220" i="17"/>
  <c r="AA250" i="17"/>
  <c r="AA206" i="17"/>
  <c r="AY58" i="17"/>
  <c r="AA227" i="17"/>
  <c r="AA94" i="17"/>
  <c r="BR170" i="17"/>
  <c r="AY59" i="17"/>
  <c r="AA68" i="17"/>
  <c r="CI67" i="17"/>
  <c r="CJ67" i="17" s="1"/>
  <c r="CI131" i="17"/>
  <c r="CJ131" i="17" s="1"/>
  <c r="AQ197" i="17"/>
  <c r="AY67" i="17"/>
  <c r="AZ67" i="17" s="1"/>
  <c r="AA229" i="17"/>
  <c r="AV161" i="17"/>
  <c r="K161" i="17" s="1"/>
  <c r="AY158" i="17"/>
  <c r="AZ158" i="17" s="1"/>
  <c r="AA110" i="17"/>
  <c r="AS110" i="17" s="1"/>
  <c r="AT110" i="17" s="1"/>
  <c r="AA217" i="17"/>
  <c r="CI58" i="17"/>
  <c r="CJ58" i="17" s="1"/>
  <c r="CI59" i="17"/>
  <c r="CJ59" i="17" s="1"/>
  <c r="AA251" i="17"/>
  <c r="BZ130" i="17"/>
  <c r="BZ136" i="17" s="1"/>
  <c r="CF217" i="17"/>
  <c r="AA91" i="17"/>
  <c r="BN124" i="17"/>
  <c r="AA220" i="17"/>
  <c r="CF224" i="17"/>
  <c r="CF223" i="17"/>
  <c r="CF218" i="17"/>
  <c r="CI71" i="17"/>
  <c r="CJ71" i="17" s="1"/>
  <c r="AY71" i="17"/>
  <c r="AZ71" i="17" s="1"/>
  <c r="CF222" i="17"/>
  <c r="CF221" i="17"/>
  <c r="AA181" i="17"/>
  <c r="CF225" i="17"/>
  <c r="AA103" i="17"/>
  <c r="AS103" i="17" s="1"/>
  <c r="AT103" i="17" s="1"/>
  <c r="M103" i="17" s="1"/>
  <c r="AV74" i="17"/>
  <c r="K74" i="17" s="1"/>
  <c r="CA74" i="17" s="1"/>
  <c r="K72" i="17"/>
  <c r="CA72" i="17" s="1"/>
  <c r="AV73" i="17"/>
  <c r="K73" i="17" s="1"/>
  <c r="CA73" i="17" s="1"/>
  <c r="AK181" i="17"/>
  <c r="AR181" i="17" s="1"/>
  <c r="BR180" i="17"/>
  <c r="BN181" i="17"/>
  <c r="BN180" i="17"/>
  <c r="BN166" i="17"/>
  <c r="BN165" i="17"/>
  <c r="CA165" i="17" s="1"/>
  <c r="BL185" i="17"/>
  <c r="CA185" i="17" s="1"/>
  <c r="AK155" i="17"/>
  <c r="BR155" i="17" s="1"/>
  <c r="BR154" i="17"/>
  <c r="AK148" i="17"/>
  <c r="AR148" i="17" s="1"/>
  <c r="BR147" i="17"/>
  <c r="BN153" i="17"/>
  <c r="AK159" i="17"/>
  <c r="AR159" i="17" s="1"/>
  <c r="BR158" i="17"/>
  <c r="BN158" i="17"/>
  <c r="BN129" i="17"/>
  <c r="CA129" i="17" s="1"/>
  <c r="CJ228" i="17"/>
  <c r="AA185" i="17"/>
  <c r="AZ55" i="17"/>
  <c r="AK176" i="17"/>
  <c r="BR176" i="17" s="1"/>
  <c r="BR175" i="17"/>
  <c r="AZ78" i="17"/>
  <c r="AA78" i="17" s="1"/>
  <c r="BL175" i="17"/>
  <c r="AA195" i="17"/>
  <c r="AS195" i="17" s="1"/>
  <c r="AT195" i="17" s="1"/>
  <c r="M195" i="17" s="1"/>
  <c r="BN141" i="17"/>
  <c r="AK187" i="17"/>
  <c r="AR187" i="17" s="1"/>
  <c r="BR186" i="17"/>
  <c r="BN147" i="17"/>
  <c r="CJ184" i="17"/>
  <c r="AA66" i="17"/>
  <c r="BL122" i="17"/>
  <c r="CA122" i="17" s="1"/>
  <c r="BN125" i="17"/>
  <c r="BN119" i="17"/>
  <c r="BL147" i="17"/>
  <c r="M117" i="17"/>
  <c r="BL117" i="17"/>
  <c r="CA117" i="17" s="1"/>
  <c r="AY79" i="17"/>
  <c r="AZ79" i="17" s="1"/>
  <c r="AY86" i="17"/>
  <c r="AZ86" i="17" s="1"/>
  <c r="AA194" i="17"/>
  <c r="AZ184" i="17"/>
  <c r="BL158" i="17"/>
  <c r="AK47" i="17"/>
  <c r="AR47" i="17" s="1"/>
  <c r="BR46" i="17"/>
  <c r="CA46" i="17" s="1"/>
  <c r="BN171" i="17"/>
  <c r="BN170" i="17"/>
  <c r="BL141" i="17"/>
  <c r="AY52" i="17"/>
  <c r="AK142" i="17"/>
  <c r="AR142" i="17" s="1"/>
  <c r="BR141" i="17"/>
  <c r="AA54" i="17"/>
  <c r="AZ85" i="17"/>
  <c r="AA85" i="17" s="1"/>
  <c r="BL159" i="17"/>
  <c r="BL217" i="17"/>
  <c r="BL180" i="17"/>
  <c r="BL171" i="17"/>
  <c r="BL170" i="17"/>
  <c r="BN251" i="17"/>
  <c r="AA46" i="17"/>
  <c r="AS46" i="17" s="1"/>
  <c r="AT46" i="17" s="1"/>
  <c r="M46" i="17" s="1"/>
  <c r="U47" i="17"/>
  <c r="AK166" i="17"/>
  <c r="AR166" i="17" s="1"/>
  <c r="AS166" i="17" s="1"/>
  <c r="AT166" i="17" s="1"/>
  <c r="BR165" i="17"/>
  <c r="AK198" i="17"/>
  <c r="AR198" i="17" s="1"/>
  <c r="BR197" i="17"/>
  <c r="AZ84" i="17"/>
  <c r="BN176" i="17"/>
  <c r="BN175" i="17"/>
  <c r="BN110" i="17"/>
  <c r="BN98" i="17"/>
  <c r="BL110" i="17"/>
  <c r="BL98" i="17"/>
  <c r="CA98" i="17" s="1"/>
  <c r="U253" i="17"/>
  <c r="AA252" i="17"/>
  <c r="AA208" i="17"/>
  <c r="AA230" i="17"/>
  <c r="AA186" i="17"/>
  <c r="AA197" i="17"/>
  <c r="AS197" i="17" s="1"/>
  <c r="AT197" i="17" s="1"/>
  <c r="M197" i="17" s="1"/>
  <c r="AY134" i="17"/>
  <c r="BZ197" i="17"/>
  <c r="BZ187" i="17"/>
  <c r="AZ228" i="17"/>
  <c r="AA228" i="17" s="1"/>
  <c r="K135" i="17"/>
  <c r="AV136" i="17"/>
  <c r="AZ133" i="17"/>
  <c r="AA133" i="17" s="1"/>
  <c r="BN187" i="17"/>
  <c r="AA169" i="17"/>
  <c r="CJ185" i="17"/>
  <c r="AY170" i="17"/>
  <c r="CI170" i="17"/>
  <c r="CJ170" i="17" s="1"/>
  <c r="AQ231" i="17"/>
  <c r="AQ241" i="17"/>
  <c r="AZ199" i="17"/>
  <c r="AQ198" i="17"/>
  <c r="AQ188" i="17"/>
  <c r="K87" i="17"/>
  <c r="CA87" i="17" s="1"/>
  <c r="AV88" i="17"/>
  <c r="K88" i="17" s="1"/>
  <c r="CA88" i="17" s="1"/>
  <c r="CI86" i="17"/>
  <c r="CJ86" i="17" s="1"/>
  <c r="AA111" i="17"/>
  <c r="AS111" i="17" s="1"/>
  <c r="AT111" i="17" s="1"/>
  <c r="AZ97" i="17"/>
  <c r="AA97" i="17" s="1"/>
  <c r="AS97" i="17" s="1"/>
  <c r="AT97" i="17" s="1"/>
  <c r="AY160" i="17"/>
  <c r="AZ160" i="17" s="1"/>
  <c r="AA99" i="17"/>
  <c r="BN135" i="17"/>
  <c r="AV81" i="17"/>
  <c r="K81" i="17" s="1"/>
  <c r="CA81" i="17" s="1"/>
  <c r="K80" i="17"/>
  <c r="CA80" i="17" s="1"/>
  <c r="AA98" i="17"/>
  <c r="BZ244" i="17"/>
  <c r="BZ234" i="17"/>
  <c r="AA149" i="17"/>
  <c r="AA148" i="17"/>
  <c r="BN197" i="17"/>
  <c r="AA101" i="17"/>
  <c r="AZ159" i="17"/>
  <c r="AA159" i="17" s="1"/>
  <c r="AA221" i="17"/>
  <c r="CI79" i="17"/>
  <c r="CJ79" i="17" s="1"/>
  <c r="AA130" i="17"/>
  <c r="CJ98" i="17"/>
  <c r="V48" i="17"/>
  <c r="AA119" i="17"/>
  <c r="AS119" i="17" s="1"/>
  <c r="AT119" i="17" s="1"/>
  <c r="AA118" i="17"/>
  <c r="AS118" i="17" s="1"/>
  <c r="AT118" i="17" s="1"/>
  <c r="AA243" i="17"/>
  <c r="CA262" i="17"/>
  <c r="M262" i="17"/>
  <c r="Q262" i="17" s="1"/>
  <c r="S262" i="17" s="1"/>
  <c r="AK264" i="17"/>
  <c r="AR263" i="17"/>
  <c r="BN241" i="17"/>
  <c r="BN231" i="17"/>
  <c r="BN218" i="17"/>
  <c r="BN208" i="17"/>
  <c r="BL136" i="17"/>
  <c r="BL131" i="17"/>
  <c r="BL253" i="17"/>
  <c r="BL218" i="17"/>
  <c r="BL240" i="17"/>
  <c r="BL230" i="17"/>
  <c r="U41" i="17"/>
  <c r="AA41" i="17" s="1"/>
  <c r="AA40" i="17"/>
  <c r="AS40" i="17" s="1"/>
  <c r="CA147" i="17" l="1"/>
  <c r="CA170" i="17"/>
  <c r="CA175" i="17"/>
  <c r="CA141" i="17"/>
  <c r="CA110" i="17"/>
  <c r="CA171" i="17"/>
  <c r="CA158" i="17"/>
  <c r="CA180" i="17"/>
  <c r="AA53" i="17"/>
  <c r="AR21" i="17"/>
  <c r="AK22" i="17"/>
  <c r="BR21" i="17"/>
  <c r="CA21" i="17" s="1"/>
  <c r="BV23" i="17"/>
  <c r="AM24" i="17"/>
  <c r="AA131" i="17"/>
  <c r="AS131" i="17" s="1"/>
  <c r="AT131" i="17" s="1"/>
  <c r="M131" i="17" s="1"/>
  <c r="AS148" i="17"/>
  <c r="AT148" i="17" s="1"/>
  <c r="M148" i="17" s="1"/>
  <c r="AS98" i="17"/>
  <c r="AT98" i="17" s="1"/>
  <c r="M98" i="17" s="1"/>
  <c r="AV155" i="17"/>
  <c r="K155" i="17" s="1"/>
  <c r="AY155" i="17" s="1"/>
  <c r="AZ155" i="17" s="1"/>
  <c r="AA153" i="17"/>
  <c r="AS153" i="17" s="1"/>
  <c r="AT153" i="17" s="1"/>
  <c r="M153" i="17" s="1"/>
  <c r="M166" i="17"/>
  <c r="AS174" i="17"/>
  <c r="AT174" i="17" s="1"/>
  <c r="M174" i="17" s="1"/>
  <c r="AS181" i="17"/>
  <c r="AT181" i="17" s="1"/>
  <c r="M181" i="17" s="1"/>
  <c r="AS60" i="17"/>
  <c r="AT60" i="17" s="1"/>
  <c r="M60" i="17" s="1"/>
  <c r="AS53" i="17"/>
  <c r="AT53" i="17" s="1"/>
  <c r="M53" i="17" s="1"/>
  <c r="AS78" i="17"/>
  <c r="AT78" i="17" s="1"/>
  <c r="M78" i="17" s="1"/>
  <c r="AT40" i="17"/>
  <c r="M40" i="17" s="1"/>
  <c r="AS94" i="17"/>
  <c r="AT94" i="17" s="1"/>
  <c r="M94" i="17" s="1"/>
  <c r="CI154" i="17"/>
  <c r="CJ154" i="17" s="1"/>
  <c r="AR154" i="17"/>
  <c r="AR135" i="17"/>
  <c r="AS142" i="17"/>
  <c r="AT142" i="17" s="1"/>
  <c r="M142" i="17" s="1"/>
  <c r="AS133" i="17"/>
  <c r="AT133" i="17" s="1"/>
  <c r="M133" i="17" s="1"/>
  <c r="AS130" i="17"/>
  <c r="AT130" i="17" s="1"/>
  <c r="M130" i="17" s="1"/>
  <c r="AR72" i="17"/>
  <c r="AS68" i="17"/>
  <c r="AT68" i="17" s="1"/>
  <c r="M68" i="17" s="1"/>
  <c r="AS61" i="17"/>
  <c r="AT61" i="17" s="1"/>
  <c r="M61" i="17" s="1"/>
  <c r="AZ59" i="17"/>
  <c r="AA59" i="17" s="1"/>
  <c r="AR80" i="17"/>
  <c r="AS85" i="17"/>
  <c r="AT85" i="17" s="1"/>
  <c r="M85" i="17" s="1"/>
  <c r="AS54" i="17"/>
  <c r="AT54" i="17" s="1"/>
  <c r="M54" i="17" s="1"/>
  <c r="AS185" i="17"/>
  <c r="AT185" i="17" s="1"/>
  <c r="M185" i="17" s="1"/>
  <c r="AZ58" i="17"/>
  <c r="AA58" i="17" s="1"/>
  <c r="AR73" i="17"/>
  <c r="AS194" i="17"/>
  <c r="AT194" i="17" s="1"/>
  <c r="M194" i="17" s="1"/>
  <c r="M97" i="17"/>
  <c r="AS66" i="17"/>
  <c r="AT66" i="17" s="1"/>
  <c r="M66" i="17" s="1"/>
  <c r="AR74" i="17"/>
  <c r="AS92" i="17"/>
  <c r="AT92" i="17" s="1"/>
  <c r="M92" i="17" s="1"/>
  <c r="AS77" i="17"/>
  <c r="AT77" i="17" s="1"/>
  <c r="M77" i="17" s="1"/>
  <c r="AS159" i="17"/>
  <c r="AT159" i="17" s="1"/>
  <c r="M159" i="17" s="1"/>
  <c r="AR81" i="17"/>
  <c r="AS186" i="17"/>
  <c r="AT186" i="17" s="1"/>
  <c r="M186" i="17" s="1"/>
  <c r="AS99" i="17"/>
  <c r="AT99" i="17" s="1"/>
  <c r="M99" i="17" s="1"/>
  <c r="AS169" i="17"/>
  <c r="AT169" i="17" s="1"/>
  <c r="M169" i="17" s="1"/>
  <c r="AT91" i="17"/>
  <c r="M91" i="17" s="1"/>
  <c r="AS70" i="17"/>
  <c r="AT70" i="17" s="1"/>
  <c r="M70" i="17" s="1"/>
  <c r="AR176" i="17"/>
  <c r="AS176" i="17" s="1"/>
  <c r="AT176" i="17" s="1"/>
  <c r="M176" i="17" s="1"/>
  <c r="AS101" i="17"/>
  <c r="AT101" i="17" s="1"/>
  <c r="M101" i="17" s="1"/>
  <c r="M121" i="17"/>
  <c r="M122" i="17"/>
  <c r="AY154" i="17"/>
  <c r="AZ154" i="17" s="1"/>
  <c r="AS41" i="17"/>
  <c r="AA129" i="17"/>
  <c r="AS129" i="17" s="1"/>
  <c r="AT129" i="17" s="1"/>
  <c r="AA180" i="17"/>
  <c r="BR181" i="17"/>
  <c r="BR166" i="17"/>
  <c r="CI171" i="17"/>
  <c r="CJ171" i="17" s="1"/>
  <c r="AY161" i="17"/>
  <c r="AZ161" i="17" s="1"/>
  <c r="AA161" i="17" s="1"/>
  <c r="AA184" i="17"/>
  <c r="AS184" i="17" s="1"/>
  <c r="AT184" i="17" s="1"/>
  <c r="M184" i="17" s="1"/>
  <c r="AR88" i="17"/>
  <c r="AR87" i="17"/>
  <c r="AY171" i="17"/>
  <c r="AZ171" i="17" s="1"/>
  <c r="AA128" i="17"/>
  <c r="AS128" i="17" s="1"/>
  <c r="AT128" i="17" s="1"/>
  <c r="BZ131" i="17"/>
  <c r="BZ137" i="17" s="1"/>
  <c r="CJ161" i="17"/>
  <c r="AA158" i="17"/>
  <c r="AS158" i="17" s="1"/>
  <c r="AT158" i="17" s="1"/>
  <c r="M158" i="17" s="1"/>
  <c r="AA67" i="17"/>
  <c r="M110" i="17"/>
  <c r="AA71" i="17"/>
  <c r="AY73" i="17"/>
  <c r="AZ73" i="17" s="1"/>
  <c r="CI73" i="17"/>
  <c r="CJ73" i="17" s="1"/>
  <c r="AY72" i="17"/>
  <c r="CI72" i="17"/>
  <c r="CJ72" i="17" s="1"/>
  <c r="CI74" i="17"/>
  <c r="CJ74" i="17" s="1"/>
  <c r="AY74" i="17"/>
  <c r="BL148" i="17"/>
  <c r="BN149" i="17"/>
  <c r="BN148" i="17"/>
  <c r="AK188" i="17"/>
  <c r="AR188" i="17" s="1"/>
  <c r="BR187" i="17"/>
  <c r="BL176" i="17"/>
  <c r="CA176" i="17" s="1"/>
  <c r="BN159" i="17"/>
  <c r="CA159" i="17" s="1"/>
  <c r="AK160" i="17"/>
  <c r="AR160" i="17" s="1"/>
  <c r="BR159" i="17"/>
  <c r="BL196" i="17"/>
  <c r="CA196" i="17" s="1"/>
  <c r="M118" i="17"/>
  <c r="BL118" i="17"/>
  <c r="CA118" i="17" s="1"/>
  <c r="BL154" i="17"/>
  <c r="CA154" i="17" s="1"/>
  <c r="BN130" i="17"/>
  <c r="CA130" i="17" s="1"/>
  <c r="AY87" i="17"/>
  <c r="AK199" i="17"/>
  <c r="AR199" i="17" s="1"/>
  <c r="BR198" i="17"/>
  <c r="U48" i="17"/>
  <c r="AA47" i="17"/>
  <c r="AS47" i="17" s="1"/>
  <c r="AT47" i="17" s="1"/>
  <c r="M47" i="17" s="1"/>
  <c r="AA86" i="17"/>
  <c r="BN143" i="17"/>
  <c r="BN142" i="17"/>
  <c r="BN155" i="17"/>
  <c r="BN154" i="17"/>
  <c r="BN252" i="17"/>
  <c r="AK48" i="17"/>
  <c r="AR48" i="17" s="1"/>
  <c r="BR47" i="17"/>
  <c r="CA47" i="17" s="1"/>
  <c r="AA84" i="17"/>
  <c r="BL186" i="17"/>
  <c r="CA186" i="17" s="1"/>
  <c r="BL197" i="17"/>
  <c r="CA197" i="17" s="1"/>
  <c r="BL123" i="17"/>
  <c r="CA123" i="17" s="1"/>
  <c r="AY81" i="17"/>
  <c r="AZ81" i="17" s="1"/>
  <c r="AY88" i="17"/>
  <c r="AZ88" i="17" s="1"/>
  <c r="BL160" i="17"/>
  <c r="BL208" i="17"/>
  <c r="AY80" i="17"/>
  <c r="BL166" i="17"/>
  <c r="CA166" i="17" s="1"/>
  <c r="BL181" i="17"/>
  <c r="CA181" i="17" s="1"/>
  <c r="AK143" i="17"/>
  <c r="AR143" i="17" s="1"/>
  <c r="AS143" i="17" s="1"/>
  <c r="AT143" i="17" s="1"/>
  <c r="M143" i="17" s="1"/>
  <c r="BR142" i="17"/>
  <c r="AZ52" i="17"/>
  <c r="BL142" i="17"/>
  <c r="CA142" i="17" s="1"/>
  <c r="CF227" i="17"/>
  <c r="AA79" i="17"/>
  <c r="AK149" i="17"/>
  <c r="AR149" i="17" s="1"/>
  <c r="AS149" i="17" s="1"/>
  <c r="AT149" i="17" s="1"/>
  <c r="M149" i="17" s="1"/>
  <c r="BR148" i="17"/>
  <c r="AA55" i="17"/>
  <c r="AS55" i="17" s="1"/>
  <c r="AT55" i="17" s="1"/>
  <c r="BL99" i="17"/>
  <c r="BN99" i="17"/>
  <c r="BL111" i="17"/>
  <c r="BN111" i="17"/>
  <c r="AA231" i="17"/>
  <c r="AA198" i="17"/>
  <c r="AA209" i="17"/>
  <c r="AA187" i="17"/>
  <c r="AS187" i="17" s="1"/>
  <c r="AT187" i="17" s="1"/>
  <c r="M187" i="17" s="1"/>
  <c r="U254" i="17"/>
  <c r="AA253" i="17"/>
  <c r="CJ135" i="17"/>
  <c r="AY135" i="17"/>
  <c r="BZ188" i="17"/>
  <c r="BZ198" i="17"/>
  <c r="CJ134" i="17"/>
  <c r="CJ180" i="17"/>
  <c r="AV137" i="17"/>
  <c r="K137" i="17" s="1"/>
  <c r="K136" i="17"/>
  <c r="CA136" i="17" s="1"/>
  <c r="AZ134" i="17"/>
  <c r="AA134" i="17" s="1"/>
  <c r="AQ232" i="17"/>
  <c r="AQ242" i="17"/>
  <c r="AZ170" i="17"/>
  <c r="AA170" i="17" s="1"/>
  <c r="AS170" i="17" s="1"/>
  <c r="AT170" i="17" s="1"/>
  <c r="M170" i="17" s="1"/>
  <c r="AQ199" i="17"/>
  <c r="AQ189" i="17"/>
  <c r="CJ160" i="17"/>
  <c r="CI88" i="17"/>
  <c r="CJ88" i="17" s="1"/>
  <c r="CI87" i="17"/>
  <c r="CJ87" i="17" s="1"/>
  <c r="CI80" i="17"/>
  <c r="CJ80" i="17" s="1"/>
  <c r="AA112" i="17"/>
  <c r="AS112" i="17" s="1"/>
  <c r="AT112" i="17" s="1"/>
  <c r="BZ245" i="17"/>
  <c r="BZ235" i="17"/>
  <c r="AA222" i="17"/>
  <c r="BN136" i="17"/>
  <c r="CI81" i="17"/>
  <c r="CJ81" i="17" s="1"/>
  <c r="AA160" i="17"/>
  <c r="V49" i="17"/>
  <c r="AA244" i="17"/>
  <c r="CA263" i="17"/>
  <c r="M263" i="17"/>
  <c r="Q263" i="17" s="1"/>
  <c r="S263" i="17" s="1"/>
  <c r="AR264" i="17"/>
  <c r="AK265" i="17"/>
  <c r="AR265" i="17" s="1"/>
  <c r="BN219" i="17"/>
  <c r="BN209" i="17"/>
  <c r="BN232" i="17"/>
  <c r="BN242" i="17"/>
  <c r="BL137" i="17"/>
  <c r="BL254" i="17"/>
  <c r="BL209" i="17"/>
  <c r="BL231" i="17"/>
  <c r="BL241" i="17"/>
  <c r="CA148" i="17" l="1"/>
  <c r="CA111" i="17"/>
  <c r="CA99" i="17"/>
  <c r="BV24" i="17"/>
  <c r="AM26" i="17"/>
  <c r="AR22" i="17"/>
  <c r="BR22" i="17"/>
  <c r="CA22" i="17" s="1"/>
  <c r="AK23" i="17"/>
  <c r="AS21" i="17"/>
  <c r="AT21" i="17" s="1"/>
  <c r="M21" i="17" s="1"/>
  <c r="AR155" i="17"/>
  <c r="CI155" i="17"/>
  <c r="CJ155" i="17" s="1"/>
  <c r="AA155" i="17"/>
  <c r="AA154" i="17"/>
  <c r="AS154" i="17" s="1"/>
  <c r="AT154" i="17" s="1"/>
  <c r="M154" i="17" s="1"/>
  <c r="AS59" i="17"/>
  <c r="AT59" i="17" s="1"/>
  <c r="M59" i="17" s="1"/>
  <c r="AS71" i="17"/>
  <c r="AT71" i="17" s="1"/>
  <c r="M71" i="17" s="1"/>
  <c r="M55" i="17"/>
  <c r="AS79" i="17"/>
  <c r="AT79" i="17" s="1"/>
  <c r="M79" i="17" s="1"/>
  <c r="AT41" i="17"/>
  <c r="M41" i="17" s="1"/>
  <c r="AS58" i="17"/>
  <c r="AT58" i="17" s="1"/>
  <c r="M58" i="17" s="1"/>
  <c r="AS86" i="17"/>
  <c r="AT86" i="17" s="1"/>
  <c r="M86" i="17" s="1"/>
  <c r="AR136" i="17"/>
  <c r="AS67" i="17"/>
  <c r="AT67" i="17" s="1"/>
  <c r="M67" i="17" s="1"/>
  <c r="AS180" i="17"/>
  <c r="AT180" i="17" s="1"/>
  <c r="M180" i="17" s="1"/>
  <c r="AS84" i="17"/>
  <c r="AT84" i="17" s="1"/>
  <c r="M84" i="17" s="1"/>
  <c r="M128" i="17"/>
  <c r="AR137" i="17"/>
  <c r="AS160" i="17"/>
  <c r="AT160" i="17" s="1"/>
  <c r="M160" i="17" s="1"/>
  <c r="AS198" i="17"/>
  <c r="AT198" i="17" s="1"/>
  <c r="M198" i="17" s="1"/>
  <c r="M129" i="17"/>
  <c r="AS134" i="17"/>
  <c r="AT134" i="17" s="1"/>
  <c r="M134" i="17" s="1"/>
  <c r="M123" i="17"/>
  <c r="AA171" i="17"/>
  <c r="AS171" i="17" s="1"/>
  <c r="AT171" i="17" s="1"/>
  <c r="M171" i="17" s="1"/>
  <c r="BR149" i="17"/>
  <c r="BR143" i="17"/>
  <c r="M111" i="17"/>
  <c r="AZ74" i="17"/>
  <c r="AA74" i="17" s="1"/>
  <c r="AZ72" i="17"/>
  <c r="AA72" i="17" s="1"/>
  <c r="AA73" i="17"/>
  <c r="BN199" i="17"/>
  <c r="AA52" i="17"/>
  <c r="BL149" i="17"/>
  <c r="BL219" i="17"/>
  <c r="CF231" i="17"/>
  <c r="CF228" i="17"/>
  <c r="CF233" i="17"/>
  <c r="CF236" i="17"/>
  <c r="CF229" i="17"/>
  <c r="CF235" i="17"/>
  <c r="CF232" i="17"/>
  <c r="CF230" i="17"/>
  <c r="CF234" i="17"/>
  <c r="AZ80" i="17"/>
  <c r="AA80" i="17" s="1"/>
  <c r="BL187" i="17"/>
  <c r="CA187" i="17" s="1"/>
  <c r="BL198" i="17"/>
  <c r="CA198" i="17" s="1"/>
  <c r="AK49" i="17"/>
  <c r="AR49" i="17" s="1"/>
  <c r="BR48" i="17"/>
  <c r="CA48" i="17" s="1"/>
  <c r="BN137" i="17"/>
  <c r="CA137" i="17" s="1"/>
  <c r="BN131" i="17"/>
  <c r="CA131" i="17" s="1"/>
  <c r="BN188" i="17"/>
  <c r="AK161" i="17"/>
  <c r="AR161" i="17" s="1"/>
  <c r="AS161" i="17" s="1"/>
  <c r="AT161" i="17" s="1"/>
  <c r="M161" i="17" s="1"/>
  <c r="BR160" i="17"/>
  <c r="CA160" i="17" s="1"/>
  <c r="BN161" i="17"/>
  <c r="BN160" i="17"/>
  <c r="BL124" i="17"/>
  <c r="CA124" i="17" s="1"/>
  <c r="BN198" i="17"/>
  <c r="CF238" i="17"/>
  <c r="AA81" i="17"/>
  <c r="AZ87" i="17"/>
  <c r="AA87" i="17" s="1"/>
  <c r="AK189" i="17"/>
  <c r="AR189" i="17" s="1"/>
  <c r="BR188" i="17"/>
  <c r="BL161" i="17"/>
  <c r="BL155" i="17"/>
  <c r="CA155" i="17" s="1"/>
  <c r="M119" i="17"/>
  <c r="BL119" i="17"/>
  <c r="CA119" i="17" s="1"/>
  <c r="BL143" i="17"/>
  <c r="CA143" i="17" s="1"/>
  <c r="AA88" i="17"/>
  <c r="BN253" i="17"/>
  <c r="U49" i="17"/>
  <c r="AA49" i="17" s="1"/>
  <c r="AA48" i="17"/>
  <c r="AS48" i="17" s="1"/>
  <c r="AT48" i="17" s="1"/>
  <c r="M48" i="17" s="1"/>
  <c r="AK200" i="17"/>
  <c r="AR200" i="17" s="1"/>
  <c r="BR199" i="17"/>
  <c r="BL113" i="17"/>
  <c r="BL112" i="17"/>
  <c r="BN101" i="17"/>
  <c r="BN100" i="17"/>
  <c r="BN112" i="17"/>
  <c r="BN113" i="17"/>
  <c r="BL100" i="17"/>
  <c r="CA100" i="17" s="1"/>
  <c r="BL101" i="17"/>
  <c r="CA101" i="17" s="1"/>
  <c r="AA254" i="17"/>
  <c r="U255" i="17"/>
  <c r="AA199" i="17"/>
  <c r="AS199" i="17" s="1"/>
  <c r="AT199" i="17" s="1"/>
  <c r="M199" i="17" s="1"/>
  <c r="AA232" i="17"/>
  <c r="AA188" i="17"/>
  <c r="AS188" i="17" s="1"/>
  <c r="AT188" i="17" s="1"/>
  <c r="M188" i="17" s="1"/>
  <c r="AA210" i="17"/>
  <c r="AY137" i="17"/>
  <c r="AZ137" i="17" s="1"/>
  <c r="AZ135" i="17"/>
  <c r="AA135" i="17" s="1"/>
  <c r="AY136" i="17"/>
  <c r="BZ199" i="17"/>
  <c r="BZ189" i="17"/>
  <c r="AQ243" i="17"/>
  <c r="AQ233" i="17"/>
  <c r="AQ190" i="17"/>
  <c r="AQ200" i="17"/>
  <c r="BZ236" i="17"/>
  <c r="BZ247" i="17" s="1"/>
  <c r="BZ246" i="17"/>
  <c r="AA223" i="17"/>
  <c r="AA245" i="17"/>
  <c r="M264" i="17"/>
  <c r="Q264" i="17" s="1"/>
  <c r="S264" i="17" s="1"/>
  <c r="CA264" i="17"/>
  <c r="CA265" i="17"/>
  <c r="M265" i="17"/>
  <c r="Q265" i="17" s="1"/>
  <c r="S265" i="17" s="1"/>
  <c r="BN210" i="17"/>
  <c r="BN220" i="17"/>
  <c r="BN243" i="17"/>
  <c r="BN233" i="17"/>
  <c r="BN190" i="17"/>
  <c r="BL255" i="17"/>
  <c r="BL232" i="17"/>
  <c r="BL242" i="17"/>
  <c r="BL220" i="17"/>
  <c r="BL210" i="17"/>
  <c r="CA113" i="17" l="1"/>
  <c r="CA112" i="17"/>
  <c r="CA149" i="17"/>
  <c r="AR23" i="17"/>
  <c r="AS23" i="17" s="1"/>
  <c r="AT23" i="17" s="1"/>
  <c r="M23" i="17" s="1"/>
  <c r="BR23" i="17"/>
  <c r="CA23" i="17" s="1"/>
  <c r="AK24" i="17"/>
  <c r="AS22" i="17"/>
  <c r="AT22" i="17" s="1"/>
  <c r="M22" i="17" s="1"/>
  <c r="BV26" i="17"/>
  <c r="AM27" i="17"/>
  <c r="AS155" i="17"/>
  <c r="AT155" i="17" s="1"/>
  <c r="M155" i="17" s="1"/>
  <c r="AS49" i="17"/>
  <c r="AT49" i="17" s="1"/>
  <c r="M49" i="17" s="1"/>
  <c r="AS72" i="17"/>
  <c r="AT72" i="17" s="1"/>
  <c r="M72" i="17" s="1"/>
  <c r="AS81" i="17"/>
  <c r="AT81" i="17" s="1"/>
  <c r="M81" i="17" s="1"/>
  <c r="AS135" i="17"/>
  <c r="AT135" i="17" s="1"/>
  <c r="M135" i="17" s="1"/>
  <c r="AS52" i="17"/>
  <c r="AT52" i="17" s="1"/>
  <c r="M52" i="17" s="1"/>
  <c r="AS73" i="17"/>
  <c r="AT73" i="17" s="1"/>
  <c r="M73" i="17" s="1"/>
  <c r="AS88" i="17"/>
  <c r="AT88" i="17" s="1"/>
  <c r="M88" i="17" s="1"/>
  <c r="AS87" i="17"/>
  <c r="AT87" i="17" s="1"/>
  <c r="M87" i="17" s="1"/>
  <c r="AS80" i="17"/>
  <c r="AT80" i="17" s="1"/>
  <c r="M80" i="17" s="1"/>
  <c r="AS74" i="17"/>
  <c r="AT74" i="17" s="1"/>
  <c r="M74" i="17" s="1"/>
  <c r="M124" i="17"/>
  <c r="BR161" i="17"/>
  <c r="CA161" i="17" s="1"/>
  <c r="BR49" i="17"/>
  <c r="CA49" i="17" s="1"/>
  <c r="M112" i="17"/>
  <c r="BN200" i="17"/>
  <c r="BL125" i="17"/>
  <c r="CA125" i="17" s="1"/>
  <c r="CF249" i="17"/>
  <c r="AK201" i="17"/>
  <c r="AR201" i="17" s="1"/>
  <c r="BR200" i="17"/>
  <c r="AK190" i="17"/>
  <c r="AR190" i="17" s="1"/>
  <c r="BR189" i="17"/>
  <c r="BN189" i="17"/>
  <c r="BL188" i="17"/>
  <c r="CA188" i="17" s="1"/>
  <c r="BN254" i="17"/>
  <c r="CF239" i="17"/>
  <c r="CF243" i="17"/>
  <c r="CF246" i="17"/>
  <c r="CF247" i="17"/>
  <c r="CF245" i="17"/>
  <c r="CF241" i="17"/>
  <c r="CF240" i="17"/>
  <c r="CF242" i="17"/>
  <c r="CF244" i="17"/>
  <c r="BR36" i="17"/>
  <c r="CA36" i="17" s="1"/>
  <c r="AA211" i="17"/>
  <c r="AA200" i="17"/>
  <c r="AS200" i="17" s="1"/>
  <c r="AT200" i="17" s="1"/>
  <c r="M200" i="17" s="1"/>
  <c r="U256" i="17"/>
  <c r="AA256" i="17" s="1"/>
  <c r="AA255" i="17"/>
  <c r="AA189" i="17"/>
  <c r="AA233" i="17"/>
  <c r="CJ137" i="17"/>
  <c r="CJ136" i="17"/>
  <c r="BZ200" i="17"/>
  <c r="BZ190" i="17"/>
  <c r="AZ136" i="17"/>
  <c r="AA136" i="17" s="1"/>
  <c r="AA137" i="17"/>
  <c r="AQ234" i="17"/>
  <c r="AQ244" i="17"/>
  <c r="AQ201" i="17"/>
  <c r="AQ191" i="17"/>
  <c r="AA224" i="17"/>
  <c r="AA246" i="17"/>
  <c r="BN211" i="17"/>
  <c r="BN221" i="17"/>
  <c r="BN234" i="17"/>
  <c r="BN244" i="17"/>
  <c r="BL256" i="17"/>
  <c r="BL233" i="17"/>
  <c r="BL243" i="17"/>
  <c r="AM28" i="17" l="1"/>
  <c r="BV27" i="17"/>
  <c r="AR24" i="17"/>
  <c r="AS24" i="17" s="1"/>
  <c r="AT24" i="17" s="1"/>
  <c r="M24" i="17" s="1"/>
  <c r="BR24" i="17"/>
  <c r="CA24" i="17" s="1"/>
  <c r="AK26" i="17"/>
  <c r="AS189" i="17"/>
  <c r="AT189" i="17" s="1"/>
  <c r="M189" i="17" s="1"/>
  <c r="AS136" i="17"/>
  <c r="AT136" i="17" s="1"/>
  <c r="M136" i="17" s="1"/>
  <c r="AS137" i="17"/>
  <c r="AT137" i="17" s="1"/>
  <c r="M137" i="17" s="1"/>
  <c r="M125" i="17"/>
  <c r="BL211" i="17"/>
  <c r="BL221" i="17"/>
  <c r="BN201" i="17"/>
  <c r="BL189" i="17"/>
  <c r="CA189" i="17" s="1"/>
  <c r="CF253" i="17"/>
  <c r="CF250" i="17"/>
  <c r="CF255" i="17"/>
  <c r="CF254" i="17"/>
  <c r="CF252" i="17"/>
  <c r="CF256" i="17"/>
  <c r="CF251" i="17"/>
  <c r="BN191" i="17"/>
  <c r="BL199" i="17"/>
  <c r="CA199" i="17" s="1"/>
  <c r="AK191" i="17"/>
  <c r="AR191" i="17" s="1"/>
  <c r="BR190" i="17"/>
  <c r="BN256" i="17"/>
  <c r="BN255" i="17"/>
  <c r="AK202" i="17"/>
  <c r="AR202" i="17" s="1"/>
  <c r="BR201" i="17"/>
  <c r="M113" i="17"/>
  <c r="BR37" i="17"/>
  <c r="CA37" i="17" s="1"/>
  <c r="AA234" i="17"/>
  <c r="AA190" i="17"/>
  <c r="AS190" i="17" s="1"/>
  <c r="AT190" i="17" s="1"/>
  <c r="M190" i="17" s="1"/>
  <c r="AA201" i="17"/>
  <c r="AS201" i="17" s="1"/>
  <c r="AT201" i="17" s="1"/>
  <c r="M201" i="17" s="1"/>
  <c r="AA212" i="17"/>
  <c r="BZ191" i="17"/>
  <c r="BZ201" i="17"/>
  <c r="AQ245" i="17"/>
  <c r="AQ235" i="17"/>
  <c r="AQ192" i="17"/>
  <c r="AQ203" i="17" s="1"/>
  <c r="AQ202" i="17"/>
  <c r="AA225" i="17"/>
  <c r="AA247" i="17"/>
  <c r="BN235" i="17"/>
  <c r="BN245" i="17"/>
  <c r="BN222" i="17"/>
  <c r="BN212" i="17"/>
  <c r="BN202" i="17"/>
  <c r="BL222" i="17"/>
  <c r="BL212" i="17"/>
  <c r="BL234" i="17"/>
  <c r="BL244" i="17"/>
  <c r="AR26" i="17" l="1"/>
  <c r="BR26" i="17"/>
  <c r="CA26" i="17" s="1"/>
  <c r="AK27" i="17"/>
  <c r="AM29" i="17"/>
  <c r="BV28" i="17"/>
  <c r="AK192" i="17"/>
  <c r="AR192" i="17" s="1"/>
  <c r="BR191" i="17"/>
  <c r="BL190" i="17"/>
  <c r="CA190" i="17" s="1"/>
  <c r="BL200" i="17"/>
  <c r="CA200" i="17" s="1"/>
  <c r="BN203" i="17"/>
  <c r="BN192" i="17"/>
  <c r="AK203" i="17"/>
  <c r="AR203" i="17" s="1"/>
  <c r="BR202" i="17"/>
  <c r="BR38" i="17"/>
  <c r="CA38" i="17" s="1"/>
  <c r="AA213" i="17"/>
  <c r="AA191" i="17"/>
  <c r="AS191" i="17" s="1"/>
  <c r="AT191" i="17" s="1"/>
  <c r="M191" i="17" s="1"/>
  <c r="AA235" i="17"/>
  <c r="AA236" i="17"/>
  <c r="AA203" i="17"/>
  <c r="AA202" i="17"/>
  <c r="BZ202" i="17"/>
  <c r="BZ192" i="17"/>
  <c r="BZ203" i="17" s="1"/>
  <c r="AQ236" i="17"/>
  <c r="AQ247" i="17" s="1"/>
  <c r="AQ246" i="17"/>
  <c r="BN213" i="17"/>
  <c r="BN223" i="17"/>
  <c r="BN246" i="17"/>
  <c r="BL235" i="17"/>
  <c r="BL245" i="17"/>
  <c r="BV29" i="17" l="1"/>
  <c r="AM30" i="17"/>
  <c r="AR27" i="17"/>
  <c r="BR27" i="17"/>
  <c r="CA27" i="17" s="1"/>
  <c r="AK28" i="17"/>
  <c r="AS26" i="17"/>
  <c r="AT26" i="17" s="1"/>
  <c r="M26" i="17" s="1"/>
  <c r="AS203" i="17"/>
  <c r="AT203" i="17" s="1"/>
  <c r="M203" i="17" s="1"/>
  <c r="AS202" i="17"/>
  <c r="AT202" i="17" s="1"/>
  <c r="M202" i="17" s="1"/>
  <c r="BR192" i="17"/>
  <c r="AK205" i="17"/>
  <c r="AR205" i="17" s="1"/>
  <c r="BR203" i="17"/>
  <c r="BL191" i="17"/>
  <c r="CA191" i="17" s="1"/>
  <c r="BL213" i="17"/>
  <c r="BN247" i="17"/>
  <c r="BN236" i="17"/>
  <c r="BL223" i="17"/>
  <c r="BL201" i="17"/>
  <c r="CA201" i="17" s="1"/>
  <c r="BR39" i="17"/>
  <c r="CA39" i="17" s="1"/>
  <c r="AA192" i="17"/>
  <c r="AA214" i="17"/>
  <c r="BN224" i="17"/>
  <c r="BL236" i="17"/>
  <c r="BL246" i="17"/>
  <c r="BL224" i="17"/>
  <c r="BL214" i="17"/>
  <c r="AR28" i="17" l="1"/>
  <c r="AK29" i="17"/>
  <c r="BR28" i="17"/>
  <c r="CA28" i="17" s="1"/>
  <c r="AS27" i="17"/>
  <c r="AT27" i="17" s="1"/>
  <c r="M27" i="17" s="1"/>
  <c r="BV30" i="17"/>
  <c r="AM31" i="17"/>
  <c r="AS205" i="17"/>
  <c r="AT205" i="17" s="1"/>
  <c r="M205" i="17" s="1"/>
  <c r="AS192" i="17"/>
  <c r="AT192" i="17" s="1"/>
  <c r="M192" i="17" s="1"/>
  <c r="BR205" i="17"/>
  <c r="CA205" i="17" s="1"/>
  <c r="AK206" i="17"/>
  <c r="AR206" i="17" s="1"/>
  <c r="AS206" i="17" s="1"/>
  <c r="AT206" i="17" s="1"/>
  <c r="M206" i="17" s="1"/>
  <c r="AK216" i="17"/>
  <c r="AR216" i="17" s="1"/>
  <c r="AS216" i="17" s="1"/>
  <c r="AT216" i="17" s="1"/>
  <c r="M216" i="17" s="1"/>
  <c r="BL202" i="17"/>
  <c r="CA202" i="17" s="1"/>
  <c r="BN225" i="17"/>
  <c r="BN214" i="17"/>
  <c r="BL192" i="17"/>
  <c r="CA192" i="17" s="1"/>
  <c r="BR40" i="17"/>
  <c r="CA40" i="17" s="1"/>
  <c r="BL247" i="17"/>
  <c r="BV31" i="17" l="1"/>
  <c r="AR29" i="17"/>
  <c r="AK30" i="17"/>
  <c r="BR29" i="17"/>
  <c r="CA29" i="17" s="1"/>
  <c r="AS28" i="17"/>
  <c r="AT28" i="17" s="1"/>
  <c r="M28" i="17" s="1"/>
  <c r="BL225" i="17"/>
  <c r="BR206" i="17"/>
  <c r="CA206" i="17" s="1"/>
  <c r="AK207" i="17"/>
  <c r="AR207" i="17" s="1"/>
  <c r="AK217" i="17"/>
  <c r="AR217" i="17" s="1"/>
  <c r="AS217" i="17" s="1"/>
  <c r="AT217" i="17" s="1"/>
  <c r="M217" i="17" s="1"/>
  <c r="BL203" i="17"/>
  <c r="CA203" i="17" s="1"/>
  <c r="BR216" i="17"/>
  <c r="CA216" i="17" s="1"/>
  <c r="BR41" i="17"/>
  <c r="CA41" i="17" s="1"/>
  <c r="AR30" i="17" l="1"/>
  <c r="BR30" i="17"/>
  <c r="CA30" i="17" s="1"/>
  <c r="AK31" i="17"/>
  <c r="AS29" i="17"/>
  <c r="AT29" i="17" s="1"/>
  <c r="M29" i="17" s="1"/>
  <c r="AS207" i="17"/>
  <c r="AT207" i="17" s="1"/>
  <c r="M207" i="17" s="1"/>
  <c r="BR207" i="17"/>
  <c r="CA207" i="17" s="1"/>
  <c r="AK218" i="17"/>
  <c r="AR218" i="17" s="1"/>
  <c r="AK208" i="17"/>
  <c r="AR208" i="17" s="1"/>
  <c r="AS208" i="17" s="1"/>
  <c r="AT208" i="17" s="1"/>
  <c r="M208" i="17" s="1"/>
  <c r="BR217" i="17"/>
  <c r="CA217" i="17" s="1"/>
  <c r="BR31" i="17" l="1"/>
  <c r="CA31" i="17" s="1"/>
  <c r="AR31" i="17"/>
  <c r="AS31" i="17" s="1"/>
  <c r="AT31" i="17" s="1"/>
  <c r="M31" i="17" s="1"/>
  <c r="AS30" i="17"/>
  <c r="AT30" i="17" s="1"/>
  <c r="M30" i="17"/>
  <c r="AS218" i="17"/>
  <c r="AT218" i="17" s="1"/>
  <c r="M218" i="17" s="1"/>
  <c r="BR208" i="17"/>
  <c r="CA208" i="17" s="1"/>
  <c r="AK209" i="17"/>
  <c r="AR209" i="17" s="1"/>
  <c r="AS209" i="17" s="1"/>
  <c r="AT209" i="17" s="1"/>
  <c r="M209" i="17" s="1"/>
  <c r="AK219" i="17"/>
  <c r="AR219" i="17" s="1"/>
  <c r="AS219" i="17" s="1"/>
  <c r="AT219" i="17" s="1"/>
  <c r="M219" i="17" s="1"/>
  <c r="BR218" i="17"/>
  <c r="CA218" i="17" s="1"/>
  <c r="BR209" i="17" l="1"/>
  <c r="CA209" i="17" s="1"/>
  <c r="AK210" i="17"/>
  <c r="AR210" i="17" s="1"/>
  <c r="AS210" i="17" s="1"/>
  <c r="AT210" i="17" s="1"/>
  <c r="M210" i="17" s="1"/>
  <c r="AK220" i="17"/>
  <c r="AR220" i="17" s="1"/>
  <c r="BR219" i="17"/>
  <c r="CA219" i="17" s="1"/>
  <c r="AS220" i="17" l="1"/>
  <c r="AT220" i="17" s="1"/>
  <c r="M220" i="17" s="1"/>
  <c r="BR220" i="17"/>
  <c r="CA220" i="17" s="1"/>
  <c r="BR210" i="17"/>
  <c r="CA210" i="17" s="1"/>
  <c r="AK221" i="17"/>
  <c r="AR221" i="17" s="1"/>
  <c r="AS221" i="17" s="1"/>
  <c r="AT221" i="17" s="1"/>
  <c r="M221" i="17" s="1"/>
  <c r="AK211" i="17"/>
  <c r="AR211" i="17" s="1"/>
  <c r="AS211" i="17" l="1"/>
  <c r="AT211" i="17" s="1"/>
  <c r="M211" i="17" s="1"/>
  <c r="BR211" i="17"/>
  <c r="CA211" i="17" s="1"/>
  <c r="AK212" i="17"/>
  <c r="AR212" i="17" s="1"/>
  <c r="AK222" i="17"/>
  <c r="AR222" i="17" s="1"/>
  <c r="AS222" i="17" s="1"/>
  <c r="AT222" i="17" s="1"/>
  <c r="M222" i="17" s="1"/>
  <c r="BR221" i="17"/>
  <c r="CA221" i="17" s="1"/>
  <c r="CF194" i="17"/>
  <c r="AS212" i="17" l="1"/>
  <c r="AT212" i="17" s="1"/>
  <c r="M212" i="17" s="1"/>
  <c r="BR222" i="17"/>
  <c r="CA222" i="17" s="1"/>
  <c r="BR212" i="17"/>
  <c r="CA212" i="17" s="1"/>
  <c r="AK213" i="17"/>
  <c r="AR213" i="17" s="1"/>
  <c r="AS213" i="17" s="1"/>
  <c r="AT213" i="17" s="1"/>
  <c r="M213" i="17" s="1"/>
  <c r="AK223" i="17"/>
  <c r="AR223" i="17" s="1"/>
  <c r="AS223" i="17" s="1"/>
  <c r="AT223" i="17" s="1"/>
  <c r="M223" i="17" s="1"/>
  <c r="CF199" i="17"/>
  <c r="CF195" i="17"/>
  <c r="CF202" i="17"/>
  <c r="CF203" i="17"/>
  <c r="CF200" i="17"/>
  <c r="CF196" i="17"/>
  <c r="CF201" i="17"/>
  <c r="CF197" i="17"/>
  <c r="CF198" i="17"/>
  <c r="BR223" i="17" l="1"/>
  <c r="CA223" i="17" s="1"/>
  <c r="BR213" i="17"/>
  <c r="CA213" i="17" s="1"/>
  <c r="AK214" i="17"/>
  <c r="AR214" i="17" s="1"/>
  <c r="AK224" i="17"/>
  <c r="AR224" i="17" s="1"/>
  <c r="AS224" i="17" s="1"/>
  <c r="AT224" i="17" s="1"/>
  <c r="M224" i="17" s="1"/>
  <c r="AS214" i="17" l="1"/>
  <c r="AT214" i="17" s="1"/>
  <c r="M214" i="17" s="1"/>
  <c r="AK225" i="17"/>
  <c r="AR225" i="17" s="1"/>
  <c r="BR214" i="17"/>
  <c r="CA214" i="17" s="1"/>
  <c r="BR224" i="17"/>
  <c r="CA224" i="17" s="1"/>
  <c r="AS225" i="17" l="1"/>
  <c r="AT225" i="17" s="1"/>
  <c r="M225" i="17" s="1"/>
  <c r="AK227" i="17"/>
  <c r="AR227" i="17" s="1"/>
  <c r="BR225" i="17"/>
  <c r="CA225" i="17" s="1"/>
  <c r="AS227" i="17" l="1"/>
  <c r="AT227" i="17" s="1"/>
  <c r="M227" i="17" s="1"/>
  <c r="BR227" i="17"/>
  <c r="CA227" i="17" s="1"/>
  <c r="AK228" i="17"/>
  <c r="AR228" i="17" s="1"/>
  <c r="AS228" i="17" s="1"/>
  <c r="AT228" i="17" s="1"/>
  <c r="M228" i="17" s="1"/>
  <c r="AK238" i="17"/>
  <c r="AR238" i="17" s="1"/>
  <c r="AS238" i="17" l="1"/>
  <c r="AT238" i="17" s="1"/>
  <c r="M238" i="17" s="1"/>
  <c r="BR238" i="17"/>
  <c r="CA238" i="17" s="1"/>
  <c r="BR228" i="17"/>
  <c r="CA228" i="17" s="1"/>
  <c r="AK239" i="17"/>
  <c r="AR239" i="17" s="1"/>
  <c r="AK229" i="17"/>
  <c r="AR229" i="17" s="1"/>
  <c r="AS229" i="17" l="1"/>
  <c r="AT229" i="17" s="1"/>
  <c r="M229" i="17" s="1"/>
  <c r="AS239" i="17"/>
  <c r="AT239" i="17" s="1"/>
  <c r="M239" i="17" s="1"/>
  <c r="BR229" i="17"/>
  <c r="CA229" i="17" s="1"/>
  <c r="AK230" i="17"/>
  <c r="AR230" i="17" s="1"/>
  <c r="AS230" i="17" s="1"/>
  <c r="AT230" i="17" s="1"/>
  <c r="M230" i="17" s="1"/>
  <c r="AK240" i="17"/>
  <c r="AR240" i="17" s="1"/>
  <c r="AS240" i="17" s="1"/>
  <c r="AT240" i="17" s="1"/>
  <c r="M240" i="17" s="1"/>
  <c r="BR239" i="17"/>
  <c r="CA239" i="17" s="1"/>
  <c r="BR230" i="17" l="1"/>
  <c r="CA230" i="17" s="1"/>
  <c r="AK241" i="17"/>
  <c r="AR241" i="17" s="1"/>
  <c r="AS241" i="17" s="1"/>
  <c r="AT241" i="17" s="1"/>
  <c r="M241" i="17" s="1"/>
  <c r="AK231" i="17"/>
  <c r="AR231" i="17" s="1"/>
  <c r="BR240" i="17"/>
  <c r="CA240" i="17" s="1"/>
  <c r="AS231" i="17" l="1"/>
  <c r="AT231" i="17" s="1"/>
  <c r="M231" i="17" s="1"/>
  <c r="BR241" i="17"/>
  <c r="CA241" i="17" s="1"/>
  <c r="BR231" i="17"/>
  <c r="CA231" i="17" s="1"/>
  <c r="AK242" i="17"/>
  <c r="AR242" i="17" s="1"/>
  <c r="AS242" i="17" s="1"/>
  <c r="AT242" i="17" s="1"/>
  <c r="M242" i="17" s="1"/>
  <c r="AK232" i="17"/>
  <c r="AR232" i="17" s="1"/>
  <c r="AS232" i="17" l="1"/>
  <c r="AT232" i="17" s="1"/>
  <c r="M232" i="17" s="1"/>
  <c r="BR232" i="17"/>
  <c r="CA232" i="17" s="1"/>
  <c r="AK243" i="17"/>
  <c r="AR243" i="17" s="1"/>
  <c r="AK233" i="17"/>
  <c r="AR233" i="17" s="1"/>
  <c r="AS233" i="17" s="1"/>
  <c r="AT233" i="17" s="1"/>
  <c r="M233" i="17" s="1"/>
  <c r="BR242" i="17"/>
  <c r="CA242" i="17" s="1"/>
  <c r="AS243" i="17" l="1"/>
  <c r="AT243" i="17" s="1"/>
  <c r="M243" i="17" s="1"/>
  <c r="BR243" i="17"/>
  <c r="CA243" i="17" s="1"/>
  <c r="BR233" i="17"/>
  <c r="CA233" i="17" s="1"/>
  <c r="AK234" i="17"/>
  <c r="AR234" i="17" s="1"/>
  <c r="AK244" i="17"/>
  <c r="AR244" i="17" s="1"/>
  <c r="AS244" i="17" s="1"/>
  <c r="AT244" i="17" s="1"/>
  <c r="M244" i="17" s="1"/>
  <c r="AS234" i="17" l="1"/>
  <c r="AT234" i="17" s="1"/>
  <c r="M234" i="17" s="1"/>
  <c r="BR234" i="17"/>
  <c r="CA234" i="17" s="1"/>
  <c r="AK235" i="17"/>
  <c r="AR235" i="17" s="1"/>
  <c r="AS235" i="17" s="1"/>
  <c r="AT235" i="17" s="1"/>
  <c r="M235" i="17" s="1"/>
  <c r="AK245" i="17"/>
  <c r="AR245" i="17" s="1"/>
  <c r="AS245" i="17" s="1"/>
  <c r="AT245" i="17" s="1"/>
  <c r="M245" i="17" s="1"/>
  <c r="BR244" i="17"/>
  <c r="CA244" i="17" s="1"/>
  <c r="BR235" i="17" l="1"/>
  <c r="CA235" i="17" s="1"/>
  <c r="AK236" i="17"/>
  <c r="AR236" i="17" s="1"/>
  <c r="AK246" i="17"/>
  <c r="AR246" i="17" s="1"/>
  <c r="AS246" i="17" s="1"/>
  <c r="AT246" i="17" s="1"/>
  <c r="M246" i="17" s="1"/>
  <c r="BR245" i="17"/>
  <c r="CA245" i="17" s="1"/>
  <c r="AS236" i="17" l="1"/>
  <c r="AT236" i="17" s="1"/>
  <c r="M236" i="17" s="1"/>
  <c r="BR246" i="17"/>
  <c r="CA246" i="17" s="1"/>
  <c r="BR236" i="17"/>
  <c r="CA236" i="17" s="1"/>
  <c r="AK247" i="17"/>
  <c r="AR247" i="17" s="1"/>
  <c r="AS247" i="17" l="1"/>
  <c r="AT247" i="17" s="1"/>
  <c r="M247" i="17" s="1"/>
  <c r="BR247" i="17"/>
  <c r="CA247" i="17" s="1"/>
  <c r="AK249" i="17"/>
  <c r="AR249" i="17" s="1"/>
  <c r="AS249" i="17" l="1"/>
  <c r="AT249" i="17" s="1"/>
  <c r="M249" i="17" s="1"/>
  <c r="BR249" i="17"/>
  <c r="CA249" i="17" s="1"/>
  <c r="AK250" i="17"/>
  <c r="AR250" i="17" s="1"/>
  <c r="AS250" i="17" s="1"/>
  <c r="AT250" i="17" s="1"/>
  <c r="M250" i="17" s="1"/>
  <c r="BR250" i="17" l="1"/>
  <c r="CA250" i="17" s="1"/>
  <c r="AK251" i="17"/>
  <c r="AR251" i="17" s="1"/>
  <c r="AS251" i="17" s="1"/>
  <c r="AT251" i="17" s="1"/>
  <c r="M251" i="17" s="1"/>
  <c r="BR251" i="17" l="1"/>
  <c r="CA251" i="17" s="1"/>
  <c r="AK252" i="17"/>
  <c r="AR252" i="17" s="1"/>
  <c r="AS252" i="17" s="1"/>
  <c r="AT252" i="17" s="1"/>
  <c r="M252" i="17" s="1"/>
  <c r="BR252" i="17" l="1"/>
  <c r="CA252" i="17" s="1"/>
  <c r="AK253" i="17"/>
  <c r="AR253" i="17" s="1"/>
  <c r="AS253" i="17" s="1"/>
  <c r="AT253" i="17" s="1"/>
  <c r="M253" i="17" s="1"/>
  <c r="BR253" i="17" l="1"/>
  <c r="CA253" i="17" s="1"/>
  <c r="AK254" i="17"/>
  <c r="AR254" i="17" s="1"/>
  <c r="AS254" i="17" s="1"/>
  <c r="AT254" i="17" s="1"/>
  <c r="M254" i="17" s="1"/>
  <c r="BR254" i="17" l="1"/>
  <c r="CA254" i="17" s="1"/>
  <c r="AK255" i="17"/>
  <c r="AR255" i="17" s="1"/>
  <c r="AS255" i="17" l="1"/>
  <c r="AT255" i="17" s="1"/>
  <c r="M255" i="17" s="1"/>
  <c r="BR255" i="17"/>
  <c r="CA255" i="17" s="1"/>
  <c r="AK256" i="17"/>
  <c r="AR256" i="17" s="1"/>
  <c r="AS256" i="17" s="1"/>
  <c r="AT256" i="17" s="1"/>
  <c r="M256" i="17" s="1"/>
  <c r="BR256" i="17" l="1"/>
  <c r="CA256" i="17" s="1"/>
  <c r="BD36" i="17" l="1"/>
  <c r="BD37" i="17" s="1"/>
  <c r="BD38" i="17" s="1"/>
  <c r="BD39" i="17" s="1"/>
  <c r="BD40" i="17" s="1"/>
  <c r="BD41" i="17" s="1"/>
  <c r="AA7" i="17" l="1"/>
  <c r="AA12" i="17"/>
  <c r="AS12" i="17" s="1"/>
  <c r="AT12" i="17" s="1"/>
  <c r="M12" i="17" s="1"/>
  <c r="M19" i="17" l="1"/>
  <c r="M20" i="17"/>
  <c r="AS7" i="17"/>
  <c r="AT7" i="17" s="1"/>
  <c r="M7" i="17" s="1"/>
  <c r="BB183" i="17" l="1"/>
  <c r="BB227" i="17"/>
  <c r="BB249" i="17"/>
  <c r="BB250" i="17" s="1"/>
  <c r="BB251" i="17" s="1"/>
  <c r="BB252" i="17" s="1"/>
  <c r="BB253" i="17" s="1"/>
  <c r="BB254" i="17" s="1"/>
  <c r="BB255" i="17" s="1"/>
  <c r="BB256" i="17" s="1"/>
  <c r="BB205" i="17"/>
  <c r="BB43" i="17"/>
  <c r="BB238" i="17" l="1"/>
  <c r="BB239" i="17" s="1"/>
  <c r="BB240" i="17" s="1"/>
  <c r="BB241" i="17" s="1"/>
  <c r="BB242" i="17" s="1"/>
  <c r="BB243" i="17" s="1"/>
  <c r="BB244" i="17" s="1"/>
  <c r="BB245" i="17" s="1"/>
  <c r="BB246" i="17" s="1"/>
  <c r="BB247" i="17" s="1"/>
  <c r="BB228" i="17"/>
  <c r="BB229" i="17" s="1"/>
  <c r="BB230" i="17" s="1"/>
  <c r="BB231" i="17" s="1"/>
  <c r="BB232" i="17" s="1"/>
  <c r="BB233" i="17" s="1"/>
  <c r="BB234" i="17" s="1"/>
  <c r="BB235" i="17" s="1"/>
  <c r="BB236" i="17" s="1"/>
  <c r="BB216" i="17"/>
  <c r="BB217" i="17" s="1"/>
  <c r="BB218" i="17" s="1"/>
  <c r="BB219" i="17" s="1"/>
  <c r="BB220" i="17" s="1"/>
  <c r="BB221" i="17" s="1"/>
  <c r="BB222" i="17" s="1"/>
  <c r="BB223" i="17" s="1"/>
  <c r="BB224" i="17" s="1"/>
  <c r="BB225" i="17" s="1"/>
  <c r="BB206" i="17"/>
  <c r="BB207" i="17" s="1"/>
  <c r="BB208" i="17" s="1"/>
  <c r="BB209" i="17" s="1"/>
  <c r="BB210" i="17" s="1"/>
  <c r="BB211" i="17" s="1"/>
  <c r="BB212" i="17" s="1"/>
  <c r="BB213" i="17" s="1"/>
  <c r="BB214" i="17" s="1"/>
  <c r="BB51" i="17"/>
  <c r="BB44" i="17"/>
  <c r="BB194" i="17"/>
  <c r="BB195" i="17" s="1"/>
  <c r="BB196" i="17" s="1"/>
  <c r="BB197" i="17" s="1"/>
  <c r="BB198" i="17" s="1"/>
  <c r="BB199" i="17" s="1"/>
  <c r="BB200" i="17" s="1"/>
  <c r="BB201" i="17" s="1"/>
  <c r="BB202" i="17" s="1"/>
  <c r="BB203" i="17" s="1"/>
  <c r="BB184" i="17"/>
  <c r="BB185" i="17" s="1"/>
  <c r="BB186" i="17" s="1"/>
  <c r="BB187" i="17" s="1"/>
  <c r="BB188" i="17" s="1"/>
  <c r="BB189" i="17" s="1"/>
  <c r="BB190" i="17" s="1"/>
  <c r="BB191" i="17" s="1"/>
  <c r="BB192" i="17" s="1"/>
  <c r="BB55" i="17" l="1"/>
  <c r="BB52" i="17"/>
  <c r="BB61" i="17"/>
  <c r="BB53" i="17"/>
  <c r="BB60" i="17"/>
  <c r="BB58" i="17"/>
  <c r="BB54" i="17"/>
  <c r="BB57" i="17"/>
  <c r="BB59" i="17"/>
  <c r="BB45" i="17"/>
  <c r="BB46" i="17" l="1"/>
  <c r="BB77" i="17"/>
  <c r="BB85" i="17" l="1"/>
  <c r="BB86" i="17" s="1"/>
  <c r="BB87" i="17" s="1"/>
  <c r="BB88" i="17" s="1"/>
  <c r="BB78" i="17"/>
  <c r="BB84" i="17"/>
  <c r="BB89" i="17"/>
  <c r="BB63" i="17"/>
  <c r="BB47" i="17"/>
  <c r="BB82" i="17" l="1"/>
  <c r="BB79" i="17"/>
  <c r="BB80" i="17" s="1"/>
  <c r="BB81" i="17" s="1"/>
  <c r="BB65" i="17"/>
  <c r="BB66" i="17"/>
  <c r="BB70" i="17"/>
  <c r="BB74" i="17"/>
  <c r="BB71" i="17"/>
  <c r="BB64" i="17"/>
  <c r="BB72" i="17"/>
  <c r="BB68" i="17"/>
  <c r="BB73" i="17"/>
  <c r="BB67" i="17"/>
  <c r="BB75" i="17"/>
  <c r="BB48" i="17"/>
  <c r="BB49" i="17" l="1"/>
  <c r="BC249" i="17" l="1"/>
  <c r="BC205" i="17" l="1"/>
  <c r="BD249" i="17"/>
  <c r="BD250" i="17" s="1"/>
  <c r="BD251" i="17" s="1"/>
  <c r="BD252" i="17" s="1"/>
  <c r="BD253" i="17" s="1"/>
  <c r="BD254" i="17" s="1"/>
  <c r="BD255" i="17" s="1"/>
  <c r="BD256" i="17" s="1"/>
  <c r="BC250" i="17"/>
  <c r="BC251" i="17" s="1"/>
  <c r="BC252" i="17" s="1"/>
  <c r="BC253" i="17" s="1"/>
  <c r="BC254" i="17" s="1"/>
  <c r="BC255" i="17" s="1"/>
  <c r="BC256" i="17" s="1"/>
  <c r="BC183" i="17"/>
  <c r="BC227" i="17"/>
  <c r="BD205" i="17" l="1"/>
  <c r="BC206" i="17"/>
  <c r="BC207" i="17" s="1"/>
  <c r="BC208" i="17" s="1"/>
  <c r="BC209" i="17" s="1"/>
  <c r="BC210" i="17" s="1"/>
  <c r="BC211" i="17" s="1"/>
  <c r="BC212" i="17" s="1"/>
  <c r="BC213" i="17" s="1"/>
  <c r="BC214" i="17" s="1"/>
  <c r="BC216" i="17"/>
  <c r="BC217" i="17" s="1"/>
  <c r="BC218" i="17" s="1"/>
  <c r="BC219" i="17" s="1"/>
  <c r="BC220" i="17" s="1"/>
  <c r="BC221" i="17" s="1"/>
  <c r="BC222" i="17" s="1"/>
  <c r="BC223" i="17" s="1"/>
  <c r="BC224" i="17" s="1"/>
  <c r="BC225" i="17" s="1"/>
  <c r="BD183" i="17"/>
  <c r="BD184" i="17" s="1"/>
  <c r="BD185" i="17" s="1"/>
  <c r="BD186" i="17" s="1"/>
  <c r="BD187" i="17" s="1"/>
  <c r="BD188" i="17" s="1"/>
  <c r="BD189" i="17" s="1"/>
  <c r="BD190" i="17" s="1"/>
  <c r="BD191" i="17" s="1"/>
  <c r="BD192" i="17" s="1"/>
  <c r="BC194" i="17"/>
  <c r="BC184" i="17"/>
  <c r="BC185" i="17" s="1"/>
  <c r="BC186" i="17" s="1"/>
  <c r="BC187" i="17" s="1"/>
  <c r="BC188" i="17" s="1"/>
  <c r="BC189" i="17" s="1"/>
  <c r="BC190" i="17" s="1"/>
  <c r="BC191" i="17" s="1"/>
  <c r="BC192" i="17" s="1"/>
  <c r="BD227" i="17"/>
  <c r="BC228" i="17"/>
  <c r="BC229" i="17" s="1"/>
  <c r="BC230" i="17" s="1"/>
  <c r="BC231" i="17" s="1"/>
  <c r="BC232" i="17" s="1"/>
  <c r="BC233" i="17" s="1"/>
  <c r="BC234" i="17" s="1"/>
  <c r="BC235" i="17" s="1"/>
  <c r="BC236" i="17" s="1"/>
  <c r="BC238" i="17"/>
  <c r="BC239" i="17" s="1"/>
  <c r="BC240" i="17" s="1"/>
  <c r="BC241" i="17" s="1"/>
  <c r="BC242" i="17" s="1"/>
  <c r="BC243" i="17" s="1"/>
  <c r="BC244" i="17" s="1"/>
  <c r="BC245" i="17" s="1"/>
  <c r="BC246" i="17" s="1"/>
  <c r="BC247" i="17" s="1"/>
  <c r="BD228" i="17" l="1"/>
  <c r="BD229" i="17" s="1"/>
  <c r="BD230" i="17" s="1"/>
  <c r="BD231" i="17" s="1"/>
  <c r="BD232" i="17" s="1"/>
  <c r="BD233" i="17" s="1"/>
  <c r="BD234" i="17" s="1"/>
  <c r="BD235" i="17" s="1"/>
  <c r="BD236" i="17" s="1"/>
  <c r="BD238" i="17"/>
  <c r="BD239" i="17" s="1"/>
  <c r="BD240" i="17" s="1"/>
  <c r="BD241" i="17" s="1"/>
  <c r="BD242" i="17" s="1"/>
  <c r="BD243" i="17" s="1"/>
  <c r="BD244" i="17" s="1"/>
  <c r="BD245" i="17" s="1"/>
  <c r="BD246" i="17" s="1"/>
  <c r="BD247" i="17" s="1"/>
  <c r="BD194" i="17"/>
  <c r="BC195" i="17"/>
  <c r="BD216" i="17"/>
  <c r="BD217" i="17" s="1"/>
  <c r="BD218" i="17" s="1"/>
  <c r="BD219" i="17" s="1"/>
  <c r="BD220" i="17" s="1"/>
  <c r="BD221" i="17" s="1"/>
  <c r="BD222" i="17" s="1"/>
  <c r="BD223" i="17" s="1"/>
  <c r="BD224" i="17" s="1"/>
  <c r="BD225" i="17" s="1"/>
  <c r="BD206" i="17"/>
  <c r="BD207" i="17" s="1"/>
  <c r="BD208" i="17" s="1"/>
  <c r="BD209" i="17" s="1"/>
  <c r="BD210" i="17" s="1"/>
  <c r="BD211" i="17" s="1"/>
  <c r="BD212" i="17" s="1"/>
  <c r="BD213" i="17" s="1"/>
  <c r="BD214" i="17" s="1"/>
  <c r="BC196" i="17" l="1"/>
  <c r="BD195" i="17"/>
  <c r="BC197" i="17" l="1"/>
  <c r="BD196" i="17"/>
  <c r="BD197" i="17" l="1"/>
  <c r="BC198" i="17"/>
  <c r="BD198" i="17" l="1"/>
  <c r="BC199" i="17"/>
  <c r="BC200" i="17" l="1"/>
  <c r="BD199" i="17"/>
  <c r="BC201" i="17" l="1"/>
  <c r="BD200" i="17"/>
  <c r="BC202" i="17" l="1"/>
  <c r="BD201" i="17"/>
  <c r="BC203" i="17" l="1"/>
  <c r="BD203" i="17" s="1"/>
  <c r="BD202" i="17"/>
  <c r="BE5" i="17" l="1"/>
  <c r="BB36" i="17" l="1"/>
  <c r="BE19" i="17"/>
  <c r="BE20" i="17"/>
  <c r="BE6" i="17"/>
  <c r="BE7" i="17"/>
  <c r="BB37" i="17"/>
  <c r="BB38" i="17" s="1"/>
  <c r="BB39" i="17" l="1"/>
  <c r="BE9" i="17"/>
  <c r="BE22" i="17"/>
  <c r="BE8" i="17"/>
  <c r="BE21" i="17"/>
  <c r="BE10" i="17" l="1"/>
  <c r="BE25" i="17" s="1"/>
  <c r="BE23" i="17"/>
  <c r="BE11" i="17"/>
  <c r="BE24" i="17"/>
  <c r="BB40" i="17"/>
  <c r="BB41" i="17" l="1"/>
  <c r="BE13" i="17"/>
  <c r="BE27" i="17"/>
  <c r="BE12" i="17"/>
  <c r="BE26" i="17"/>
  <c r="BE14" i="17" l="1"/>
  <c r="BE28" i="17"/>
  <c r="BE15" i="17"/>
  <c r="BE29" i="17"/>
  <c r="BE17" i="17" l="1"/>
  <c r="BE31" i="17"/>
  <c r="BE16" i="17"/>
  <c r="BE30" i="17"/>
  <c r="BE18" i="17" l="1"/>
  <c r="BC36" i="17" l="1"/>
  <c r="BH36" i="17" s="1"/>
  <c r="CB36" i="17" l="1"/>
  <c r="CC36" i="17" s="1"/>
  <c r="BC37" i="17"/>
  <c r="BC38" i="17"/>
  <c r="BH37" i="17"/>
  <c r="O36" i="17" l="1"/>
  <c r="Q36" i="17" s="1"/>
  <c r="S36" i="17" s="1"/>
  <c r="CB37" i="17"/>
  <c r="CC37" i="17" s="1"/>
  <c r="BH38" i="17"/>
  <c r="BC39" i="17"/>
  <c r="O37" i="17" l="1"/>
  <c r="Q37" i="17" s="1"/>
  <c r="S37" i="17" s="1"/>
  <c r="CB38" i="17"/>
  <c r="CC38" i="17" s="1"/>
  <c r="BH39" i="17"/>
  <c r="BC40" i="17"/>
  <c r="O38" i="17" l="1"/>
  <c r="Q38" i="17" s="1"/>
  <c r="S38" i="17" s="1"/>
  <c r="CB39" i="17"/>
  <c r="CC39" i="17" s="1"/>
  <c r="BH40" i="17"/>
  <c r="BC41" i="17"/>
  <c r="BH41" i="17" s="1"/>
  <c r="O39" i="17" l="1"/>
  <c r="Q39" i="17" s="1"/>
  <c r="S39" i="17" s="1"/>
  <c r="CB41" i="17"/>
  <c r="CC41" i="17" s="1"/>
  <c r="CB40" i="17"/>
  <c r="CC40" i="17" s="1"/>
  <c r="O41" i="17" l="1"/>
  <c r="Q41" i="17" s="1"/>
  <c r="S41" i="17" s="1"/>
  <c r="O40" i="17"/>
  <c r="Q40" i="17" s="1"/>
  <c r="S40" i="17" s="1"/>
  <c r="BB115" i="17" l="1"/>
  <c r="BB139" i="17"/>
  <c r="BB151" i="17" l="1"/>
  <c r="BB145" i="17"/>
  <c r="BB140" i="17"/>
  <c r="BB127" i="17"/>
  <c r="BB121" i="17"/>
  <c r="BB116" i="17"/>
  <c r="BB163" i="17"/>
  <c r="BB122" i="17" l="1"/>
  <c r="BB168" i="17"/>
  <c r="BB178" i="17"/>
  <c r="BB173" i="17"/>
  <c r="BB164" i="17"/>
  <c r="BB117" i="17"/>
  <c r="BB128" i="17"/>
  <c r="BB133" i="17"/>
  <c r="BB146" i="17"/>
  <c r="BB141" i="17"/>
  <c r="BB152" i="17"/>
  <c r="BB157" i="17"/>
  <c r="BB142" i="17" l="1"/>
  <c r="BB153" i="17"/>
  <c r="BB118" i="17"/>
  <c r="BB147" i="17"/>
  <c r="BB179" i="17"/>
  <c r="BB174" i="17"/>
  <c r="BB169" i="17"/>
  <c r="BB165" i="17"/>
  <c r="BB134" i="17"/>
  <c r="BB158" i="17"/>
  <c r="BB129" i="17"/>
  <c r="BB123" i="17"/>
  <c r="BY205" i="17"/>
  <c r="BY183" i="17"/>
  <c r="BY206" i="17" l="1"/>
  <c r="BY216" i="17"/>
  <c r="BY194" i="17"/>
  <c r="BY184" i="17"/>
  <c r="BB124" i="17"/>
  <c r="BB170" i="17"/>
  <c r="BB175" i="17"/>
  <c r="BB154" i="17"/>
  <c r="BB166" i="17"/>
  <c r="BB130" i="17"/>
  <c r="BB148" i="17"/>
  <c r="BB119" i="17"/>
  <c r="BB159" i="17"/>
  <c r="BB135" i="17"/>
  <c r="BB180" i="17"/>
  <c r="BB143" i="17"/>
  <c r="BY227" i="17"/>
  <c r="BY249" i="17"/>
  <c r="BY250" i="17" s="1"/>
  <c r="BY251" i="17" s="1"/>
  <c r="BY252" i="17" s="1"/>
  <c r="BY253" i="17" s="1"/>
  <c r="BY254" i="17" s="1"/>
  <c r="BY255" i="17" s="1"/>
  <c r="BY256" i="17" s="1"/>
  <c r="BY228" i="17" l="1"/>
  <c r="BY238" i="17"/>
  <c r="BY185" i="17"/>
  <c r="BY195" i="17"/>
  <c r="BY217" i="17"/>
  <c r="BY207" i="17"/>
  <c r="BB181" i="17"/>
  <c r="BB136" i="17"/>
  <c r="BB155" i="17"/>
  <c r="BB149" i="17"/>
  <c r="BB171" i="17"/>
  <c r="BB176" i="17"/>
  <c r="BB131" i="17"/>
  <c r="BB160" i="17"/>
  <c r="BB125" i="17"/>
  <c r="BY186" i="17" l="1"/>
  <c r="BY196" i="17"/>
  <c r="BY208" i="17"/>
  <c r="BY218" i="17"/>
  <c r="BY229" i="17"/>
  <c r="BY239" i="17"/>
  <c r="BB137" i="17"/>
  <c r="BB161" i="17"/>
  <c r="BY230" i="17" l="1"/>
  <c r="BY240" i="17"/>
  <c r="BY219" i="17"/>
  <c r="BY209" i="17"/>
  <c r="BY187" i="17"/>
  <c r="BY197" i="17"/>
  <c r="BY198" i="17" l="1"/>
  <c r="BY188" i="17"/>
  <c r="BY220" i="17"/>
  <c r="BY210" i="17"/>
  <c r="BY231" i="17"/>
  <c r="BY241" i="17"/>
  <c r="BY189" i="17" l="1"/>
  <c r="BY199" i="17"/>
  <c r="BY242" i="17"/>
  <c r="BY232" i="17"/>
  <c r="BY221" i="17"/>
  <c r="BY211" i="17"/>
  <c r="BY212" i="17" l="1"/>
  <c r="BY222" i="17"/>
  <c r="BY243" i="17"/>
  <c r="BY233" i="17"/>
  <c r="BY200" i="17"/>
  <c r="BY190" i="17"/>
  <c r="BY201" i="17" l="1"/>
  <c r="BY191" i="17"/>
  <c r="BY234" i="17"/>
  <c r="BY244" i="17"/>
  <c r="BY223" i="17"/>
  <c r="BY213" i="17"/>
  <c r="BY214" i="17" l="1"/>
  <c r="BY225" i="17" s="1"/>
  <c r="BY224" i="17"/>
  <c r="BY245" i="17"/>
  <c r="BY235" i="17"/>
  <c r="BY192" i="17"/>
  <c r="BY203" i="17" s="1"/>
  <c r="BY202" i="17"/>
  <c r="BY236" i="17" l="1"/>
  <c r="BY247" i="17" s="1"/>
  <c r="BY246" i="17"/>
  <c r="BX183" i="17" l="1"/>
  <c r="BX184" i="17" l="1"/>
  <c r="BH183" i="17"/>
  <c r="BX194" i="17"/>
  <c r="BH194" i="17" s="1"/>
  <c r="BX205" i="17"/>
  <c r="CB183" i="17" l="1"/>
  <c r="CC183" i="17" s="1"/>
  <c r="CB194" i="17"/>
  <c r="CC194" i="17" s="1"/>
  <c r="O194" i="17"/>
  <c r="BX216" i="17"/>
  <c r="BH216" i="17" s="1"/>
  <c r="BH205" i="17"/>
  <c r="BX206" i="17"/>
  <c r="BX185" i="17"/>
  <c r="BX195" i="17"/>
  <c r="BH195" i="17" s="1"/>
  <c r="BH184" i="17"/>
  <c r="BX249" i="17"/>
  <c r="BX227" i="17"/>
  <c r="CB195" i="17" l="1"/>
  <c r="CC195" i="17" s="1"/>
  <c r="O195" i="17" s="1"/>
  <c r="CB216" i="17"/>
  <c r="CC216" i="17" s="1"/>
  <c r="CB205" i="17"/>
  <c r="CC205" i="17" s="1"/>
  <c r="O205" i="17"/>
  <c r="Q194" i="17"/>
  <c r="S194" i="17" s="1"/>
  <c r="Q183" i="17"/>
  <c r="S183" i="17" s="1"/>
  <c r="CB184" i="17"/>
  <c r="CC184" i="17" s="1"/>
  <c r="O184" i="17" s="1"/>
  <c r="O183" i="17"/>
  <c r="BX186" i="17"/>
  <c r="BH185" i="17"/>
  <c r="BX196" i="17"/>
  <c r="BH196" i="17" s="1"/>
  <c r="BX217" i="17"/>
  <c r="BH217" i="17" s="1"/>
  <c r="BX207" i="17"/>
  <c r="BH206" i="17"/>
  <c r="BX228" i="17"/>
  <c r="BX238" i="17"/>
  <c r="BH238" i="17" s="1"/>
  <c r="BH227" i="17"/>
  <c r="BX250" i="17"/>
  <c r="BH249" i="17"/>
  <c r="CB196" i="17" l="1"/>
  <c r="CC196" i="17" s="1"/>
  <c r="O196" i="17" s="1"/>
  <c r="CB217" i="17"/>
  <c r="CC217" i="17" s="1"/>
  <c r="O217" i="17" s="1"/>
  <c r="CB249" i="17"/>
  <c r="CC249" i="17" s="1"/>
  <c r="O249" i="17"/>
  <c r="CB185" i="17"/>
  <c r="CC185" i="17" s="1"/>
  <c r="CB238" i="17"/>
  <c r="CC238" i="17" s="1"/>
  <c r="O238" i="17" s="1"/>
  <c r="Q205" i="17"/>
  <c r="S205" i="17" s="1"/>
  <c r="CB227" i="17"/>
  <c r="CC227" i="17" s="1"/>
  <c r="O227" i="17" s="1"/>
  <c r="O216" i="17"/>
  <c r="Q216" i="17" s="1"/>
  <c r="S216" i="17" s="1"/>
  <c r="CB206" i="17"/>
  <c r="CC206" i="17" s="1"/>
  <c r="Q184" i="17"/>
  <c r="S184" i="17" s="1"/>
  <c r="Q195" i="17"/>
  <c r="S195" i="17" s="1"/>
  <c r="BX208" i="17"/>
  <c r="BX218" i="17"/>
  <c r="BH218" i="17" s="1"/>
  <c r="BH207" i="17"/>
  <c r="BH250" i="17"/>
  <c r="BX251" i="17"/>
  <c r="BX239" i="17"/>
  <c r="BH239" i="17" s="1"/>
  <c r="BH228" i="17"/>
  <c r="BX229" i="17"/>
  <c r="BX187" i="17"/>
  <c r="BX197" i="17"/>
  <c r="BH197" i="17" s="1"/>
  <c r="BH186" i="17"/>
  <c r="CB186" i="17" l="1"/>
  <c r="CC186" i="17" s="1"/>
  <c r="O186" i="17"/>
  <c r="Q227" i="17"/>
  <c r="S227" i="17" s="1"/>
  <c r="CB207" i="17"/>
  <c r="CC207" i="17" s="1"/>
  <c r="O207" i="17"/>
  <c r="CB250" i="17"/>
  <c r="CC250" i="17" s="1"/>
  <c r="O250" i="17" s="1"/>
  <c r="Q249" i="17"/>
  <c r="S249" i="17" s="1"/>
  <c r="Q217" i="17"/>
  <c r="S217" i="17" s="1"/>
  <c r="CB197" i="17"/>
  <c r="CC197" i="17" s="1"/>
  <c r="O197" i="17" s="1"/>
  <c r="CB228" i="17"/>
  <c r="CC228" i="17" s="1"/>
  <c r="Q238" i="17"/>
  <c r="S238" i="17" s="1"/>
  <c r="CB218" i="17"/>
  <c r="CC218" i="17" s="1"/>
  <c r="O218" i="17" s="1"/>
  <c r="CB239" i="17"/>
  <c r="CC239" i="17" s="1"/>
  <c r="O239" i="17" s="1"/>
  <c r="O206" i="17"/>
  <c r="Q206" i="17" s="1"/>
  <c r="S206" i="17" s="1"/>
  <c r="O185" i="17"/>
  <c r="Q185" i="17" s="1"/>
  <c r="S185" i="17" s="1"/>
  <c r="Q196" i="17"/>
  <c r="S196" i="17" s="1"/>
  <c r="BX252" i="17"/>
  <c r="BH251" i="17"/>
  <c r="BH229" i="17"/>
  <c r="BX230" i="17"/>
  <c r="BX240" i="17"/>
  <c r="BH240" i="17" s="1"/>
  <c r="BX188" i="17"/>
  <c r="BX198" i="17"/>
  <c r="BH198" i="17" s="1"/>
  <c r="BH187" i="17"/>
  <c r="BX209" i="17"/>
  <c r="BH208" i="17"/>
  <c r="BX219" i="17"/>
  <c r="BH219" i="17" s="1"/>
  <c r="Q207" i="17" l="1"/>
  <c r="S207" i="17" s="1"/>
  <c r="O228" i="17"/>
  <c r="Q228" i="17" s="1"/>
  <c r="S228" i="17" s="1"/>
  <c r="CB198" i="17"/>
  <c r="CC198" i="17" s="1"/>
  <c r="O198" i="17" s="1"/>
  <c r="Q197" i="17"/>
  <c r="S197" i="17" s="1"/>
  <c r="Q239" i="17"/>
  <c r="S239" i="17" s="1"/>
  <c r="Q250" i="17"/>
  <c r="S250" i="17" s="1"/>
  <c r="CB219" i="17"/>
  <c r="CC219" i="17" s="1"/>
  <c r="O219" i="17"/>
  <c r="CB229" i="17"/>
  <c r="CC229" i="17" s="1"/>
  <c r="O229" i="17"/>
  <c r="Q186" i="17"/>
  <c r="S186" i="17" s="1"/>
  <c r="CB187" i="17"/>
  <c r="CC187" i="17" s="1"/>
  <c r="O187" i="17"/>
  <c r="CB240" i="17"/>
  <c r="CC240" i="17" s="1"/>
  <c r="CB208" i="17"/>
  <c r="CC208" i="17" s="1"/>
  <c r="O208" i="17" s="1"/>
  <c r="CB251" i="17"/>
  <c r="CC251" i="17" s="1"/>
  <c r="O251" i="17" s="1"/>
  <c r="Q218" i="17"/>
  <c r="S218" i="17" s="1"/>
  <c r="BX199" i="17"/>
  <c r="BH199" i="17" s="1"/>
  <c r="BH188" i="17"/>
  <c r="BX189" i="17"/>
  <c r="BX231" i="17"/>
  <c r="BX241" i="17"/>
  <c r="BH241" i="17" s="1"/>
  <c r="BH230" i="17"/>
  <c r="BH209" i="17"/>
  <c r="BX220" i="17"/>
  <c r="BH220" i="17" s="1"/>
  <c r="BX210" i="17"/>
  <c r="BH252" i="17"/>
  <c r="BX253" i="17"/>
  <c r="CB199" i="17" l="1"/>
  <c r="CC199" i="17" s="1"/>
  <c r="O199" i="17"/>
  <c r="Q187" i="17"/>
  <c r="S187" i="17" s="1"/>
  <c r="CB230" i="17"/>
  <c r="CC230" i="17" s="1"/>
  <c r="O230" i="17"/>
  <c r="Q251" i="17"/>
  <c r="S251" i="17" s="1"/>
  <c r="Q229" i="17"/>
  <c r="S229" i="17" s="1"/>
  <c r="CB252" i="17"/>
  <c r="CC252" i="17" s="1"/>
  <c r="O252" i="17" s="1"/>
  <c r="CB209" i="17"/>
  <c r="CC209" i="17" s="1"/>
  <c r="O209" i="17"/>
  <c r="Q198" i="17"/>
  <c r="S198" i="17" s="1"/>
  <c r="Q208" i="17"/>
  <c r="S208" i="17" s="1"/>
  <c r="CB188" i="17"/>
  <c r="CC188" i="17" s="1"/>
  <c r="CB220" i="17"/>
  <c r="CC220" i="17" s="1"/>
  <c r="O220" i="17" s="1"/>
  <c r="CB241" i="17"/>
  <c r="CC241" i="17" s="1"/>
  <c r="O241" i="17" s="1"/>
  <c r="O240" i="17"/>
  <c r="Q240" i="17" s="1"/>
  <c r="S240" i="17" s="1"/>
  <c r="Q219" i="17"/>
  <c r="S219" i="17" s="1"/>
  <c r="BX254" i="17"/>
  <c r="BH253" i="17"/>
  <c r="BH189" i="17"/>
  <c r="BX200" i="17"/>
  <c r="BH200" i="17" s="1"/>
  <c r="BX190" i="17"/>
  <c r="BH231" i="17"/>
  <c r="BX232" i="17"/>
  <c r="BX242" i="17"/>
  <c r="BH242" i="17" s="1"/>
  <c r="BX211" i="17"/>
  <c r="BH210" i="17"/>
  <c r="BX221" i="17"/>
  <c r="BH221" i="17" s="1"/>
  <c r="CB210" i="17" l="1"/>
  <c r="CC210" i="17" s="1"/>
  <c r="O210" i="17" s="1"/>
  <c r="Q230" i="17"/>
  <c r="S230" i="17" s="1"/>
  <c r="Q209" i="17"/>
  <c r="S209" i="17" s="1"/>
  <c r="CB242" i="17"/>
  <c r="CC242" i="17" s="1"/>
  <c r="CB231" i="17"/>
  <c r="CC231" i="17" s="1"/>
  <c r="Q241" i="17"/>
  <c r="S241" i="17" s="1"/>
  <c r="CB200" i="17"/>
  <c r="CC200" i="17" s="1"/>
  <c r="O200" i="17" s="1"/>
  <c r="CB253" i="17"/>
  <c r="CC253" i="17" s="1"/>
  <c r="O253" i="17"/>
  <c r="O188" i="17"/>
  <c r="Q188" i="17" s="1"/>
  <c r="S188" i="17" s="1"/>
  <c r="CB221" i="17"/>
  <c r="CC221" i="17" s="1"/>
  <c r="CB189" i="17"/>
  <c r="CC189" i="17" s="1"/>
  <c r="O189" i="17"/>
  <c r="Q220" i="17"/>
  <c r="S220" i="17" s="1"/>
  <c r="Q252" i="17"/>
  <c r="S252" i="17" s="1"/>
  <c r="Q199" i="17"/>
  <c r="S199" i="17" s="1"/>
  <c r="BX243" i="17"/>
  <c r="BH243" i="17" s="1"/>
  <c r="BH232" i="17"/>
  <c r="BX233" i="17"/>
  <c r="BH190" i="17"/>
  <c r="BX191" i="17"/>
  <c r="BX201" i="17"/>
  <c r="BH201" i="17" s="1"/>
  <c r="BH211" i="17"/>
  <c r="BX222" i="17"/>
  <c r="BH222" i="17" s="1"/>
  <c r="BX212" i="17"/>
  <c r="BH254" i="17"/>
  <c r="BX255" i="17"/>
  <c r="Q253" i="17" l="1"/>
  <c r="S253" i="17" s="1"/>
  <c r="CB232" i="17"/>
  <c r="CC232" i="17" s="1"/>
  <c r="O232" i="17"/>
  <c r="CB201" i="17"/>
  <c r="CC201" i="17" s="1"/>
  <c r="O201" i="17"/>
  <c r="Q221" i="17"/>
  <c r="S221" i="17" s="1"/>
  <c r="CB222" i="17"/>
  <c r="CC222" i="17" s="1"/>
  <c r="Q200" i="17"/>
  <c r="S200" i="17" s="1"/>
  <c r="CB254" i="17"/>
  <c r="CC254" i="17" s="1"/>
  <c r="O254" i="17" s="1"/>
  <c r="CB243" i="17"/>
  <c r="CC243" i="17" s="1"/>
  <c r="O243" i="17"/>
  <c r="O242" i="17"/>
  <c r="Q242" i="17" s="1"/>
  <c r="S242" i="17" s="1"/>
  <c r="CB211" i="17"/>
  <c r="CC211" i="17" s="1"/>
  <c r="Q189" i="17"/>
  <c r="S189" i="17" s="1"/>
  <c r="CB190" i="17"/>
  <c r="CC190" i="17" s="1"/>
  <c r="O190" i="17" s="1"/>
  <c r="O221" i="17"/>
  <c r="O231" i="17"/>
  <c r="Q231" i="17" s="1"/>
  <c r="S231" i="17" s="1"/>
  <c r="Q210" i="17"/>
  <c r="S210" i="17" s="1"/>
  <c r="BH191" i="17"/>
  <c r="BX202" i="17"/>
  <c r="BH202" i="17" s="1"/>
  <c r="BX192" i="17"/>
  <c r="BX256" i="17"/>
  <c r="BH256" i="17" s="1"/>
  <c r="BH255" i="17"/>
  <c r="BH233" i="17"/>
  <c r="BX244" i="17"/>
  <c r="BH244" i="17" s="1"/>
  <c r="BX234" i="17"/>
  <c r="BX213" i="17"/>
  <c r="BX223" i="17"/>
  <c r="BH223" i="17" s="1"/>
  <c r="BH212" i="17"/>
  <c r="CB233" i="17" l="1"/>
  <c r="CC233" i="17" s="1"/>
  <c r="O233" i="17" s="1"/>
  <c r="CB256" i="17"/>
  <c r="CC256" i="17" s="1"/>
  <c r="O256" i="17" s="1"/>
  <c r="CB244" i="17"/>
  <c r="CC244" i="17" s="1"/>
  <c r="O244" i="17"/>
  <c r="Q201" i="17"/>
  <c r="S201" i="17" s="1"/>
  <c r="Q254" i="17"/>
  <c r="S254" i="17" s="1"/>
  <c r="Q232" i="17"/>
  <c r="S232" i="17" s="1"/>
  <c r="CB255" i="17"/>
  <c r="CC255" i="17" s="1"/>
  <c r="O255" i="17"/>
  <c r="Q190" i="17"/>
  <c r="S190" i="17" s="1"/>
  <c r="CB202" i="17"/>
  <c r="CC202" i="17" s="1"/>
  <c r="O202" i="17" s="1"/>
  <c r="Q243" i="17"/>
  <c r="S243" i="17" s="1"/>
  <c r="CB212" i="17"/>
  <c r="CC212" i="17" s="1"/>
  <c r="O212" i="17" s="1"/>
  <c r="CB223" i="17"/>
  <c r="CC223" i="17" s="1"/>
  <c r="O223" i="17"/>
  <c r="CB191" i="17"/>
  <c r="CC191" i="17" s="1"/>
  <c r="O211" i="17"/>
  <c r="Q211" i="17" s="1"/>
  <c r="S211" i="17" s="1"/>
  <c r="O222" i="17"/>
  <c r="Q222" i="17" s="1"/>
  <c r="S222" i="17" s="1"/>
  <c r="BX245" i="17"/>
  <c r="BH245" i="17" s="1"/>
  <c r="BX235" i="17"/>
  <c r="BH234" i="17"/>
  <c r="BX203" i="17"/>
  <c r="BH203" i="17" s="1"/>
  <c r="BH192" i="17"/>
  <c r="BX214" i="17"/>
  <c r="BX224" i="17"/>
  <c r="BH224" i="17" s="1"/>
  <c r="BH213" i="17"/>
  <c r="CB224" i="17" l="1"/>
  <c r="CC224" i="17" s="1"/>
  <c r="O224" i="17" s="1"/>
  <c r="Q255" i="17"/>
  <c r="S255" i="17" s="1"/>
  <c r="CB192" i="17"/>
  <c r="CC192" i="17" s="1"/>
  <c r="CB234" i="17"/>
  <c r="CC234" i="17" s="1"/>
  <c r="O234" i="17"/>
  <c r="Q256" i="17"/>
  <c r="S256" i="17" s="1"/>
  <c r="O191" i="17"/>
  <c r="Q191" i="17" s="1"/>
  <c r="S191" i="17" s="1"/>
  <c r="CB203" i="17"/>
  <c r="CC203" i="17" s="1"/>
  <c r="CB245" i="17"/>
  <c r="CC245" i="17" s="1"/>
  <c r="Q212" i="17"/>
  <c r="S212" i="17" s="1"/>
  <c r="Q233" i="17"/>
  <c r="S233" i="17" s="1"/>
  <c r="Q202" i="17"/>
  <c r="S202" i="17" s="1"/>
  <c r="Q244" i="17"/>
  <c r="S244" i="17" s="1"/>
  <c r="Q223" i="17"/>
  <c r="S223" i="17" s="1"/>
  <c r="CB213" i="17"/>
  <c r="CC213" i="17" s="1"/>
  <c r="O213" i="17" s="1"/>
  <c r="BH235" i="17"/>
  <c r="BX236" i="17"/>
  <c r="BX246" i="17"/>
  <c r="BH246" i="17" s="1"/>
  <c r="BX225" i="17"/>
  <c r="BH225" i="17" s="1"/>
  <c r="BH214" i="17"/>
  <c r="CB246" i="17" l="1"/>
  <c r="CC246" i="17" s="1"/>
  <c r="O246" i="17"/>
  <c r="CB235" i="17"/>
  <c r="CC235" i="17" s="1"/>
  <c r="O235" i="17" s="1"/>
  <c r="O245" i="17"/>
  <c r="Q245" i="17" s="1"/>
  <c r="S245" i="17" s="1"/>
  <c r="Q192" i="17"/>
  <c r="S192" i="17" s="1"/>
  <c r="CB214" i="17"/>
  <c r="CC214" i="17" s="1"/>
  <c r="O214" i="17"/>
  <c r="Q234" i="17"/>
  <c r="S234" i="17" s="1"/>
  <c r="O192" i="17"/>
  <c r="Q213" i="17"/>
  <c r="S213" i="17" s="1"/>
  <c r="O203" i="17"/>
  <c r="Q203" i="17" s="1"/>
  <c r="S203" i="17" s="1"/>
  <c r="CB225" i="17"/>
  <c r="CC225" i="17" s="1"/>
  <c r="O225" i="17" s="1"/>
  <c r="Q224" i="17"/>
  <c r="S224" i="17" s="1"/>
  <c r="BX247" i="17"/>
  <c r="BH247" i="17" s="1"/>
  <c r="BH236" i="17"/>
  <c r="Q235" i="17" l="1"/>
  <c r="S235" i="17" s="1"/>
  <c r="CB247" i="17"/>
  <c r="CC247" i="17" s="1"/>
  <c r="O247" i="17" s="1"/>
  <c r="Q246" i="17"/>
  <c r="S246" i="17" s="1"/>
  <c r="Q225" i="17"/>
  <c r="S225" i="17" s="1"/>
  <c r="CB236" i="17"/>
  <c r="CC236" i="17" s="1"/>
  <c r="O236" i="17" s="1"/>
  <c r="Q214" i="17"/>
  <c r="S214" i="17" s="1"/>
  <c r="BB91" i="17"/>
  <c r="Q236" i="17" l="1"/>
  <c r="S236" i="17" s="1"/>
  <c r="Q247" i="17"/>
  <c r="S247" i="17" s="1"/>
  <c r="BB97" i="17"/>
  <c r="BB103" i="17"/>
  <c r="BB92" i="17"/>
  <c r="BB93" i="17" l="1"/>
  <c r="BB104" i="17"/>
  <c r="BB109" i="17"/>
  <c r="BB98" i="17"/>
  <c r="BB99" i="17" l="1"/>
  <c r="BB105" i="17"/>
  <c r="BB110" i="17"/>
  <c r="BB94" i="17"/>
  <c r="BB111" i="17" l="1"/>
  <c r="BB95" i="17"/>
  <c r="BB106" i="17"/>
  <c r="BB100" i="17"/>
  <c r="BB101" i="17" l="1"/>
  <c r="BB107" i="17"/>
  <c r="BB112" i="17"/>
  <c r="BB113" i="17" l="1"/>
  <c r="BC5" i="17" l="1"/>
  <c r="BC7" i="17" l="1"/>
  <c r="BC19" i="17"/>
  <c r="BC20" i="17"/>
  <c r="BC6" i="17"/>
  <c r="BC21" i="17" l="1"/>
  <c r="BC8" i="17"/>
  <c r="BC9" i="17"/>
  <c r="BC22" i="17"/>
  <c r="BC23" i="17" l="1"/>
  <c r="BC10" i="17"/>
  <c r="BC24" i="17"/>
  <c r="BC11" i="17"/>
  <c r="BC13" i="17" l="1"/>
  <c r="BC27" i="17"/>
  <c r="BC26" i="17"/>
  <c r="BC25" i="17"/>
  <c r="BC12" i="17"/>
  <c r="BC28" i="17" l="1"/>
  <c r="BC14" i="17"/>
  <c r="BC15" i="17"/>
  <c r="BC29" i="17"/>
  <c r="BC17" i="17" l="1"/>
  <c r="BC31" i="17"/>
  <c r="BC16" i="17"/>
  <c r="BC30" i="17"/>
  <c r="BC18" i="17" l="1"/>
  <c r="BC43" i="17" l="1"/>
  <c r="BD63" i="17"/>
  <c r="BD71" i="17" l="1"/>
  <c r="BD73" i="17"/>
  <c r="BD74" i="17"/>
  <c r="BD75" i="17"/>
  <c r="BD70" i="17"/>
  <c r="BD72" i="17"/>
  <c r="BD64" i="17"/>
  <c r="BD65" i="17" s="1"/>
  <c r="BD66" i="17" s="1"/>
  <c r="BD67" i="17" s="1"/>
  <c r="BD68" i="17"/>
  <c r="BC51" i="17"/>
  <c r="BC44" i="17"/>
  <c r="BH43" i="17"/>
  <c r="BC77" i="17"/>
  <c r="BD43" i="17"/>
  <c r="BD44" i="17" l="1"/>
  <c r="BD45" i="17" s="1"/>
  <c r="BD46" i="17" s="1"/>
  <c r="BD47" i="17" s="1"/>
  <c r="BD48" i="17" s="1"/>
  <c r="BD49" i="17" s="1"/>
  <c r="BD51" i="17"/>
  <c r="BC82" i="17"/>
  <c r="BC85" i="17"/>
  <c r="BC86" i="17" s="1"/>
  <c r="BC87" i="17" s="1"/>
  <c r="BC88" i="17" s="1"/>
  <c r="BC89" i="17"/>
  <c r="BC78" i="17"/>
  <c r="BC79" i="17" s="1"/>
  <c r="BC80" i="17" s="1"/>
  <c r="BC81" i="17" s="1"/>
  <c r="BC84" i="17"/>
  <c r="CB43" i="17"/>
  <c r="CC43" i="17" s="1"/>
  <c r="O43" i="17" s="1"/>
  <c r="BC45" i="17"/>
  <c r="BH44" i="17"/>
  <c r="BC58" i="17"/>
  <c r="BC60" i="17"/>
  <c r="BC54" i="17"/>
  <c r="BC59" i="17"/>
  <c r="BC52" i="17"/>
  <c r="BC57" i="17"/>
  <c r="BC61" i="17"/>
  <c r="BC53" i="17"/>
  <c r="BC55" i="17"/>
  <c r="BC63" i="17"/>
  <c r="BD77" i="17"/>
  <c r="BD89" i="17" l="1"/>
  <c r="BD82" i="17"/>
  <c r="BD85" i="17"/>
  <c r="BD86" i="17" s="1"/>
  <c r="BD87" i="17" s="1"/>
  <c r="BD88" i="17" s="1"/>
  <c r="BD84" i="17"/>
  <c r="BD78" i="17"/>
  <c r="BD79" i="17" s="1"/>
  <c r="BD80" i="17" s="1"/>
  <c r="BD81" i="17" s="1"/>
  <c r="BD58" i="17"/>
  <c r="BD52" i="17"/>
  <c r="BD59" i="17"/>
  <c r="BD53" i="17"/>
  <c r="BD55" i="17"/>
  <c r="BD54" i="17"/>
  <c r="BD57" i="17"/>
  <c r="BD61" i="17"/>
  <c r="BD60" i="17"/>
  <c r="BC64" i="17"/>
  <c r="BC70" i="17"/>
  <c r="BC71" i="17"/>
  <c r="BC68" i="17"/>
  <c r="BC75" i="17"/>
  <c r="CB44" i="17"/>
  <c r="CC44" i="17" s="1"/>
  <c r="O44" i="17" s="1"/>
  <c r="BC46" i="17"/>
  <c r="BH45" i="17"/>
  <c r="Q43" i="17"/>
  <c r="S43" i="17" s="1"/>
  <c r="BC66" i="17" l="1"/>
  <c r="BC72" i="17"/>
  <c r="BC73" i="17" s="1"/>
  <c r="BC65" i="17"/>
  <c r="CB45" i="17"/>
  <c r="CC45" i="17" s="1"/>
  <c r="O45" i="17" s="1"/>
  <c r="Q44" i="17"/>
  <c r="S44" i="17" s="1"/>
  <c r="BC47" i="17"/>
  <c r="BH46" i="17"/>
  <c r="BC67" i="17" l="1"/>
  <c r="BC74" i="17"/>
  <c r="CB46" i="17"/>
  <c r="CC46" i="17" s="1"/>
  <c r="O46" i="17" s="1"/>
  <c r="BC48" i="17"/>
  <c r="BH47" i="17"/>
  <c r="Q45" i="17"/>
  <c r="S45" i="17" s="1"/>
  <c r="BC49" i="17" l="1"/>
  <c r="BH49" i="17" s="1"/>
  <c r="BH48" i="17"/>
  <c r="CB47" i="17"/>
  <c r="CC47" i="17" s="1"/>
  <c r="O47" i="17" s="1"/>
  <c r="Q46" i="17"/>
  <c r="S46" i="17" s="1"/>
  <c r="Q47" i="17" l="1"/>
  <c r="S47" i="17" s="1"/>
  <c r="CB48" i="17"/>
  <c r="CC48" i="17" s="1"/>
  <c r="CB49" i="17"/>
  <c r="CC49" i="17" s="1"/>
  <c r="O49" i="17" s="1"/>
  <c r="Q49" i="17" l="1"/>
  <c r="S49" i="17" s="1"/>
  <c r="O48" i="17"/>
  <c r="Q48" i="17" s="1"/>
  <c r="S48" i="17" s="1"/>
  <c r="BX77" i="17" l="1"/>
  <c r="BX84" i="17" l="1"/>
  <c r="BX78" i="17"/>
  <c r="BH77" i="17"/>
  <c r="BX43" i="17"/>
  <c r="BX47" i="17" l="1"/>
  <c r="BX45" i="17"/>
  <c r="BX44" i="17"/>
  <c r="BX46" i="17"/>
  <c r="BX49" i="17"/>
  <c r="BX51" i="17"/>
  <c r="BX48" i="17"/>
  <c r="BX79" i="17"/>
  <c r="BH78" i="17"/>
  <c r="CB77" i="17"/>
  <c r="CC77" i="17" s="1"/>
  <c r="O77" i="17" s="1"/>
  <c r="BH84" i="17"/>
  <c r="BX85" i="17"/>
  <c r="BX63" i="17"/>
  <c r="BX52" i="17" l="1"/>
  <c r="BH52" i="17" s="1"/>
  <c r="BX53" i="17"/>
  <c r="BH53" i="17" s="1"/>
  <c r="BX54" i="17"/>
  <c r="BH54" i="17" s="1"/>
  <c r="BX57" i="17"/>
  <c r="BX55" i="17"/>
  <c r="BH55" i="17" s="1"/>
  <c r="BH51" i="17"/>
  <c r="BX86" i="17"/>
  <c r="BH85" i="17"/>
  <c r="BX70" i="17"/>
  <c r="BX64" i="17"/>
  <c r="BH63" i="17"/>
  <c r="Q77" i="17"/>
  <c r="S77" i="17" s="1"/>
  <c r="BH79" i="17"/>
  <c r="BX80" i="17"/>
  <c r="CB84" i="17"/>
  <c r="CC84" i="17" s="1"/>
  <c r="O84" i="17" s="1"/>
  <c r="CB78" i="17"/>
  <c r="CC78" i="17" s="1"/>
  <c r="O78" i="17" s="1"/>
  <c r="CB55" i="17" l="1"/>
  <c r="CC55" i="17" s="1"/>
  <c r="O55" i="17"/>
  <c r="BX87" i="17"/>
  <c r="BH86" i="17"/>
  <c r="BX58" i="17"/>
  <c r="BH57" i="17"/>
  <c r="CB85" i="17"/>
  <c r="CC85" i="17" s="1"/>
  <c r="O85" i="17" s="1"/>
  <c r="CB54" i="17"/>
  <c r="CC54" i="17" s="1"/>
  <c r="O54" i="17" s="1"/>
  <c r="CB51" i="17"/>
  <c r="CC51" i="17" s="1"/>
  <c r="O51" i="17" s="1"/>
  <c r="BH64" i="17"/>
  <c r="BX65" i="17"/>
  <c r="CB53" i="17"/>
  <c r="CC53" i="17" s="1"/>
  <c r="O53" i="17" s="1"/>
  <c r="Q84" i="17"/>
  <c r="S84" i="17" s="1"/>
  <c r="BH80" i="17"/>
  <c r="BX81" i="17"/>
  <c r="CB79" i="17"/>
  <c r="CC79" i="17" s="1"/>
  <c r="CB63" i="17"/>
  <c r="CC63" i="17" s="1"/>
  <c r="Q78" i="17"/>
  <c r="S78" i="17" s="1"/>
  <c r="BX71" i="17"/>
  <c r="BH70" i="17"/>
  <c r="CB52" i="17"/>
  <c r="CC52" i="17" s="1"/>
  <c r="O52" i="17" s="1"/>
  <c r="CB64" i="17" l="1"/>
  <c r="CC64" i="17" s="1"/>
  <c r="O64" i="17" s="1"/>
  <c r="BX59" i="17"/>
  <c r="BH58" i="17"/>
  <c r="CB86" i="17"/>
  <c r="CC86" i="17" s="1"/>
  <c r="O86" i="17" s="1"/>
  <c r="Q53" i="17"/>
  <c r="S53" i="17" s="1"/>
  <c r="BH65" i="17"/>
  <c r="BX66" i="17"/>
  <c r="O79" i="17"/>
  <c r="Q79" i="17" s="1"/>
  <c r="S79" i="17" s="1"/>
  <c r="BX88" i="17"/>
  <c r="BH87" i="17"/>
  <c r="Q85" i="17"/>
  <c r="S85" i="17" s="1"/>
  <c r="Q51" i="17"/>
  <c r="S51" i="17" s="1"/>
  <c r="CB70" i="17"/>
  <c r="CC70" i="17" s="1"/>
  <c r="O70" i="17" s="1"/>
  <c r="CB80" i="17"/>
  <c r="CC80" i="17" s="1"/>
  <c r="O80" i="17" s="1"/>
  <c r="O63" i="17"/>
  <c r="Q63" i="17" s="1"/>
  <c r="S63" i="17" s="1"/>
  <c r="CB57" i="17"/>
  <c r="CC57" i="17" s="1"/>
  <c r="O57" i="17" s="1"/>
  <c r="Q52" i="17"/>
  <c r="S52" i="17" s="1"/>
  <c r="BX82" i="17"/>
  <c r="BH82" i="17" s="1"/>
  <c r="BH81" i="17"/>
  <c r="BH71" i="17"/>
  <c r="BX72" i="17"/>
  <c r="Q54" i="17"/>
  <c r="S54" i="17" s="1"/>
  <c r="Q55" i="17"/>
  <c r="S55" i="17" s="1"/>
  <c r="CB58" i="17" l="1"/>
  <c r="CC58" i="17" s="1"/>
  <c r="O58" i="17" s="1"/>
  <c r="BX60" i="17"/>
  <c r="BH59" i="17"/>
  <c r="CB71" i="17"/>
  <c r="CC71" i="17" s="1"/>
  <c r="BH66" i="17"/>
  <c r="BX67" i="17"/>
  <c r="Q86" i="17"/>
  <c r="S86" i="17" s="1"/>
  <c r="CB87" i="17"/>
  <c r="CC87" i="17" s="1"/>
  <c r="O87" i="17" s="1"/>
  <c r="BH88" i="17"/>
  <c r="BX89" i="17"/>
  <c r="BH89" i="17" s="1"/>
  <c r="BX73" i="17"/>
  <c r="BH72" i="17"/>
  <c r="CB81" i="17"/>
  <c r="CC81" i="17" s="1"/>
  <c r="CB65" i="17"/>
  <c r="CC65" i="17" s="1"/>
  <c r="O65" i="17" s="1"/>
  <c r="Q64" i="17"/>
  <c r="S64" i="17" s="1"/>
  <c r="Q57" i="17"/>
  <c r="S57" i="17" s="1"/>
  <c r="Q80" i="17"/>
  <c r="S80" i="17" s="1"/>
  <c r="CB82" i="17"/>
  <c r="CC82" i="17" s="1"/>
  <c r="O82" i="17" s="1"/>
  <c r="Q70" i="17"/>
  <c r="S70" i="17" s="1"/>
  <c r="Q82" i="17" l="1"/>
  <c r="S82" i="17" s="1"/>
  <c r="CB88" i="17"/>
  <c r="CC88" i="17" s="1"/>
  <c r="O88" i="17" s="1"/>
  <c r="CB72" i="17"/>
  <c r="CC72" i="17" s="1"/>
  <c r="O72" i="17"/>
  <c r="CB66" i="17"/>
  <c r="CC66" i="17" s="1"/>
  <c r="CB89" i="17"/>
  <c r="CC89" i="17" s="1"/>
  <c r="O89" i="17" s="1"/>
  <c r="CB59" i="17"/>
  <c r="CC59" i="17" s="1"/>
  <c r="BX61" i="17"/>
  <c r="BH61" i="17" s="1"/>
  <c r="BH60" i="17"/>
  <c r="Q65" i="17"/>
  <c r="S65" i="17" s="1"/>
  <c r="Q87" i="17"/>
  <c r="S87" i="17" s="1"/>
  <c r="BX68" i="17"/>
  <c r="BH68" i="17" s="1"/>
  <c r="BH67" i="17"/>
  <c r="BH73" i="17"/>
  <c r="BX74" i="17"/>
  <c r="O71" i="17"/>
  <c r="Q71" i="17" s="1"/>
  <c r="S71" i="17" s="1"/>
  <c r="O81" i="17"/>
  <c r="Q81" i="17" s="1"/>
  <c r="S81" i="17" s="1"/>
  <c r="Q58" i="17"/>
  <c r="S58" i="17" s="1"/>
  <c r="CB60" i="17" l="1"/>
  <c r="CC60" i="17" s="1"/>
  <c r="O60" i="17" s="1"/>
  <c r="BX75" i="17"/>
  <c r="BH75" i="17" s="1"/>
  <c r="BH74" i="17"/>
  <c r="O59" i="17"/>
  <c r="Q59" i="17" s="1"/>
  <c r="S59" i="17" s="1"/>
  <c r="CB67" i="17"/>
  <c r="CC67" i="17" s="1"/>
  <c r="O67" i="17" s="1"/>
  <c r="Q88" i="17"/>
  <c r="S88" i="17" s="1"/>
  <c r="CB61" i="17"/>
  <c r="CC61" i="17" s="1"/>
  <c r="O61" i="17" s="1"/>
  <c r="CB73" i="17"/>
  <c r="CC73" i="17" s="1"/>
  <c r="Q89" i="17"/>
  <c r="S89" i="17" s="1"/>
  <c r="Q72" i="17"/>
  <c r="S72" i="17" s="1"/>
  <c r="CB68" i="17"/>
  <c r="CC68" i="17" s="1"/>
  <c r="O68" i="17" s="1"/>
  <c r="O66" i="17"/>
  <c r="Q66" i="17" s="1"/>
  <c r="S66" i="17" s="1"/>
  <c r="Q67" i="17" l="1"/>
  <c r="S67" i="17" s="1"/>
  <c r="O73" i="17"/>
  <c r="Q73" i="17" s="1"/>
  <c r="S73" i="17" s="1"/>
  <c r="CB75" i="17"/>
  <c r="CC75" i="17" s="1"/>
  <c r="O75" i="17" s="1"/>
  <c r="Q61" i="17"/>
  <c r="S61" i="17" s="1"/>
  <c r="Q60" i="17"/>
  <c r="S60" i="17" s="1"/>
  <c r="CB74" i="17"/>
  <c r="CC74" i="17" s="1"/>
  <c r="Q68" i="17"/>
  <c r="S68" i="17" s="1"/>
  <c r="Q75" i="17" l="1"/>
  <c r="S75" i="17" s="1"/>
  <c r="O74" i="17"/>
  <c r="Q74" i="17" s="1"/>
  <c r="S74" i="17" s="1"/>
  <c r="BD5" i="17"/>
  <c r="BD19" i="17" l="1"/>
  <c r="BH19" i="17" s="1"/>
  <c r="BD20" i="17"/>
  <c r="BH20" i="17" s="1"/>
  <c r="BD6" i="17"/>
  <c r="BD7" i="17"/>
  <c r="BH5" i="17"/>
  <c r="CB5" i="17" l="1"/>
  <c r="CC5" i="17" s="1"/>
  <c r="O5" i="17" s="1"/>
  <c r="Q5" i="17" s="1"/>
  <c r="BD21" i="17"/>
  <c r="BH21" i="17" s="1"/>
  <c r="BD8" i="17"/>
  <c r="BH6" i="17"/>
  <c r="BD9" i="17"/>
  <c r="BD22" i="17"/>
  <c r="BH22" i="17" s="1"/>
  <c r="BH7" i="17"/>
  <c r="CB20" i="17"/>
  <c r="CC20" i="17" s="1"/>
  <c r="O20" i="17" s="1"/>
  <c r="CB19" i="17"/>
  <c r="CC19" i="17" s="1"/>
  <c r="O19" i="17" s="1"/>
  <c r="CB7" i="17" l="1"/>
  <c r="CC7" i="17" s="1"/>
  <c r="O7" i="17" s="1"/>
  <c r="CB22" i="17"/>
  <c r="CC22" i="17" s="1"/>
  <c r="O22" i="17" s="1"/>
  <c r="BD11" i="17"/>
  <c r="BD24" i="17"/>
  <c r="BH24" i="17" s="1"/>
  <c r="BH9" i="17"/>
  <c r="CB6" i="17"/>
  <c r="CC6" i="17" s="1"/>
  <c r="BD10" i="17"/>
  <c r="BD23" i="17"/>
  <c r="BH23" i="17" s="1"/>
  <c r="BH8" i="17"/>
  <c r="Q19" i="17"/>
  <c r="S19" i="17" s="1"/>
  <c r="CB21" i="17"/>
  <c r="CC21" i="17" s="1"/>
  <c r="O21" i="17" s="1"/>
  <c r="Q20" i="17"/>
  <c r="S20" i="17" s="1"/>
  <c r="S5" i="17"/>
  <c r="Q7" i="17" l="1"/>
  <c r="S7" i="17" s="1"/>
  <c r="Q21" i="17"/>
  <c r="S21" i="17" s="1"/>
  <c r="CB8" i="17"/>
  <c r="CC8" i="17" s="1"/>
  <c r="O8" i="17"/>
  <c r="CB9" i="17"/>
  <c r="CC9" i="17" s="1"/>
  <c r="O9" i="17" s="1"/>
  <c r="Q22" i="17"/>
  <c r="S22" i="17" s="1"/>
  <c r="Q6" i="17"/>
  <c r="S6" i="17" s="1"/>
  <c r="CB23" i="17"/>
  <c r="CC23" i="17" s="1"/>
  <c r="BD25" i="17"/>
  <c r="BH25" i="17" s="1"/>
  <c r="BD12" i="17"/>
  <c r="BD26" i="17"/>
  <c r="BH26" i="17" s="1"/>
  <c r="BH10" i="17"/>
  <c r="CB24" i="17"/>
  <c r="CC24" i="17" s="1"/>
  <c r="O24" i="17" s="1"/>
  <c r="BD27" i="17"/>
  <c r="BH27" i="17" s="1"/>
  <c r="BD13" i="17"/>
  <c r="BH11" i="17"/>
  <c r="O6" i="17"/>
  <c r="CB27" i="17" l="1"/>
  <c r="CC27" i="17" s="1"/>
  <c r="CB10" i="17"/>
  <c r="CC10" i="17" s="1"/>
  <c r="O10" i="17" s="1"/>
  <c r="Q9" i="17"/>
  <c r="S9" i="17" s="1"/>
  <c r="CB26" i="17"/>
  <c r="CC26" i="17" s="1"/>
  <c r="BD14" i="17"/>
  <c r="BD28" i="17"/>
  <c r="BH28" i="17" s="1"/>
  <c r="BH12" i="17"/>
  <c r="Q24" i="17"/>
  <c r="S24" i="17" s="1"/>
  <c r="CB11" i="17"/>
  <c r="CC11" i="17" s="1"/>
  <c r="O11" i="17" s="1"/>
  <c r="Q8" i="17"/>
  <c r="S8" i="17" s="1"/>
  <c r="CB25" i="17"/>
  <c r="CC25" i="17" s="1"/>
  <c r="BD29" i="17"/>
  <c r="BH29" i="17" s="1"/>
  <c r="BD15" i="17"/>
  <c r="BH13" i="17"/>
  <c r="O23" i="17"/>
  <c r="Q23" i="17" s="1"/>
  <c r="S23" i="17" s="1"/>
  <c r="O26" i="17" l="1"/>
  <c r="Q26" i="17" s="1"/>
  <c r="S26" i="17" s="1"/>
  <c r="CB13" i="17"/>
  <c r="CC13" i="17" s="1"/>
  <c r="O13" i="17" s="1"/>
  <c r="Q11" i="17"/>
  <c r="S11" i="17" s="1"/>
  <c r="BD17" i="17"/>
  <c r="BH17" i="17" s="1"/>
  <c r="BD31" i="17"/>
  <c r="BH31" i="17" s="1"/>
  <c r="BH15" i="17"/>
  <c r="Q10" i="17"/>
  <c r="S10" i="17" s="1"/>
  <c r="CB12" i="17"/>
  <c r="CC12" i="17" s="1"/>
  <c r="O12" i="17" s="1"/>
  <c r="BD16" i="17"/>
  <c r="BD30" i="17"/>
  <c r="BH30" i="17" s="1"/>
  <c r="BH14" i="17"/>
  <c r="CB29" i="17"/>
  <c r="CC29" i="17" s="1"/>
  <c r="O25" i="17"/>
  <c r="Q25" i="17" s="1"/>
  <c r="S25" i="17" s="1"/>
  <c r="CB28" i="17"/>
  <c r="CC28" i="17" s="1"/>
  <c r="O28" i="17" s="1"/>
  <c r="O27" i="17"/>
  <c r="Q27" i="17" s="1"/>
  <c r="S27" i="17" s="1"/>
  <c r="CB31" i="17" l="1"/>
  <c r="CC31" i="17" s="1"/>
  <c r="CB17" i="17"/>
  <c r="CC17" i="17" s="1"/>
  <c r="BD18" i="17"/>
  <c r="BH18" i="17" s="1"/>
  <c r="BH16" i="17"/>
  <c r="Q13" i="17"/>
  <c r="S13" i="17" s="1"/>
  <c r="CB14" i="17"/>
  <c r="CC14" i="17" s="1"/>
  <c r="CB30" i="17"/>
  <c r="CC30" i="17" s="1"/>
  <c r="Q28" i="17"/>
  <c r="S28" i="17" s="1"/>
  <c r="Q12" i="17"/>
  <c r="S12" i="17" s="1"/>
  <c r="O29" i="17"/>
  <c r="Q29" i="17" s="1"/>
  <c r="S29" i="17" s="1"/>
  <c r="CB15" i="17"/>
  <c r="CC15" i="17" s="1"/>
  <c r="CB16" i="17" l="1"/>
  <c r="CC16" i="17" s="1"/>
  <c r="O16" i="17" s="1"/>
  <c r="CB18" i="17"/>
  <c r="CC18" i="17" s="1"/>
  <c r="O17" i="17"/>
  <c r="Q17" i="17" s="1"/>
  <c r="S17" i="17" s="1"/>
  <c r="O30" i="17"/>
  <c r="Q30" i="17" s="1"/>
  <c r="S30" i="17" s="1"/>
  <c r="O15" i="17"/>
  <c r="Q15" i="17" s="1"/>
  <c r="S15" i="17" s="1"/>
  <c r="O14" i="17"/>
  <c r="Q14" i="17" s="1"/>
  <c r="S14" i="17" s="1"/>
  <c r="O31" i="17"/>
  <c r="Q31" i="17" s="1"/>
  <c r="S31" i="17" s="1"/>
  <c r="O18" i="17" l="1"/>
  <c r="Q18" i="17" s="1"/>
  <c r="S18" i="17" s="1"/>
  <c r="Q16" i="17"/>
  <c r="S16" i="17" s="1"/>
  <c r="BX91" i="17" l="1"/>
  <c r="BX115" i="17" l="1"/>
  <c r="BX92" i="17"/>
  <c r="BX93" i="17" s="1"/>
  <c r="BX94" i="17" s="1"/>
  <c r="BX95" i="17" s="1"/>
  <c r="BX97" i="17"/>
  <c r="BX139" i="17" l="1"/>
  <c r="BX163" i="17"/>
  <c r="BX98" i="17"/>
  <c r="BX99" i="17" s="1"/>
  <c r="BX100" i="17" s="1"/>
  <c r="BX101" i="17" s="1"/>
  <c r="BX103" i="17"/>
  <c r="BX121" i="17"/>
  <c r="BX127" i="17" s="1"/>
  <c r="BX133" i="17" s="1"/>
  <c r="BX116" i="17"/>
  <c r="BX117" i="17" l="1"/>
  <c r="BX122" i="17"/>
  <c r="BX128" i="17" s="1"/>
  <c r="BX134" i="17" s="1"/>
  <c r="BX104" i="17"/>
  <c r="BX109" i="17"/>
  <c r="BX168" i="17"/>
  <c r="BX173" i="17" s="1"/>
  <c r="BX178" i="17" s="1"/>
  <c r="BX164" i="17"/>
  <c r="BX145" i="17"/>
  <c r="BX151" i="17" s="1"/>
  <c r="BX157" i="17" s="1"/>
  <c r="BX140" i="17"/>
  <c r="BX141" i="17" l="1"/>
  <c r="BX146" i="17"/>
  <c r="BX152" i="17" s="1"/>
  <c r="BX158" i="17" s="1"/>
  <c r="BX169" i="17"/>
  <c r="BX174" i="17" s="1"/>
  <c r="BX179" i="17" s="1"/>
  <c r="BX165" i="17"/>
  <c r="BX110" i="17"/>
  <c r="BX105" i="17"/>
  <c r="BX123" i="17"/>
  <c r="BX129" i="17" s="1"/>
  <c r="BX135" i="17" s="1"/>
  <c r="BX118" i="17"/>
  <c r="BC139" i="17" l="1"/>
  <c r="BX119" i="17"/>
  <c r="BX125" i="17" s="1"/>
  <c r="BX131" i="17" s="1"/>
  <c r="BX137" i="17" s="1"/>
  <c r="BX124" i="17"/>
  <c r="BX130" i="17" s="1"/>
  <c r="BX136" i="17" s="1"/>
  <c r="BX111" i="17"/>
  <c r="BX106" i="17"/>
  <c r="BX170" i="17"/>
  <c r="BX175" i="17" s="1"/>
  <c r="BX180" i="17" s="1"/>
  <c r="BX166" i="17"/>
  <c r="BX171" i="17" s="1"/>
  <c r="BX176" i="17" s="1"/>
  <c r="BX181" i="17" s="1"/>
  <c r="BX142" i="17"/>
  <c r="BX147" i="17"/>
  <c r="BX153" i="17" s="1"/>
  <c r="BX159" i="17" s="1"/>
  <c r="BC115" i="17" l="1"/>
  <c r="BC163" i="17"/>
  <c r="BX143" i="17"/>
  <c r="BX149" i="17" s="1"/>
  <c r="BX155" i="17" s="1"/>
  <c r="BX161" i="17" s="1"/>
  <c r="BX148" i="17"/>
  <c r="BX154" i="17" s="1"/>
  <c r="BX160" i="17" s="1"/>
  <c r="BX107" i="17"/>
  <c r="BX113" i="17" s="1"/>
  <c r="BX112" i="17"/>
  <c r="BD91" i="17"/>
  <c r="BC91" i="17"/>
  <c r="BC140" i="17"/>
  <c r="BD139" i="17"/>
  <c r="BH139" i="17" s="1"/>
  <c r="CB139" i="17" s="1"/>
  <c r="CC139" i="17" s="1"/>
  <c r="O139" i="17" s="1"/>
  <c r="Q139" i="17" s="1"/>
  <c r="S139" i="17" s="1"/>
  <c r="BC151" i="17"/>
  <c r="BC145" i="17"/>
  <c r="BC146" i="17" l="1"/>
  <c r="BC157" i="17"/>
  <c r="BC152" i="17"/>
  <c r="BD157" i="17"/>
  <c r="BD158" i="17" s="1"/>
  <c r="BD159" i="17" s="1"/>
  <c r="BD160" i="17" s="1"/>
  <c r="BD161" i="17" s="1"/>
  <c r="BD140" i="17"/>
  <c r="BD141" i="17" s="1"/>
  <c r="BD142" i="17" s="1"/>
  <c r="BD143" i="17" s="1"/>
  <c r="BD145" i="17"/>
  <c r="BD146" i="17" s="1"/>
  <c r="BD147" i="17" s="1"/>
  <c r="BD148" i="17" s="1"/>
  <c r="BD149" i="17" s="1"/>
  <c r="BD151" i="17"/>
  <c r="BD152" i="17" s="1"/>
  <c r="BD153" i="17" s="1"/>
  <c r="BD154" i="17" s="1"/>
  <c r="BD155" i="17" s="1"/>
  <c r="BC141" i="17"/>
  <c r="BC97" i="17"/>
  <c r="BH91" i="17"/>
  <c r="BC103" i="17"/>
  <c r="BC92" i="17"/>
  <c r="BD97" i="17"/>
  <c r="BD98" i="17" s="1"/>
  <c r="BD99" i="17" s="1"/>
  <c r="BD100" i="17" s="1"/>
  <c r="BD101" i="17" s="1"/>
  <c r="BD109" i="17"/>
  <c r="BD110" i="17" s="1"/>
  <c r="BD111" i="17" s="1"/>
  <c r="BD112" i="17" s="1"/>
  <c r="BD113" i="17" s="1"/>
  <c r="BD103" i="17"/>
  <c r="BD104" i="17" s="1"/>
  <c r="BD105" i="17" s="1"/>
  <c r="BD106" i="17" s="1"/>
  <c r="BD107" i="17" s="1"/>
  <c r="BD92" i="17"/>
  <c r="BD93" i="17" s="1"/>
  <c r="BD94" i="17" s="1"/>
  <c r="BD95" i="17" s="1"/>
  <c r="BC168" i="17"/>
  <c r="BC178" i="17"/>
  <c r="BC164" i="17"/>
  <c r="BD163" i="17"/>
  <c r="BH163" i="17" s="1"/>
  <c r="CB163" i="17" s="1"/>
  <c r="CC163" i="17" s="1"/>
  <c r="O163" i="17" s="1"/>
  <c r="Q163" i="17" s="1"/>
  <c r="S163" i="17" s="1"/>
  <c r="BC173" i="17"/>
  <c r="BC116" i="17"/>
  <c r="BC121" i="17"/>
  <c r="BD115" i="17"/>
  <c r="BD116" i="17" s="1"/>
  <c r="BD117" i="17" s="1"/>
  <c r="BD118" i="17" s="1"/>
  <c r="BD119" i="17" s="1"/>
  <c r="BC127" i="17"/>
  <c r="BH140" i="17" l="1"/>
  <c r="CB140" i="17" s="1"/>
  <c r="CC140" i="17" s="1"/>
  <c r="O140" i="17" s="1"/>
  <c r="Q140" i="17" s="1"/>
  <c r="S140" i="17" s="1"/>
  <c r="BH115" i="17"/>
  <c r="CB115" i="17" s="1"/>
  <c r="CC115" i="17" s="1"/>
  <c r="O115" i="17" s="1"/>
  <c r="Q115" i="17" s="1"/>
  <c r="S115" i="17" s="1"/>
  <c r="BH145" i="17"/>
  <c r="CB145" i="17" s="1"/>
  <c r="CC145" i="17" s="1"/>
  <c r="O145" i="17" s="1"/>
  <c r="Q145" i="17" s="1"/>
  <c r="S145" i="17" s="1"/>
  <c r="BH151" i="17"/>
  <c r="CB151" i="17" s="1"/>
  <c r="CC151" i="17" s="1"/>
  <c r="O151" i="17" s="1"/>
  <c r="Q151" i="17" s="1"/>
  <c r="S151" i="17" s="1"/>
  <c r="BC128" i="17"/>
  <c r="BD127" i="17"/>
  <c r="BD128" i="17" s="1"/>
  <c r="BD129" i="17" s="1"/>
  <c r="BD130" i="17" s="1"/>
  <c r="BD131" i="17" s="1"/>
  <c r="BC133" i="17"/>
  <c r="BC122" i="17"/>
  <c r="BD121" i="17"/>
  <c r="BD122" i="17" s="1"/>
  <c r="BD123" i="17" s="1"/>
  <c r="BD124" i="17" s="1"/>
  <c r="BD125" i="17" s="1"/>
  <c r="BH116" i="17"/>
  <c r="CB116" i="17" s="1"/>
  <c r="CC116" i="17" s="1"/>
  <c r="O116" i="17" s="1"/>
  <c r="Q116" i="17" s="1"/>
  <c r="S116" i="17" s="1"/>
  <c r="BC117" i="17"/>
  <c r="BC174" i="17"/>
  <c r="BD168" i="17"/>
  <c r="BD169" i="17" s="1"/>
  <c r="BD170" i="17" s="1"/>
  <c r="BD171" i="17" s="1"/>
  <c r="BD164" i="17"/>
  <c r="BD165" i="17" s="1"/>
  <c r="BD166" i="17" s="1"/>
  <c r="BD173" i="17"/>
  <c r="BD174" i="17" s="1"/>
  <c r="BD175" i="17" s="1"/>
  <c r="BD176" i="17" s="1"/>
  <c r="BD178" i="17"/>
  <c r="BD179" i="17" s="1"/>
  <c r="BD180" i="17" s="1"/>
  <c r="BD181" i="17" s="1"/>
  <c r="BC165" i="17"/>
  <c r="BC179" i="17"/>
  <c r="BC169" i="17"/>
  <c r="BH92" i="17"/>
  <c r="BC93" i="17"/>
  <c r="BH103" i="17"/>
  <c r="CB103" i="17" s="1"/>
  <c r="CC103" i="17" s="1"/>
  <c r="O103" i="17" s="1"/>
  <c r="Q103" i="17" s="1"/>
  <c r="S103" i="17" s="1"/>
  <c r="BC104" i="17"/>
  <c r="BC109" i="17"/>
  <c r="CB91" i="17"/>
  <c r="CC91" i="17" s="1"/>
  <c r="O91" i="17" s="1"/>
  <c r="Q91" i="17" s="1"/>
  <c r="S91" i="17" s="1"/>
  <c r="BC98" i="17"/>
  <c r="BH97" i="17"/>
  <c r="CB97" i="17" s="1"/>
  <c r="CC97" i="17" s="1"/>
  <c r="O97" i="17" s="1"/>
  <c r="Q97" i="17" s="1"/>
  <c r="S97" i="17" s="1"/>
  <c r="BC142" i="17"/>
  <c r="BH141" i="17"/>
  <c r="CB141" i="17" s="1"/>
  <c r="CC141" i="17" s="1"/>
  <c r="O141" i="17" s="1"/>
  <c r="Q141" i="17" s="1"/>
  <c r="S141" i="17" s="1"/>
  <c r="BH152" i="17"/>
  <c r="CB152" i="17" s="1"/>
  <c r="CC152" i="17" s="1"/>
  <c r="O152" i="17" s="1"/>
  <c r="Q152" i="17" s="1"/>
  <c r="S152" i="17" s="1"/>
  <c r="BC153" i="17"/>
  <c r="BH157" i="17"/>
  <c r="CB157" i="17" s="1"/>
  <c r="CC157" i="17" s="1"/>
  <c r="O157" i="17" s="1"/>
  <c r="Q157" i="17" s="1"/>
  <c r="S157" i="17" s="1"/>
  <c r="BC158" i="17"/>
  <c r="BC147" i="17"/>
  <c r="BH146" i="17"/>
  <c r="CB146" i="17" s="1"/>
  <c r="CC146" i="17" s="1"/>
  <c r="O146" i="17" s="1"/>
  <c r="Q146" i="17" s="1"/>
  <c r="S146" i="17" s="1"/>
  <c r="BH121" i="17" l="1"/>
  <c r="CB121" i="17" s="1"/>
  <c r="CC121" i="17" s="1"/>
  <c r="O121" i="17" s="1"/>
  <c r="Q121" i="17" s="1"/>
  <c r="S121" i="17" s="1"/>
  <c r="BH168" i="17"/>
  <c r="CB168" i="17" s="1"/>
  <c r="CC168" i="17" s="1"/>
  <c r="O168" i="17" s="1"/>
  <c r="Q168" i="17" s="1"/>
  <c r="S168" i="17" s="1"/>
  <c r="BH164" i="17"/>
  <c r="CB164" i="17" s="1"/>
  <c r="CC164" i="17" s="1"/>
  <c r="O164" i="17" s="1"/>
  <c r="Q164" i="17" s="1"/>
  <c r="S164" i="17" s="1"/>
  <c r="BH127" i="17"/>
  <c r="CB127" i="17" s="1"/>
  <c r="CC127" i="17" s="1"/>
  <c r="O127" i="17" s="1"/>
  <c r="Q127" i="17" s="1"/>
  <c r="S127" i="17" s="1"/>
  <c r="BH178" i="17"/>
  <c r="CB178" i="17" s="1"/>
  <c r="CC178" i="17" s="1"/>
  <c r="O178" i="17" s="1"/>
  <c r="Q178" i="17" s="1"/>
  <c r="S178" i="17" s="1"/>
  <c r="BH173" i="17"/>
  <c r="CB173" i="17" s="1"/>
  <c r="CC173" i="17" s="1"/>
  <c r="O173" i="17" s="1"/>
  <c r="Q173" i="17" s="1"/>
  <c r="S173" i="17" s="1"/>
  <c r="BC148" i="17"/>
  <c r="BH147" i="17"/>
  <c r="BH158" i="17"/>
  <c r="CB158" i="17" s="1"/>
  <c r="CC158" i="17" s="1"/>
  <c r="O158" i="17" s="1"/>
  <c r="Q158" i="17" s="1"/>
  <c r="S158" i="17" s="1"/>
  <c r="BC159" i="17"/>
  <c r="BH153" i="17"/>
  <c r="CB153" i="17" s="1"/>
  <c r="CC153" i="17" s="1"/>
  <c r="O153" i="17" s="1"/>
  <c r="Q153" i="17" s="1"/>
  <c r="S153" i="17" s="1"/>
  <c r="BC154" i="17"/>
  <c r="BC143" i="17"/>
  <c r="BH143" i="17" s="1"/>
  <c r="CB143" i="17" s="1"/>
  <c r="CC143" i="17" s="1"/>
  <c r="O143" i="17" s="1"/>
  <c r="Q143" i="17" s="1"/>
  <c r="S143" i="17" s="1"/>
  <c r="BH142" i="17"/>
  <c r="CB142" i="17" s="1"/>
  <c r="CC142" i="17" s="1"/>
  <c r="O142" i="17" s="1"/>
  <c r="Q142" i="17" s="1"/>
  <c r="S142" i="17" s="1"/>
  <c r="BH98" i="17"/>
  <c r="CB98" i="17" s="1"/>
  <c r="CC98" i="17" s="1"/>
  <c r="O98" i="17" s="1"/>
  <c r="Q98" i="17" s="1"/>
  <c r="S98" i="17" s="1"/>
  <c r="BC99" i="17"/>
  <c r="BC110" i="17"/>
  <c r="BH109" i="17"/>
  <c r="CB109" i="17" s="1"/>
  <c r="CC109" i="17" s="1"/>
  <c r="O109" i="17" s="1"/>
  <c r="Q109" i="17" s="1"/>
  <c r="S109" i="17" s="1"/>
  <c r="BH104" i="17"/>
  <c r="CB104" i="17" s="1"/>
  <c r="CC104" i="17" s="1"/>
  <c r="O104" i="17" s="1"/>
  <c r="Q104" i="17" s="1"/>
  <c r="S104" i="17" s="1"/>
  <c r="BC105" i="17"/>
  <c r="BC94" i="17"/>
  <c r="BH93" i="17"/>
  <c r="CB93" i="17" s="1"/>
  <c r="CC93" i="17" s="1"/>
  <c r="O93" i="17" s="1"/>
  <c r="Q93" i="17" s="1"/>
  <c r="S93" i="17" s="1"/>
  <c r="CB92" i="17"/>
  <c r="CC92" i="17" s="1"/>
  <c r="O92" i="17" s="1"/>
  <c r="Q92" i="17" s="1"/>
  <c r="S92" i="17" s="1"/>
  <c r="BH169" i="17"/>
  <c r="CB169" i="17" s="1"/>
  <c r="CC169" i="17" s="1"/>
  <c r="O169" i="17" s="1"/>
  <c r="Q169" i="17" s="1"/>
  <c r="S169" i="17" s="1"/>
  <c r="BC170" i="17"/>
  <c r="BC180" i="17"/>
  <c r="BH179" i="17"/>
  <c r="CB179" i="17" s="1"/>
  <c r="CC179" i="17" s="1"/>
  <c r="O179" i="17" s="1"/>
  <c r="Q179" i="17" s="1"/>
  <c r="S179" i="17" s="1"/>
  <c r="BH165" i="17"/>
  <c r="CB165" i="17" s="1"/>
  <c r="CC165" i="17" s="1"/>
  <c r="O165" i="17" s="1"/>
  <c r="Q165" i="17" s="1"/>
  <c r="S165" i="17" s="1"/>
  <c r="BC166" i="17"/>
  <c r="BH166" i="17" s="1"/>
  <c r="CB166" i="17" s="1"/>
  <c r="CC166" i="17" s="1"/>
  <c r="O166" i="17" s="1"/>
  <c r="Q166" i="17" s="1"/>
  <c r="S166" i="17" s="1"/>
  <c r="BH174" i="17"/>
  <c r="BC175" i="17"/>
  <c r="BC118" i="17"/>
  <c r="BH117" i="17"/>
  <c r="CB117" i="17" s="1"/>
  <c r="CC117" i="17" s="1"/>
  <c r="O117" i="17" s="1"/>
  <c r="Q117" i="17" s="1"/>
  <c r="S117" i="17" s="1"/>
  <c r="BC123" i="17"/>
  <c r="BH122" i="17"/>
  <c r="CB122" i="17" s="1"/>
  <c r="CC122" i="17" s="1"/>
  <c r="O122" i="17" s="1"/>
  <c r="Q122" i="17" s="1"/>
  <c r="S122" i="17" s="1"/>
  <c r="BD133" i="17"/>
  <c r="BD134" i="17" s="1"/>
  <c r="BD135" i="17" s="1"/>
  <c r="BD136" i="17" s="1"/>
  <c r="BD137" i="17" s="1"/>
  <c r="BC134" i="17"/>
  <c r="BC129" i="17"/>
  <c r="BH128" i="17"/>
  <c r="CB128" i="17" s="1"/>
  <c r="CC128" i="17" s="1"/>
  <c r="O128" i="17" s="1"/>
  <c r="Q128" i="17" s="1"/>
  <c r="S128" i="17" s="1"/>
  <c r="BH133" i="17" l="1"/>
  <c r="CB133" i="17" s="1"/>
  <c r="CC133" i="17" s="1"/>
  <c r="O133" i="17" s="1"/>
  <c r="Q133" i="17" s="1"/>
  <c r="S133" i="17" s="1"/>
  <c r="BC130" i="17"/>
  <c r="BH129" i="17"/>
  <c r="CB129" i="17" s="1"/>
  <c r="CC129" i="17" s="1"/>
  <c r="O129" i="17" s="1"/>
  <c r="Q129" i="17" s="1"/>
  <c r="S129" i="17" s="1"/>
  <c r="BC135" i="17"/>
  <c r="BH134" i="17"/>
  <c r="BC124" i="17"/>
  <c r="BH123" i="17"/>
  <c r="CB123" i="17" s="1"/>
  <c r="CC123" i="17" s="1"/>
  <c r="O123" i="17" s="1"/>
  <c r="Q123" i="17" s="1"/>
  <c r="S123" i="17" s="1"/>
  <c r="BC119" i="17"/>
  <c r="BH119" i="17" s="1"/>
  <c r="CB119" i="17" s="1"/>
  <c r="CC119" i="17" s="1"/>
  <c r="O119" i="17" s="1"/>
  <c r="Q119" i="17" s="1"/>
  <c r="S119" i="17" s="1"/>
  <c r="BH118" i="17"/>
  <c r="CB118" i="17" s="1"/>
  <c r="CC118" i="17" s="1"/>
  <c r="O118" i="17" s="1"/>
  <c r="Q118" i="17" s="1"/>
  <c r="S118" i="17" s="1"/>
  <c r="BH175" i="17"/>
  <c r="CB175" i="17" s="1"/>
  <c r="CC175" i="17" s="1"/>
  <c r="O175" i="17" s="1"/>
  <c r="Q175" i="17" s="1"/>
  <c r="S175" i="17" s="1"/>
  <c r="BC176" i="17"/>
  <c r="BH176" i="17" s="1"/>
  <c r="CB174" i="17"/>
  <c r="CC174" i="17" s="1"/>
  <c r="O174" i="17"/>
  <c r="Q174" i="17" s="1"/>
  <c r="S174" i="17" s="1"/>
  <c r="BC181" i="17"/>
  <c r="BH181" i="17" s="1"/>
  <c r="BH180" i="17"/>
  <c r="CB180" i="17" s="1"/>
  <c r="CC180" i="17" s="1"/>
  <c r="O180" i="17" s="1"/>
  <c r="Q180" i="17" s="1"/>
  <c r="S180" i="17" s="1"/>
  <c r="BH170" i="17"/>
  <c r="CB170" i="17" s="1"/>
  <c r="CC170" i="17" s="1"/>
  <c r="O170" i="17" s="1"/>
  <c r="Q170" i="17" s="1"/>
  <c r="S170" i="17" s="1"/>
  <c r="BC171" i="17"/>
  <c r="BH171" i="17" s="1"/>
  <c r="CB171" i="17" s="1"/>
  <c r="CC171" i="17" s="1"/>
  <c r="O171" i="17" s="1"/>
  <c r="Q171" i="17" s="1"/>
  <c r="S171" i="17" s="1"/>
  <c r="BC95" i="17"/>
  <c r="BH95" i="17" s="1"/>
  <c r="CB95" i="17" s="1"/>
  <c r="CC95" i="17" s="1"/>
  <c r="O95" i="17" s="1"/>
  <c r="Q95" i="17" s="1"/>
  <c r="S95" i="17" s="1"/>
  <c r="BH94" i="17"/>
  <c r="CB94" i="17" s="1"/>
  <c r="CC94" i="17" s="1"/>
  <c r="O94" i="17" s="1"/>
  <c r="Q94" i="17" s="1"/>
  <c r="S94" i="17" s="1"/>
  <c r="BC106" i="17"/>
  <c r="BH105" i="17"/>
  <c r="CB105" i="17" s="1"/>
  <c r="CC105" i="17" s="1"/>
  <c r="O105" i="17" s="1"/>
  <c r="Q105" i="17" s="1"/>
  <c r="S105" i="17" s="1"/>
  <c r="BH110" i="17"/>
  <c r="BC111" i="17"/>
  <c r="BC100" i="17"/>
  <c r="BH99" i="17"/>
  <c r="CB99" i="17" s="1"/>
  <c r="CC99" i="17" s="1"/>
  <c r="O99" i="17" s="1"/>
  <c r="Q99" i="17" s="1"/>
  <c r="S99" i="17" s="1"/>
  <c r="BH154" i="17"/>
  <c r="CB154" i="17" s="1"/>
  <c r="CC154" i="17" s="1"/>
  <c r="O154" i="17" s="1"/>
  <c r="Q154" i="17" s="1"/>
  <c r="S154" i="17" s="1"/>
  <c r="BC155" i="17"/>
  <c r="BH155" i="17" s="1"/>
  <c r="BH159" i="17"/>
  <c r="CB159" i="17" s="1"/>
  <c r="CC159" i="17" s="1"/>
  <c r="O159" i="17" s="1"/>
  <c r="Q159" i="17" s="1"/>
  <c r="S159" i="17" s="1"/>
  <c r="BC160" i="17"/>
  <c r="CB147" i="17"/>
  <c r="CC147" i="17" s="1"/>
  <c r="O147" i="17" s="1"/>
  <c r="Q147" i="17" s="1"/>
  <c r="S147" i="17" s="1"/>
  <c r="BC149" i="17"/>
  <c r="BH149" i="17" s="1"/>
  <c r="CB149" i="17" s="1"/>
  <c r="CC149" i="17" s="1"/>
  <c r="O149" i="17" s="1"/>
  <c r="Q149" i="17" s="1"/>
  <c r="S149" i="17" s="1"/>
  <c r="BH148" i="17"/>
  <c r="CB148" i="17" s="1"/>
  <c r="CC148" i="17" s="1"/>
  <c r="O148" i="17" s="1"/>
  <c r="Q148" i="17" s="1"/>
  <c r="S148" i="17" s="1"/>
  <c r="BH160" i="17" l="1"/>
  <c r="CB160" i="17" s="1"/>
  <c r="CC160" i="17" s="1"/>
  <c r="O160" i="17" s="1"/>
  <c r="Q160" i="17" s="1"/>
  <c r="S160" i="17" s="1"/>
  <c r="BC161" i="17"/>
  <c r="BH161" i="17" s="1"/>
  <c r="CB161" i="17" s="1"/>
  <c r="CC161" i="17" s="1"/>
  <c r="O161" i="17" s="1"/>
  <c r="Q161" i="17" s="1"/>
  <c r="S161" i="17" s="1"/>
  <c r="CB155" i="17"/>
  <c r="CC155" i="17" s="1"/>
  <c r="O155" i="17" s="1"/>
  <c r="Q155" i="17" s="1"/>
  <c r="S155" i="17" s="1"/>
  <c r="BH100" i="17"/>
  <c r="CB100" i="17" s="1"/>
  <c r="CC100" i="17" s="1"/>
  <c r="O100" i="17" s="1"/>
  <c r="Q100" i="17" s="1"/>
  <c r="S100" i="17" s="1"/>
  <c r="BC101" i="17"/>
  <c r="BH101" i="17" s="1"/>
  <c r="CB101" i="17" s="1"/>
  <c r="CC101" i="17" s="1"/>
  <c r="O101" i="17" s="1"/>
  <c r="Q101" i="17" s="1"/>
  <c r="S101" i="17" s="1"/>
  <c r="BH111" i="17"/>
  <c r="CB111" i="17" s="1"/>
  <c r="CC111" i="17" s="1"/>
  <c r="O111" i="17" s="1"/>
  <c r="Q111" i="17" s="1"/>
  <c r="S111" i="17" s="1"/>
  <c r="BC112" i="17"/>
  <c r="CB110" i="17"/>
  <c r="CC110" i="17" s="1"/>
  <c r="O110" i="17" s="1"/>
  <c r="Q110" i="17" s="1"/>
  <c r="S110" i="17" s="1"/>
  <c r="BH106" i="17"/>
  <c r="CB106" i="17" s="1"/>
  <c r="CC106" i="17" s="1"/>
  <c r="O106" i="17" s="1"/>
  <c r="Q106" i="17" s="1"/>
  <c r="S106" i="17" s="1"/>
  <c r="BC107" i="17"/>
  <c r="BH107" i="17" s="1"/>
  <c r="CB107" i="17" s="1"/>
  <c r="CC107" i="17" s="1"/>
  <c r="O107" i="17" s="1"/>
  <c r="Q107" i="17" s="1"/>
  <c r="S107" i="17" s="1"/>
  <c r="CB181" i="17"/>
  <c r="CC181" i="17" s="1"/>
  <c r="O181" i="17" s="1"/>
  <c r="Q181" i="17" s="1"/>
  <c r="S181" i="17" s="1"/>
  <c r="CB176" i="17"/>
  <c r="CC176" i="17" s="1"/>
  <c r="O176" i="17" s="1"/>
  <c r="Q176" i="17" s="1"/>
  <c r="S176" i="17" s="1"/>
  <c r="BC125" i="17"/>
  <c r="BH125" i="17" s="1"/>
  <c r="CB125" i="17" s="1"/>
  <c r="CC125" i="17" s="1"/>
  <c r="O125" i="17" s="1"/>
  <c r="Q125" i="17" s="1"/>
  <c r="S125" i="17" s="1"/>
  <c r="BH124" i="17"/>
  <c r="CB124" i="17" s="1"/>
  <c r="CC124" i="17" s="1"/>
  <c r="O124" i="17" s="1"/>
  <c r="Q124" i="17" s="1"/>
  <c r="S124" i="17" s="1"/>
  <c r="CB134" i="17"/>
  <c r="CC134" i="17" s="1"/>
  <c r="O134" i="17" s="1"/>
  <c r="Q134" i="17" s="1"/>
  <c r="S134" i="17" s="1"/>
  <c r="BH135" i="17"/>
  <c r="CB135" i="17" s="1"/>
  <c r="CC135" i="17" s="1"/>
  <c r="O135" i="17" s="1"/>
  <c r="Q135" i="17" s="1"/>
  <c r="S135" i="17" s="1"/>
  <c r="BC136" i="17"/>
  <c r="BH130" i="17"/>
  <c r="CB130" i="17" s="1"/>
  <c r="CC130" i="17" s="1"/>
  <c r="O130" i="17" s="1"/>
  <c r="Q130" i="17" s="1"/>
  <c r="S130" i="17" s="1"/>
  <c r="BC131" i="17"/>
  <c r="BH131" i="17" s="1"/>
  <c r="CB131" i="17" s="1"/>
  <c r="CC131" i="17" s="1"/>
  <c r="O131" i="17" s="1"/>
  <c r="Q131" i="17" s="1"/>
  <c r="S131" i="17" s="1"/>
  <c r="BC137" i="17" l="1"/>
  <c r="BH137" i="17" s="1"/>
  <c r="CB137" i="17" s="1"/>
  <c r="CC137" i="17" s="1"/>
  <c r="O137" i="17" s="1"/>
  <c r="Q137" i="17" s="1"/>
  <c r="S137" i="17" s="1"/>
  <c r="BH136" i="17"/>
  <c r="CB136" i="17" s="1"/>
  <c r="CC136" i="17" s="1"/>
  <c r="O136" i="17" s="1"/>
  <c r="Q136" i="17" s="1"/>
  <c r="S136" i="17" s="1"/>
  <c r="BC113" i="17"/>
  <c r="BH113" i="17" s="1"/>
  <c r="BH112" i="17"/>
  <c r="CB112" i="17" s="1"/>
  <c r="CC112" i="17" s="1"/>
  <c r="O112" i="17" s="1"/>
  <c r="Q112" i="17" s="1"/>
  <c r="S112" i="17" s="1"/>
  <c r="CB113" i="17" l="1"/>
  <c r="CC113" i="17" s="1"/>
  <c r="O113" i="17"/>
  <c r="Q113" i="17" s="1"/>
  <c r="S11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AS4" authorId="0" shapeId="0" xr:uid="{B5416B4B-BA19-4D11-9343-9E0C50685A82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  <comment ref="CB4" authorId="0" shapeId="0" xr:uid="{EB75345E-9898-4A2D-A1B5-7C08D190CD0C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</commentList>
</comments>
</file>

<file path=xl/sharedStrings.xml><?xml version="1.0" encoding="utf-8"?>
<sst xmlns="http://schemas.openxmlformats.org/spreadsheetml/2006/main" count="480" uniqueCount="204">
  <si>
    <t>Current</t>
  </si>
  <si>
    <t>Proposed</t>
  </si>
  <si>
    <t>Rates</t>
  </si>
  <si>
    <t>On Peak</t>
  </si>
  <si>
    <t>Off Peak</t>
  </si>
  <si>
    <t>Demand</t>
  </si>
  <si>
    <t>Assumptions</t>
  </si>
  <si>
    <t>Line</t>
  </si>
  <si>
    <t>Billing Demand</t>
  </si>
  <si>
    <t>Metered</t>
  </si>
  <si>
    <t>Bill</t>
  </si>
  <si>
    <t>%</t>
  </si>
  <si>
    <t>Customer</t>
  </si>
  <si>
    <t>Block 1</t>
  </si>
  <si>
    <t>Block 2</t>
  </si>
  <si>
    <t>Block 3</t>
  </si>
  <si>
    <t>Block 4</t>
  </si>
  <si>
    <t>Block 5</t>
  </si>
  <si>
    <t>kW</t>
  </si>
  <si>
    <t>Load Factor</t>
  </si>
  <si>
    <t>No.</t>
  </si>
  <si>
    <t>Tariff</t>
  </si>
  <si>
    <t>Peak</t>
  </si>
  <si>
    <t>Energy</t>
  </si>
  <si>
    <t>Increase</t>
  </si>
  <si>
    <t>Change</t>
  </si>
  <si>
    <t>RS</t>
  </si>
  <si>
    <t>--</t>
  </si>
  <si>
    <t>On-Peak %</t>
  </si>
  <si>
    <t>Off-Peak %</t>
  </si>
  <si>
    <t>RS-TOD</t>
  </si>
  <si>
    <t>LGS-PRI</t>
  </si>
  <si>
    <t>LGS-SEC</t>
  </si>
  <si>
    <t>GS-TOD-SEC</t>
  </si>
  <si>
    <t>LGS-SUB</t>
  </si>
  <si>
    <t>kWh</t>
  </si>
  <si>
    <t>On Pk</t>
  </si>
  <si>
    <t xml:space="preserve"> </t>
  </si>
  <si>
    <t>LGS-TRAN</t>
  </si>
  <si>
    <t>Water Htg</t>
  </si>
  <si>
    <t>Surcharge</t>
  </si>
  <si>
    <t>Total $</t>
  </si>
  <si>
    <t>Surg $/kw</t>
  </si>
  <si>
    <t>Lines 81-83 Load Factor</t>
  </si>
  <si>
    <t>Lines 84-86 Load Factor</t>
  </si>
  <si>
    <t>TOD</t>
  </si>
  <si>
    <t>GS-SEC</t>
  </si>
  <si>
    <t>GS-PRI</t>
  </si>
  <si>
    <t>GS-SUB</t>
  </si>
  <si>
    <t>FAC</t>
  </si>
  <si>
    <t>Capacity</t>
  </si>
  <si>
    <t>DSM</t>
  </si>
  <si>
    <t>Base Bill</t>
  </si>
  <si>
    <t>Non %</t>
  </si>
  <si>
    <t>first 200 kWh per kW</t>
  </si>
  <si>
    <t>IGS-SEC</t>
  </si>
  <si>
    <t>IGS-PRI</t>
  </si>
  <si>
    <t>IGS-SUB</t>
  </si>
  <si>
    <t>IGS-TRAN</t>
  </si>
  <si>
    <t>O P Exc</t>
  </si>
  <si>
    <t>BSRR</t>
  </si>
  <si>
    <t>Surcharges %</t>
  </si>
  <si>
    <t>Surcharges $/bill</t>
  </si>
  <si>
    <t>KEDS</t>
  </si>
  <si>
    <t>Surcharges $/kwh and $/kW</t>
  </si>
  <si>
    <t>Enviro</t>
  </si>
  <si>
    <t>Sys Sales</t>
  </si>
  <si>
    <t>Off Pk</t>
  </si>
  <si>
    <t>PPA - kWh</t>
  </si>
  <si>
    <t>PPA - kW</t>
  </si>
  <si>
    <t>FTC</t>
  </si>
  <si>
    <t>RS EA</t>
  </si>
  <si>
    <t>CC</t>
  </si>
  <si>
    <t>Service Charge</t>
  </si>
  <si>
    <t>kW Demand</t>
  </si>
  <si>
    <t>Reactive Demand</t>
  </si>
  <si>
    <t>Lamp Charge</t>
  </si>
  <si>
    <t>RESIDENTIAL SERVICE (011, 012, 013, 014, 015, 017, 022, 054)</t>
  </si>
  <si>
    <t>Storage Water Heating</t>
  </si>
  <si>
    <t>RESIDENTIAL LOAD MANAGEMENT TIME-OF-DAY SERVICE (028, 030, 032, 034)</t>
  </si>
  <si>
    <t>on peak</t>
  </si>
  <si>
    <t>off peak</t>
  </si>
  <si>
    <t>Sep Meter Charge</t>
  </si>
  <si>
    <t>RESIDENTIAL TIME-OF-DAY SERVICE (036)</t>
  </si>
  <si>
    <t>SMALL GENERAL SERVICE TIME-OF-DAY (227)</t>
  </si>
  <si>
    <t xml:space="preserve">  On-Peak - Summer</t>
  </si>
  <si>
    <t xml:space="preserve">  On-Peak - Winter</t>
  </si>
  <si>
    <t xml:space="preserve">  Off-Peak</t>
  </si>
  <si>
    <t>GENERAL SERVICE - SECONDARY (215, 216, 218)</t>
  </si>
  <si>
    <t xml:space="preserve">  First 4,450 kWh</t>
  </si>
  <si>
    <t xml:space="preserve">  Over 4,450 kWh</t>
  </si>
  <si>
    <t xml:space="preserve"> GENERAL SERVICE - RECREATIONAL LIGHTING (214)</t>
  </si>
  <si>
    <t xml:space="preserve"> GENERAL SERVICE LOAD MANAGEMENT TIME-OF-DAY (223, 225)</t>
  </si>
  <si>
    <t xml:space="preserve"> GENERAL SERVICE - NON METERED (204, 213)</t>
  </si>
  <si>
    <t>MEDIUM GENERAL SERVICE TIME-OF-DAY (229)</t>
  </si>
  <si>
    <t xml:space="preserve"> GENERAL SERVICE - PRIMARY (217, 220)</t>
  </si>
  <si>
    <t>GENERAL SERVICE - SUBTRANSMISSION (236)</t>
  </si>
  <si>
    <t>LARGE GENERAL SERVICE - SECONDARY (240, 242)</t>
  </si>
  <si>
    <t>LARGE GENERAL SERVICE - PRIMARY (244, 246)</t>
  </si>
  <si>
    <t>LARGE GENERAL SERVICE - SUBTRANSMISSION (248)</t>
  </si>
  <si>
    <t>LARGE GENERAL SERVICE - TRANSMISSION (250)</t>
  </si>
  <si>
    <t>LARGE GENERAL SERVICE SECONDARY TIME-OF-DAY (256)</t>
  </si>
  <si>
    <t>LARGE GENERAL SERVICE  TIME-OF-DAY Primary</t>
  </si>
  <si>
    <t>LARGE GENERAL SERVICE  TIME-OF-DAY Sub</t>
  </si>
  <si>
    <t>LARGE GENERAL SERVICE  TIME-OF-DAY Tran</t>
  </si>
  <si>
    <t>Public Schools Sec (260)</t>
  </si>
  <si>
    <t>Public Schools Pri (264)</t>
  </si>
  <si>
    <t>IGS Sec (356)</t>
  </si>
  <si>
    <t>Minimum</t>
  </si>
  <si>
    <t>IGS Pri (358)</t>
  </si>
  <si>
    <t>IGS Sub Total (359,371)</t>
  </si>
  <si>
    <t>IGS Tran Total (360,372)</t>
  </si>
  <si>
    <t>MW</t>
  </si>
  <si>
    <t>OL Total</t>
  </si>
  <si>
    <t>Overhead Lighting Service</t>
  </si>
  <si>
    <t>High Pressure Sodium</t>
  </si>
  <si>
    <t xml:space="preserve">  100 watts, 9,500 Lumens (094)</t>
  </si>
  <si>
    <t xml:space="preserve">  150 watts, 16,000 Lumens (113)</t>
  </si>
  <si>
    <t xml:space="preserve">  200 watts, 22,000 Lumens (097)</t>
  </si>
  <si>
    <t xml:space="preserve">  250 watts, 28,000 Lumens (103)</t>
  </si>
  <si>
    <t xml:space="preserve">  400 watts, 50,000 Lumens (098)</t>
  </si>
  <si>
    <t>Mercury Vapor</t>
  </si>
  <si>
    <t xml:space="preserve">  175 watts, 7,000 Lumens (093)</t>
  </si>
  <si>
    <t xml:space="preserve">  400 watts, 20,000 Lumens (095)</t>
  </si>
  <si>
    <t>Post Top Lighting Service</t>
  </si>
  <si>
    <t>High Pressure Sodium - PT - UG Circuit</t>
  </si>
  <si>
    <t xml:space="preserve">  100 watts, 9,500 Lumens (111)</t>
  </si>
  <si>
    <t xml:space="preserve">  150 watts, 16,000 Lumens (122)</t>
  </si>
  <si>
    <t>Mercury Vapor - PT - UG Circuit</t>
  </si>
  <si>
    <t xml:space="preserve">  175 watts, 7,000 Lumens (099)</t>
  </si>
  <si>
    <t>High Pressure Sodium - Shoebox with Decorative Pole</t>
  </si>
  <si>
    <t xml:space="preserve">  100 watts, 9,500 Lumens (121)</t>
  </si>
  <si>
    <t xml:space="preserve">  250 watts, 28,000 Lumens (120)</t>
  </si>
  <si>
    <t xml:space="preserve">  400 watts, 50,000 Lumens (126)</t>
  </si>
  <si>
    <t>Flood Lighting Service</t>
  </si>
  <si>
    <t>High Pressure Sodium - Floodlight, existing pole</t>
  </si>
  <si>
    <t xml:space="preserve">  200 watts, 22,000 Lumens (107)</t>
  </si>
  <si>
    <t xml:space="preserve">  400 watts, 50,000 Lumens (109)</t>
  </si>
  <si>
    <t>Metal Halide - Floodlight, existing pole</t>
  </si>
  <si>
    <t xml:space="preserve">  250 watts, 20,500 Lumens (110)</t>
  </si>
  <si>
    <t xml:space="preserve">  400 watts, 36,000 Lumens (116)</t>
  </si>
  <si>
    <t xml:space="preserve">  1000 watts, 110,000 Lumens (131)</t>
  </si>
  <si>
    <t>Metal Halide - Mongoose Light, existing pole</t>
  </si>
  <si>
    <t xml:space="preserve">  250 watts, 20,500 Lumens (130)</t>
  </si>
  <si>
    <t xml:space="preserve">  400 watts, 36,000 Lumens (136)</t>
  </si>
  <si>
    <t>Metered kWh</t>
  </si>
  <si>
    <t>Facilities Charge</t>
  </si>
  <si>
    <t xml:space="preserve">  Pole</t>
  </si>
  <si>
    <t xml:space="preserve">  Span</t>
  </si>
  <si>
    <t xml:space="preserve">  Lateral</t>
  </si>
  <si>
    <t>SL (528)</t>
  </si>
  <si>
    <t>OH Service on Distribution Poles</t>
  </si>
  <si>
    <t xml:space="preserve">  100 watts, 9,500 Lumens </t>
  </si>
  <si>
    <t xml:space="preserve">  150 watts, 16,000 Lumens </t>
  </si>
  <si>
    <t xml:space="preserve">  200 watts, 22,000 Lumens </t>
  </si>
  <si>
    <t xml:space="preserve">  400 watts, 50,000 Lumens </t>
  </si>
  <si>
    <t>Service on New Wood Distribution Poles</t>
  </si>
  <si>
    <t>Service on New Metal or Concrete Poles</t>
  </si>
  <si>
    <t>LARGE GENERAL SERVICE LOAD MANAGEMENT TIME-OF-DAY SEC (251)</t>
  </si>
  <si>
    <t>Winter</t>
  </si>
  <si>
    <t>Outdoor Lighting - Light Emitting Diode (LED)</t>
  </si>
  <si>
    <t>Residential Demand</t>
  </si>
  <si>
    <t>On Peak Energy Charge</t>
  </si>
  <si>
    <t>Off Peak Energy Charge</t>
  </si>
  <si>
    <t xml:space="preserve">On-Peak Demand Charge </t>
  </si>
  <si>
    <t>Customer Charge</t>
  </si>
  <si>
    <t>Residential TOD 2</t>
  </si>
  <si>
    <t>Customer Charge - TOD</t>
  </si>
  <si>
    <t>Summer</t>
  </si>
  <si>
    <t xml:space="preserve">Winter </t>
  </si>
  <si>
    <t>Other</t>
  </si>
  <si>
    <t>Alternate Feed Service</t>
  </si>
  <si>
    <t>AFS Demand Charge (Primary AFS)</t>
  </si>
  <si>
    <t>AFS Transfer Switch Test Charge (monthly)</t>
  </si>
  <si>
    <t>BSDR</t>
  </si>
  <si>
    <t>RS Seasonal</t>
  </si>
  <si>
    <t>All Other</t>
  </si>
  <si>
    <t>Other Rates</t>
  </si>
  <si>
    <t>SL LED</t>
  </si>
  <si>
    <t>x</t>
  </si>
  <si>
    <t>FAC Credit</t>
  </si>
  <si>
    <t>New</t>
  </si>
  <si>
    <t>SSR</t>
  </si>
  <si>
    <t>Exc. Fuel</t>
  </si>
  <si>
    <t>Env, BSDR &amp; SSR</t>
  </si>
  <si>
    <t>Tier 1 Service Charge</t>
  </si>
  <si>
    <t>Tier 2 Service Charge</t>
  </si>
  <si>
    <t>Block 1 Energy Charge</t>
  </si>
  <si>
    <t>Block 2 Energy Charge</t>
  </si>
  <si>
    <t>Block 3 Energy Charge</t>
  </si>
  <si>
    <t>Gen.Rider - kWh</t>
  </si>
  <si>
    <t>Gen. Rider- kW</t>
  </si>
  <si>
    <t>New Generation Rider</t>
  </si>
  <si>
    <t>Block 2 Energy:</t>
  </si>
  <si>
    <t>Block 1 Energy:</t>
  </si>
  <si>
    <t>Cust Block:</t>
  </si>
  <si>
    <t>Post Top 7,300-9,300 Lumens</t>
  </si>
  <si>
    <t>Flood 19,500-21,500 Lumens</t>
  </si>
  <si>
    <t>LED - 24,000-26,000 Lumens</t>
  </si>
  <si>
    <t>DTL Year 1</t>
  </si>
  <si>
    <t>$</t>
  </si>
  <si>
    <t>LED - 7,900-9,900 Lumens</t>
  </si>
  <si>
    <t>LED - 10,500-12,500 Lumens</t>
  </si>
  <si>
    <t>Post Top 4,300-6,300 Lumens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</si>
</sst>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000"/>
    <numFmt numFmtId="167" formatCode="&quot;$&quot;#,##0.00"/>
    <numFmt numFmtId="168" formatCode="0.000000"/>
    <numFmt numFmtId="169" formatCode="0.000%"/>
    <numFmt numFmtId="170" formatCode="#,##0.000000"/>
    <numFmt numFmtId="171" formatCode="&quot;$&quot;#,##0.000"/>
    <numFmt numFmtId="173" formatCode="&quot;$&quot;#,##0.00000"/>
    <numFmt numFmtId="174" formatCode="_(&quot;$&quot;* #,##0.00000_);_(&quot;$&quot;* \(#,##0.00000\);_(&quot;$&quot;* &quot;-&quot;??_);_(@_)"/>
    <numFmt numFmtId="175" formatCode="_(&quot;$&quot;* #,##0.000000_);_(&quot;$&quot;* \(#,##0.000000\);_(&quot;$&quot;* &quot;-&quot;??_);_(@_)"/>
    <numFmt numFmtId="176" formatCode="_(&quot;$&quot;* #,##0_);_(&quot;$&quot;* \(#,##0\);_(&quot;$&quot;* &quot;-&quot;??_);_(@_)"/>
  </numFmts>
  <fonts count="2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2"/>
      <name val="CG Times"/>
    </font>
    <font>
      <b/>
      <sz val="14"/>
      <color rgb="FFFF0000"/>
      <name val="CG Times"/>
    </font>
    <font>
      <sz val="12"/>
      <name val="Arial MT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33CC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33CC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9" fontId="0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8" fillId="0" borderId="0"/>
    <xf numFmtId="0" fontId="10" fillId="0" borderId="0"/>
    <xf numFmtId="9" fontId="3" fillId="0" borderId="0"/>
    <xf numFmtId="0" fontId="8" fillId="0" borderId="0"/>
  </cellStyleXfs>
  <cellXfs count="161">
    <xf numFmtId="0" fontId="0" fillId="0" borderId="0" xfId="0" applyNumberFormat="1" applyProtection="1">
      <protection locked="0"/>
    </xf>
    <xf numFmtId="44" fontId="3" fillId="0" borderId="0" xfId="7" applyFont="1" applyFill="1"/>
    <xf numFmtId="174" fontId="3" fillId="0" borderId="0" xfId="7" applyNumberFormat="1" applyFont="1" applyFill="1"/>
    <xf numFmtId="44" fontId="0" fillId="0" borderId="0" xfId="7" applyFont="1" applyFill="1" applyAlignment="1"/>
    <xf numFmtId="174" fontId="0" fillId="0" borderId="0" xfId="7" applyNumberFormat="1" applyFont="1" applyFill="1" applyAlignment="1"/>
    <xf numFmtId="7" fontId="3" fillId="0" borderId="0" xfId="7" applyNumberFormat="1" applyFont="1" applyFill="1"/>
    <xf numFmtId="44" fontId="6" fillId="0" borderId="0" xfId="7" applyFont="1" applyFill="1"/>
    <xf numFmtId="174" fontId="6" fillId="0" borderId="0" xfId="7" applyNumberFormat="1" applyFont="1" applyFill="1"/>
    <xf numFmtId="8" fontId="3" fillId="0" borderId="0" xfId="7" applyNumberFormat="1" applyFont="1" applyFill="1"/>
    <xf numFmtId="175" fontId="3" fillId="0" borderId="0" xfId="7" applyNumberFormat="1" applyFont="1" applyFill="1"/>
    <xf numFmtId="8" fontId="0" fillId="0" borderId="0" xfId="7" applyNumberFormat="1" applyFont="1" applyFill="1" applyAlignment="1"/>
    <xf numFmtId="44" fontId="3" fillId="0" borderId="0" xfId="7" applyFont="1" applyFill="1" applyAlignment="1">
      <alignment horizontal="center"/>
    </xf>
    <xf numFmtId="174" fontId="3" fillId="0" borderId="0" xfId="7" applyNumberFormat="1" applyFont="1" applyFill="1" applyAlignment="1">
      <alignment horizontal="center"/>
    </xf>
    <xf numFmtId="169" fontId="3" fillId="0" borderId="0" xfId="8" applyNumberFormat="1" applyFont="1" applyFill="1"/>
    <xf numFmtId="169" fontId="0" fillId="0" borderId="0" xfId="8" applyNumberFormat="1" applyFont="1" applyFill="1" applyAlignment="1"/>
    <xf numFmtId="0" fontId="11" fillId="0" borderId="0" xfId="0" applyNumberFormat="1" applyFont="1" applyProtection="1">
      <protection locked="0"/>
    </xf>
    <xf numFmtId="0" fontId="12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/>
    </xf>
    <xf numFmtId="0" fontId="11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Alignment="1">
      <alignment horizontal="right"/>
    </xf>
    <xf numFmtId="165" fontId="11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4" fontId="11" fillId="0" borderId="0" xfId="1" applyFont="1" applyFill="1" applyAlignment="1">
      <alignment horizontal="right"/>
    </xf>
    <xf numFmtId="44" fontId="11" fillId="0" borderId="0" xfId="1" applyFont="1" applyFill="1" applyAlignment="1" applyProtection="1">
      <alignment horizontal="right"/>
      <protection locked="0"/>
    </xf>
    <xf numFmtId="44" fontId="11" fillId="0" borderId="0" xfId="1" applyFont="1" applyFill="1" applyAlignment="1"/>
    <xf numFmtId="164" fontId="11" fillId="0" borderId="0" xfId="0" applyNumberFormat="1" applyFont="1" applyAlignment="1">
      <alignment horizontal="right"/>
    </xf>
    <xf numFmtId="0" fontId="11" fillId="0" borderId="0" xfId="0" applyNumberFormat="1" applyFont="1"/>
    <xf numFmtId="0" fontId="11" fillId="0" borderId="0" xfId="0" applyNumberFormat="1" applyFont="1" applyAlignment="1">
      <alignment horizontal="center"/>
    </xf>
    <xf numFmtId="167" fontId="11" fillId="0" borderId="4" xfId="0" applyNumberFormat="1" applyFont="1" applyBorder="1"/>
    <xf numFmtId="166" fontId="11" fillId="0" borderId="0" xfId="0" applyNumberFormat="1" applyFont="1"/>
    <xf numFmtId="166" fontId="11" fillId="0" borderId="5" xfId="0" applyNumberFormat="1" applyFont="1" applyBorder="1"/>
    <xf numFmtId="168" fontId="11" fillId="0" borderId="4" xfId="0" applyNumberFormat="1" applyFont="1" applyBorder="1"/>
    <xf numFmtId="168" fontId="11" fillId="0" borderId="0" xfId="0" applyNumberFormat="1" applyFont="1"/>
    <xf numFmtId="166" fontId="11" fillId="0" borderId="2" xfId="0" applyNumberFormat="1" applyFont="1" applyBorder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 applyAlignment="1">
      <alignment horizontal="right"/>
    </xf>
    <xf numFmtId="0" fontId="11" fillId="0" borderId="3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Continuous"/>
    </xf>
    <xf numFmtId="44" fontId="11" fillId="0" borderId="0" xfId="1" applyFont="1" applyFill="1" applyAlignment="1">
      <alignment horizontal="center"/>
    </xf>
    <xf numFmtId="44" fontId="11" fillId="0" borderId="0" xfId="1" applyFont="1" applyFill="1" applyAlignment="1" applyProtection="1">
      <alignment horizontal="center"/>
      <protection locked="0"/>
    </xf>
    <xf numFmtId="0" fontId="11" fillId="0" borderId="0" xfId="0" applyNumberFormat="1" applyFont="1" applyAlignment="1" applyProtection="1">
      <alignment horizontal="center"/>
      <protection locked="0"/>
    </xf>
    <xf numFmtId="164" fontId="11" fillId="0" borderId="0" xfId="0" applyNumberFormat="1" applyFont="1" applyAlignment="1">
      <alignment horizontal="center"/>
    </xf>
    <xf numFmtId="0" fontId="11" fillId="0" borderId="4" xfId="0" applyNumberFormat="1" applyFont="1" applyBorder="1" applyProtection="1">
      <protection locked="0"/>
    </xf>
    <xf numFmtId="0" fontId="11" fillId="0" borderId="5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right"/>
      <protection locked="0"/>
    </xf>
    <xf numFmtId="0" fontId="11" fillId="0" borderId="8" xfId="0" applyNumberFormat="1" applyFont="1" applyBorder="1" applyProtection="1">
      <protection locked="0"/>
    </xf>
    <xf numFmtId="166" fontId="11" fillId="0" borderId="9" xfId="0" applyNumberFormat="1" applyFont="1" applyBorder="1"/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Protection="1">
      <protection locked="0"/>
    </xf>
    <xf numFmtId="0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center"/>
    </xf>
    <xf numFmtId="0" fontId="14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Alignment="1">
      <alignment horizontal="center"/>
    </xf>
    <xf numFmtId="165" fontId="14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Alignment="1">
      <alignment horizontal="right"/>
    </xf>
    <xf numFmtId="4" fontId="14" fillId="0" borderId="0" xfId="0" applyNumberFormat="1" applyFont="1" applyAlignment="1" applyProtection="1">
      <alignment horizontal="right"/>
      <protection locked="0"/>
    </xf>
    <xf numFmtId="44" fontId="14" fillId="0" borderId="0" xfId="1" applyFont="1" applyFill="1" applyAlignment="1">
      <alignment horizontal="center"/>
    </xf>
    <xf numFmtId="44" fontId="14" fillId="0" borderId="0" xfId="1" applyFont="1" applyFill="1" applyAlignment="1" applyProtection="1">
      <alignment horizontal="center"/>
      <protection locked="0"/>
    </xf>
    <xf numFmtId="0" fontId="14" fillId="0" borderId="0" xfId="0" applyNumberFormat="1" applyFont="1" applyAlignment="1" applyProtection="1">
      <alignment horizontal="center"/>
      <protection locked="0"/>
    </xf>
    <xf numFmtId="164" fontId="14" fillId="0" borderId="0" xfId="0" applyNumberFormat="1" applyFont="1" applyAlignment="1">
      <alignment horizontal="center"/>
    </xf>
    <xf numFmtId="166" fontId="11" fillId="0" borderId="5" xfId="0" applyNumberFormat="1" applyFont="1" applyBorder="1" applyAlignment="1">
      <alignment horizontal="right"/>
    </xf>
    <xf numFmtId="168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6" xfId="0" applyNumberFormat="1" applyFont="1" applyBorder="1" applyAlignment="1">
      <alignment horizontal="center"/>
    </xf>
    <xf numFmtId="0" fontId="11" fillId="0" borderId="0" xfId="0" applyNumberFormat="1" applyFont="1" applyAlignment="1">
      <alignment horizontal="right"/>
    </xf>
    <xf numFmtId="166" fontId="11" fillId="0" borderId="8" xfId="0" applyNumberFormat="1" applyFont="1" applyBorder="1"/>
    <xf numFmtId="0" fontId="13" fillId="0" borderId="0" xfId="0" applyNumberFormat="1" applyFont="1" applyAlignment="1">
      <alignment horizontal="center"/>
    </xf>
    <xf numFmtId="0" fontId="13" fillId="0" borderId="0" xfId="0" applyNumberFormat="1" applyFont="1"/>
    <xf numFmtId="4" fontId="13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65" fontId="11" fillId="0" borderId="0" xfId="0" applyNumberFormat="1" applyFont="1"/>
    <xf numFmtId="3" fontId="11" fillId="0" borderId="0" xfId="0" applyNumberFormat="1" applyFont="1"/>
    <xf numFmtId="4" fontId="11" fillId="0" borderId="1" xfId="0" applyNumberFormat="1" applyFont="1" applyBorder="1"/>
    <xf numFmtId="44" fontId="11" fillId="0" borderId="1" xfId="1" applyFont="1" applyFill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170" fontId="11" fillId="0" borderId="0" xfId="0" applyNumberFormat="1" applyFont="1"/>
    <xf numFmtId="167" fontId="11" fillId="0" borderId="0" xfId="0" applyNumberFormat="1" applyFont="1"/>
    <xf numFmtId="167" fontId="11" fillId="0" borderId="2" xfId="0" applyNumberFormat="1" applyFont="1" applyBorder="1"/>
    <xf numFmtId="164" fontId="11" fillId="0" borderId="0" xfId="0" applyNumberFormat="1" applyFont="1"/>
    <xf numFmtId="173" fontId="11" fillId="0" borderId="0" xfId="0" applyNumberFormat="1" applyFont="1"/>
    <xf numFmtId="170" fontId="11" fillId="0" borderId="0" xfId="0" applyNumberFormat="1" applyFont="1" applyAlignment="1">
      <alignment horizontal="right"/>
    </xf>
    <xf numFmtId="0" fontId="11" fillId="0" borderId="1" xfId="0" applyNumberFormat="1" applyFont="1" applyBorder="1"/>
    <xf numFmtId="44" fontId="11" fillId="0" borderId="1" xfId="1" applyFont="1" applyFill="1" applyBorder="1" applyAlignment="1"/>
    <xf numFmtId="4" fontId="11" fillId="0" borderId="5" xfId="0" applyNumberFormat="1" applyFont="1" applyBorder="1"/>
    <xf numFmtId="9" fontId="11" fillId="0" borderId="0" xfId="0" applyFont="1" applyAlignment="1">
      <alignment horizontal="center"/>
    </xf>
    <xf numFmtId="43" fontId="11" fillId="0" borderId="0" xfId="0" applyNumberFormat="1" applyFont="1" applyAlignment="1">
      <alignment horizontal="center"/>
    </xf>
    <xf numFmtId="4" fontId="11" fillId="0" borderId="0" xfId="0" applyNumberFormat="1" applyFont="1"/>
    <xf numFmtId="171" fontId="11" fillId="0" borderId="0" xfId="0" applyNumberFormat="1" applyFont="1"/>
    <xf numFmtId="3" fontId="14" fillId="0" borderId="2" xfId="0" applyNumberFormat="1" applyFont="1" applyBorder="1" applyAlignment="1">
      <alignment horizontal="right"/>
    </xf>
    <xf numFmtId="171" fontId="11" fillId="0" borderId="2" xfId="0" applyNumberFormat="1" applyFont="1" applyBorder="1"/>
    <xf numFmtId="44" fontId="11" fillId="0" borderId="0" xfId="1" applyFont="1" applyFill="1" applyAlignment="1" applyProtection="1">
      <protection locked="0"/>
    </xf>
    <xf numFmtId="168" fontId="11" fillId="0" borderId="4" xfId="0" applyNumberFormat="1" applyFont="1" applyBorder="1" applyProtection="1">
      <protection locked="0"/>
    </xf>
    <xf numFmtId="168" fontId="11" fillId="0" borderId="0" xfId="0" applyNumberFormat="1" applyFont="1" applyProtection="1">
      <protection locked="0"/>
    </xf>
    <xf numFmtId="0" fontId="11" fillId="0" borderId="2" xfId="0" applyNumberFormat="1" applyFont="1" applyBorder="1" applyProtection="1">
      <protection locked="0"/>
    </xf>
    <xf numFmtId="168" fontId="15" fillId="0" borderId="0" xfId="0" applyNumberFormat="1" applyFont="1" applyAlignment="1">
      <alignment horizontal="center"/>
    </xf>
    <xf numFmtId="167" fontId="17" fillId="0" borderId="7" xfId="0" applyNumberFormat="1" applyFont="1" applyBorder="1"/>
    <xf numFmtId="2" fontId="3" fillId="0" borderId="0" xfId="8" applyNumberFormat="1" applyFont="1" applyFill="1"/>
    <xf numFmtId="7" fontId="18" fillId="0" borderId="0" xfId="0" applyNumberFormat="1" applyFont="1" applyAlignment="1">
      <alignment horizontal="center"/>
    </xf>
    <xf numFmtId="7" fontId="11" fillId="0" borderId="0" xfId="0" applyNumberFormat="1" applyFont="1"/>
    <xf numFmtId="2" fontId="3" fillId="0" borderId="11" xfId="8" applyNumberFormat="1" applyFont="1" applyFill="1" applyBorder="1"/>
    <xf numFmtId="2" fontId="3" fillId="0" borderId="13" xfId="8" applyNumberFormat="1" applyFont="1" applyFill="1" applyBorder="1"/>
    <xf numFmtId="2" fontId="3" fillId="0" borderId="15" xfId="8" applyNumberFormat="1" applyFont="1" applyFill="1" applyBorder="1"/>
    <xf numFmtId="168" fontId="11" fillId="0" borderId="8" xfId="0" applyNumberFormat="1" applyFont="1" applyBorder="1" applyAlignment="1" applyProtection="1">
      <alignment horizontal="center"/>
      <protection locked="0"/>
    </xf>
    <xf numFmtId="168" fontId="11" fillId="0" borderId="4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center"/>
    </xf>
    <xf numFmtId="167" fontId="11" fillId="0" borderId="10" xfId="11" applyNumberFormat="1" applyFont="1" applyBorder="1" applyAlignment="1">
      <alignment horizontal="center"/>
    </xf>
    <xf numFmtId="168" fontId="11" fillId="0" borderId="7" xfId="0" applyNumberFormat="1" applyFont="1" applyBorder="1" applyAlignment="1">
      <alignment horizontal="right"/>
    </xf>
    <xf numFmtId="168" fontId="11" fillId="0" borderId="8" xfId="0" applyNumberFormat="1" applyFont="1" applyBorder="1" applyAlignment="1">
      <alignment horizontal="right"/>
    </xf>
    <xf numFmtId="0" fontId="11" fillId="0" borderId="8" xfId="0" applyNumberFormat="1" applyFont="1" applyBorder="1" applyAlignment="1" applyProtection="1">
      <alignment horizontal="right"/>
      <protection locked="0"/>
    </xf>
    <xf numFmtId="166" fontId="11" fillId="0" borderId="8" xfId="0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center"/>
    </xf>
    <xf numFmtId="166" fontId="11" fillId="0" borderId="9" xfId="0" applyNumberFormat="1" applyFont="1" applyBorder="1" applyAlignment="1">
      <alignment horizontal="center"/>
    </xf>
    <xf numFmtId="4" fontId="11" fillId="0" borderId="2" xfId="0" applyNumberFormat="1" applyFont="1" applyBorder="1"/>
    <xf numFmtId="0" fontId="19" fillId="2" borderId="0" xfId="0" applyNumberFormat="1" applyFont="1" applyFill="1" applyAlignment="1">
      <alignment horizontal="left"/>
    </xf>
    <xf numFmtId="0" fontId="19" fillId="2" borderId="0" xfId="0" applyNumberFormat="1" applyFont="1" applyFill="1" applyAlignment="1">
      <alignment horizontal="center"/>
    </xf>
    <xf numFmtId="168" fontId="11" fillId="2" borderId="0" xfId="0" applyNumberFormat="1" applyFont="1" applyFill="1"/>
    <xf numFmtId="166" fontId="11" fillId="2" borderId="0" xfId="0" applyNumberFormat="1" applyFont="1" applyFill="1"/>
    <xf numFmtId="168" fontId="11" fillId="2" borderId="8" xfId="0" applyNumberFormat="1" applyFont="1" applyFill="1" applyBorder="1" applyAlignment="1" applyProtection="1">
      <alignment horizontal="center"/>
      <protection locked="0"/>
    </xf>
    <xf numFmtId="166" fontId="19" fillId="2" borderId="8" xfId="0" applyNumberFormat="1" applyFont="1" applyFill="1" applyBorder="1" applyAlignment="1">
      <alignment horizontal="right"/>
    </xf>
    <xf numFmtId="168" fontId="20" fillId="2" borderId="0" xfId="0" applyNumberFormat="1" applyFont="1" applyFill="1"/>
    <xf numFmtId="0" fontId="0" fillId="2" borderId="0" xfId="0" applyNumberFormat="1" applyFill="1" applyProtection="1">
      <protection locked="0"/>
    </xf>
    <xf numFmtId="167" fontId="11" fillId="2" borderId="0" xfId="0" applyNumberFormat="1" applyFont="1" applyFill="1"/>
    <xf numFmtId="168" fontId="11" fillId="2" borderId="0" xfId="0" applyNumberFormat="1" applyFont="1" applyFill="1" applyProtection="1">
      <protection locked="0"/>
    </xf>
    <xf numFmtId="0" fontId="11" fillId="2" borderId="0" xfId="0" applyNumberFormat="1" applyFont="1" applyFill="1" applyProtection="1">
      <protection locked="0"/>
    </xf>
    <xf numFmtId="167" fontId="11" fillId="3" borderId="0" xfId="0" applyNumberFormat="1" applyFont="1" applyFill="1"/>
    <xf numFmtId="176" fontId="11" fillId="0" borderId="0" xfId="1" applyNumberFormat="1" applyFont="1" applyFill="1" applyBorder="1" applyAlignment="1">
      <alignment horizontal="right"/>
    </xf>
    <xf numFmtId="176" fontId="11" fillId="0" borderId="0" xfId="1" applyNumberFormat="1" applyFont="1" applyFill="1" applyBorder="1" applyAlignment="1">
      <alignment horizontal="right" wrapText="1"/>
    </xf>
    <xf numFmtId="176" fontId="11" fillId="0" borderId="0" xfId="1" applyNumberFormat="1" applyFont="1" applyFill="1" applyBorder="1" applyAlignment="1">
      <alignment horizontal="center"/>
    </xf>
    <xf numFmtId="176" fontId="14" fillId="0" borderId="0" xfId="1" applyNumberFormat="1" applyFont="1" applyFill="1" applyBorder="1" applyAlignment="1">
      <alignment horizontal="center"/>
    </xf>
    <xf numFmtId="176" fontId="11" fillId="0" borderId="0" xfId="1" applyNumberFormat="1" applyFont="1" applyFill="1" applyAlignment="1">
      <alignment horizontal="right"/>
    </xf>
    <xf numFmtId="176" fontId="11" fillId="0" borderId="0" xfId="1" applyNumberFormat="1" applyFont="1" applyFill="1" applyAlignment="1" applyProtection="1">
      <protection locked="0"/>
    </xf>
    <xf numFmtId="176" fontId="0" fillId="0" borderId="0" xfId="0" applyNumberFormat="1" applyProtection="1">
      <protection locked="0"/>
    </xf>
    <xf numFmtId="168" fontId="11" fillId="0" borderId="7" xfId="0" applyNumberFormat="1" applyFont="1" applyBorder="1" applyAlignment="1" applyProtection="1">
      <alignment horizontal="center"/>
      <protection locked="0"/>
    </xf>
    <xf numFmtId="168" fontId="11" fillId="0" borderId="8" xfId="0" applyNumberFormat="1" applyFont="1" applyBorder="1" applyAlignment="1" applyProtection="1">
      <alignment horizontal="center"/>
      <protection locked="0"/>
    </xf>
    <xf numFmtId="168" fontId="11" fillId="0" borderId="9" xfId="0" applyNumberFormat="1" applyFont="1" applyBorder="1" applyAlignment="1" applyProtection="1">
      <alignment horizontal="center"/>
      <protection locked="0"/>
    </xf>
    <xf numFmtId="0" fontId="3" fillId="0" borderId="0" xfId="2" applyFill="1" applyAlignment="1">
      <alignment horizontal="center"/>
    </xf>
    <xf numFmtId="9" fontId="0" fillId="0" borderId="0" xfId="0" applyFill="1"/>
    <xf numFmtId="0" fontId="4" fillId="0" borderId="0" xfId="2" applyFont="1" applyFill="1"/>
    <xf numFmtId="167" fontId="3" fillId="0" borderId="17" xfId="7" applyNumberFormat="1" applyFont="1" applyFill="1" applyBorder="1"/>
    <xf numFmtId="1" fontId="0" fillId="0" borderId="12" xfId="0" applyNumberFormat="1" applyFill="1" applyBorder="1"/>
    <xf numFmtId="167" fontId="3" fillId="0" borderId="19" xfId="7" applyNumberFormat="1" applyFont="1" applyFill="1" applyBorder="1"/>
    <xf numFmtId="1" fontId="0" fillId="0" borderId="14" xfId="0" applyNumberFormat="1" applyFill="1" applyBorder="1"/>
    <xf numFmtId="173" fontId="3" fillId="0" borderId="17" xfId="7" applyNumberFormat="1" applyFont="1" applyFill="1" applyBorder="1"/>
    <xf numFmtId="1" fontId="0" fillId="0" borderId="16" xfId="0" applyNumberFormat="1" applyFill="1" applyBorder="1"/>
    <xf numFmtId="173" fontId="3" fillId="0" borderId="18" xfId="7" applyNumberFormat="1" applyFont="1" applyFill="1" applyBorder="1"/>
    <xf numFmtId="0" fontId="11" fillId="0" borderId="0" xfId="12" applyFont="1" applyFill="1"/>
    <xf numFmtId="173" fontId="3" fillId="0" borderId="19" xfId="7" applyNumberFormat="1" applyFont="1" applyFill="1" applyBorder="1"/>
    <xf numFmtId="0" fontId="3" fillId="0" borderId="0" xfId="2" applyFill="1"/>
    <xf numFmtId="0" fontId="4" fillId="0" borderId="0" xfId="3" applyFont="1" applyFill="1"/>
    <xf numFmtId="0" fontId="4" fillId="0" borderId="0" xfId="4" applyFont="1" applyFill="1"/>
    <xf numFmtId="44" fontId="0" fillId="0" borderId="0" xfId="0" applyNumberFormat="1" applyFill="1"/>
    <xf numFmtId="0" fontId="2" fillId="0" borderId="0" xfId="2" applyFont="1" applyFill="1"/>
    <xf numFmtId="0" fontId="1" fillId="0" borderId="0" xfId="2" applyFont="1" applyFill="1"/>
    <xf numFmtId="0" fontId="4" fillId="0" borderId="3" xfId="2" applyFont="1" applyFill="1" applyBorder="1"/>
    <xf numFmtId="9" fontId="9" fillId="0" borderId="0" xfId="0" applyFont="1" applyFill="1"/>
    <xf numFmtId="0" fontId="7" fillId="0" borderId="0" xfId="10" applyFont="1" applyFill="1"/>
    <xf numFmtId="3" fontId="7" fillId="0" borderId="0" xfId="0" applyNumberFormat="1" applyFont="1" applyFill="1"/>
    <xf numFmtId="9" fontId="7" fillId="0" borderId="0" xfId="0" applyFont="1" applyFill="1"/>
    <xf numFmtId="0" fontId="10" fillId="0" borderId="0" xfId="10" applyFill="1"/>
    <xf numFmtId="0" fontId="7" fillId="0" borderId="0" xfId="0" applyNumberFormat="1" applyFont="1" applyFill="1"/>
  </cellXfs>
  <cellStyles count="13">
    <cellStyle name="Comma 2" xfId="6" xr:uid="{00000000-0005-0000-0000-000000000000}"/>
    <cellStyle name="Currency" xfId="1" builtinId="4"/>
    <cellStyle name="Currency 2" xfId="7" xr:uid="{00000000-0005-0000-0000-000002000000}"/>
    <cellStyle name="Normal" xfId="0" builtinId="0"/>
    <cellStyle name="Normal 10" xfId="4" xr:uid="{00000000-0005-0000-0000-000004000000}"/>
    <cellStyle name="Normal 14" xfId="10" xr:uid="{616026AA-FF61-46AA-B5E9-EB60FBB195D6}"/>
    <cellStyle name="Normal 18" xfId="12" xr:uid="{19C194D6-F7AA-4AFF-ACF6-AE231FF816A0}"/>
    <cellStyle name="Normal 2" xfId="5" xr:uid="{00000000-0005-0000-0000-000005000000}"/>
    <cellStyle name="Normal 2 3" xfId="9" xr:uid="{00000000-0005-0000-0000-000006000000}"/>
    <cellStyle name="Normal 3" xfId="11" xr:uid="{C4624D0B-FD34-4706-B631-6275FC582789}"/>
    <cellStyle name="Normal 45" xfId="2" xr:uid="{00000000-0005-0000-0000-000007000000}"/>
    <cellStyle name="Normal 47" xfId="3" xr:uid="{00000000-0005-0000-0000-000008000000}"/>
    <cellStyle name="Percent 2" xfId="8" xr:uid="{00000000-0005-0000-0000-00000A000000}"/>
  </cellStyles>
  <dxfs count="0"/>
  <tableStyles count="0" defaultTableStyle="TableStyleMedium2" defaultPivotStyle="PivotStyleLight16"/>
  <colors>
    <mruColors>
      <color rgb="FFCCFFCC"/>
      <color rgb="FF0033CC"/>
      <color rgb="FFFF9933"/>
      <color rgb="FFFFCC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autoPageBreaks="0"/>
  </sheetPr>
  <dimension ref="A1:IH574"/>
  <sheetViews>
    <sheetView tabSelected="1" showOutlineSymbols="0" topLeftCell="B1" zoomScale="120" zoomScaleNormal="120" workbookViewId="0">
      <pane xSplit="14" ySplit="4" topLeftCell="P5" activePane="bottomRight" state="frozen"/>
      <selection activeCell="K16" sqref="K16"/>
      <selection pane="topRight" activeCell="K16" sqref="K16"/>
      <selection pane="bottomLeft" activeCell="K16" sqref="K16"/>
      <selection pane="bottomRight" activeCell="CS30" sqref="CS30"/>
    </sheetView>
  </sheetViews>
  <sheetFormatPr defaultColWidth="10.81640625" defaultRowHeight="13" outlineLevelCol="6"/>
  <cols>
    <col min="1" max="1" width="6.1796875" style="15" hidden="1" customWidth="1"/>
    <col min="2" max="2" width="1.81640625" style="15" customWidth="1"/>
    <col min="3" max="3" width="22.1796875" style="15" customWidth="1"/>
    <col min="4" max="4" width="1.81640625" style="15" customWidth="1"/>
    <col min="5" max="5" width="14" style="15" customWidth="1"/>
    <col min="6" max="6" width="1.81640625" style="15" customWidth="1"/>
    <col min="7" max="7" width="7.81640625" style="15" customWidth="1"/>
    <col min="8" max="8" width="1.81640625" style="15" customWidth="1"/>
    <col min="9" max="9" width="6.453125" style="15" customWidth="1"/>
    <col min="10" max="10" width="1.81640625" style="15" customWidth="1"/>
    <col min="11" max="11" width="11.54296875" style="15" customWidth="1"/>
    <col min="12" max="12" width="1.81640625" style="15" customWidth="1"/>
    <col min="13" max="13" width="15" style="91" bestFit="1" customWidth="1"/>
    <col min="14" max="14" width="1.81640625" style="91" customWidth="1"/>
    <col min="15" max="15" width="15" style="131" customWidth="1"/>
    <col min="16" max="16" width="1.81640625" style="91" customWidth="1"/>
    <col min="17" max="17" width="13.453125" style="91" bestFit="1" customWidth="1"/>
    <col min="18" max="18" width="1.81640625" style="15" customWidth="1"/>
    <col min="19" max="19" width="8.1796875" style="15" customWidth="1"/>
    <col min="20" max="20" width="2.81640625" style="15" customWidth="1" outlineLevel="2"/>
    <col min="21" max="21" width="10.81640625" style="43" hidden="1" customWidth="1" outlineLevel="6"/>
    <col min="22" max="22" width="13.1796875" style="15" hidden="1" customWidth="1" outlineLevel="6"/>
    <col min="23" max="26" width="10.81640625" style="15" hidden="1" customWidth="1" outlineLevel="6"/>
    <col min="27" max="27" width="11.54296875" style="44" hidden="1" customWidth="1" outlineLevel="6"/>
    <col min="28" max="28" width="12.54296875" style="92" hidden="1" customWidth="1" outlineLevel="6"/>
    <col min="29" max="29" width="10.81640625" style="93" hidden="1" customWidth="1" outlineLevel="6"/>
    <col min="30" max="30" width="10.81640625" style="15" hidden="1" customWidth="1" outlineLevel="6"/>
    <col min="31" max="31" width="10.81640625" style="92" hidden="1" customWidth="1" outlineLevel="6"/>
    <col min="32" max="34" width="10.81640625" style="93" hidden="1" customWidth="1" outlineLevel="6"/>
    <col min="35" max="35" width="12.81640625" style="93" hidden="1" customWidth="1" outlineLevel="6"/>
    <col min="36" max="36" width="10.81640625" style="93" hidden="1" customWidth="1" outlineLevel="6"/>
    <col min="37" max="39" width="10.81640625" style="15" hidden="1" customWidth="1" outlineLevel="6"/>
    <col min="40" max="40" width="11.81640625" style="94" hidden="1" customWidth="1" outlineLevel="6"/>
    <col min="41" max="41" width="10.81640625" style="15" hidden="1" customWidth="1" outlineLevel="6"/>
    <col min="42" max="43" width="10.81640625" style="94" hidden="1" customWidth="1" outlineLevel="6"/>
    <col min="44" max="45" width="11.54296875" style="15" hidden="1" customWidth="1" outlineLevel="6"/>
    <col min="46" max="46" width="14.1796875" style="15" hidden="1" customWidth="1" outlineLevel="6"/>
    <col min="47" max="47" width="2.81640625" style="15" hidden="1" customWidth="1" outlineLevel="6"/>
    <col min="48" max="50" width="10.81640625" style="15" hidden="1" customWidth="1" outlineLevel="6"/>
    <col min="51" max="51" width="11.1796875" style="15" hidden="1" customWidth="1" outlineLevel="6"/>
    <col min="52" max="52" width="10.81640625" style="15" hidden="1" customWidth="1" outlineLevel="6"/>
    <col min="53" max="53" width="2.81640625" style="15" hidden="1" customWidth="1" outlineLevel="4"/>
    <col min="54" max="54" width="10.81640625" style="43" hidden="1" customWidth="1" outlineLevel="4"/>
    <col min="55" max="55" width="13.1796875" style="15" hidden="1" customWidth="1" outlineLevel="4"/>
    <col min="56" max="59" width="10.81640625" style="15" hidden="1" customWidth="1" outlineLevel="4"/>
    <col min="60" max="60" width="11.26953125" style="44" hidden="1" customWidth="1" outlineLevel="4"/>
    <col min="61" max="61" width="12.54296875" style="92" hidden="1" customWidth="1" outlineLevel="4"/>
    <col min="62" max="62" width="10.81640625" style="93" hidden="1" customWidth="1" outlineLevel="4"/>
    <col min="63" max="63" width="10.81640625" style="15" hidden="1" customWidth="1" outlineLevel="4"/>
    <col min="64" max="64" width="10.81640625" style="92" hidden="1" customWidth="1" outlineLevel="4"/>
    <col min="65" max="66" width="10.81640625" style="93" hidden="1" customWidth="1" outlineLevel="4"/>
    <col min="67" max="67" width="12.81640625" style="93" hidden="1" customWidth="1" outlineLevel="4"/>
    <col min="68" max="68" width="11.81640625" style="93" hidden="1" customWidth="1" outlineLevel="4"/>
    <col min="69" max="70" width="10.81640625" style="15" hidden="1" customWidth="1" outlineLevel="4"/>
    <col min="71" max="71" width="13.453125" style="123" hidden="1" customWidth="1" outlineLevel="4"/>
    <col min="72" max="72" width="13.1796875" style="124" hidden="1" customWidth="1" outlineLevel="4"/>
    <col min="73" max="73" width="9.453125" style="15" hidden="1" customWidth="1" outlineLevel="4"/>
    <col min="74" max="74" width="10" style="15" hidden="1" customWidth="1" outlineLevel="4"/>
    <col min="75" max="75" width="11.81640625" style="94" hidden="1" customWidth="1" outlineLevel="4"/>
    <col min="76" max="76" width="10.81640625" style="15" hidden="1" customWidth="1" outlineLevel="4"/>
    <col min="77" max="78" width="10.81640625" style="94" hidden="1" customWidth="1" outlineLevel="4"/>
    <col min="79" max="79" width="15.54296875" style="15" hidden="1" customWidth="1" outlineLevel="4"/>
    <col min="80" max="80" width="11.54296875" style="15" hidden="1" customWidth="1" outlineLevel="4"/>
    <col min="81" max="82" width="14.1796875" style="15" hidden="1" customWidth="1" outlineLevel="4"/>
    <col min="83" max="83" width="2.81640625" style="15" hidden="1" customWidth="1" outlineLevel="4"/>
    <col min="84" max="86" width="10.81640625" style="15" hidden="1" customWidth="1" outlineLevel="4"/>
    <col min="87" max="87" width="11.1796875" style="15" hidden="1" customWidth="1" outlineLevel="4"/>
    <col min="88" max="88" width="10.81640625" style="15" hidden="1" customWidth="1" outlineLevel="4"/>
    <col min="89" max="89" width="2.81640625" style="15" hidden="1" customWidth="1"/>
    <col min="90" max="93" width="10.81640625" style="15" hidden="1" customWidth="1"/>
    <col min="94" max="149" width="10.81640625" style="15" customWidth="1"/>
    <col min="150" max="16384" width="10.81640625" style="15"/>
  </cols>
  <sheetData>
    <row r="1" spans="1:242" ht="14.5">
      <c r="B1" s="16"/>
      <c r="D1" s="17"/>
      <c r="E1" s="18"/>
      <c r="F1" s="19"/>
      <c r="G1" s="20"/>
      <c r="H1" s="20"/>
      <c r="I1" s="20"/>
      <c r="J1" s="21"/>
      <c r="K1" s="20"/>
      <c r="L1" s="22"/>
      <c r="M1" s="23"/>
      <c r="N1" s="23"/>
      <c r="O1" s="126"/>
      <c r="P1" s="24"/>
      <c r="Q1" s="25"/>
      <c r="R1" s="19"/>
      <c r="S1" s="26"/>
      <c r="T1" s="27"/>
      <c r="U1" s="68" t="s">
        <v>0</v>
      </c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>
        <v>3.3799999999999997E-2</v>
      </c>
      <c r="BA1" s="27" t="s">
        <v>179</v>
      </c>
      <c r="BB1" s="68" t="s">
        <v>1</v>
      </c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114" t="s">
        <v>192</v>
      </c>
      <c r="BT1" s="115"/>
      <c r="BU1" s="27"/>
      <c r="BV1" s="27"/>
      <c r="BW1" s="27"/>
      <c r="BX1" s="27"/>
      <c r="BY1" s="27"/>
      <c r="BZ1" s="27"/>
      <c r="CA1" s="27"/>
      <c r="CB1" s="27"/>
      <c r="CD1" s="27"/>
      <c r="CE1" s="27"/>
      <c r="CF1" s="27"/>
      <c r="CG1" s="27"/>
      <c r="CH1" s="27"/>
      <c r="CI1" s="27"/>
      <c r="CJ1" s="27"/>
      <c r="CK1" s="27" t="s">
        <v>179</v>
      </c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</row>
    <row r="2" spans="1:242">
      <c r="A2" s="28"/>
      <c r="C2" s="28"/>
      <c r="D2" s="17"/>
      <c r="E2" s="18"/>
      <c r="F2" s="19"/>
      <c r="G2" s="20"/>
      <c r="H2" s="20"/>
      <c r="I2" s="20"/>
      <c r="J2" s="21"/>
      <c r="K2" s="20"/>
      <c r="L2" s="22"/>
      <c r="M2" s="23"/>
      <c r="N2" s="23"/>
      <c r="O2" s="127"/>
      <c r="P2" s="24"/>
      <c r="Q2" s="23"/>
      <c r="R2" s="19"/>
      <c r="S2" s="26"/>
      <c r="T2" s="27"/>
      <c r="U2" s="29" t="s">
        <v>2</v>
      </c>
      <c r="V2" s="30"/>
      <c r="W2" s="30"/>
      <c r="X2" s="30" t="s">
        <v>39</v>
      </c>
      <c r="Y2" s="30"/>
      <c r="Z2" s="30"/>
      <c r="AA2" s="31"/>
      <c r="AB2" s="32"/>
      <c r="AC2" s="33"/>
      <c r="AE2" s="33"/>
      <c r="AF2" s="95" t="s">
        <v>181</v>
      </c>
      <c r="AG2" s="33"/>
      <c r="AH2" s="33"/>
      <c r="AI2" s="33"/>
      <c r="AJ2" s="33"/>
      <c r="AK2" s="30"/>
      <c r="AL2" s="30"/>
      <c r="AM2" s="30"/>
      <c r="AN2" s="34"/>
      <c r="AO2" s="35" t="s">
        <v>5</v>
      </c>
      <c r="AP2" s="36" t="s">
        <v>5</v>
      </c>
      <c r="AQ2" s="36" t="s">
        <v>5</v>
      </c>
      <c r="AR2" s="35" t="s">
        <v>53</v>
      </c>
      <c r="AS2" s="35" t="s">
        <v>183</v>
      </c>
      <c r="AT2" s="35" t="s">
        <v>184</v>
      </c>
      <c r="AU2" s="27"/>
      <c r="AV2" s="37" t="s">
        <v>6</v>
      </c>
      <c r="AW2" s="37"/>
      <c r="AX2" s="37"/>
      <c r="AY2" s="37"/>
      <c r="AZ2" s="37"/>
      <c r="BA2" s="27"/>
      <c r="BB2" s="29" t="s">
        <v>2</v>
      </c>
      <c r="BC2" s="72"/>
      <c r="BD2" s="30"/>
      <c r="BE2" s="30"/>
      <c r="BF2" s="30" t="s">
        <v>39</v>
      </c>
      <c r="BG2" s="30"/>
      <c r="BH2" s="31"/>
      <c r="BI2" s="32"/>
      <c r="BJ2" s="33"/>
      <c r="BL2" s="33"/>
      <c r="BM2" s="33"/>
      <c r="BN2" s="33"/>
      <c r="BO2" s="33"/>
      <c r="BP2" s="33"/>
      <c r="BQ2" s="30"/>
      <c r="BR2" s="30"/>
      <c r="BS2" s="116"/>
      <c r="BT2" s="117"/>
      <c r="BU2" s="30"/>
      <c r="BV2" s="30"/>
      <c r="BW2" s="34"/>
      <c r="BX2" s="35" t="s">
        <v>5</v>
      </c>
      <c r="BY2" s="36" t="s">
        <v>5</v>
      </c>
      <c r="BZ2" s="36" t="s">
        <v>5</v>
      </c>
      <c r="CA2" s="35" t="s">
        <v>53</v>
      </c>
      <c r="CB2" s="35" t="s">
        <v>183</v>
      </c>
      <c r="CC2" s="35" t="s">
        <v>184</v>
      </c>
      <c r="CD2" s="35" t="s">
        <v>60</v>
      </c>
      <c r="CE2" s="27"/>
      <c r="CF2" s="37" t="s">
        <v>6</v>
      </c>
      <c r="CG2" s="37"/>
      <c r="CH2" s="37"/>
      <c r="CI2" s="37"/>
      <c r="CJ2" s="37"/>
      <c r="CK2" s="27"/>
      <c r="CL2" s="27"/>
      <c r="CM2" s="27" t="s">
        <v>199</v>
      </c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</row>
    <row r="3" spans="1:242">
      <c r="A3" s="28" t="s">
        <v>7</v>
      </c>
      <c r="C3" s="28" t="s">
        <v>0</v>
      </c>
      <c r="D3" s="17"/>
      <c r="E3" s="18" t="s">
        <v>1</v>
      </c>
      <c r="F3" s="19"/>
      <c r="G3" s="38" t="s">
        <v>8</v>
      </c>
      <c r="H3" s="38"/>
      <c r="I3" s="38"/>
      <c r="J3" s="21"/>
      <c r="K3" s="20" t="s">
        <v>9</v>
      </c>
      <c r="L3" s="22"/>
      <c r="M3" s="39" t="s">
        <v>0</v>
      </c>
      <c r="N3" s="39"/>
      <c r="O3" s="128" t="s">
        <v>1</v>
      </c>
      <c r="P3" s="40"/>
      <c r="Q3" s="39" t="s">
        <v>10</v>
      </c>
      <c r="R3" s="41"/>
      <c r="S3" s="42" t="s">
        <v>11</v>
      </c>
      <c r="T3" s="27"/>
      <c r="V3" s="15" t="s">
        <v>35</v>
      </c>
      <c r="W3" s="15" t="s">
        <v>35</v>
      </c>
      <c r="X3" s="15" t="s">
        <v>35</v>
      </c>
      <c r="Z3" s="30"/>
      <c r="AB3" s="133" t="s">
        <v>62</v>
      </c>
      <c r="AC3" s="135"/>
      <c r="AD3" s="133" t="s">
        <v>64</v>
      </c>
      <c r="AE3" s="134"/>
      <c r="AF3" s="134"/>
      <c r="AG3" s="134"/>
      <c r="AH3" s="134"/>
      <c r="AI3" s="134"/>
      <c r="AJ3" s="134"/>
      <c r="AK3" s="134"/>
      <c r="AL3" s="133" t="s">
        <v>61</v>
      </c>
      <c r="AM3" s="134"/>
      <c r="AN3" s="135"/>
      <c r="AO3" s="35" t="s">
        <v>36</v>
      </c>
      <c r="AP3" s="45" t="s">
        <v>67</v>
      </c>
      <c r="AQ3" s="45" t="s">
        <v>42</v>
      </c>
      <c r="AR3" s="19" t="s">
        <v>40</v>
      </c>
      <c r="AS3" s="19" t="s">
        <v>40</v>
      </c>
      <c r="AT3" s="19" t="s">
        <v>40</v>
      </c>
      <c r="AU3" s="27"/>
      <c r="AW3" s="19" t="s">
        <v>45</v>
      </c>
      <c r="AX3" s="19" t="s">
        <v>45</v>
      </c>
      <c r="AY3" s="19" t="s">
        <v>13</v>
      </c>
      <c r="AZ3" s="19" t="s">
        <v>14</v>
      </c>
      <c r="BA3" s="27"/>
      <c r="BB3" s="96"/>
      <c r="BC3" s="46" t="s">
        <v>35</v>
      </c>
      <c r="BD3" s="46" t="s">
        <v>35</v>
      </c>
      <c r="BE3" s="46" t="s">
        <v>35</v>
      </c>
      <c r="BF3" s="46"/>
      <c r="BG3" s="47"/>
      <c r="BI3" s="133" t="s">
        <v>62</v>
      </c>
      <c r="BJ3" s="135"/>
      <c r="BK3" s="133" t="s">
        <v>64</v>
      </c>
      <c r="BL3" s="134"/>
      <c r="BM3" s="134"/>
      <c r="BN3" s="134"/>
      <c r="BO3" s="134"/>
      <c r="BP3" s="134"/>
      <c r="BQ3" s="134"/>
      <c r="BR3" s="103"/>
      <c r="BS3" s="118"/>
      <c r="BT3" s="118"/>
      <c r="BU3" s="133" t="s">
        <v>61</v>
      </c>
      <c r="BV3" s="134"/>
      <c r="BW3" s="135"/>
      <c r="BX3" s="35" t="s">
        <v>36</v>
      </c>
      <c r="BY3" s="45" t="s">
        <v>67</v>
      </c>
      <c r="BZ3" s="45" t="s">
        <v>42</v>
      </c>
      <c r="CA3" s="19" t="s">
        <v>40</v>
      </c>
      <c r="CB3" s="19" t="s">
        <v>40</v>
      </c>
      <c r="CC3" s="19" t="s">
        <v>40</v>
      </c>
      <c r="CD3" s="19" t="s">
        <v>40</v>
      </c>
      <c r="CE3" s="27"/>
      <c r="CG3" s="19" t="s">
        <v>45</v>
      </c>
      <c r="CH3" s="19" t="s">
        <v>45</v>
      </c>
      <c r="CI3" s="19" t="s">
        <v>13</v>
      </c>
      <c r="CJ3" s="19" t="s">
        <v>14</v>
      </c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pans="1:242">
      <c r="A4" s="48" t="s">
        <v>20</v>
      </c>
      <c r="B4" s="49"/>
      <c r="C4" s="48" t="s">
        <v>21</v>
      </c>
      <c r="D4" s="50"/>
      <c r="E4" s="51" t="s">
        <v>21</v>
      </c>
      <c r="F4" s="52"/>
      <c r="G4" s="53" t="s">
        <v>22</v>
      </c>
      <c r="H4" s="53"/>
      <c r="I4" s="53" t="s">
        <v>59</v>
      </c>
      <c r="J4" s="54"/>
      <c r="K4" s="55" t="s">
        <v>23</v>
      </c>
      <c r="L4" s="56"/>
      <c r="M4" s="57" t="s">
        <v>10</v>
      </c>
      <c r="N4" s="57"/>
      <c r="O4" s="129" t="s">
        <v>10</v>
      </c>
      <c r="P4" s="58"/>
      <c r="Q4" s="57" t="s">
        <v>24</v>
      </c>
      <c r="R4" s="59"/>
      <c r="S4" s="60" t="s">
        <v>25</v>
      </c>
      <c r="T4" s="27"/>
      <c r="U4" s="29" t="s">
        <v>12</v>
      </c>
      <c r="V4" s="30" t="s">
        <v>13</v>
      </c>
      <c r="W4" s="30" t="s">
        <v>14</v>
      </c>
      <c r="X4" s="30" t="s">
        <v>15</v>
      </c>
      <c r="Y4" s="30" t="s">
        <v>16</v>
      </c>
      <c r="Z4" s="30" t="s">
        <v>17</v>
      </c>
      <c r="AA4" s="61" t="s">
        <v>52</v>
      </c>
      <c r="AB4" s="104" t="s">
        <v>71</v>
      </c>
      <c r="AC4" s="62" t="s">
        <v>63</v>
      </c>
      <c r="AD4" s="19" t="s">
        <v>51</v>
      </c>
      <c r="AE4" s="62" t="s">
        <v>49</v>
      </c>
      <c r="AF4" s="62" t="s">
        <v>180</v>
      </c>
      <c r="AG4" s="62" t="s">
        <v>66</v>
      </c>
      <c r="AH4" s="62" t="s">
        <v>70</v>
      </c>
      <c r="AI4" s="63" t="s">
        <v>68</v>
      </c>
      <c r="AJ4" s="63" t="s">
        <v>69</v>
      </c>
      <c r="AK4" s="64" t="s">
        <v>50</v>
      </c>
      <c r="AL4" s="63" t="s">
        <v>174</v>
      </c>
      <c r="AM4" s="105" t="s">
        <v>65</v>
      </c>
      <c r="AN4" s="105" t="s">
        <v>182</v>
      </c>
      <c r="AO4" s="35" t="s">
        <v>18</v>
      </c>
      <c r="AP4" s="36" t="s">
        <v>18</v>
      </c>
      <c r="AQ4" s="36"/>
      <c r="AR4" s="35" t="s">
        <v>41</v>
      </c>
      <c r="AS4" s="35" t="s">
        <v>41</v>
      </c>
      <c r="AT4" s="35" t="s">
        <v>41</v>
      </c>
      <c r="AU4" s="27"/>
      <c r="AV4" s="27" t="s">
        <v>19</v>
      </c>
      <c r="AW4" s="65" t="s">
        <v>3</v>
      </c>
      <c r="AX4" s="65" t="s">
        <v>4</v>
      </c>
      <c r="AY4" s="65" t="s">
        <v>35</v>
      </c>
      <c r="AZ4" s="65" t="s">
        <v>35</v>
      </c>
      <c r="BA4" s="27"/>
      <c r="BB4" s="106" t="s">
        <v>72</v>
      </c>
      <c r="BC4" s="66" t="s">
        <v>13</v>
      </c>
      <c r="BD4" s="66" t="s">
        <v>14</v>
      </c>
      <c r="BE4" s="66" t="s">
        <v>15</v>
      </c>
      <c r="BF4" s="66" t="s">
        <v>16</v>
      </c>
      <c r="BG4" s="47" t="s">
        <v>17</v>
      </c>
      <c r="BH4" s="61" t="s">
        <v>52</v>
      </c>
      <c r="BI4" s="107" t="s">
        <v>71</v>
      </c>
      <c r="BJ4" s="108" t="s">
        <v>63</v>
      </c>
      <c r="BK4" s="109" t="s">
        <v>51</v>
      </c>
      <c r="BL4" s="108" t="s">
        <v>49</v>
      </c>
      <c r="BM4" s="62" t="s">
        <v>180</v>
      </c>
      <c r="BN4" s="108" t="s">
        <v>66</v>
      </c>
      <c r="BO4" s="108" t="s">
        <v>70</v>
      </c>
      <c r="BP4" s="110" t="s">
        <v>68</v>
      </c>
      <c r="BQ4" s="110" t="s">
        <v>69</v>
      </c>
      <c r="BR4" s="111" t="s">
        <v>72</v>
      </c>
      <c r="BS4" s="119" t="s">
        <v>190</v>
      </c>
      <c r="BT4" s="119" t="s">
        <v>191</v>
      </c>
      <c r="BU4" s="111" t="s">
        <v>174</v>
      </c>
      <c r="BV4" s="111" t="s">
        <v>65</v>
      </c>
      <c r="BW4" s="112" t="s">
        <v>182</v>
      </c>
      <c r="BX4" s="35" t="s">
        <v>18</v>
      </c>
      <c r="BY4" s="36" t="s">
        <v>18</v>
      </c>
      <c r="BZ4" s="36"/>
      <c r="CA4" s="35" t="s">
        <v>41</v>
      </c>
      <c r="CB4" s="35" t="s">
        <v>41</v>
      </c>
      <c r="CC4" s="35" t="s">
        <v>41</v>
      </c>
      <c r="CD4" s="35" t="s">
        <v>41</v>
      </c>
      <c r="CE4" s="27"/>
      <c r="CF4" s="27" t="s">
        <v>19</v>
      </c>
      <c r="CG4" s="65" t="s">
        <v>3</v>
      </c>
      <c r="CH4" s="65" t="s">
        <v>4</v>
      </c>
      <c r="CI4" s="65" t="s">
        <v>35</v>
      </c>
      <c r="CJ4" s="65" t="s">
        <v>35</v>
      </c>
      <c r="CK4" s="27"/>
      <c r="CL4" s="27"/>
      <c r="CM4" s="27" t="s">
        <v>35</v>
      </c>
      <c r="CN4" s="27" t="s">
        <v>18</v>
      </c>
      <c r="CO4" s="27" t="s">
        <v>200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</row>
    <row r="5" spans="1:242">
      <c r="A5" s="28">
        <v>1</v>
      </c>
      <c r="B5" s="27"/>
      <c r="C5" s="67" t="s">
        <v>26</v>
      </c>
      <c r="D5" s="68"/>
      <c r="E5" s="69" t="s">
        <v>26</v>
      </c>
      <c r="F5" s="27"/>
      <c r="G5" s="70"/>
      <c r="H5" s="70"/>
      <c r="I5" s="70"/>
      <c r="J5" s="71"/>
      <c r="K5" s="72">
        <v>100</v>
      </c>
      <c r="L5" s="73"/>
      <c r="M5" s="23">
        <f t="shared" ref="M5:M31" si="0">AA5+AR5+AT5</f>
        <v>38.500140719999997</v>
      </c>
      <c r="N5" s="23"/>
      <c r="O5" s="130">
        <f>BH5+CA5+CC5+CO5</f>
        <v>48.250994479999996</v>
      </c>
      <c r="P5" s="74"/>
      <c r="Q5" s="23">
        <f>O5-M5</f>
        <v>9.7508537599999983</v>
      </c>
      <c r="R5" s="65"/>
      <c r="S5" s="26">
        <f t="shared" ref="S5:S12" si="1">ROUND(Q5/M5,3)</f>
        <v>0.253</v>
      </c>
      <c r="T5" s="27"/>
      <c r="U5" s="29">
        <v>20</v>
      </c>
      <c r="V5" s="30">
        <v>0.12784999999999999</v>
      </c>
      <c r="W5" s="30">
        <f>V5</f>
        <v>0.12784999999999999</v>
      </c>
      <c r="X5" s="30">
        <v>9.3170000000000003E-2</v>
      </c>
      <c r="Y5" s="30"/>
      <c r="Z5" s="30"/>
      <c r="AA5" s="75">
        <f t="shared" ref="AA5:AA31" si="2">ROUND(U5+IF(K5&lt;=500,K5*V5,500*V5+(K5-500)*W5),2)</f>
        <v>32.79</v>
      </c>
      <c r="AB5" s="33">
        <v>0.4</v>
      </c>
      <c r="AC5" s="33">
        <v>0</v>
      </c>
      <c r="AD5" s="15">
        <v>5.8699999999999996E-4</v>
      </c>
      <c r="AE5" s="33">
        <v>1.2200000000000003E-2</v>
      </c>
      <c r="AF5" s="33">
        <v>0</v>
      </c>
      <c r="AG5" s="33">
        <v>5.8E-4</v>
      </c>
      <c r="AH5" s="33">
        <v>-6.8000000000000005E-4</v>
      </c>
      <c r="AI5" s="30">
        <v>2.2599999999999999E-3</v>
      </c>
      <c r="AJ5" s="30"/>
      <c r="AK5" s="76">
        <v>0</v>
      </c>
      <c r="AL5" s="76">
        <v>0</v>
      </c>
      <c r="AM5" s="76">
        <v>3.9449999999999999E-2</v>
      </c>
      <c r="AN5" s="76">
        <v>7.0704000000000003E-2</v>
      </c>
      <c r="AO5" s="77">
        <v>0</v>
      </c>
      <c r="AP5" s="78">
        <v>0</v>
      </c>
      <c r="AQ5" s="34">
        <v>0</v>
      </c>
      <c r="AR5" s="77">
        <f t="shared" ref="AR5:AR31" si="3">ROUND((AB5+AC5)+(K5*(AD5+AE5+AF5+AG5+AI5+AK5+AH5)),2)</f>
        <v>1.89</v>
      </c>
      <c r="AS5" s="77">
        <f t="shared" ref="AS5:AS31" si="4">ROUND(AA5+AR5,2)</f>
        <v>34.68</v>
      </c>
      <c r="AT5" s="77">
        <f t="shared" ref="AT5:AT12" si="5">(AS5*AL5)+(AS5*AM5)+(AN5*AS5)</f>
        <v>3.8201407200000004</v>
      </c>
      <c r="AU5" s="27"/>
      <c r="AV5" s="79"/>
      <c r="AW5" s="79"/>
      <c r="AX5" s="79">
        <f t="shared" ref="AX5:AX20" si="6">1-AW5</f>
        <v>1</v>
      </c>
      <c r="AY5" s="79"/>
      <c r="AZ5" s="79"/>
      <c r="BA5" s="27"/>
      <c r="BB5" s="99">
        <f>IF(K5&lt;=Cust_Block,'Rate Export from RD'!$B$5,'Rate Export from RD'!$B$6)</f>
        <v>26</v>
      </c>
      <c r="BC5" s="80">
        <f>'Rate Export from RD'!$C$7</f>
        <v>0.1575</v>
      </c>
      <c r="BD5" s="80">
        <f>'Rate Export from RD'!$C$8</f>
        <v>0.11835591606999415</v>
      </c>
      <c r="BE5" s="80">
        <f>'Rate Export from RD'!$C$9</f>
        <v>0</v>
      </c>
      <c r="BF5" s="30">
        <f>'Rate Export from RD'!$C$10</f>
        <v>9.2880000000000004E-2</v>
      </c>
      <c r="BG5" s="30">
        <v>0</v>
      </c>
      <c r="BH5" s="75">
        <f t="shared" ref="BH5:BH31" si="7">ROUND(BB5+MIN(K5,Block_1_Energy)*BC5+MAX(0,MIN(Block_2_Energy-Block_1_Energy,K5-Block_1_Energy))*BD5+MAX(0,K5-Block_2_Energy)*BE5,2)</f>
        <v>41.75</v>
      </c>
      <c r="BI5" s="33">
        <f t="shared" ref="BI5:BR5" si="8">AB5</f>
        <v>0.4</v>
      </c>
      <c r="BJ5" s="33">
        <f t="shared" si="8"/>
        <v>0</v>
      </c>
      <c r="BK5" s="33">
        <f t="shared" si="8"/>
        <v>5.8699999999999996E-4</v>
      </c>
      <c r="BL5" s="33">
        <f t="shared" si="8"/>
        <v>1.2200000000000003E-2</v>
      </c>
      <c r="BM5" s="33">
        <f t="shared" si="8"/>
        <v>0</v>
      </c>
      <c r="BN5" s="33">
        <f t="shared" si="8"/>
        <v>5.8E-4</v>
      </c>
      <c r="BO5" s="33">
        <f t="shared" si="8"/>
        <v>-6.8000000000000005E-4</v>
      </c>
      <c r="BP5" s="33">
        <f t="shared" si="8"/>
        <v>2.2599999999999999E-3</v>
      </c>
      <c r="BQ5" s="33">
        <f t="shared" si="8"/>
        <v>0</v>
      </c>
      <c r="BR5" s="33">
        <f t="shared" si="8"/>
        <v>0</v>
      </c>
      <c r="BS5" s="120">
        <v>4.7800000000000004E-3</v>
      </c>
      <c r="BT5" s="116">
        <v>0</v>
      </c>
      <c r="BU5" s="33">
        <v>0</v>
      </c>
      <c r="BV5" s="33">
        <f t="shared" ref="BV5:BW12" si="9">AM5</f>
        <v>3.9449999999999999E-2</v>
      </c>
      <c r="BW5" s="33">
        <f t="shared" si="9"/>
        <v>7.0704000000000003E-2</v>
      </c>
      <c r="BX5" s="77">
        <v>0</v>
      </c>
      <c r="BY5" s="78">
        <v>0</v>
      </c>
      <c r="BZ5" s="34">
        <v>0</v>
      </c>
      <c r="CA5" s="77">
        <f>ROUND((BI5+BJ5)+(K5*(BK5+BL5+BM5+BN5+BO5+BP5+BR5+BS5)),2)</f>
        <v>2.37</v>
      </c>
      <c r="CB5" s="77">
        <f>ROUND(BH5+CA5,2)</f>
        <v>44.12</v>
      </c>
      <c r="CC5" s="77">
        <f>(CB5*BU5)+(CB5*BV5)+(CB5*BW5)</f>
        <v>4.8599944799999992</v>
      </c>
      <c r="CD5" s="77"/>
      <c r="CE5" s="27"/>
      <c r="CF5" s="79"/>
      <c r="CG5" s="79"/>
      <c r="CH5" s="79">
        <f t="shared" ref="CH5:CH20" si="10">1-CG5</f>
        <v>1</v>
      </c>
      <c r="CI5" s="79"/>
      <c r="CJ5" s="79"/>
      <c r="CK5" s="27"/>
      <c r="CL5" s="27"/>
      <c r="CM5" s="27">
        <v>-7.2899999999999996E-3</v>
      </c>
      <c r="CN5" s="27"/>
      <c r="CO5" s="27">
        <f>CM5*K5</f>
        <v>-0.72899999999999998</v>
      </c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</row>
    <row r="6" spans="1:242">
      <c r="A6" s="28">
        <f t="shared" ref="A6:A12" si="11">A5+1</f>
        <v>2</v>
      </c>
      <c r="B6" s="27"/>
      <c r="C6" s="28"/>
      <c r="D6" s="27"/>
      <c r="E6" s="18"/>
      <c r="F6" s="27"/>
      <c r="G6" s="70" t="s">
        <v>27</v>
      </c>
      <c r="H6" s="70"/>
      <c r="I6" s="70" t="s">
        <v>27</v>
      </c>
      <c r="J6" s="71"/>
      <c r="K6" s="72">
        <v>200</v>
      </c>
      <c r="L6" s="73"/>
      <c r="M6" s="23">
        <f t="shared" si="0"/>
        <v>54.353139839999997</v>
      </c>
      <c r="N6" s="23"/>
      <c r="O6" s="130">
        <f t="shared" ref="O6:O31" si="12">BH6+CA6+CC6+CO6</f>
        <v>67.205024899999998</v>
      </c>
      <c r="P6" s="74"/>
      <c r="Q6" s="23">
        <f t="shared" ref="Q6:Q12" si="13">O6-M6</f>
        <v>12.851885060000001</v>
      </c>
      <c r="R6" s="65"/>
      <c r="S6" s="26">
        <f t="shared" si="1"/>
        <v>0.23599999999999999</v>
      </c>
      <c r="T6" s="27"/>
      <c r="U6" s="29">
        <f t="shared" ref="U6:Z6" si="14">U5</f>
        <v>20</v>
      </c>
      <c r="V6" s="30">
        <f t="shared" si="14"/>
        <v>0.12784999999999999</v>
      </c>
      <c r="W6" s="30">
        <f t="shared" si="14"/>
        <v>0.12784999999999999</v>
      </c>
      <c r="X6" s="30">
        <f t="shared" si="14"/>
        <v>9.3170000000000003E-2</v>
      </c>
      <c r="Y6" s="30">
        <f t="shared" si="14"/>
        <v>0</v>
      </c>
      <c r="Z6" s="30">
        <f t="shared" si="14"/>
        <v>0</v>
      </c>
      <c r="AA6" s="75">
        <f t="shared" si="2"/>
        <v>45.57</v>
      </c>
      <c r="AB6" s="32">
        <f t="shared" ref="AB6:AB21" si="15">$AB$5</f>
        <v>0.4</v>
      </c>
      <c r="AC6" s="33">
        <f t="shared" ref="AC6:AC31" si="16">$AC$5</f>
        <v>0</v>
      </c>
      <c r="AD6" s="15">
        <f t="shared" ref="AD6:AD31" si="17">$AD$5</f>
        <v>5.8699999999999996E-4</v>
      </c>
      <c r="AE6" s="33">
        <f t="shared" ref="AE6:AE31" si="18">$AE$5</f>
        <v>1.2200000000000003E-2</v>
      </c>
      <c r="AF6" s="33">
        <f t="shared" ref="AF6:AF31" si="19">$AF$5</f>
        <v>0</v>
      </c>
      <c r="AG6" s="33">
        <f t="shared" ref="AG6:AG31" si="20">$AG$5</f>
        <v>5.8E-4</v>
      </c>
      <c r="AH6" s="33">
        <f t="shared" ref="AH6:AH31" si="21">$AH$5</f>
        <v>-6.8000000000000005E-4</v>
      </c>
      <c r="AI6" s="30">
        <f t="shared" ref="AI6:AI31" si="22">$AI$5</f>
        <v>2.2599999999999999E-3</v>
      </c>
      <c r="AJ6" s="30"/>
      <c r="AK6" s="76">
        <f t="shared" ref="AK6:AQ6" si="23">AK5</f>
        <v>0</v>
      </c>
      <c r="AL6" s="76">
        <f t="shared" si="23"/>
        <v>0</v>
      </c>
      <c r="AM6" s="76">
        <f t="shared" si="23"/>
        <v>3.9449999999999999E-2</v>
      </c>
      <c r="AN6" s="76">
        <f t="shared" si="23"/>
        <v>7.0704000000000003E-2</v>
      </c>
      <c r="AO6" s="77">
        <f t="shared" si="23"/>
        <v>0</v>
      </c>
      <c r="AP6" s="78">
        <f t="shared" si="23"/>
        <v>0</v>
      </c>
      <c r="AQ6" s="34">
        <f t="shared" si="23"/>
        <v>0</v>
      </c>
      <c r="AR6" s="77">
        <f t="shared" si="3"/>
        <v>3.39</v>
      </c>
      <c r="AS6" s="77">
        <f t="shared" si="4"/>
        <v>48.96</v>
      </c>
      <c r="AT6" s="77">
        <f t="shared" si="5"/>
        <v>5.3931398399999999</v>
      </c>
      <c r="AU6" s="27"/>
      <c r="AV6" s="79"/>
      <c r="AW6" s="79"/>
      <c r="AX6" s="79">
        <f t="shared" si="6"/>
        <v>1</v>
      </c>
      <c r="AY6" s="79"/>
      <c r="AZ6" s="79"/>
      <c r="BA6" s="27"/>
      <c r="BB6" s="99">
        <f>IF(K6&lt;=Cust_Block,'Rate Export from RD'!$B$5,'Rate Export from RD'!$B$6)</f>
        <v>26</v>
      </c>
      <c r="BC6" s="30">
        <f t="shared" ref="BC6:BG6" si="24">BC5</f>
        <v>0.1575</v>
      </c>
      <c r="BD6" s="30">
        <f t="shared" si="24"/>
        <v>0.11835591606999415</v>
      </c>
      <c r="BE6" s="30">
        <f t="shared" si="24"/>
        <v>0</v>
      </c>
      <c r="BF6" s="30">
        <f t="shared" si="24"/>
        <v>9.2880000000000004E-2</v>
      </c>
      <c r="BG6" s="30">
        <f t="shared" si="24"/>
        <v>0</v>
      </c>
      <c r="BH6" s="75">
        <f t="shared" si="7"/>
        <v>57.5</v>
      </c>
      <c r="BI6" s="33">
        <f t="shared" ref="BI6:BI31" si="25">$BI$5</f>
        <v>0.4</v>
      </c>
      <c r="BJ6" s="33">
        <f t="shared" ref="BJ6:BJ31" si="26">AC6</f>
        <v>0</v>
      </c>
      <c r="BK6" s="33">
        <f t="shared" ref="BK6:BK31" si="27">AD6</f>
        <v>5.8699999999999996E-4</v>
      </c>
      <c r="BL6" s="33">
        <f t="shared" ref="BL6:BL31" si="28">AE6</f>
        <v>1.2200000000000003E-2</v>
      </c>
      <c r="BM6" s="33">
        <f t="shared" ref="BM6:BM31" si="29">AF6</f>
        <v>0</v>
      </c>
      <c r="BN6" s="33">
        <f t="shared" ref="BN6:BN31" si="30">AG6</f>
        <v>5.8E-4</v>
      </c>
      <c r="BO6" s="33">
        <f t="shared" ref="BO6:BO31" si="31">BO5</f>
        <v>-6.8000000000000005E-4</v>
      </c>
      <c r="BP6" s="33">
        <f t="shared" ref="BP6:BP31" si="32">BP5</f>
        <v>2.2599999999999999E-3</v>
      </c>
      <c r="BQ6" s="33">
        <f t="shared" ref="BQ6:BQ31" si="33">AJ6</f>
        <v>0</v>
      </c>
      <c r="BR6" s="33">
        <f t="shared" ref="BR6:BR31" si="34">AK6</f>
        <v>0</v>
      </c>
      <c r="BS6" s="116">
        <f>$BS$5</f>
        <v>4.7800000000000004E-3</v>
      </c>
      <c r="BT6" s="116">
        <f>$BT$5</f>
        <v>0</v>
      </c>
      <c r="BU6" s="33">
        <f t="shared" ref="BU6:BU31" si="35">BU5</f>
        <v>0</v>
      </c>
      <c r="BV6" s="33">
        <f t="shared" si="9"/>
        <v>3.9449999999999999E-2</v>
      </c>
      <c r="BW6" s="33">
        <f t="shared" si="9"/>
        <v>7.0704000000000003E-2</v>
      </c>
      <c r="BX6" s="77">
        <f>BX5</f>
        <v>0</v>
      </c>
      <c r="BY6" s="78">
        <f>BY5</f>
        <v>0</v>
      </c>
      <c r="BZ6" s="34">
        <f>BZ5</f>
        <v>0</v>
      </c>
      <c r="CA6" s="77">
        <f t="shared" ref="CA6:CA31" si="36">ROUND((BI6+BJ6)+(K6*(BK6+BL6+BM6+BN6+BO6+BP6+BR6+BS6)),2)</f>
        <v>4.3499999999999996</v>
      </c>
      <c r="CB6" s="77">
        <f t="shared" ref="CB6:CB31" si="37">ROUND(BH6+CA6,2)</f>
        <v>61.85</v>
      </c>
      <c r="CC6" s="77">
        <f t="shared" ref="CC6:CC31" si="38">(CB6*BU6)+(CB6*BV6)+(CB6*BW6)</f>
        <v>6.8130249000000003</v>
      </c>
      <c r="CD6" s="77"/>
      <c r="CE6" s="27"/>
      <c r="CF6" s="79"/>
      <c r="CG6" s="79"/>
      <c r="CH6" s="79">
        <f t="shared" si="10"/>
        <v>1</v>
      </c>
      <c r="CI6" s="79"/>
      <c r="CJ6" s="79"/>
      <c r="CK6" s="27"/>
      <c r="CL6" s="27"/>
      <c r="CM6" s="27">
        <f>CM5</f>
        <v>-7.2899999999999996E-3</v>
      </c>
      <c r="CN6" s="27"/>
      <c r="CO6" s="27">
        <f t="shared" ref="CO6:CO41" si="39">CM6*K6</f>
        <v>-1.458</v>
      </c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</row>
    <row r="7" spans="1:242">
      <c r="A7" s="28">
        <f t="shared" si="11"/>
        <v>3</v>
      </c>
      <c r="B7" s="27"/>
      <c r="C7" s="28"/>
      <c r="D7" s="27"/>
      <c r="E7" s="18"/>
      <c r="F7" s="27"/>
      <c r="G7" s="70" t="s">
        <v>27</v>
      </c>
      <c r="H7" s="70"/>
      <c r="I7" s="70" t="s">
        <v>27</v>
      </c>
      <c r="J7" s="71"/>
      <c r="K7" s="72">
        <v>300</v>
      </c>
      <c r="L7" s="73"/>
      <c r="M7" s="23">
        <f t="shared" si="0"/>
        <v>70.206138960000004</v>
      </c>
      <c r="N7" s="23"/>
      <c r="O7" s="130">
        <f t="shared" si="12"/>
        <v>86.147953779999995</v>
      </c>
      <c r="P7" s="74"/>
      <c r="Q7" s="23">
        <f t="shared" si="13"/>
        <v>15.941814819999991</v>
      </c>
      <c r="R7" s="65"/>
      <c r="S7" s="26">
        <f t="shared" si="1"/>
        <v>0.22700000000000001</v>
      </c>
      <c r="T7" s="27"/>
      <c r="U7" s="29">
        <f t="shared" ref="U7:Z12" si="40">U5</f>
        <v>20</v>
      </c>
      <c r="V7" s="30">
        <f t="shared" si="40"/>
        <v>0.12784999999999999</v>
      </c>
      <c r="W7" s="30">
        <f t="shared" si="40"/>
        <v>0.12784999999999999</v>
      </c>
      <c r="X7" s="30">
        <f t="shared" si="40"/>
        <v>9.3170000000000003E-2</v>
      </c>
      <c r="Y7" s="30">
        <f t="shared" si="40"/>
        <v>0</v>
      </c>
      <c r="Z7" s="30">
        <f t="shared" si="40"/>
        <v>0</v>
      </c>
      <c r="AA7" s="75">
        <f t="shared" si="2"/>
        <v>58.36</v>
      </c>
      <c r="AB7" s="32">
        <f t="shared" si="15"/>
        <v>0.4</v>
      </c>
      <c r="AC7" s="33">
        <f t="shared" si="16"/>
        <v>0</v>
      </c>
      <c r="AD7" s="15">
        <f t="shared" si="17"/>
        <v>5.8699999999999996E-4</v>
      </c>
      <c r="AE7" s="33">
        <f t="shared" si="18"/>
        <v>1.2200000000000003E-2</v>
      </c>
      <c r="AF7" s="33">
        <f t="shared" si="19"/>
        <v>0</v>
      </c>
      <c r="AG7" s="33">
        <f t="shared" si="20"/>
        <v>5.8E-4</v>
      </c>
      <c r="AH7" s="33">
        <f t="shared" si="21"/>
        <v>-6.8000000000000005E-4</v>
      </c>
      <c r="AI7" s="30">
        <f t="shared" si="22"/>
        <v>2.2599999999999999E-3</v>
      </c>
      <c r="AJ7" s="30"/>
      <c r="AK7" s="76">
        <f t="shared" ref="AK7:AN12" si="41">AK6</f>
        <v>0</v>
      </c>
      <c r="AL7" s="76">
        <f t="shared" si="41"/>
        <v>0</v>
      </c>
      <c r="AM7" s="76">
        <f t="shared" si="41"/>
        <v>3.9449999999999999E-2</v>
      </c>
      <c r="AN7" s="76">
        <f t="shared" si="41"/>
        <v>7.0704000000000003E-2</v>
      </c>
      <c r="AO7" s="77">
        <f t="shared" ref="AO7:AP12" si="42">AO5</f>
        <v>0</v>
      </c>
      <c r="AP7" s="78">
        <f t="shared" si="42"/>
        <v>0</v>
      </c>
      <c r="AQ7" s="34">
        <f t="shared" ref="AQ7:AQ31" si="43">AQ6</f>
        <v>0</v>
      </c>
      <c r="AR7" s="77">
        <f t="shared" si="3"/>
        <v>4.88</v>
      </c>
      <c r="AS7" s="77">
        <f t="shared" si="4"/>
        <v>63.24</v>
      </c>
      <c r="AT7" s="77">
        <f t="shared" si="5"/>
        <v>6.9661389600000003</v>
      </c>
      <c r="AU7" s="27"/>
      <c r="AV7" s="79"/>
      <c r="AW7" s="79"/>
      <c r="AX7" s="79">
        <f t="shared" si="6"/>
        <v>1</v>
      </c>
      <c r="AY7" s="79"/>
      <c r="AZ7" s="79"/>
      <c r="BA7" s="27"/>
      <c r="BB7" s="99">
        <f>IF(K7&lt;=Cust_Block,'Rate Export from RD'!$B$5,'Rate Export from RD'!$B$6)</f>
        <v>26</v>
      </c>
      <c r="BC7" s="30">
        <f t="shared" ref="BC7:BG12" si="44">BC5</f>
        <v>0.1575</v>
      </c>
      <c r="BD7" s="30">
        <f t="shared" si="44"/>
        <v>0.11835591606999415</v>
      </c>
      <c r="BE7" s="30">
        <f t="shared" si="44"/>
        <v>0</v>
      </c>
      <c r="BF7" s="30">
        <f t="shared" si="44"/>
        <v>9.2880000000000004E-2</v>
      </c>
      <c r="BG7" s="30">
        <f t="shared" si="44"/>
        <v>0</v>
      </c>
      <c r="BH7" s="75">
        <f t="shared" si="7"/>
        <v>73.25</v>
      </c>
      <c r="BI7" s="33">
        <f t="shared" si="25"/>
        <v>0.4</v>
      </c>
      <c r="BJ7" s="33">
        <f t="shared" si="26"/>
        <v>0</v>
      </c>
      <c r="BK7" s="33">
        <f t="shared" si="27"/>
        <v>5.8699999999999996E-4</v>
      </c>
      <c r="BL7" s="33">
        <f t="shared" si="28"/>
        <v>1.2200000000000003E-2</v>
      </c>
      <c r="BM7" s="33">
        <f t="shared" si="29"/>
        <v>0</v>
      </c>
      <c r="BN7" s="33">
        <f t="shared" si="30"/>
        <v>5.8E-4</v>
      </c>
      <c r="BO7" s="33">
        <f t="shared" si="31"/>
        <v>-6.8000000000000005E-4</v>
      </c>
      <c r="BP7" s="33">
        <f t="shared" si="32"/>
        <v>2.2599999999999999E-3</v>
      </c>
      <c r="BQ7" s="33">
        <f t="shared" si="33"/>
        <v>0</v>
      </c>
      <c r="BR7" s="33">
        <f t="shared" si="34"/>
        <v>0</v>
      </c>
      <c r="BS7" s="116">
        <f t="shared" ref="BS7:BS31" si="45">$BS$5</f>
        <v>4.7800000000000004E-3</v>
      </c>
      <c r="BT7" s="116">
        <f t="shared" ref="BT7:BT31" si="46">$BT$5</f>
        <v>0</v>
      </c>
      <c r="BU7" s="33">
        <f t="shared" si="35"/>
        <v>0</v>
      </c>
      <c r="BV7" s="33">
        <f t="shared" si="9"/>
        <v>3.9449999999999999E-2</v>
      </c>
      <c r="BW7" s="33">
        <f t="shared" si="9"/>
        <v>7.0704000000000003E-2</v>
      </c>
      <c r="BX7" s="77">
        <f t="shared" ref="BX7:BY12" si="47">BX5</f>
        <v>0</v>
      </c>
      <c r="BY7" s="78">
        <f t="shared" si="47"/>
        <v>0</v>
      </c>
      <c r="BZ7" s="34">
        <f t="shared" ref="BZ7:BZ31" si="48">BZ6</f>
        <v>0</v>
      </c>
      <c r="CA7" s="77">
        <f t="shared" si="36"/>
        <v>6.32</v>
      </c>
      <c r="CB7" s="77">
        <f t="shared" si="37"/>
        <v>79.569999999999993</v>
      </c>
      <c r="CC7" s="77">
        <f t="shared" si="38"/>
        <v>8.764953779999999</v>
      </c>
      <c r="CD7" s="77"/>
      <c r="CE7" s="27"/>
      <c r="CF7" s="79"/>
      <c r="CG7" s="79"/>
      <c r="CH7" s="79">
        <f t="shared" si="10"/>
        <v>1</v>
      </c>
      <c r="CI7" s="79"/>
      <c r="CJ7" s="79"/>
      <c r="CK7" s="27"/>
      <c r="CL7" s="27"/>
      <c r="CM7" s="27">
        <f t="shared" ref="CM7:CM41" si="49">CM6</f>
        <v>-7.2899999999999996E-3</v>
      </c>
      <c r="CN7" s="27"/>
      <c r="CO7" s="27">
        <f t="shared" si="39"/>
        <v>-2.1869999999999998</v>
      </c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</row>
    <row r="8" spans="1:242">
      <c r="A8" s="28">
        <f t="shared" si="11"/>
        <v>4</v>
      </c>
      <c r="B8" s="27"/>
      <c r="C8" s="28"/>
      <c r="D8" s="27"/>
      <c r="E8" s="18"/>
      <c r="F8" s="27"/>
      <c r="G8" s="70" t="s">
        <v>27</v>
      </c>
      <c r="H8" s="70"/>
      <c r="I8" s="70" t="s">
        <v>27</v>
      </c>
      <c r="J8" s="71"/>
      <c r="K8" s="72">
        <v>400</v>
      </c>
      <c r="L8" s="73"/>
      <c r="M8" s="23">
        <f t="shared" si="0"/>
        <v>86.059138079999997</v>
      </c>
      <c r="N8" s="23"/>
      <c r="O8" s="130">
        <f t="shared" si="12"/>
        <v>105.09088265999999</v>
      </c>
      <c r="P8" s="74"/>
      <c r="Q8" s="23">
        <f t="shared" si="13"/>
        <v>19.031744579999994</v>
      </c>
      <c r="R8" s="65"/>
      <c r="S8" s="26">
        <f t="shared" si="1"/>
        <v>0.221</v>
      </c>
      <c r="T8" s="27"/>
      <c r="U8" s="29">
        <f t="shared" si="40"/>
        <v>20</v>
      </c>
      <c r="V8" s="30">
        <f t="shared" si="40"/>
        <v>0.12784999999999999</v>
      </c>
      <c r="W8" s="30">
        <f t="shared" si="40"/>
        <v>0.12784999999999999</v>
      </c>
      <c r="X8" s="30">
        <f t="shared" si="40"/>
        <v>9.3170000000000003E-2</v>
      </c>
      <c r="Y8" s="30">
        <f t="shared" si="40"/>
        <v>0</v>
      </c>
      <c r="Z8" s="30">
        <f t="shared" si="40"/>
        <v>0</v>
      </c>
      <c r="AA8" s="75">
        <f t="shared" si="2"/>
        <v>71.14</v>
      </c>
      <c r="AB8" s="32">
        <f t="shared" si="15"/>
        <v>0.4</v>
      </c>
      <c r="AC8" s="33">
        <f t="shared" si="16"/>
        <v>0</v>
      </c>
      <c r="AD8" s="15">
        <f t="shared" si="17"/>
        <v>5.8699999999999996E-4</v>
      </c>
      <c r="AE8" s="33">
        <f t="shared" si="18"/>
        <v>1.2200000000000003E-2</v>
      </c>
      <c r="AF8" s="33">
        <f t="shared" si="19"/>
        <v>0</v>
      </c>
      <c r="AG8" s="33">
        <f t="shared" si="20"/>
        <v>5.8E-4</v>
      </c>
      <c r="AH8" s="33">
        <f t="shared" si="21"/>
        <v>-6.8000000000000005E-4</v>
      </c>
      <c r="AI8" s="30">
        <f t="shared" si="22"/>
        <v>2.2599999999999999E-3</v>
      </c>
      <c r="AJ8" s="30"/>
      <c r="AK8" s="76">
        <f t="shared" si="41"/>
        <v>0</v>
      </c>
      <c r="AL8" s="76">
        <f t="shared" si="41"/>
        <v>0</v>
      </c>
      <c r="AM8" s="76">
        <f t="shared" si="41"/>
        <v>3.9449999999999999E-2</v>
      </c>
      <c r="AN8" s="76">
        <f t="shared" si="41"/>
        <v>7.0704000000000003E-2</v>
      </c>
      <c r="AO8" s="77">
        <f t="shared" si="42"/>
        <v>0</v>
      </c>
      <c r="AP8" s="78">
        <f t="shared" si="42"/>
        <v>0</v>
      </c>
      <c r="AQ8" s="34">
        <f t="shared" si="43"/>
        <v>0</v>
      </c>
      <c r="AR8" s="77">
        <f t="shared" si="3"/>
        <v>6.38</v>
      </c>
      <c r="AS8" s="77">
        <f t="shared" si="4"/>
        <v>77.52</v>
      </c>
      <c r="AT8" s="77">
        <f t="shared" si="5"/>
        <v>8.5391380800000007</v>
      </c>
      <c r="AU8" s="27"/>
      <c r="AV8" s="79"/>
      <c r="AW8" s="79"/>
      <c r="AX8" s="79">
        <f t="shared" si="6"/>
        <v>1</v>
      </c>
      <c r="AY8" s="79"/>
      <c r="AZ8" s="79"/>
      <c r="BA8" s="27"/>
      <c r="BB8" s="99">
        <f>IF(K8&lt;=Cust_Block,'Rate Export from RD'!$B$5,'Rate Export from RD'!$B$6)</f>
        <v>26</v>
      </c>
      <c r="BC8" s="30">
        <f t="shared" si="44"/>
        <v>0.1575</v>
      </c>
      <c r="BD8" s="30">
        <f t="shared" si="44"/>
        <v>0.11835591606999415</v>
      </c>
      <c r="BE8" s="30">
        <f t="shared" si="44"/>
        <v>0</v>
      </c>
      <c r="BF8" s="30">
        <f t="shared" si="44"/>
        <v>9.2880000000000004E-2</v>
      </c>
      <c r="BG8" s="30">
        <f t="shared" si="44"/>
        <v>0</v>
      </c>
      <c r="BH8" s="75">
        <f t="shared" si="7"/>
        <v>89</v>
      </c>
      <c r="BI8" s="33">
        <f t="shared" si="25"/>
        <v>0.4</v>
      </c>
      <c r="BJ8" s="33">
        <f t="shared" si="26"/>
        <v>0</v>
      </c>
      <c r="BK8" s="33">
        <f t="shared" si="27"/>
        <v>5.8699999999999996E-4</v>
      </c>
      <c r="BL8" s="33">
        <f t="shared" si="28"/>
        <v>1.2200000000000003E-2</v>
      </c>
      <c r="BM8" s="33">
        <f t="shared" si="29"/>
        <v>0</v>
      </c>
      <c r="BN8" s="33">
        <f t="shared" si="30"/>
        <v>5.8E-4</v>
      </c>
      <c r="BO8" s="33">
        <f t="shared" si="31"/>
        <v>-6.8000000000000005E-4</v>
      </c>
      <c r="BP8" s="33">
        <f t="shared" si="32"/>
        <v>2.2599999999999999E-3</v>
      </c>
      <c r="BQ8" s="33">
        <f t="shared" si="33"/>
        <v>0</v>
      </c>
      <c r="BR8" s="33">
        <f t="shared" si="34"/>
        <v>0</v>
      </c>
      <c r="BS8" s="116">
        <f t="shared" si="45"/>
        <v>4.7800000000000004E-3</v>
      </c>
      <c r="BT8" s="116">
        <f t="shared" si="46"/>
        <v>0</v>
      </c>
      <c r="BU8" s="33">
        <f t="shared" si="35"/>
        <v>0</v>
      </c>
      <c r="BV8" s="33">
        <f t="shared" si="9"/>
        <v>3.9449999999999999E-2</v>
      </c>
      <c r="BW8" s="33">
        <f t="shared" si="9"/>
        <v>7.0704000000000003E-2</v>
      </c>
      <c r="BX8" s="77">
        <f t="shared" si="47"/>
        <v>0</v>
      </c>
      <c r="BY8" s="78">
        <f t="shared" si="47"/>
        <v>0</v>
      </c>
      <c r="BZ8" s="34">
        <f t="shared" si="48"/>
        <v>0</v>
      </c>
      <c r="CA8" s="77">
        <f t="shared" si="36"/>
        <v>8.2899999999999991</v>
      </c>
      <c r="CB8" s="77">
        <f t="shared" si="37"/>
        <v>97.29</v>
      </c>
      <c r="CC8" s="77">
        <f t="shared" si="38"/>
        <v>10.716882660000001</v>
      </c>
      <c r="CD8" s="77"/>
      <c r="CE8" s="27"/>
      <c r="CF8" s="79"/>
      <c r="CG8" s="79"/>
      <c r="CH8" s="79">
        <f t="shared" si="10"/>
        <v>1</v>
      </c>
      <c r="CI8" s="79"/>
      <c r="CJ8" s="79"/>
      <c r="CK8" s="27"/>
      <c r="CL8" s="27"/>
      <c r="CM8" s="27">
        <f t="shared" si="49"/>
        <v>-7.2899999999999996E-3</v>
      </c>
      <c r="CN8" s="27"/>
      <c r="CO8" s="27">
        <f t="shared" si="39"/>
        <v>-2.9159999999999999</v>
      </c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</row>
    <row r="9" spans="1:242">
      <c r="A9" s="28">
        <f t="shared" si="11"/>
        <v>5</v>
      </c>
      <c r="B9" s="27"/>
      <c r="C9" s="28"/>
      <c r="D9" s="27"/>
      <c r="E9" s="18"/>
      <c r="F9" s="27"/>
      <c r="G9" s="70" t="s">
        <v>27</v>
      </c>
      <c r="H9" s="70"/>
      <c r="I9" s="70" t="s">
        <v>27</v>
      </c>
      <c r="J9" s="71"/>
      <c r="K9" s="72">
        <v>500</v>
      </c>
      <c r="L9" s="73"/>
      <c r="M9" s="23">
        <f t="shared" si="0"/>
        <v>101.91213720000002</v>
      </c>
      <c r="N9" s="23"/>
      <c r="O9" s="130">
        <f t="shared" si="12"/>
        <v>124.03381154</v>
      </c>
      <c r="P9" s="74"/>
      <c r="Q9" s="23">
        <f t="shared" si="13"/>
        <v>22.121674339999984</v>
      </c>
      <c r="R9" s="65"/>
      <c r="S9" s="26">
        <f t="shared" si="1"/>
        <v>0.217</v>
      </c>
      <c r="T9" s="27"/>
      <c r="U9" s="29">
        <f t="shared" si="40"/>
        <v>20</v>
      </c>
      <c r="V9" s="30">
        <f t="shared" si="40"/>
        <v>0.12784999999999999</v>
      </c>
      <c r="W9" s="30">
        <f t="shared" si="40"/>
        <v>0.12784999999999999</v>
      </c>
      <c r="X9" s="30">
        <f t="shared" si="40"/>
        <v>9.3170000000000003E-2</v>
      </c>
      <c r="Y9" s="30">
        <f t="shared" si="40"/>
        <v>0</v>
      </c>
      <c r="Z9" s="30">
        <f t="shared" si="40"/>
        <v>0</v>
      </c>
      <c r="AA9" s="75">
        <f t="shared" si="2"/>
        <v>83.93</v>
      </c>
      <c r="AB9" s="32">
        <f t="shared" si="15"/>
        <v>0.4</v>
      </c>
      <c r="AC9" s="33">
        <f t="shared" si="16"/>
        <v>0</v>
      </c>
      <c r="AD9" s="15">
        <f t="shared" si="17"/>
        <v>5.8699999999999996E-4</v>
      </c>
      <c r="AE9" s="33">
        <f t="shared" si="18"/>
        <v>1.2200000000000003E-2</v>
      </c>
      <c r="AF9" s="33">
        <f t="shared" si="19"/>
        <v>0</v>
      </c>
      <c r="AG9" s="33">
        <f t="shared" si="20"/>
        <v>5.8E-4</v>
      </c>
      <c r="AH9" s="33">
        <f t="shared" si="21"/>
        <v>-6.8000000000000005E-4</v>
      </c>
      <c r="AI9" s="30">
        <f t="shared" si="22"/>
        <v>2.2599999999999999E-3</v>
      </c>
      <c r="AJ9" s="30"/>
      <c r="AK9" s="76">
        <f t="shared" si="41"/>
        <v>0</v>
      </c>
      <c r="AL9" s="76">
        <f t="shared" si="41"/>
        <v>0</v>
      </c>
      <c r="AM9" s="76">
        <f t="shared" si="41"/>
        <v>3.9449999999999999E-2</v>
      </c>
      <c r="AN9" s="76">
        <f t="shared" si="41"/>
        <v>7.0704000000000003E-2</v>
      </c>
      <c r="AO9" s="77">
        <f t="shared" si="42"/>
        <v>0</v>
      </c>
      <c r="AP9" s="78">
        <f t="shared" si="42"/>
        <v>0</v>
      </c>
      <c r="AQ9" s="34">
        <f t="shared" si="43"/>
        <v>0</v>
      </c>
      <c r="AR9" s="77">
        <f t="shared" si="3"/>
        <v>7.87</v>
      </c>
      <c r="AS9" s="77">
        <f t="shared" si="4"/>
        <v>91.8</v>
      </c>
      <c r="AT9" s="77">
        <f t="shared" si="5"/>
        <v>10.112137199999999</v>
      </c>
      <c r="AU9" s="27"/>
      <c r="AV9" s="79"/>
      <c r="AW9" s="79"/>
      <c r="AX9" s="79">
        <f t="shared" si="6"/>
        <v>1</v>
      </c>
      <c r="AY9" s="79"/>
      <c r="AZ9" s="79"/>
      <c r="BA9" s="27"/>
      <c r="BB9" s="99">
        <f>IF(K9&lt;=Cust_Block,'Rate Export from RD'!$B$5,'Rate Export from RD'!$B$6)</f>
        <v>26</v>
      </c>
      <c r="BC9" s="30">
        <f t="shared" si="44"/>
        <v>0.1575</v>
      </c>
      <c r="BD9" s="30">
        <f t="shared" si="44"/>
        <v>0.11835591606999415</v>
      </c>
      <c r="BE9" s="30">
        <f t="shared" si="44"/>
        <v>0</v>
      </c>
      <c r="BF9" s="30">
        <f t="shared" si="44"/>
        <v>9.2880000000000004E-2</v>
      </c>
      <c r="BG9" s="30">
        <f t="shared" si="44"/>
        <v>0</v>
      </c>
      <c r="BH9" s="75">
        <f t="shared" si="7"/>
        <v>104.75</v>
      </c>
      <c r="BI9" s="33">
        <f t="shared" si="25"/>
        <v>0.4</v>
      </c>
      <c r="BJ9" s="33">
        <f t="shared" si="26"/>
        <v>0</v>
      </c>
      <c r="BK9" s="33">
        <f t="shared" si="27"/>
        <v>5.8699999999999996E-4</v>
      </c>
      <c r="BL9" s="33">
        <f t="shared" si="28"/>
        <v>1.2200000000000003E-2</v>
      </c>
      <c r="BM9" s="33">
        <f t="shared" si="29"/>
        <v>0</v>
      </c>
      <c r="BN9" s="33">
        <f t="shared" si="30"/>
        <v>5.8E-4</v>
      </c>
      <c r="BO9" s="33">
        <f t="shared" si="31"/>
        <v>-6.8000000000000005E-4</v>
      </c>
      <c r="BP9" s="33">
        <f t="shared" si="32"/>
        <v>2.2599999999999999E-3</v>
      </c>
      <c r="BQ9" s="33">
        <f t="shared" si="33"/>
        <v>0</v>
      </c>
      <c r="BR9" s="33">
        <f t="shared" si="34"/>
        <v>0</v>
      </c>
      <c r="BS9" s="116">
        <f t="shared" si="45"/>
        <v>4.7800000000000004E-3</v>
      </c>
      <c r="BT9" s="116">
        <f t="shared" si="46"/>
        <v>0</v>
      </c>
      <c r="BU9" s="33">
        <f t="shared" si="35"/>
        <v>0</v>
      </c>
      <c r="BV9" s="33">
        <f t="shared" si="9"/>
        <v>3.9449999999999999E-2</v>
      </c>
      <c r="BW9" s="33">
        <f t="shared" si="9"/>
        <v>7.0704000000000003E-2</v>
      </c>
      <c r="BX9" s="77">
        <f t="shared" si="47"/>
        <v>0</v>
      </c>
      <c r="BY9" s="78">
        <f t="shared" si="47"/>
        <v>0</v>
      </c>
      <c r="BZ9" s="34">
        <f t="shared" si="48"/>
        <v>0</v>
      </c>
      <c r="CA9" s="77">
        <f t="shared" si="36"/>
        <v>10.26</v>
      </c>
      <c r="CB9" s="77">
        <f t="shared" si="37"/>
        <v>115.01</v>
      </c>
      <c r="CC9" s="77">
        <f t="shared" si="38"/>
        <v>12.66881154</v>
      </c>
      <c r="CD9" s="77"/>
      <c r="CE9" s="27"/>
      <c r="CF9" s="79"/>
      <c r="CG9" s="79"/>
      <c r="CH9" s="79">
        <f t="shared" si="10"/>
        <v>1</v>
      </c>
      <c r="CI9" s="79"/>
      <c r="CJ9" s="79"/>
      <c r="CK9" s="27"/>
      <c r="CL9" s="27"/>
      <c r="CM9" s="27">
        <f t="shared" si="49"/>
        <v>-7.2899999999999996E-3</v>
      </c>
      <c r="CN9" s="27"/>
      <c r="CO9" s="27">
        <f t="shared" si="39"/>
        <v>-3.645</v>
      </c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</row>
    <row r="10" spans="1:242">
      <c r="A10" s="28">
        <f t="shared" si="11"/>
        <v>6</v>
      </c>
      <c r="B10" s="27"/>
      <c r="C10" s="28"/>
      <c r="D10" s="27"/>
      <c r="E10" s="18"/>
      <c r="F10" s="27"/>
      <c r="G10" s="70" t="s">
        <v>27</v>
      </c>
      <c r="H10" s="70"/>
      <c r="I10" s="70" t="s">
        <v>27</v>
      </c>
      <c r="J10" s="71"/>
      <c r="K10" s="72">
        <v>600</v>
      </c>
      <c r="L10" s="73"/>
      <c r="M10" s="23">
        <f t="shared" si="0"/>
        <v>117.76513632</v>
      </c>
      <c r="N10" s="23"/>
      <c r="O10" s="130">
        <f t="shared" si="12"/>
        <v>142.98784196000003</v>
      </c>
      <c r="P10" s="74"/>
      <c r="Q10" s="23">
        <f t="shared" si="13"/>
        <v>25.222705640000029</v>
      </c>
      <c r="R10" s="65"/>
      <c r="S10" s="26">
        <f t="shared" si="1"/>
        <v>0.214</v>
      </c>
      <c r="T10" s="27"/>
      <c r="U10" s="29">
        <f t="shared" si="40"/>
        <v>20</v>
      </c>
      <c r="V10" s="30">
        <f t="shared" si="40"/>
        <v>0.12784999999999999</v>
      </c>
      <c r="W10" s="30">
        <f t="shared" si="40"/>
        <v>0.12784999999999999</v>
      </c>
      <c r="X10" s="30">
        <f t="shared" si="40"/>
        <v>9.3170000000000003E-2</v>
      </c>
      <c r="Y10" s="30">
        <f t="shared" si="40"/>
        <v>0</v>
      </c>
      <c r="Z10" s="30">
        <f t="shared" si="40"/>
        <v>0</v>
      </c>
      <c r="AA10" s="75">
        <f t="shared" si="2"/>
        <v>96.71</v>
      </c>
      <c r="AB10" s="32">
        <f t="shared" si="15"/>
        <v>0.4</v>
      </c>
      <c r="AC10" s="33">
        <f t="shared" si="16"/>
        <v>0</v>
      </c>
      <c r="AD10" s="15">
        <f t="shared" si="17"/>
        <v>5.8699999999999996E-4</v>
      </c>
      <c r="AE10" s="33">
        <f t="shared" si="18"/>
        <v>1.2200000000000003E-2</v>
      </c>
      <c r="AF10" s="33">
        <f t="shared" si="19"/>
        <v>0</v>
      </c>
      <c r="AG10" s="33">
        <f t="shared" si="20"/>
        <v>5.8E-4</v>
      </c>
      <c r="AH10" s="33">
        <f t="shared" si="21"/>
        <v>-6.8000000000000005E-4</v>
      </c>
      <c r="AI10" s="30">
        <f t="shared" si="22"/>
        <v>2.2599999999999999E-3</v>
      </c>
      <c r="AJ10" s="30"/>
      <c r="AK10" s="76">
        <f t="shared" si="41"/>
        <v>0</v>
      </c>
      <c r="AL10" s="76">
        <f t="shared" si="41"/>
        <v>0</v>
      </c>
      <c r="AM10" s="76">
        <f t="shared" si="41"/>
        <v>3.9449999999999999E-2</v>
      </c>
      <c r="AN10" s="76">
        <f t="shared" si="41"/>
        <v>7.0704000000000003E-2</v>
      </c>
      <c r="AO10" s="77">
        <f t="shared" si="42"/>
        <v>0</v>
      </c>
      <c r="AP10" s="78">
        <f t="shared" si="42"/>
        <v>0</v>
      </c>
      <c r="AQ10" s="34">
        <f t="shared" si="43"/>
        <v>0</v>
      </c>
      <c r="AR10" s="77">
        <f t="shared" si="3"/>
        <v>9.3699999999999992</v>
      </c>
      <c r="AS10" s="77">
        <f t="shared" si="4"/>
        <v>106.08</v>
      </c>
      <c r="AT10" s="77">
        <f t="shared" si="5"/>
        <v>11.68513632</v>
      </c>
      <c r="AU10" s="27"/>
      <c r="AV10" s="79"/>
      <c r="AW10" s="79"/>
      <c r="AX10" s="79">
        <f t="shared" si="6"/>
        <v>1</v>
      </c>
      <c r="AY10" s="79"/>
      <c r="AZ10" s="79"/>
      <c r="BA10" s="27"/>
      <c r="BB10" s="99">
        <f>IF(K10&lt;=Cust_Block,'Rate Export from RD'!$B$5,'Rate Export from RD'!$B$6)</f>
        <v>26</v>
      </c>
      <c r="BC10" s="30">
        <f t="shared" si="44"/>
        <v>0.1575</v>
      </c>
      <c r="BD10" s="30">
        <f t="shared" si="44"/>
        <v>0.11835591606999415</v>
      </c>
      <c r="BE10" s="30">
        <f t="shared" si="44"/>
        <v>0</v>
      </c>
      <c r="BF10" s="30">
        <f t="shared" si="44"/>
        <v>9.2880000000000004E-2</v>
      </c>
      <c r="BG10" s="30">
        <f t="shared" si="44"/>
        <v>0</v>
      </c>
      <c r="BH10" s="75">
        <f t="shared" si="7"/>
        <v>120.5</v>
      </c>
      <c r="BI10" s="33">
        <f t="shared" si="25"/>
        <v>0.4</v>
      </c>
      <c r="BJ10" s="33">
        <f t="shared" si="26"/>
        <v>0</v>
      </c>
      <c r="BK10" s="33">
        <f t="shared" si="27"/>
        <v>5.8699999999999996E-4</v>
      </c>
      <c r="BL10" s="33">
        <f t="shared" si="28"/>
        <v>1.2200000000000003E-2</v>
      </c>
      <c r="BM10" s="33">
        <f t="shared" si="29"/>
        <v>0</v>
      </c>
      <c r="BN10" s="33">
        <f t="shared" si="30"/>
        <v>5.8E-4</v>
      </c>
      <c r="BO10" s="33">
        <f t="shared" si="31"/>
        <v>-6.8000000000000005E-4</v>
      </c>
      <c r="BP10" s="33">
        <f t="shared" si="32"/>
        <v>2.2599999999999999E-3</v>
      </c>
      <c r="BQ10" s="33">
        <f t="shared" si="33"/>
        <v>0</v>
      </c>
      <c r="BR10" s="33">
        <f t="shared" si="34"/>
        <v>0</v>
      </c>
      <c r="BS10" s="116">
        <f t="shared" si="45"/>
        <v>4.7800000000000004E-3</v>
      </c>
      <c r="BT10" s="116">
        <f t="shared" si="46"/>
        <v>0</v>
      </c>
      <c r="BU10" s="33">
        <f t="shared" si="35"/>
        <v>0</v>
      </c>
      <c r="BV10" s="33">
        <f t="shared" si="9"/>
        <v>3.9449999999999999E-2</v>
      </c>
      <c r="BW10" s="33">
        <f t="shared" si="9"/>
        <v>7.0704000000000003E-2</v>
      </c>
      <c r="BX10" s="77">
        <f t="shared" si="47"/>
        <v>0</v>
      </c>
      <c r="BY10" s="78">
        <f t="shared" si="47"/>
        <v>0</v>
      </c>
      <c r="BZ10" s="34">
        <f t="shared" si="48"/>
        <v>0</v>
      </c>
      <c r="CA10" s="77">
        <f t="shared" si="36"/>
        <v>12.24</v>
      </c>
      <c r="CB10" s="77">
        <f t="shared" si="37"/>
        <v>132.74</v>
      </c>
      <c r="CC10" s="77">
        <f t="shared" si="38"/>
        <v>14.621841960000001</v>
      </c>
      <c r="CD10" s="77"/>
      <c r="CE10" s="27"/>
      <c r="CF10" s="79"/>
      <c r="CG10" s="79"/>
      <c r="CH10" s="79">
        <f t="shared" si="10"/>
        <v>1</v>
      </c>
      <c r="CI10" s="79"/>
      <c r="CJ10" s="79"/>
      <c r="CK10" s="27"/>
      <c r="CL10" s="27"/>
      <c r="CM10" s="27">
        <f t="shared" si="49"/>
        <v>-7.2899999999999996E-3</v>
      </c>
      <c r="CN10" s="27"/>
      <c r="CO10" s="27">
        <f t="shared" si="39"/>
        <v>-4.3739999999999997</v>
      </c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</row>
    <row r="11" spans="1:242">
      <c r="A11" s="28">
        <f t="shared" si="11"/>
        <v>7</v>
      </c>
      <c r="B11" s="27"/>
      <c r="C11" s="28"/>
      <c r="D11" s="27"/>
      <c r="E11" s="18"/>
      <c r="F11" s="27"/>
      <c r="G11" s="70" t="s">
        <v>27</v>
      </c>
      <c r="H11" s="70"/>
      <c r="I11" s="70" t="s">
        <v>27</v>
      </c>
      <c r="J11" s="71"/>
      <c r="K11" s="72">
        <v>700</v>
      </c>
      <c r="L11" s="73"/>
      <c r="M11" s="23">
        <f t="shared" si="0"/>
        <v>133.61813544</v>
      </c>
      <c r="N11" s="23"/>
      <c r="O11" s="130">
        <f t="shared" si="12"/>
        <v>157.59006870000002</v>
      </c>
      <c r="P11" s="74"/>
      <c r="Q11" s="23">
        <f t="shared" si="13"/>
        <v>23.971933260000014</v>
      </c>
      <c r="R11" s="65"/>
      <c r="S11" s="26">
        <f t="shared" si="1"/>
        <v>0.17899999999999999</v>
      </c>
      <c r="T11" s="27"/>
      <c r="U11" s="29">
        <f t="shared" si="40"/>
        <v>20</v>
      </c>
      <c r="V11" s="30">
        <f t="shared" si="40"/>
        <v>0.12784999999999999</v>
      </c>
      <c r="W11" s="30">
        <f t="shared" si="40"/>
        <v>0.12784999999999999</v>
      </c>
      <c r="X11" s="30">
        <f t="shared" si="40"/>
        <v>9.3170000000000003E-2</v>
      </c>
      <c r="Y11" s="30">
        <f t="shared" si="40"/>
        <v>0</v>
      </c>
      <c r="Z11" s="30">
        <f t="shared" si="40"/>
        <v>0</v>
      </c>
      <c r="AA11" s="75">
        <f t="shared" si="2"/>
        <v>109.5</v>
      </c>
      <c r="AB11" s="32">
        <f t="shared" si="15"/>
        <v>0.4</v>
      </c>
      <c r="AC11" s="33">
        <f t="shared" si="16"/>
        <v>0</v>
      </c>
      <c r="AD11" s="15">
        <f t="shared" si="17"/>
        <v>5.8699999999999996E-4</v>
      </c>
      <c r="AE11" s="33">
        <f t="shared" si="18"/>
        <v>1.2200000000000003E-2</v>
      </c>
      <c r="AF11" s="33">
        <f t="shared" si="19"/>
        <v>0</v>
      </c>
      <c r="AG11" s="33">
        <f t="shared" si="20"/>
        <v>5.8E-4</v>
      </c>
      <c r="AH11" s="33">
        <f t="shared" si="21"/>
        <v>-6.8000000000000005E-4</v>
      </c>
      <c r="AI11" s="30">
        <f t="shared" si="22"/>
        <v>2.2599999999999999E-3</v>
      </c>
      <c r="AJ11" s="30"/>
      <c r="AK11" s="76">
        <f t="shared" si="41"/>
        <v>0</v>
      </c>
      <c r="AL11" s="76">
        <f t="shared" si="41"/>
        <v>0</v>
      </c>
      <c r="AM11" s="76">
        <f t="shared" si="41"/>
        <v>3.9449999999999999E-2</v>
      </c>
      <c r="AN11" s="76">
        <f t="shared" si="41"/>
        <v>7.0704000000000003E-2</v>
      </c>
      <c r="AO11" s="77">
        <f t="shared" si="42"/>
        <v>0</v>
      </c>
      <c r="AP11" s="78">
        <f t="shared" si="42"/>
        <v>0</v>
      </c>
      <c r="AQ11" s="34">
        <f t="shared" si="43"/>
        <v>0</v>
      </c>
      <c r="AR11" s="77">
        <f t="shared" si="3"/>
        <v>10.86</v>
      </c>
      <c r="AS11" s="77">
        <f t="shared" si="4"/>
        <v>120.36</v>
      </c>
      <c r="AT11" s="77">
        <f t="shared" si="5"/>
        <v>13.25813544</v>
      </c>
      <c r="AU11" s="27"/>
      <c r="AV11" s="79"/>
      <c r="AW11" s="79"/>
      <c r="AX11" s="79">
        <f t="shared" si="6"/>
        <v>1</v>
      </c>
      <c r="AY11" s="79"/>
      <c r="AZ11" s="79"/>
      <c r="BA11" s="27"/>
      <c r="BB11" s="99">
        <f>IF(K11&lt;=Cust_Block,'Rate Export from RD'!$B$5,'Rate Export from RD'!$B$6)</f>
        <v>26</v>
      </c>
      <c r="BC11" s="30">
        <f t="shared" si="44"/>
        <v>0.1575</v>
      </c>
      <c r="BD11" s="30">
        <f t="shared" si="44"/>
        <v>0.11835591606999415</v>
      </c>
      <c r="BE11" s="30">
        <f t="shared" si="44"/>
        <v>0</v>
      </c>
      <c r="BF11" s="30">
        <f t="shared" si="44"/>
        <v>9.2880000000000004E-2</v>
      </c>
      <c r="BG11" s="30">
        <f t="shared" si="44"/>
        <v>0</v>
      </c>
      <c r="BH11" s="75">
        <f t="shared" si="7"/>
        <v>132.34</v>
      </c>
      <c r="BI11" s="33">
        <f t="shared" si="25"/>
        <v>0.4</v>
      </c>
      <c r="BJ11" s="33">
        <f t="shared" si="26"/>
        <v>0</v>
      </c>
      <c r="BK11" s="33">
        <f t="shared" si="27"/>
        <v>5.8699999999999996E-4</v>
      </c>
      <c r="BL11" s="33">
        <f t="shared" si="28"/>
        <v>1.2200000000000003E-2</v>
      </c>
      <c r="BM11" s="33">
        <f t="shared" si="29"/>
        <v>0</v>
      </c>
      <c r="BN11" s="33">
        <f t="shared" si="30"/>
        <v>5.8E-4</v>
      </c>
      <c r="BO11" s="33">
        <f t="shared" si="31"/>
        <v>-6.8000000000000005E-4</v>
      </c>
      <c r="BP11" s="33">
        <f t="shared" si="32"/>
        <v>2.2599999999999999E-3</v>
      </c>
      <c r="BQ11" s="33">
        <f t="shared" si="33"/>
        <v>0</v>
      </c>
      <c r="BR11" s="33">
        <f t="shared" si="34"/>
        <v>0</v>
      </c>
      <c r="BS11" s="116">
        <f t="shared" si="45"/>
        <v>4.7800000000000004E-3</v>
      </c>
      <c r="BT11" s="116">
        <f t="shared" si="46"/>
        <v>0</v>
      </c>
      <c r="BU11" s="33">
        <f t="shared" si="35"/>
        <v>0</v>
      </c>
      <c r="BV11" s="33">
        <f t="shared" si="9"/>
        <v>3.9449999999999999E-2</v>
      </c>
      <c r="BW11" s="33">
        <f t="shared" si="9"/>
        <v>7.0704000000000003E-2</v>
      </c>
      <c r="BX11" s="77">
        <f t="shared" si="47"/>
        <v>0</v>
      </c>
      <c r="BY11" s="78">
        <f t="shared" si="47"/>
        <v>0</v>
      </c>
      <c r="BZ11" s="34">
        <f t="shared" si="48"/>
        <v>0</v>
      </c>
      <c r="CA11" s="77">
        <f t="shared" si="36"/>
        <v>14.21</v>
      </c>
      <c r="CB11" s="77">
        <f t="shared" si="37"/>
        <v>146.55000000000001</v>
      </c>
      <c r="CC11" s="77">
        <f t="shared" si="38"/>
        <v>16.143068700000001</v>
      </c>
      <c r="CD11" s="77"/>
      <c r="CE11" s="27"/>
      <c r="CF11" s="79"/>
      <c r="CG11" s="79"/>
      <c r="CH11" s="79">
        <f t="shared" si="10"/>
        <v>1</v>
      </c>
      <c r="CI11" s="79"/>
      <c r="CJ11" s="79"/>
      <c r="CK11" s="27"/>
      <c r="CL11" s="27"/>
      <c r="CM11" s="27">
        <f t="shared" si="49"/>
        <v>-7.2899999999999996E-3</v>
      </c>
      <c r="CN11" s="27"/>
      <c r="CO11" s="27">
        <f t="shared" si="39"/>
        <v>-5.1029999999999998</v>
      </c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</row>
    <row r="12" spans="1:242">
      <c r="A12" s="28">
        <f t="shared" si="11"/>
        <v>8</v>
      </c>
      <c r="B12" s="27"/>
      <c r="C12" s="28"/>
      <c r="D12" s="27"/>
      <c r="E12" s="18"/>
      <c r="F12" s="27"/>
      <c r="G12" s="70" t="s">
        <v>27</v>
      </c>
      <c r="H12" s="70"/>
      <c r="I12" s="70" t="s">
        <v>27</v>
      </c>
      <c r="J12" s="71"/>
      <c r="K12" s="72">
        <v>800</v>
      </c>
      <c r="L12" s="73"/>
      <c r="M12" s="23">
        <f t="shared" si="0"/>
        <v>149.47113456</v>
      </c>
      <c r="N12" s="23"/>
      <c r="O12" s="130">
        <f t="shared" si="12"/>
        <v>172.18119390000001</v>
      </c>
      <c r="P12" s="74"/>
      <c r="Q12" s="23">
        <f t="shared" si="13"/>
        <v>22.710059340000015</v>
      </c>
      <c r="R12" s="65"/>
      <c r="S12" s="26">
        <f t="shared" si="1"/>
        <v>0.152</v>
      </c>
      <c r="T12" s="27"/>
      <c r="U12" s="29">
        <f t="shared" si="40"/>
        <v>20</v>
      </c>
      <c r="V12" s="30">
        <f t="shared" si="40"/>
        <v>0.12784999999999999</v>
      </c>
      <c r="W12" s="30">
        <f t="shared" si="40"/>
        <v>0.12784999999999999</v>
      </c>
      <c r="X12" s="30">
        <f t="shared" si="40"/>
        <v>9.3170000000000003E-2</v>
      </c>
      <c r="Y12" s="30">
        <f t="shared" si="40"/>
        <v>0</v>
      </c>
      <c r="Z12" s="30">
        <f t="shared" si="40"/>
        <v>0</v>
      </c>
      <c r="AA12" s="75">
        <f t="shared" si="2"/>
        <v>122.28</v>
      </c>
      <c r="AB12" s="32">
        <f t="shared" si="15"/>
        <v>0.4</v>
      </c>
      <c r="AC12" s="33">
        <f t="shared" si="16"/>
        <v>0</v>
      </c>
      <c r="AD12" s="15">
        <f t="shared" si="17"/>
        <v>5.8699999999999996E-4</v>
      </c>
      <c r="AE12" s="33">
        <f t="shared" si="18"/>
        <v>1.2200000000000003E-2</v>
      </c>
      <c r="AF12" s="33">
        <f t="shared" si="19"/>
        <v>0</v>
      </c>
      <c r="AG12" s="33">
        <f t="shared" si="20"/>
        <v>5.8E-4</v>
      </c>
      <c r="AH12" s="33">
        <f t="shared" si="21"/>
        <v>-6.8000000000000005E-4</v>
      </c>
      <c r="AI12" s="30">
        <f t="shared" si="22"/>
        <v>2.2599999999999999E-3</v>
      </c>
      <c r="AJ12" s="30"/>
      <c r="AK12" s="76">
        <f t="shared" si="41"/>
        <v>0</v>
      </c>
      <c r="AL12" s="76">
        <f t="shared" si="41"/>
        <v>0</v>
      </c>
      <c r="AM12" s="76">
        <f t="shared" si="41"/>
        <v>3.9449999999999999E-2</v>
      </c>
      <c r="AN12" s="76">
        <f t="shared" si="41"/>
        <v>7.0704000000000003E-2</v>
      </c>
      <c r="AO12" s="77">
        <f t="shared" si="42"/>
        <v>0</v>
      </c>
      <c r="AP12" s="78">
        <f t="shared" si="42"/>
        <v>0</v>
      </c>
      <c r="AQ12" s="34">
        <f t="shared" si="43"/>
        <v>0</v>
      </c>
      <c r="AR12" s="77">
        <f t="shared" si="3"/>
        <v>12.36</v>
      </c>
      <c r="AS12" s="77">
        <f t="shared" si="4"/>
        <v>134.63999999999999</v>
      </c>
      <c r="AT12" s="77">
        <f t="shared" si="5"/>
        <v>14.831134559999999</v>
      </c>
      <c r="AU12" s="27"/>
      <c r="AV12" s="79"/>
      <c r="AW12" s="79"/>
      <c r="AX12" s="79">
        <f t="shared" si="6"/>
        <v>1</v>
      </c>
      <c r="AY12" s="79"/>
      <c r="AZ12" s="79"/>
      <c r="BA12" s="27"/>
      <c r="BB12" s="99">
        <f>IF(K12&lt;=Cust_Block,'Rate Export from RD'!$B$5,'Rate Export from RD'!$B$6)</f>
        <v>26</v>
      </c>
      <c r="BC12" s="30">
        <f t="shared" si="44"/>
        <v>0.1575</v>
      </c>
      <c r="BD12" s="30">
        <f t="shared" si="44"/>
        <v>0.11835591606999415</v>
      </c>
      <c r="BE12" s="30">
        <f t="shared" si="44"/>
        <v>0</v>
      </c>
      <c r="BF12" s="30">
        <f t="shared" si="44"/>
        <v>9.2880000000000004E-2</v>
      </c>
      <c r="BG12" s="30">
        <f t="shared" si="44"/>
        <v>0</v>
      </c>
      <c r="BH12" s="75">
        <f t="shared" si="7"/>
        <v>144.16999999999999</v>
      </c>
      <c r="BI12" s="33">
        <f t="shared" si="25"/>
        <v>0.4</v>
      </c>
      <c r="BJ12" s="33">
        <f t="shared" si="26"/>
        <v>0</v>
      </c>
      <c r="BK12" s="33">
        <f t="shared" si="27"/>
        <v>5.8699999999999996E-4</v>
      </c>
      <c r="BL12" s="33">
        <f t="shared" si="28"/>
        <v>1.2200000000000003E-2</v>
      </c>
      <c r="BM12" s="33">
        <f t="shared" si="29"/>
        <v>0</v>
      </c>
      <c r="BN12" s="33">
        <f t="shared" si="30"/>
        <v>5.8E-4</v>
      </c>
      <c r="BO12" s="33">
        <f t="shared" si="31"/>
        <v>-6.8000000000000005E-4</v>
      </c>
      <c r="BP12" s="33">
        <f t="shared" si="32"/>
        <v>2.2599999999999999E-3</v>
      </c>
      <c r="BQ12" s="33">
        <f t="shared" si="33"/>
        <v>0</v>
      </c>
      <c r="BR12" s="33">
        <f t="shared" si="34"/>
        <v>0</v>
      </c>
      <c r="BS12" s="116">
        <f t="shared" si="45"/>
        <v>4.7800000000000004E-3</v>
      </c>
      <c r="BT12" s="116">
        <f t="shared" si="46"/>
        <v>0</v>
      </c>
      <c r="BU12" s="33">
        <f t="shared" si="35"/>
        <v>0</v>
      </c>
      <c r="BV12" s="33">
        <f t="shared" si="9"/>
        <v>3.9449999999999999E-2</v>
      </c>
      <c r="BW12" s="33">
        <f t="shared" si="9"/>
        <v>7.0704000000000003E-2</v>
      </c>
      <c r="BX12" s="77">
        <f t="shared" si="47"/>
        <v>0</v>
      </c>
      <c r="BY12" s="78">
        <f t="shared" si="47"/>
        <v>0</v>
      </c>
      <c r="BZ12" s="34">
        <f t="shared" si="48"/>
        <v>0</v>
      </c>
      <c r="CA12" s="77">
        <f t="shared" si="36"/>
        <v>16.18</v>
      </c>
      <c r="CB12" s="77">
        <f t="shared" si="37"/>
        <v>160.35</v>
      </c>
      <c r="CC12" s="77">
        <f t="shared" si="38"/>
        <v>17.6631939</v>
      </c>
      <c r="CD12" s="77"/>
      <c r="CE12" s="27"/>
      <c r="CF12" s="79"/>
      <c r="CG12" s="79"/>
      <c r="CH12" s="79">
        <f t="shared" si="10"/>
        <v>1</v>
      </c>
      <c r="CI12" s="79"/>
      <c r="CJ12" s="79"/>
      <c r="CK12" s="27"/>
      <c r="CL12" s="27"/>
      <c r="CM12" s="27">
        <f t="shared" si="49"/>
        <v>-7.2899999999999996E-3</v>
      </c>
      <c r="CN12" s="27"/>
      <c r="CO12" s="27">
        <f t="shared" si="39"/>
        <v>-5.8319999999999999</v>
      </c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</row>
    <row r="13" spans="1:242">
      <c r="A13" s="28"/>
      <c r="B13" s="27"/>
      <c r="C13" s="28"/>
      <c r="D13" s="27"/>
      <c r="E13" s="18"/>
      <c r="F13" s="27"/>
      <c r="G13" s="70" t="s">
        <v>27</v>
      </c>
      <c r="H13" s="70"/>
      <c r="I13" s="70" t="s">
        <v>27</v>
      </c>
      <c r="J13" s="71"/>
      <c r="K13" s="72">
        <v>900</v>
      </c>
      <c r="L13" s="73"/>
      <c r="M13" s="23">
        <f t="shared" si="0"/>
        <v>165.32413367999999</v>
      </c>
      <c r="N13" s="23"/>
      <c r="O13" s="130">
        <f t="shared" si="12"/>
        <v>186.78342064</v>
      </c>
      <c r="P13" s="74"/>
      <c r="Q13" s="23">
        <f t="shared" ref="Q13:Q31" si="50">O13-M13</f>
        <v>21.459286960000014</v>
      </c>
      <c r="R13" s="65"/>
      <c r="S13" s="26">
        <f t="shared" ref="S13:S31" si="51">ROUND(Q13/M13,3)</f>
        <v>0.13</v>
      </c>
      <c r="T13" s="27"/>
      <c r="U13" s="29">
        <f t="shared" ref="U13:Z13" si="52">U11</f>
        <v>20</v>
      </c>
      <c r="V13" s="30">
        <f t="shared" si="52"/>
        <v>0.12784999999999999</v>
      </c>
      <c r="W13" s="30">
        <f t="shared" si="52"/>
        <v>0.12784999999999999</v>
      </c>
      <c r="X13" s="30">
        <f t="shared" si="52"/>
        <v>9.3170000000000003E-2</v>
      </c>
      <c r="Y13" s="30">
        <f t="shared" si="52"/>
        <v>0</v>
      </c>
      <c r="Z13" s="30">
        <f t="shared" si="52"/>
        <v>0</v>
      </c>
      <c r="AA13" s="75">
        <f t="shared" si="2"/>
        <v>135.07</v>
      </c>
      <c r="AB13" s="32">
        <f t="shared" si="15"/>
        <v>0.4</v>
      </c>
      <c r="AC13" s="33">
        <f t="shared" si="16"/>
        <v>0</v>
      </c>
      <c r="AD13" s="15">
        <f t="shared" si="17"/>
        <v>5.8699999999999996E-4</v>
      </c>
      <c r="AE13" s="33">
        <f t="shared" si="18"/>
        <v>1.2200000000000003E-2</v>
      </c>
      <c r="AF13" s="33">
        <f t="shared" si="19"/>
        <v>0</v>
      </c>
      <c r="AG13" s="33">
        <f t="shared" si="20"/>
        <v>5.8E-4</v>
      </c>
      <c r="AH13" s="33">
        <f t="shared" si="21"/>
        <v>-6.8000000000000005E-4</v>
      </c>
      <c r="AI13" s="30">
        <f t="shared" si="22"/>
        <v>2.2599999999999999E-3</v>
      </c>
      <c r="AJ13" s="30"/>
      <c r="AK13" s="76">
        <f t="shared" ref="AK13:AN13" si="53">AK12</f>
        <v>0</v>
      </c>
      <c r="AL13" s="76">
        <f t="shared" si="53"/>
        <v>0</v>
      </c>
      <c r="AM13" s="76">
        <f t="shared" si="53"/>
        <v>3.9449999999999999E-2</v>
      </c>
      <c r="AN13" s="76">
        <f t="shared" si="53"/>
        <v>7.0704000000000003E-2</v>
      </c>
      <c r="AO13" s="77">
        <f t="shared" ref="AO13:AP13" si="54">AO11</f>
        <v>0</v>
      </c>
      <c r="AP13" s="78">
        <f t="shared" si="54"/>
        <v>0</v>
      </c>
      <c r="AQ13" s="34">
        <f t="shared" si="43"/>
        <v>0</v>
      </c>
      <c r="AR13" s="77">
        <f t="shared" si="3"/>
        <v>13.85</v>
      </c>
      <c r="AS13" s="77">
        <f t="shared" si="4"/>
        <v>148.91999999999999</v>
      </c>
      <c r="AT13" s="77">
        <f t="shared" ref="AT13:AT31" si="55">(AS13*AL13)+(AS13*AM13)+(AN13*AS13)</f>
        <v>16.404133680000001</v>
      </c>
      <c r="AU13" s="27"/>
      <c r="AV13" s="79"/>
      <c r="AW13" s="79"/>
      <c r="AX13" s="79">
        <f t="shared" si="6"/>
        <v>1</v>
      </c>
      <c r="AY13" s="79"/>
      <c r="AZ13" s="79"/>
      <c r="BA13" s="27"/>
      <c r="BB13" s="99">
        <f>IF(K13&lt;=Cust_Block,'Rate Export from RD'!$B$5,'Rate Export from RD'!$B$6)</f>
        <v>26</v>
      </c>
      <c r="BC13" s="30">
        <f t="shared" ref="BC13:BG13" si="56">BC11</f>
        <v>0.1575</v>
      </c>
      <c r="BD13" s="30">
        <f t="shared" si="56"/>
        <v>0.11835591606999415</v>
      </c>
      <c r="BE13" s="30">
        <f t="shared" si="56"/>
        <v>0</v>
      </c>
      <c r="BF13" s="30">
        <f t="shared" si="56"/>
        <v>9.2880000000000004E-2</v>
      </c>
      <c r="BG13" s="30">
        <f t="shared" si="56"/>
        <v>0</v>
      </c>
      <c r="BH13" s="75">
        <f t="shared" si="7"/>
        <v>156.01</v>
      </c>
      <c r="BI13" s="33">
        <f t="shared" si="25"/>
        <v>0.4</v>
      </c>
      <c r="BJ13" s="33">
        <f t="shared" si="26"/>
        <v>0</v>
      </c>
      <c r="BK13" s="33">
        <f t="shared" si="27"/>
        <v>5.8699999999999996E-4</v>
      </c>
      <c r="BL13" s="33">
        <f t="shared" si="28"/>
        <v>1.2200000000000003E-2</v>
      </c>
      <c r="BM13" s="33">
        <f t="shared" si="29"/>
        <v>0</v>
      </c>
      <c r="BN13" s="33">
        <f t="shared" si="30"/>
        <v>5.8E-4</v>
      </c>
      <c r="BO13" s="33">
        <f t="shared" si="31"/>
        <v>-6.8000000000000005E-4</v>
      </c>
      <c r="BP13" s="33">
        <f t="shared" si="32"/>
        <v>2.2599999999999999E-3</v>
      </c>
      <c r="BQ13" s="33">
        <f t="shared" si="33"/>
        <v>0</v>
      </c>
      <c r="BR13" s="33">
        <f t="shared" si="34"/>
        <v>0</v>
      </c>
      <c r="BS13" s="116">
        <f t="shared" si="45"/>
        <v>4.7800000000000004E-3</v>
      </c>
      <c r="BT13" s="116">
        <f t="shared" si="46"/>
        <v>0</v>
      </c>
      <c r="BU13" s="33">
        <f t="shared" si="35"/>
        <v>0</v>
      </c>
      <c r="BV13" s="33">
        <f t="shared" ref="BV13:BV18" si="57">AM13</f>
        <v>3.9449999999999999E-2</v>
      </c>
      <c r="BW13" s="33">
        <f t="shared" ref="BW13:BW18" si="58">AN13</f>
        <v>7.0704000000000003E-2</v>
      </c>
      <c r="BX13" s="77">
        <f t="shared" ref="BX13:BY13" si="59">BX11</f>
        <v>0</v>
      </c>
      <c r="BY13" s="78">
        <f t="shared" si="59"/>
        <v>0</v>
      </c>
      <c r="BZ13" s="34">
        <f t="shared" si="48"/>
        <v>0</v>
      </c>
      <c r="CA13" s="77">
        <f t="shared" si="36"/>
        <v>18.149999999999999</v>
      </c>
      <c r="CB13" s="77">
        <f t="shared" si="37"/>
        <v>174.16</v>
      </c>
      <c r="CC13" s="77">
        <f>(CB13*BU13)+(CB13*BV13)+(CB13*BW13)</f>
        <v>19.184420639999999</v>
      </c>
      <c r="CD13" s="77"/>
      <c r="CE13" s="27"/>
      <c r="CF13" s="79"/>
      <c r="CG13" s="79"/>
      <c r="CH13" s="79"/>
      <c r="CI13" s="79"/>
      <c r="CJ13" s="79"/>
      <c r="CK13" s="27"/>
      <c r="CL13" s="27"/>
      <c r="CM13" s="27">
        <f t="shared" si="49"/>
        <v>-7.2899999999999996E-3</v>
      </c>
      <c r="CN13" s="27"/>
      <c r="CO13" s="27">
        <f t="shared" si="39"/>
        <v>-6.5609999999999999</v>
      </c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</row>
    <row r="14" spans="1:242">
      <c r="A14" s="28"/>
      <c r="B14" s="27"/>
      <c r="C14" s="28"/>
      <c r="D14" s="27"/>
      <c r="E14" s="18"/>
      <c r="F14" s="27"/>
      <c r="G14" s="70" t="s">
        <v>27</v>
      </c>
      <c r="H14" s="70"/>
      <c r="I14" s="70" t="s">
        <v>27</v>
      </c>
      <c r="J14" s="71"/>
      <c r="K14" s="72">
        <v>1000</v>
      </c>
      <c r="L14" s="73"/>
      <c r="M14" s="23">
        <f t="shared" si="0"/>
        <v>181.17713279999998</v>
      </c>
      <c r="N14" s="23"/>
      <c r="O14" s="130">
        <f t="shared" si="12"/>
        <v>201.38564737999999</v>
      </c>
      <c r="P14" s="74"/>
      <c r="Q14" s="23">
        <f t="shared" si="50"/>
        <v>20.208514580000013</v>
      </c>
      <c r="R14" s="65"/>
      <c r="S14" s="26">
        <f t="shared" si="51"/>
        <v>0.112</v>
      </c>
      <c r="T14" s="27"/>
      <c r="U14" s="29">
        <f t="shared" ref="U14:Z14" si="60">U12</f>
        <v>20</v>
      </c>
      <c r="V14" s="30">
        <f t="shared" si="60"/>
        <v>0.12784999999999999</v>
      </c>
      <c r="W14" s="30">
        <f t="shared" si="60"/>
        <v>0.12784999999999999</v>
      </c>
      <c r="X14" s="30">
        <f t="shared" si="60"/>
        <v>9.3170000000000003E-2</v>
      </c>
      <c r="Y14" s="30">
        <f t="shared" si="60"/>
        <v>0</v>
      </c>
      <c r="Z14" s="30">
        <f t="shared" si="60"/>
        <v>0</v>
      </c>
      <c r="AA14" s="75">
        <f t="shared" si="2"/>
        <v>147.85</v>
      </c>
      <c r="AB14" s="32">
        <f t="shared" si="15"/>
        <v>0.4</v>
      </c>
      <c r="AC14" s="33">
        <f t="shared" si="16"/>
        <v>0</v>
      </c>
      <c r="AD14" s="15">
        <f t="shared" si="17"/>
        <v>5.8699999999999996E-4</v>
      </c>
      <c r="AE14" s="33">
        <f t="shared" si="18"/>
        <v>1.2200000000000003E-2</v>
      </c>
      <c r="AF14" s="33">
        <f t="shared" si="19"/>
        <v>0</v>
      </c>
      <c r="AG14" s="33">
        <f t="shared" si="20"/>
        <v>5.8E-4</v>
      </c>
      <c r="AH14" s="33">
        <f t="shared" si="21"/>
        <v>-6.8000000000000005E-4</v>
      </c>
      <c r="AI14" s="30">
        <f t="shared" si="22"/>
        <v>2.2599999999999999E-3</v>
      </c>
      <c r="AJ14" s="30"/>
      <c r="AK14" s="76">
        <f t="shared" ref="AK14:AN14" si="61">AK13</f>
        <v>0</v>
      </c>
      <c r="AL14" s="76">
        <f t="shared" si="61"/>
        <v>0</v>
      </c>
      <c r="AM14" s="76">
        <f t="shared" si="61"/>
        <v>3.9449999999999999E-2</v>
      </c>
      <c r="AN14" s="76">
        <f t="shared" si="61"/>
        <v>7.0704000000000003E-2</v>
      </c>
      <c r="AO14" s="77">
        <f t="shared" ref="AO14:AP14" si="62">AO12</f>
        <v>0</v>
      </c>
      <c r="AP14" s="78">
        <f t="shared" si="62"/>
        <v>0</v>
      </c>
      <c r="AQ14" s="34">
        <f t="shared" si="43"/>
        <v>0</v>
      </c>
      <c r="AR14" s="77">
        <f t="shared" si="3"/>
        <v>15.35</v>
      </c>
      <c r="AS14" s="77">
        <f t="shared" si="4"/>
        <v>163.19999999999999</v>
      </c>
      <c r="AT14" s="77">
        <f t="shared" si="55"/>
        <v>17.9771328</v>
      </c>
      <c r="AU14" s="27"/>
      <c r="AV14" s="79"/>
      <c r="AW14" s="79"/>
      <c r="AX14" s="79">
        <f t="shared" si="6"/>
        <v>1</v>
      </c>
      <c r="AY14" s="79"/>
      <c r="AZ14" s="79"/>
      <c r="BA14" s="27"/>
      <c r="BB14" s="99">
        <f>IF(K14&lt;=Cust_Block,'Rate Export from RD'!$B$5,'Rate Export from RD'!$B$6)</f>
        <v>26</v>
      </c>
      <c r="BC14" s="30">
        <f t="shared" ref="BC14:BG14" si="63">BC12</f>
        <v>0.1575</v>
      </c>
      <c r="BD14" s="30">
        <f t="shared" si="63"/>
        <v>0.11835591606999415</v>
      </c>
      <c r="BE14" s="30">
        <f t="shared" si="63"/>
        <v>0</v>
      </c>
      <c r="BF14" s="30">
        <f t="shared" si="63"/>
        <v>9.2880000000000004E-2</v>
      </c>
      <c r="BG14" s="30">
        <f t="shared" si="63"/>
        <v>0</v>
      </c>
      <c r="BH14" s="75">
        <f t="shared" si="7"/>
        <v>167.84</v>
      </c>
      <c r="BI14" s="33">
        <f t="shared" si="25"/>
        <v>0.4</v>
      </c>
      <c r="BJ14" s="33">
        <f t="shared" si="26"/>
        <v>0</v>
      </c>
      <c r="BK14" s="33">
        <f t="shared" si="27"/>
        <v>5.8699999999999996E-4</v>
      </c>
      <c r="BL14" s="33">
        <f t="shared" si="28"/>
        <v>1.2200000000000003E-2</v>
      </c>
      <c r="BM14" s="33">
        <f t="shared" si="29"/>
        <v>0</v>
      </c>
      <c r="BN14" s="33">
        <f t="shared" si="30"/>
        <v>5.8E-4</v>
      </c>
      <c r="BO14" s="33">
        <f t="shared" si="31"/>
        <v>-6.8000000000000005E-4</v>
      </c>
      <c r="BP14" s="33">
        <f t="shared" si="32"/>
        <v>2.2599999999999999E-3</v>
      </c>
      <c r="BQ14" s="33">
        <f t="shared" si="33"/>
        <v>0</v>
      </c>
      <c r="BR14" s="33">
        <f t="shared" si="34"/>
        <v>0</v>
      </c>
      <c r="BS14" s="116">
        <f t="shared" si="45"/>
        <v>4.7800000000000004E-3</v>
      </c>
      <c r="BT14" s="116">
        <f t="shared" si="46"/>
        <v>0</v>
      </c>
      <c r="BU14" s="33">
        <f t="shared" si="35"/>
        <v>0</v>
      </c>
      <c r="BV14" s="33">
        <f t="shared" si="57"/>
        <v>3.9449999999999999E-2</v>
      </c>
      <c r="BW14" s="33">
        <f t="shared" si="58"/>
        <v>7.0704000000000003E-2</v>
      </c>
      <c r="BX14" s="77">
        <f t="shared" ref="BX14:BY14" si="64">BX12</f>
        <v>0</v>
      </c>
      <c r="BY14" s="78">
        <f t="shared" si="64"/>
        <v>0</v>
      </c>
      <c r="BZ14" s="34">
        <f t="shared" si="48"/>
        <v>0</v>
      </c>
      <c r="CA14" s="77">
        <f t="shared" si="36"/>
        <v>20.13</v>
      </c>
      <c r="CB14" s="77">
        <f t="shared" si="37"/>
        <v>187.97</v>
      </c>
      <c r="CC14" s="77">
        <f t="shared" si="38"/>
        <v>20.705647380000002</v>
      </c>
      <c r="CD14" s="77"/>
      <c r="CE14" s="27"/>
      <c r="CF14" s="79"/>
      <c r="CG14" s="79"/>
      <c r="CH14" s="79"/>
      <c r="CI14" s="79"/>
      <c r="CJ14" s="79"/>
      <c r="CK14" s="27"/>
      <c r="CL14" s="27"/>
      <c r="CM14" s="27">
        <f t="shared" si="49"/>
        <v>-7.2899999999999996E-3</v>
      </c>
      <c r="CN14" s="27"/>
      <c r="CO14" s="27">
        <f t="shared" si="39"/>
        <v>-7.29</v>
      </c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</row>
    <row r="15" spans="1:242">
      <c r="A15" s="28"/>
      <c r="B15" s="27"/>
      <c r="C15" s="28"/>
      <c r="D15" s="27"/>
      <c r="E15" s="18"/>
      <c r="F15" s="27"/>
      <c r="G15" s="70" t="s">
        <v>27</v>
      </c>
      <c r="H15" s="70"/>
      <c r="I15" s="70" t="s">
        <v>27</v>
      </c>
      <c r="J15" s="71"/>
      <c r="K15" s="72">
        <v>1100</v>
      </c>
      <c r="L15" s="73"/>
      <c r="M15" s="23">
        <f t="shared" si="0"/>
        <v>197.03013191999997</v>
      </c>
      <c r="N15" s="23"/>
      <c r="O15" s="130">
        <f t="shared" si="12"/>
        <v>215.98787411999999</v>
      </c>
      <c r="P15" s="74"/>
      <c r="Q15" s="23">
        <f t="shared" si="50"/>
        <v>18.957742200000013</v>
      </c>
      <c r="R15" s="65"/>
      <c r="S15" s="26">
        <f t="shared" si="51"/>
        <v>9.6000000000000002E-2</v>
      </c>
      <c r="T15" s="27"/>
      <c r="U15" s="29">
        <f t="shared" ref="U15:Z15" si="65">U13</f>
        <v>20</v>
      </c>
      <c r="V15" s="30">
        <f t="shared" si="65"/>
        <v>0.12784999999999999</v>
      </c>
      <c r="W15" s="30">
        <f t="shared" si="65"/>
        <v>0.12784999999999999</v>
      </c>
      <c r="X15" s="30">
        <f t="shared" si="65"/>
        <v>9.3170000000000003E-2</v>
      </c>
      <c r="Y15" s="30">
        <f t="shared" si="65"/>
        <v>0</v>
      </c>
      <c r="Z15" s="30">
        <f t="shared" si="65"/>
        <v>0</v>
      </c>
      <c r="AA15" s="75">
        <f t="shared" si="2"/>
        <v>160.63999999999999</v>
      </c>
      <c r="AB15" s="32">
        <f t="shared" si="15"/>
        <v>0.4</v>
      </c>
      <c r="AC15" s="33">
        <f t="shared" si="16"/>
        <v>0</v>
      </c>
      <c r="AD15" s="15">
        <f t="shared" si="17"/>
        <v>5.8699999999999996E-4</v>
      </c>
      <c r="AE15" s="33">
        <f t="shared" si="18"/>
        <v>1.2200000000000003E-2</v>
      </c>
      <c r="AF15" s="33">
        <f t="shared" si="19"/>
        <v>0</v>
      </c>
      <c r="AG15" s="33">
        <f t="shared" si="20"/>
        <v>5.8E-4</v>
      </c>
      <c r="AH15" s="33">
        <f t="shared" si="21"/>
        <v>-6.8000000000000005E-4</v>
      </c>
      <c r="AI15" s="30">
        <f t="shared" si="22"/>
        <v>2.2599999999999999E-3</v>
      </c>
      <c r="AJ15" s="30"/>
      <c r="AK15" s="76">
        <f t="shared" ref="AK15:AN15" si="66">AK14</f>
        <v>0</v>
      </c>
      <c r="AL15" s="76">
        <f t="shared" si="66"/>
        <v>0</v>
      </c>
      <c r="AM15" s="76">
        <f t="shared" si="66"/>
        <v>3.9449999999999999E-2</v>
      </c>
      <c r="AN15" s="76">
        <f t="shared" si="66"/>
        <v>7.0704000000000003E-2</v>
      </c>
      <c r="AO15" s="77">
        <f t="shared" ref="AO15:AP15" si="67">AO13</f>
        <v>0</v>
      </c>
      <c r="AP15" s="78">
        <f t="shared" si="67"/>
        <v>0</v>
      </c>
      <c r="AQ15" s="34">
        <f t="shared" si="43"/>
        <v>0</v>
      </c>
      <c r="AR15" s="77">
        <f t="shared" si="3"/>
        <v>16.84</v>
      </c>
      <c r="AS15" s="77">
        <f t="shared" si="4"/>
        <v>177.48</v>
      </c>
      <c r="AT15" s="77">
        <f t="shared" si="55"/>
        <v>19.550131919999998</v>
      </c>
      <c r="AU15" s="27"/>
      <c r="AV15" s="79"/>
      <c r="AW15" s="79"/>
      <c r="AX15" s="79">
        <f t="shared" si="6"/>
        <v>1</v>
      </c>
      <c r="AY15" s="79"/>
      <c r="AZ15" s="79"/>
      <c r="BA15" s="27"/>
      <c r="BB15" s="99">
        <f>IF(K15&lt;=Cust_Block,'Rate Export from RD'!$B$5,'Rate Export from RD'!$B$6)</f>
        <v>26</v>
      </c>
      <c r="BC15" s="30">
        <f t="shared" ref="BC15:BG15" si="68">BC13</f>
        <v>0.1575</v>
      </c>
      <c r="BD15" s="30">
        <f t="shared" si="68"/>
        <v>0.11835591606999415</v>
      </c>
      <c r="BE15" s="30">
        <f t="shared" si="68"/>
        <v>0</v>
      </c>
      <c r="BF15" s="30">
        <f t="shared" si="68"/>
        <v>9.2880000000000004E-2</v>
      </c>
      <c r="BG15" s="30">
        <f t="shared" si="68"/>
        <v>0</v>
      </c>
      <c r="BH15" s="75">
        <f t="shared" si="7"/>
        <v>179.68</v>
      </c>
      <c r="BI15" s="33">
        <f t="shared" si="25"/>
        <v>0.4</v>
      </c>
      <c r="BJ15" s="33">
        <f t="shared" si="26"/>
        <v>0</v>
      </c>
      <c r="BK15" s="33">
        <f t="shared" si="27"/>
        <v>5.8699999999999996E-4</v>
      </c>
      <c r="BL15" s="33">
        <f t="shared" si="28"/>
        <v>1.2200000000000003E-2</v>
      </c>
      <c r="BM15" s="33">
        <f t="shared" si="29"/>
        <v>0</v>
      </c>
      <c r="BN15" s="33">
        <f t="shared" si="30"/>
        <v>5.8E-4</v>
      </c>
      <c r="BO15" s="33">
        <f t="shared" si="31"/>
        <v>-6.8000000000000005E-4</v>
      </c>
      <c r="BP15" s="33">
        <f t="shared" si="32"/>
        <v>2.2599999999999999E-3</v>
      </c>
      <c r="BQ15" s="33">
        <f t="shared" si="33"/>
        <v>0</v>
      </c>
      <c r="BR15" s="33">
        <f t="shared" si="34"/>
        <v>0</v>
      </c>
      <c r="BS15" s="116">
        <f t="shared" si="45"/>
        <v>4.7800000000000004E-3</v>
      </c>
      <c r="BT15" s="116">
        <f t="shared" si="46"/>
        <v>0</v>
      </c>
      <c r="BU15" s="33">
        <f t="shared" si="35"/>
        <v>0</v>
      </c>
      <c r="BV15" s="33">
        <f t="shared" si="57"/>
        <v>3.9449999999999999E-2</v>
      </c>
      <c r="BW15" s="33">
        <f t="shared" si="58"/>
        <v>7.0704000000000003E-2</v>
      </c>
      <c r="BX15" s="77">
        <f t="shared" ref="BX15:BY15" si="69">BX13</f>
        <v>0</v>
      </c>
      <c r="BY15" s="78">
        <f t="shared" si="69"/>
        <v>0</v>
      </c>
      <c r="BZ15" s="34">
        <f t="shared" si="48"/>
        <v>0</v>
      </c>
      <c r="CA15" s="77">
        <f t="shared" si="36"/>
        <v>22.1</v>
      </c>
      <c r="CB15" s="77">
        <f t="shared" si="37"/>
        <v>201.78</v>
      </c>
      <c r="CC15" s="77">
        <f t="shared" si="38"/>
        <v>22.226874120000002</v>
      </c>
      <c r="CD15" s="77"/>
      <c r="CE15" s="27"/>
      <c r="CF15" s="79"/>
      <c r="CG15" s="79"/>
      <c r="CH15" s="79"/>
      <c r="CI15" s="79"/>
      <c r="CJ15" s="79"/>
      <c r="CK15" s="27"/>
      <c r="CL15" s="27"/>
      <c r="CM15" s="27">
        <f t="shared" si="49"/>
        <v>-7.2899999999999996E-3</v>
      </c>
      <c r="CN15" s="27"/>
      <c r="CO15" s="27">
        <f t="shared" si="39"/>
        <v>-8.0190000000000001</v>
      </c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</row>
    <row r="16" spans="1:242">
      <c r="A16" s="28"/>
      <c r="B16" s="27"/>
      <c r="C16" s="28"/>
      <c r="D16" s="27"/>
      <c r="E16" s="18"/>
      <c r="F16" s="27"/>
      <c r="G16" s="70" t="s">
        <v>27</v>
      </c>
      <c r="H16" s="70"/>
      <c r="I16" s="70" t="s">
        <v>27</v>
      </c>
      <c r="J16" s="71"/>
      <c r="K16" s="72">
        <v>1210</v>
      </c>
      <c r="L16" s="73"/>
      <c r="M16" s="23">
        <f t="shared" si="0"/>
        <v>214.47065126000001</v>
      </c>
      <c r="N16" s="23"/>
      <c r="O16" s="130">
        <f t="shared" si="12"/>
        <v>232.04921338</v>
      </c>
      <c r="P16" s="74"/>
      <c r="Q16" s="23">
        <f t="shared" si="50"/>
        <v>17.578562119999987</v>
      </c>
      <c r="R16" s="65"/>
      <c r="S16" s="26">
        <f t="shared" si="51"/>
        <v>8.2000000000000003E-2</v>
      </c>
      <c r="T16" s="27"/>
      <c r="U16" s="29">
        <f t="shared" ref="U16:Z16" si="70">U14</f>
        <v>20</v>
      </c>
      <c r="V16" s="30">
        <f t="shared" si="70"/>
        <v>0.12784999999999999</v>
      </c>
      <c r="W16" s="30">
        <f t="shared" si="70"/>
        <v>0.12784999999999999</v>
      </c>
      <c r="X16" s="30">
        <f t="shared" si="70"/>
        <v>9.3170000000000003E-2</v>
      </c>
      <c r="Y16" s="30">
        <f t="shared" si="70"/>
        <v>0</v>
      </c>
      <c r="Z16" s="30">
        <f t="shared" si="70"/>
        <v>0</v>
      </c>
      <c r="AA16" s="75">
        <f t="shared" si="2"/>
        <v>174.7</v>
      </c>
      <c r="AB16" s="32">
        <f t="shared" si="15"/>
        <v>0.4</v>
      </c>
      <c r="AC16" s="33">
        <f t="shared" si="16"/>
        <v>0</v>
      </c>
      <c r="AD16" s="15">
        <f t="shared" si="17"/>
        <v>5.8699999999999996E-4</v>
      </c>
      <c r="AE16" s="33">
        <f t="shared" si="18"/>
        <v>1.2200000000000003E-2</v>
      </c>
      <c r="AF16" s="33">
        <f t="shared" si="19"/>
        <v>0</v>
      </c>
      <c r="AG16" s="33">
        <f t="shared" si="20"/>
        <v>5.8E-4</v>
      </c>
      <c r="AH16" s="33">
        <f t="shared" si="21"/>
        <v>-6.8000000000000005E-4</v>
      </c>
      <c r="AI16" s="30">
        <f t="shared" si="22"/>
        <v>2.2599999999999999E-3</v>
      </c>
      <c r="AJ16" s="30"/>
      <c r="AK16" s="76">
        <f t="shared" ref="AK16:AN16" si="71">AK15</f>
        <v>0</v>
      </c>
      <c r="AL16" s="76">
        <f t="shared" si="71"/>
        <v>0</v>
      </c>
      <c r="AM16" s="76">
        <f t="shared" si="71"/>
        <v>3.9449999999999999E-2</v>
      </c>
      <c r="AN16" s="76">
        <f t="shared" si="71"/>
        <v>7.0704000000000003E-2</v>
      </c>
      <c r="AO16" s="77">
        <f t="shared" ref="AO16:AP16" si="72">AO14</f>
        <v>0</v>
      </c>
      <c r="AP16" s="78">
        <f t="shared" si="72"/>
        <v>0</v>
      </c>
      <c r="AQ16" s="34">
        <f t="shared" si="43"/>
        <v>0</v>
      </c>
      <c r="AR16" s="77">
        <f t="shared" si="3"/>
        <v>18.489999999999998</v>
      </c>
      <c r="AS16" s="77">
        <f t="shared" si="4"/>
        <v>193.19</v>
      </c>
      <c r="AT16" s="77">
        <f t="shared" si="55"/>
        <v>21.280651259999999</v>
      </c>
      <c r="AU16" s="27"/>
      <c r="AV16" s="79"/>
      <c r="AW16" s="79"/>
      <c r="AX16" s="79">
        <f t="shared" si="6"/>
        <v>1</v>
      </c>
      <c r="AY16" s="79"/>
      <c r="AZ16" s="79"/>
      <c r="BA16" s="27"/>
      <c r="BB16" s="99">
        <f>IF(K16&lt;=Cust_Block,'Rate Export from RD'!$B$5,'Rate Export from RD'!$B$6)</f>
        <v>26</v>
      </c>
      <c r="BC16" s="30">
        <f t="shared" ref="BC16:BG16" si="73">BC14</f>
        <v>0.1575</v>
      </c>
      <c r="BD16" s="30">
        <f t="shared" si="73"/>
        <v>0.11835591606999415</v>
      </c>
      <c r="BE16" s="30">
        <f t="shared" si="73"/>
        <v>0</v>
      </c>
      <c r="BF16" s="30">
        <f t="shared" si="73"/>
        <v>9.2880000000000004E-2</v>
      </c>
      <c r="BG16" s="30">
        <f t="shared" si="73"/>
        <v>0</v>
      </c>
      <c r="BH16" s="75">
        <f t="shared" si="7"/>
        <v>192.7</v>
      </c>
      <c r="BI16" s="33">
        <f t="shared" si="25"/>
        <v>0.4</v>
      </c>
      <c r="BJ16" s="33">
        <f t="shared" si="26"/>
        <v>0</v>
      </c>
      <c r="BK16" s="33">
        <f t="shared" si="27"/>
        <v>5.8699999999999996E-4</v>
      </c>
      <c r="BL16" s="33">
        <f t="shared" si="28"/>
        <v>1.2200000000000003E-2</v>
      </c>
      <c r="BM16" s="33">
        <f t="shared" si="29"/>
        <v>0</v>
      </c>
      <c r="BN16" s="33">
        <f t="shared" si="30"/>
        <v>5.8E-4</v>
      </c>
      <c r="BO16" s="33">
        <f t="shared" si="31"/>
        <v>-6.8000000000000005E-4</v>
      </c>
      <c r="BP16" s="33">
        <f t="shared" si="32"/>
        <v>2.2599999999999999E-3</v>
      </c>
      <c r="BQ16" s="33">
        <f t="shared" si="33"/>
        <v>0</v>
      </c>
      <c r="BR16" s="33">
        <f t="shared" si="34"/>
        <v>0</v>
      </c>
      <c r="BS16" s="116">
        <f t="shared" si="45"/>
        <v>4.7800000000000004E-3</v>
      </c>
      <c r="BT16" s="116">
        <f t="shared" si="46"/>
        <v>0</v>
      </c>
      <c r="BU16" s="33">
        <f t="shared" si="35"/>
        <v>0</v>
      </c>
      <c r="BV16" s="33">
        <f t="shared" si="57"/>
        <v>3.9449999999999999E-2</v>
      </c>
      <c r="BW16" s="33">
        <f t="shared" si="58"/>
        <v>7.0704000000000003E-2</v>
      </c>
      <c r="BX16" s="77">
        <f t="shared" ref="BX16:BY16" si="74">BX14</f>
        <v>0</v>
      </c>
      <c r="BY16" s="78">
        <f t="shared" si="74"/>
        <v>0</v>
      </c>
      <c r="BZ16" s="34">
        <f t="shared" si="48"/>
        <v>0</v>
      </c>
      <c r="CA16" s="77">
        <f t="shared" si="36"/>
        <v>24.27</v>
      </c>
      <c r="CB16" s="77">
        <f t="shared" si="37"/>
        <v>216.97</v>
      </c>
      <c r="CC16" s="77">
        <f t="shared" si="38"/>
        <v>23.900113380000001</v>
      </c>
      <c r="CD16" s="77"/>
      <c r="CE16" s="27"/>
      <c r="CF16" s="79"/>
      <c r="CG16" s="79"/>
      <c r="CH16" s="79"/>
      <c r="CI16" s="79"/>
      <c r="CJ16" s="79"/>
      <c r="CK16" s="27"/>
      <c r="CL16" s="27"/>
      <c r="CM16" s="27">
        <f t="shared" si="49"/>
        <v>-7.2899999999999996E-3</v>
      </c>
      <c r="CN16" s="27"/>
      <c r="CO16" s="27">
        <f t="shared" si="39"/>
        <v>-8.8209</v>
      </c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</row>
    <row r="17" spans="1:242">
      <c r="A17" s="28"/>
      <c r="B17" s="27"/>
      <c r="C17" s="28"/>
      <c r="D17" s="27"/>
      <c r="E17" s="18"/>
      <c r="F17" s="27"/>
      <c r="G17" s="70" t="s">
        <v>27</v>
      </c>
      <c r="H17" s="70"/>
      <c r="I17" s="70" t="s">
        <v>27</v>
      </c>
      <c r="J17" s="71"/>
      <c r="K17" s="72">
        <v>1300</v>
      </c>
      <c r="L17" s="73"/>
      <c r="M17" s="23">
        <f t="shared" si="0"/>
        <v>228.73613016000002</v>
      </c>
      <c r="N17" s="23"/>
      <c r="O17" s="130">
        <f t="shared" si="12"/>
        <v>245.1923276</v>
      </c>
      <c r="P17" s="74"/>
      <c r="Q17" s="23">
        <f t="shared" si="50"/>
        <v>16.456197439999983</v>
      </c>
      <c r="R17" s="65"/>
      <c r="S17" s="26">
        <f t="shared" si="51"/>
        <v>7.1999999999999995E-2</v>
      </c>
      <c r="T17" s="27"/>
      <c r="U17" s="29">
        <f t="shared" ref="U17:Z17" si="75">U15</f>
        <v>20</v>
      </c>
      <c r="V17" s="30">
        <f t="shared" si="75"/>
        <v>0.12784999999999999</v>
      </c>
      <c r="W17" s="30">
        <f t="shared" si="75"/>
        <v>0.12784999999999999</v>
      </c>
      <c r="X17" s="30">
        <f t="shared" si="75"/>
        <v>9.3170000000000003E-2</v>
      </c>
      <c r="Y17" s="30">
        <f t="shared" si="75"/>
        <v>0</v>
      </c>
      <c r="Z17" s="30">
        <f t="shared" si="75"/>
        <v>0</v>
      </c>
      <c r="AA17" s="75">
        <f t="shared" si="2"/>
        <v>186.21</v>
      </c>
      <c r="AB17" s="32">
        <f t="shared" si="15"/>
        <v>0.4</v>
      </c>
      <c r="AC17" s="33">
        <f t="shared" si="16"/>
        <v>0</v>
      </c>
      <c r="AD17" s="15">
        <f t="shared" si="17"/>
        <v>5.8699999999999996E-4</v>
      </c>
      <c r="AE17" s="33">
        <f t="shared" si="18"/>
        <v>1.2200000000000003E-2</v>
      </c>
      <c r="AF17" s="33">
        <f t="shared" si="19"/>
        <v>0</v>
      </c>
      <c r="AG17" s="33">
        <f t="shared" si="20"/>
        <v>5.8E-4</v>
      </c>
      <c r="AH17" s="33">
        <f t="shared" si="21"/>
        <v>-6.8000000000000005E-4</v>
      </c>
      <c r="AI17" s="30">
        <f t="shared" si="22"/>
        <v>2.2599999999999999E-3</v>
      </c>
      <c r="AJ17" s="30"/>
      <c r="AK17" s="76">
        <f t="shared" ref="AK17:AN17" si="76">AK16</f>
        <v>0</v>
      </c>
      <c r="AL17" s="76">
        <f t="shared" si="76"/>
        <v>0</v>
      </c>
      <c r="AM17" s="76">
        <f t="shared" si="76"/>
        <v>3.9449999999999999E-2</v>
      </c>
      <c r="AN17" s="76">
        <f t="shared" si="76"/>
        <v>7.0704000000000003E-2</v>
      </c>
      <c r="AO17" s="77">
        <f t="shared" ref="AO17:AP17" si="77">AO15</f>
        <v>0</v>
      </c>
      <c r="AP17" s="78">
        <f t="shared" si="77"/>
        <v>0</v>
      </c>
      <c r="AQ17" s="34">
        <f t="shared" si="43"/>
        <v>0</v>
      </c>
      <c r="AR17" s="77">
        <f t="shared" si="3"/>
        <v>19.829999999999998</v>
      </c>
      <c r="AS17" s="77">
        <f t="shared" si="4"/>
        <v>206.04</v>
      </c>
      <c r="AT17" s="77">
        <f t="shared" si="55"/>
        <v>22.696130159999999</v>
      </c>
      <c r="AU17" s="27"/>
      <c r="AV17" s="79"/>
      <c r="AW17" s="79"/>
      <c r="AX17" s="79">
        <f t="shared" si="6"/>
        <v>1</v>
      </c>
      <c r="AY17" s="79"/>
      <c r="AZ17" s="79"/>
      <c r="BA17" s="27"/>
      <c r="BB17" s="99">
        <f>IF(K17&lt;=Cust_Block,'Rate Export from RD'!$B$5,'Rate Export from RD'!$B$6)</f>
        <v>26</v>
      </c>
      <c r="BC17" s="30">
        <f t="shared" ref="BC17:BG17" si="78">BC15</f>
        <v>0.1575</v>
      </c>
      <c r="BD17" s="30">
        <f t="shared" si="78"/>
        <v>0.11835591606999415</v>
      </c>
      <c r="BE17" s="30">
        <f t="shared" si="78"/>
        <v>0</v>
      </c>
      <c r="BF17" s="30">
        <f t="shared" si="78"/>
        <v>9.2880000000000004E-2</v>
      </c>
      <c r="BG17" s="30">
        <f t="shared" si="78"/>
        <v>0</v>
      </c>
      <c r="BH17" s="75">
        <f t="shared" si="7"/>
        <v>203.35</v>
      </c>
      <c r="BI17" s="33">
        <f t="shared" si="25"/>
        <v>0.4</v>
      </c>
      <c r="BJ17" s="33">
        <f t="shared" si="26"/>
        <v>0</v>
      </c>
      <c r="BK17" s="33">
        <f t="shared" si="27"/>
        <v>5.8699999999999996E-4</v>
      </c>
      <c r="BL17" s="33">
        <f t="shared" si="28"/>
        <v>1.2200000000000003E-2</v>
      </c>
      <c r="BM17" s="33">
        <f t="shared" si="29"/>
        <v>0</v>
      </c>
      <c r="BN17" s="33">
        <f t="shared" si="30"/>
        <v>5.8E-4</v>
      </c>
      <c r="BO17" s="33">
        <f t="shared" si="31"/>
        <v>-6.8000000000000005E-4</v>
      </c>
      <c r="BP17" s="33">
        <f t="shared" si="32"/>
        <v>2.2599999999999999E-3</v>
      </c>
      <c r="BQ17" s="33">
        <f t="shared" si="33"/>
        <v>0</v>
      </c>
      <c r="BR17" s="33">
        <f t="shared" si="34"/>
        <v>0</v>
      </c>
      <c r="BS17" s="116">
        <f t="shared" si="45"/>
        <v>4.7800000000000004E-3</v>
      </c>
      <c r="BT17" s="116">
        <f t="shared" si="46"/>
        <v>0</v>
      </c>
      <c r="BU17" s="33">
        <f t="shared" si="35"/>
        <v>0</v>
      </c>
      <c r="BV17" s="33">
        <f t="shared" si="57"/>
        <v>3.9449999999999999E-2</v>
      </c>
      <c r="BW17" s="33">
        <f t="shared" si="58"/>
        <v>7.0704000000000003E-2</v>
      </c>
      <c r="BX17" s="77">
        <f t="shared" ref="BX17:BY17" si="79">BX15</f>
        <v>0</v>
      </c>
      <c r="BY17" s="78">
        <f t="shared" si="79"/>
        <v>0</v>
      </c>
      <c r="BZ17" s="34">
        <f t="shared" si="48"/>
        <v>0</v>
      </c>
      <c r="CA17" s="77">
        <f t="shared" si="36"/>
        <v>26.05</v>
      </c>
      <c r="CB17" s="77">
        <f t="shared" si="37"/>
        <v>229.4</v>
      </c>
      <c r="CC17" s="77">
        <f t="shared" si="38"/>
        <v>25.2693276</v>
      </c>
      <c r="CD17" s="77"/>
      <c r="CE17" s="27"/>
      <c r="CF17" s="79"/>
      <c r="CG17" s="79"/>
      <c r="CH17" s="79"/>
      <c r="CI17" s="79"/>
      <c r="CJ17" s="79"/>
      <c r="CK17" s="27"/>
      <c r="CL17" s="27"/>
      <c r="CM17" s="27">
        <f t="shared" si="49"/>
        <v>-7.2899999999999996E-3</v>
      </c>
      <c r="CN17" s="27"/>
      <c r="CO17" s="27">
        <f t="shared" si="39"/>
        <v>-9.4770000000000003</v>
      </c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</row>
    <row r="18" spans="1:242">
      <c r="A18" s="28"/>
      <c r="B18" s="27"/>
      <c r="C18" s="28"/>
      <c r="D18" s="27"/>
      <c r="E18" s="18"/>
      <c r="F18" s="27"/>
      <c r="G18" s="70" t="s">
        <v>27</v>
      </c>
      <c r="H18" s="70"/>
      <c r="I18" s="70" t="s">
        <v>27</v>
      </c>
      <c r="J18" s="71"/>
      <c r="K18" s="72">
        <v>1400</v>
      </c>
      <c r="L18" s="73"/>
      <c r="M18" s="23">
        <f t="shared" si="0"/>
        <v>244.58912928000001</v>
      </c>
      <c r="N18" s="23"/>
      <c r="O18" s="130">
        <f t="shared" si="12"/>
        <v>259.78345280000002</v>
      </c>
      <c r="P18" s="74"/>
      <c r="Q18" s="23">
        <f t="shared" si="50"/>
        <v>15.194323520000012</v>
      </c>
      <c r="R18" s="65"/>
      <c r="S18" s="26">
        <f t="shared" si="51"/>
        <v>6.2E-2</v>
      </c>
      <c r="T18" s="27"/>
      <c r="U18" s="29">
        <f t="shared" ref="U18:Z18" si="80">U16</f>
        <v>20</v>
      </c>
      <c r="V18" s="30">
        <f t="shared" si="80"/>
        <v>0.12784999999999999</v>
      </c>
      <c r="W18" s="30">
        <f t="shared" si="80"/>
        <v>0.12784999999999999</v>
      </c>
      <c r="X18" s="30">
        <f t="shared" si="80"/>
        <v>9.3170000000000003E-2</v>
      </c>
      <c r="Y18" s="30">
        <f t="shared" si="80"/>
        <v>0</v>
      </c>
      <c r="Z18" s="30">
        <f t="shared" si="80"/>
        <v>0</v>
      </c>
      <c r="AA18" s="75">
        <f t="shared" si="2"/>
        <v>198.99</v>
      </c>
      <c r="AB18" s="32">
        <f t="shared" si="15"/>
        <v>0.4</v>
      </c>
      <c r="AC18" s="33">
        <f t="shared" si="16"/>
        <v>0</v>
      </c>
      <c r="AD18" s="15">
        <f t="shared" si="17"/>
        <v>5.8699999999999996E-4</v>
      </c>
      <c r="AE18" s="33">
        <f t="shared" si="18"/>
        <v>1.2200000000000003E-2</v>
      </c>
      <c r="AF18" s="33">
        <f t="shared" si="19"/>
        <v>0</v>
      </c>
      <c r="AG18" s="33">
        <f t="shared" si="20"/>
        <v>5.8E-4</v>
      </c>
      <c r="AH18" s="33">
        <f t="shared" si="21"/>
        <v>-6.8000000000000005E-4</v>
      </c>
      <c r="AI18" s="30">
        <f t="shared" si="22"/>
        <v>2.2599999999999999E-3</v>
      </c>
      <c r="AJ18" s="30"/>
      <c r="AK18" s="76">
        <f t="shared" ref="AK18:AN18" si="81">AK17</f>
        <v>0</v>
      </c>
      <c r="AL18" s="76">
        <f t="shared" si="81"/>
        <v>0</v>
      </c>
      <c r="AM18" s="76">
        <f t="shared" si="81"/>
        <v>3.9449999999999999E-2</v>
      </c>
      <c r="AN18" s="76">
        <f t="shared" si="81"/>
        <v>7.0704000000000003E-2</v>
      </c>
      <c r="AO18" s="77">
        <f t="shared" ref="AO18:AP18" si="82">AO16</f>
        <v>0</v>
      </c>
      <c r="AP18" s="78">
        <f t="shared" si="82"/>
        <v>0</v>
      </c>
      <c r="AQ18" s="34">
        <f t="shared" si="43"/>
        <v>0</v>
      </c>
      <c r="AR18" s="77">
        <f t="shared" si="3"/>
        <v>21.33</v>
      </c>
      <c r="AS18" s="77">
        <f t="shared" si="4"/>
        <v>220.32</v>
      </c>
      <c r="AT18" s="77">
        <f t="shared" si="55"/>
        <v>24.269129280000001</v>
      </c>
      <c r="AU18" s="27"/>
      <c r="AV18" s="79"/>
      <c r="AW18" s="79"/>
      <c r="AX18" s="79">
        <f t="shared" si="6"/>
        <v>1</v>
      </c>
      <c r="AY18" s="79"/>
      <c r="AZ18" s="79"/>
      <c r="BA18" s="27"/>
      <c r="BB18" s="99">
        <f>IF(K18&lt;=Cust_Block,'Rate Export from RD'!$B$5,'Rate Export from RD'!$B$6)</f>
        <v>26</v>
      </c>
      <c r="BC18" s="30">
        <f t="shared" ref="BC18:BG18" si="83">BC16</f>
        <v>0.1575</v>
      </c>
      <c r="BD18" s="30">
        <f t="shared" si="83"/>
        <v>0.11835591606999415</v>
      </c>
      <c r="BE18" s="30">
        <f t="shared" si="83"/>
        <v>0</v>
      </c>
      <c r="BF18" s="30">
        <f t="shared" si="83"/>
        <v>9.2880000000000004E-2</v>
      </c>
      <c r="BG18" s="30">
        <f t="shared" si="83"/>
        <v>0</v>
      </c>
      <c r="BH18" s="75">
        <f t="shared" si="7"/>
        <v>215.18</v>
      </c>
      <c r="BI18" s="33">
        <f t="shared" si="25"/>
        <v>0.4</v>
      </c>
      <c r="BJ18" s="33">
        <f t="shared" si="26"/>
        <v>0</v>
      </c>
      <c r="BK18" s="33">
        <f t="shared" si="27"/>
        <v>5.8699999999999996E-4</v>
      </c>
      <c r="BL18" s="33">
        <f t="shared" si="28"/>
        <v>1.2200000000000003E-2</v>
      </c>
      <c r="BM18" s="33">
        <f t="shared" si="29"/>
        <v>0</v>
      </c>
      <c r="BN18" s="33">
        <f t="shared" si="30"/>
        <v>5.8E-4</v>
      </c>
      <c r="BO18" s="33">
        <f t="shared" si="31"/>
        <v>-6.8000000000000005E-4</v>
      </c>
      <c r="BP18" s="33">
        <f t="shared" si="32"/>
        <v>2.2599999999999999E-3</v>
      </c>
      <c r="BQ18" s="33">
        <f t="shared" si="33"/>
        <v>0</v>
      </c>
      <c r="BR18" s="33">
        <f t="shared" si="34"/>
        <v>0</v>
      </c>
      <c r="BS18" s="116">
        <f t="shared" si="45"/>
        <v>4.7800000000000004E-3</v>
      </c>
      <c r="BT18" s="116">
        <f t="shared" si="46"/>
        <v>0</v>
      </c>
      <c r="BU18" s="33">
        <f t="shared" si="35"/>
        <v>0</v>
      </c>
      <c r="BV18" s="33">
        <f t="shared" si="57"/>
        <v>3.9449999999999999E-2</v>
      </c>
      <c r="BW18" s="33">
        <f t="shared" si="58"/>
        <v>7.0704000000000003E-2</v>
      </c>
      <c r="BX18" s="77">
        <f t="shared" ref="BX18:BY18" si="84">BX16</f>
        <v>0</v>
      </c>
      <c r="BY18" s="78">
        <f t="shared" si="84"/>
        <v>0</v>
      </c>
      <c r="BZ18" s="34">
        <f t="shared" si="48"/>
        <v>0</v>
      </c>
      <c r="CA18" s="77">
        <f t="shared" si="36"/>
        <v>28.02</v>
      </c>
      <c r="CB18" s="77">
        <f t="shared" si="37"/>
        <v>243.2</v>
      </c>
      <c r="CC18" s="77">
        <f t="shared" si="38"/>
        <v>26.789452799999999</v>
      </c>
      <c r="CD18" s="77"/>
      <c r="CE18" s="27"/>
      <c r="CF18" s="79"/>
      <c r="CG18" s="79"/>
      <c r="CH18" s="79"/>
      <c r="CI18" s="79"/>
      <c r="CJ18" s="79"/>
      <c r="CK18" s="27"/>
      <c r="CL18" s="27"/>
      <c r="CM18" s="27">
        <f t="shared" si="49"/>
        <v>-7.2899999999999996E-3</v>
      </c>
      <c r="CN18" s="27"/>
      <c r="CO18" s="27">
        <f t="shared" si="39"/>
        <v>-10.206</v>
      </c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</row>
    <row r="19" spans="1:242">
      <c r="A19" s="28">
        <f>A12+1</f>
        <v>9</v>
      </c>
      <c r="B19" s="27"/>
      <c r="C19" s="28"/>
      <c r="D19" s="27"/>
      <c r="E19" s="18"/>
      <c r="F19" s="27"/>
      <c r="G19" s="70" t="s">
        <v>27</v>
      </c>
      <c r="H19" s="70"/>
      <c r="I19" s="70" t="s">
        <v>27</v>
      </c>
      <c r="J19" s="71"/>
      <c r="K19" s="72">
        <v>1500</v>
      </c>
      <c r="L19" s="73"/>
      <c r="M19" s="23">
        <f t="shared" si="0"/>
        <v>260.4421284</v>
      </c>
      <c r="N19" s="23"/>
      <c r="O19" s="130">
        <f t="shared" si="12"/>
        <v>274.38567954000001</v>
      </c>
      <c r="P19" s="74"/>
      <c r="Q19" s="23">
        <f t="shared" si="50"/>
        <v>13.943551140000011</v>
      </c>
      <c r="R19" s="65"/>
      <c r="S19" s="26">
        <f t="shared" si="51"/>
        <v>5.3999999999999999E-2</v>
      </c>
      <c r="T19" s="27"/>
      <c r="U19" s="29">
        <f t="shared" ref="U19:Z19" si="85">U17</f>
        <v>20</v>
      </c>
      <c r="V19" s="30">
        <f t="shared" si="85"/>
        <v>0.12784999999999999</v>
      </c>
      <c r="W19" s="30">
        <f t="shared" si="85"/>
        <v>0.12784999999999999</v>
      </c>
      <c r="X19" s="30">
        <f t="shared" si="85"/>
        <v>9.3170000000000003E-2</v>
      </c>
      <c r="Y19" s="30">
        <f t="shared" si="85"/>
        <v>0</v>
      </c>
      <c r="Z19" s="30">
        <f t="shared" si="85"/>
        <v>0</v>
      </c>
      <c r="AA19" s="75">
        <f t="shared" si="2"/>
        <v>211.78</v>
      </c>
      <c r="AB19" s="32">
        <f t="shared" si="15"/>
        <v>0.4</v>
      </c>
      <c r="AC19" s="33">
        <f t="shared" si="16"/>
        <v>0</v>
      </c>
      <c r="AD19" s="15">
        <f t="shared" si="17"/>
        <v>5.8699999999999996E-4</v>
      </c>
      <c r="AE19" s="33">
        <f t="shared" si="18"/>
        <v>1.2200000000000003E-2</v>
      </c>
      <c r="AF19" s="33">
        <f t="shared" si="19"/>
        <v>0</v>
      </c>
      <c r="AG19" s="33">
        <f t="shared" si="20"/>
        <v>5.8E-4</v>
      </c>
      <c r="AH19" s="33">
        <f t="shared" si="21"/>
        <v>-6.8000000000000005E-4</v>
      </c>
      <c r="AI19" s="30">
        <f t="shared" si="22"/>
        <v>2.2599999999999999E-3</v>
      </c>
      <c r="AJ19" s="30"/>
      <c r="AK19" s="76">
        <f t="shared" ref="AK19:AN19" si="86">AK18</f>
        <v>0</v>
      </c>
      <c r="AL19" s="76">
        <f t="shared" si="86"/>
        <v>0</v>
      </c>
      <c r="AM19" s="76">
        <f t="shared" si="86"/>
        <v>3.9449999999999999E-2</v>
      </c>
      <c r="AN19" s="76">
        <f t="shared" si="86"/>
        <v>7.0704000000000003E-2</v>
      </c>
      <c r="AO19" s="77">
        <f t="shared" ref="AO19:AP19" si="87">AO17</f>
        <v>0</v>
      </c>
      <c r="AP19" s="78">
        <f t="shared" si="87"/>
        <v>0</v>
      </c>
      <c r="AQ19" s="34">
        <f t="shared" si="43"/>
        <v>0</v>
      </c>
      <c r="AR19" s="77">
        <f t="shared" si="3"/>
        <v>22.82</v>
      </c>
      <c r="AS19" s="77">
        <f t="shared" si="4"/>
        <v>234.6</v>
      </c>
      <c r="AT19" s="77">
        <f t="shared" si="55"/>
        <v>25.8421284</v>
      </c>
      <c r="AU19" s="27"/>
      <c r="AV19" s="79"/>
      <c r="AW19" s="79"/>
      <c r="AX19" s="79">
        <f t="shared" si="6"/>
        <v>1</v>
      </c>
      <c r="AY19" s="79"/>
      <c r="AZ19" s="79"/>
      <c r="BA19" s="27"/>
      <c r="BB19" s="99">
        <f>IF(K19&lt;=Cust_Block,'Rate Export from RD'!$B$5,'Rate Export from RD'!$B$6)</f>
        <v>26</v>
      </c>
      <c r="BC19" s="30">
        <f>BC5</f>
        <v>0.1575</v>
      </c>
      <c r="BD19" s="30">
        <f>BD5</f>
        <v>0.11835591606999415</v>
      </c>
      <c r="BE19" s="30">
        <f>BE5</f>
        <v>0</v>
      </c>
      <c r="BF19" s="30">
        <f>BF5</f>
        <v>9.2880000000000004E-2</v>
      </c>
      <c r="BG19" s="30">
        <f>BG5</f>
        <v>0</v>
      </c>
      <c r="BH19" s="75">
        <f t="shared" si="7"/>
        <v>227.02</v>
      </c>
      <c r="BI19" s="33">
        <f t="shared" si="25"/>
        <v>0.4</v>
      </c>
      <c r="BJ19" s="33">
        <f t="shared" si="26"/>
        <v>0</v>
      </c>
      <c r="BK19" s="33">
        <f t="shared" si="27"/>
        <v>5.8699999999999996E-4</v>
      </c>
      <c r="BL19" s="33">
        <f t="shared" si="28"/>
        <v>1.2200000000000003E-2</v>
      </c>
      <c r="BM19" s="33">
        <f t="shared" si="29"/>
        <v>0</v>
      </c>
      <c r="BN19" s="33">
        <f t="shared" si="30"/>
        <v>5.8E-4</v>
      </c>
      <c r="BO19" s="33">
        <f t="shared" si="31"/>
        <v>-6.8000000000000005E-4</v>
      </c>
      <c r="BP19" s="33">
        <f t="shared" si="32"/>
        <v>2.2599999999999999E-3</v>
      </c>
      <c r="BQ19" s="33">
        <f t="shared" si="33"/>
        <v>0</v>
      </c>
      <c r="BR19" s="33">
        <f t="shared" si="34"/>
        <v>0</v>
      </c>
      <c r="BS19" s="116">
        <f t="shared" si="45"/>
        <v>4.7800000000000004E-3</v>
      </c>
      <c r="BT19" s="116">
        <f t="shared" si="46"/>
        <v>0</v>
      </c>
      <c r="BU19" s="33">
        <f t="shared" si="35"/>
        <v>0</v>
      </c>
      <c r="BV19" s="33">
        <f t="shared" ref="BV19:BV31" si="88">AM19</f>
        <v>3.9449999999999999E-2</v>
      </c>
      <c r="BW19" s="33">
        <f t="shared" ref="BW19:BW31" si="89">AN19</f>
        <v>7.0704000000000003E-2</v>
      </c>
      <c r="BX19" s="77">
        <f t="shared" ref="BX19:BY19" si="90">BX17</f>
        <v>0</v>
      </c>
      <c r="BY19" s="78">
        <f t="shared" si="90"/>
        <v>0</v>
      </c>
      <c r="BZ19" s="34">
        <f t="shared" si="48"/>
        <v>0</v>
      </c>
      <c r="CA19" s="77">
        <f t="shared" si="36"/>
        <v>29.99</v>
      </c>
      <c r="CB19" s="77">
        <f t="shared" si="37"/>
        <v>257.01</v>
      </c>
      <c r="CC19" s="77">
        <f t="shared" si="38"/>
        <v>28.310679540000002</v>
      </c>
      <c r="CD19" s="77"/>
      <c r="CE19" s="27"/>
      <c r="CF19" s="79"/>
      <c r="CG19" s="79"/>
      <c r="CH19" s="79">
        <f t="shared" si="10"/>
        <v>1</v>
      </c>
      <c r="CI19" s="79"/>
      <c r="CJ19" s="79"/>
      <c r="CK19" s="27"/>
      <c r="CL19" s="27"/>
      <c r="CM19" s="27">
        <f t="shared" si="49"/>
        <v>-7.2899999999999996E-3</v>
      </c>
      <c r="CN19" s="27"/>
      <c r="CO19" s="27">
        <f t="shared" si="39"/>
        <v>-10.934999999999999</v>
      </c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</row>
    <row r="20" spans="1:242">
      <c r="A20" s="28">
        <f>A19+1</f>
        <v>10</v>
      </c>
      <c r="B20" s="27"/>
      <c r="C20" s="28"/>
      <c r="D20" s="27"/>
      <c r="E20" s="18"/>
      <c r="F20" s="27"/>
      <c r="G20" s="70" t="s">
        <v>27</v>
      </c>
      <c r="H20" s="70"/>
      <c r="I20" s="70" t="s">
        <v>27</v>
      </c>
      <c r="J20" s="71"/>
      <c r="K20" s="72">
        <v>1600</v>
      </c>
      <c r="L20" s="73"/>
      <c r="M20" s="23">
        <f t="shared" si="0"/>
        <v>276.29512751999999</v>
      </c>
      <c r="N20" s="23"/>
      <c r="O20" s="130">
        <f t="shared" si="12"/>
        <v>288.98790628</v>
      </c>
      <c r="P20" s="74"/>
      <c r="Q20" s="23">
        <f t="shared" si="50"/>
        <v>12.69277876000001</v>
      </c>
      <c r="R20" s="65"/>
      <c r="S20" s="26">
        <f t="shared" si="51"/>
        <v>4.5999999999999999E-2</v>
      </c>
      <c r="T20" s="27"/>
      <c r="U20" s="29">
        <f t="shared" ref="U20:Z20" si="91">U18</f>
        <v>20</v>
      </c>
      <c r="V20" s="30">
        <f t="shared" si="91"/>
        <v>0.12784999999999999</v>
      </c>
      <c r="W20" s="30">
        <f t="shared" si="91"/>
        <v>0.12784999999999999</v>
      </c>
      <c r="X20" s="30">
        <f t="shared" si="91"/>
        <v>9.3170000000000003E-2</v>
      </c>
      <c r="Y20" s="30">
        <f t="shared" si="91"/>
        <v>0</v>
      </c>
      <c r="Z20" s="30">
        <f t="shared" si="91"/>
        <v>0</v>
      </c>
      <c r="AA20" s="75">
        <f t="shared" si="2"/>
        <v>224.56</v>
      </c>
      <c r="AB20" s="32">
        <f t="shared" si="15"/>
        <v>0.4</v>
      </c>
      <c r="AC20" s="33">
        <f t="shared" si="16"/>
        <v>0</v>
      </c>
      <c r="AD20" s="15">
        <f t="shared" si="17"/>
        <v>5.8699999999999996E-4</v>
      </c>
      <c r="AE20" s="33">
        <f t="shared" si="18"/>
        <v>1.2200000000000003E-2</v>
      </c>
      <c r="AF20" s="33">
        <f t="shared" si="19"/>
        <v>0</v>
      </c>
      <c r="AG20" s="33">
        <f t="shared" si="20"/>
        <v>5.8E-4</v>
      </c>
      <c r="AH20" s="33">
        <f t="shared" si="21"/>
        <v>-6.8000000000000005E-4</v>
      </c>
      <c r="AI20" s="30">
        <f t="shared" si="22"/>
        <v>2.2599999999999999E-3</v>
      </c>
      <c r="AJ20" s="30"/>
      <c r="AK20" s="76">
        <f t="shared" ref="AK20:AN20" si="92">AK19</f>
        <v>0</v>
      </c>
      <c r="AL20" s="76">
        <f t="shared" si="92"/>
        <v>0</v>
      </c>
      <c r="AM20" s="76">
        <f t="shared" si="92"/>
        <v>3.9449999999999999E-2</v>
      </c>
      <c r="AN20" s="76">
        <f t="shared" si="92"/>
        <v>7.0704000000000003E-2</v>
      </c>
      <c r="AO20" s="77">
        <f t="shared" ref="AO20:AP20" si="93">AO18</f>
        <v>0</v>
      </c>
      <c r="AP20" s="78">
        <f t="shared" si="93"/>
        <v>0</v>
      </c>
      <c r="AQ20" s="34">
        <f t="shared" si="43"/>
        <v>0</v>
      </c>
      <c r="AR20" s="77">
        <f t="shared" si="3"/>
        <v>24.32</v>
      </c>
      <c r="AS20" s="77">
        <f t="shared" si="4"/>
        <v>248.88</v>
      </c>
      <c r="AT20" s="77">
        <f t="shared" si="55"/>
        <v>27.415127519999999</v>
      </c>
      <c r="AU20" s="27"/>
      <c r="AV20" s="79"/>
      <c r="AW20" s="79"/>
      <c r="AX20" s="79">
        <f t="shared" si="6"/>
        <v>1</v>
      </c>
      <c r="AY20" s="79"/>
      <c r="AZ20" s="79"/>
      <c r="BA20" s="27"/>
      <c r="BB20" s="99">
        <f>IF(K20&lt;=Cust_Block,'Rate Export from RD'!$B$5,'Rate Export from RD'!$B$6)</f>
        <v>26</v>
      </c>
      <c r="BC20" s="30">
        <f>BC5</f>
        <v>0.1575</v>
      </c>
      <c r="BD20" s="30">
        <f>BD5</f>
        <v>0.11835591606999415</v>
      </c>
      <c r="BE20" s="30">
        <f>BE5</f>
        <v>0</v>
      </c>
      <c r="BF20" s="30">
        <f>BF5</f>
        <v>9.2880000000000004E-2</v>
      </c>
      <c r="BG20" s="30">
        <f>BG5</f>
        <v>0</v>
      </c>
      <c r="BH20" s="75">
        <f t="shared" si="7"/>
        <v>238.86</v>
      </c>
      <c r="BI20" s="33">
        <f t="shared" si="25"/>
        <v>0.4</v>
      </c>
      <c r="BJ20" s="33">
        <f t="shared" si="26"/>
        <v>0</v>
      </c>
      <c r="BK20" s="33">
        <f t="shared" si="27"/>
        <v>5.8699999999999996E-4</v>
      </c>
      <c r="BL20" s="33">
        <f t="shared" si="28"/>
        <v>1.2200000000000003E-2</v>
      </c>
      <c r="BM20" s="33">
        <f t="shared" si="29"/>
        <v>0</v>
      </c>
      <c r="BN20" s="33">
        <f t="shared" si="30"/>
        <v>5.8E-4</v>
      </c>
      <c r="BO20" s="33">
        <f t="shared" si="31"/>
        <v>-6.8000000000000005E-4</v>
      </c>
      <c r="BP20" s="33">
        <f t="shared" si="32"/>
        <v>2.2599999999999999E-3</v>
      </c>
      <c r="BQ20" s="33">
        <f t="shared" si="33"/>
        <v>0</v>
      </c>
      <c r="BR20" s="33">
        <f t="shared" si="34"/>
        <v>0</v>
      </c>
      <c r="BS20" s="116">
        <f t="shared" si="45"/>
        <v>4.7800000000000004E-3</v>
      </c>
      <c r="BT20" s="116">
        <f t="shared" si="46"/>
        <v>0</v>
      </c>
      <c r="BU20" s="33">
        <f t="shared" si="35"/>
        <v>0</v>
      </c>
      <c r="BV20" s="33">
        <f t="shared" si="88"/>
        <v>3.9449999999999999E-2</v>
      </c>
      <c r="BW20" s="33">
        <f t="shared" si="89"/>
        <v>7.0704000000000003E-2</v>
      </c>
      <c r="BX20" s="77">
        <f t="shared" ref="BX20:BY20" si="94">BX18</f>
        <v>0</v>
      </c>
      <c r="BY20" s="78">
        <f t="shared" si="94"/>
        <v>0</v>
      </c>
      <c r="BZ20" s="34">
        <f t="shared" si="48"/>
        <v>0</v>
      </c>
      <c r="CA20" s="77">
        <f t="shared" si="36"/>
        <v>31.96</v>
      </c>
      <c r="CB20" s="77">
        <f t="shared" si="37"/>
        <v>270.82</v>
      </c>
      <c r="CC20" s="77">
        <f t="shared" si="38"/>
        <v>29.831906279999998</v>
      </c>
      <c r="CD20" s="77"/>
      <c r="CE20" s="27"/>
      <c r="CF20" s="79"/>
      <c r="CG20" s="79"/>
      <c r="CH20" s="79">
        <f t="shared" si="10"/>
        <v>1</v>
      </c>
      <c r="CI20" s="79"/>
      <c r="CJ20" s="79"/>
      <c r="CK20" s="27"/>
      <c r="CL20" s="27"/>
      <c r="CM20" s="27">
        <f t="shared" si="49"/>
        <v>-7.2899999999999996E-3</v>
      </c>
      <c r="CN20" s="27"/>
      <c r="CO20" s="27">
        <f t="shared" si="39"/>
        <v>-11.664</v>
      </c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</row>
    <row r="21" spans="1:242">
      <c r="A21" s="28"/>
      <c r="B21" s="27"/>
      <c r="C21" s="28"/>
      <c r="D21" s="27"/>
      <c r="E21" s="18"/>
      <c r="F21" s="27"/>
      <c r="G21" s="70" t="s">
        <v>27</v>
      </c>
      <c r="H21" s="70"/>
      <c r="I21" s="70" t="s">
        <v>27</v>
      </c>
      <c r="J21" s="71"/>
      <c r="K21" s="72">
        <v>1700</v>
      </c>
      <c r="L21" s="73"/>
      <c r="M21" s="23">
        <f t="shared" si="0"/>
        <v>292.14812663999999</v>
      </c>
      <c r="N21" s="23"/>
      <c r="O21" s="130">
        <f t="shared" si="12"/>
        <v>303.59013302</v>
      </c>
      <c r="P21" s="74"/>
      <c r="Q21" s="23">
        <f t="shared" si="50"/>
        <v>11.442006380000009</v>
      </c>
      <c r="R21" s="65"/>
      <c r="S21" s="26">
        <f t="shared" si="51"/>
        <v>3.9E-2</v>
      </c>
      <c r="T21" s="27"/>
      <c r="U21" s="29">
        <f t="shared" ref="U21:Z21" si="95">U19</f>
        <v>20</v>
      </c>
      <c r="V21" s="30">
        <f t="shared" si="95"/>
        <v>0.12784999999999999</v>
      </c>
      <c r="W21" s="30">
        <f t="shared" si="95"/>
        <v>0.12784999999999999</v>
      </c>
      <c r="X21" s="30">
        <f t="shared" si="95"/>
        <v>9.3170000000000003E-2</v>
      </c>
      <c r="Y21" s="30">
        <f t="shared" si="95"/>
        <v>0</v>
      </c>
      <c r="Z21" s="30">
        <f t="shared" si="95"/>
        <v>0</v>
      </c>
      <c r="AA21" s="75">
        <f t="shared" si="2"/>
        <v>237.35</v>
      </c>
      <c r="AB21" s="32">
        <f t="shared" si="15"/>
        <v>0.4</v>
      </c>
      <c r="AC21" s="33">
        <f t="shared" si="16"/>
        <v>0</v>
      </c>
      <c r="AD21" s="15">
        <f t="shared" si="17"/>
        <v>5.8699999999999996E-4</v>
      </c>
      <c r="AE21" s="33">
        <f t="shared" si="18"/>
        <v>1.2200000000000003E-2</v>
      </c>
      <c r="AF21" s="33">
        <f t="shared" si="19"/>
        <v>0</v>
      </c>
      <c r="AG21" s="33">
        <f t="shared" si="20"/>
        <v>5.8E-4</v>
      </c>
      <c r="AH21" s="33">
        <f t="shared" si="21"/>
        <v>-6.8000000000000005E-4</v>
      </c>
      <c r="AI21" s="30">
        <f t="shared" si="22"/>
        <v>2.2599999999999999E-3</v>
      </c>
      <c r="AJ21" s="30"/>
      <c r="AK21" s="76">
        <f t="shared" ref="AK21:AN21" si="96">AK20</f>
        <v>0</v>
      </c>
      <c r="AL21" s="76">
        <f t="shared" si="96"/>
        <v>0</v>
      </c>
      <c r="AM21" s="76">
        <f t="shared" si="96"/>
        <v>3.9449999999999999E-2</v>
      </c>
      <c r="AN21" s="76">
        <f t="shared" si="96"/>
        <v>7.0704000000000003E-2</v>
      </c>
      <c r="AO21" s="77">
        <f t="shared" ref="AO21:AP21" si="97">AO19</f>
        <v>0</v>
      </c>
      <c r="AP21" s="78">
        <f t="shared" si="97"/>
        <v>0</v>
      </c>
      <c r="AQ21" s="34">
        <f t="shared" si="43"/>
        <v>0</v>
      </c>
      <c r="AR21" s="77">
        <f t="shared" si="3"/>
        <v>25.81</v>
      </c>
      <c r="AS21" s="77">
        <f t="shared" si="4"/>
        <v>263.16000000000003</v>
      </c>
      <c r="AT21" s="77">
        <f t="shared" si="55"/>
        <v>28.988126640000004</v>
      </c>
      <c r="AU21" s="27"/>
      <c r="AV21" s="79"/>
      <c r="AW21" s="79"/>
      <c r="AX21" s="79"/>
      <c r="AY21" s="79"/>
      <c r="AZ21" s="79"/>
      <c r="BA21" s="27"/>
      <c r="BB21" s="99">
        <f>IF(K21&lt;=Cust_Block,'Rate Export from RD'!$B$5,'Rate Export from RD'!$B$6)</f>
        <v>26</v>
      </c>
      <c r="BC21" s="30">
        <f t="shared" ref="BC21:BG21" si="98">BC6</f>
        <v>0.1575</v>
      </c>
      <c r="BD21" s="30">
        <f t="shared" si="98"/>
        <v>0.11835591606999415</v>
      </c>
      <c r="BE21" s="30">
        <f t="shared" si="98"/>
        <v>0</v>
      </c>
      <c r="BF21" s="30">
        <f t="shared" si="98"/>
        <v>9.2880000000000004E-2</v>
      </c>
      <c r="BG21" s="30">
        <f t="shared" si="98"/>
        <v>0</v>
      </c>
      <c r="BH21" s="75">
        <f t="shared" si="7"/>
        <v>250.69</v>
      </c>
      <c r="BI21" s="33">
        <f t="shared" si="25"/>
        <v>0.4</v>
      </c>
      <c r="BJ21" s="33">
        <f t="shared" si="26"/>
        <v>0</v>
      </c>
      <c r="BK21" s="33">
        <f t="shared" si="27"/>
        <v>5.8699999999999996E-4</v>
      </c>
      <c r="BL21" s="33">
        <f t="shared" si="28"/>
        <v>1.2200000000000003E-2</v>
      </c>
      <c r="BM21" s="33">
        <f t="shared" si="29"/>
        <v>0</v>
      </c>
      <c r="BN21" s="33">
        <f t="shared" si="30"/>
        <v>5.8E-4</v>
      </c>
      <c r="BO21" s="33">
        <f t="shared" si="31"/>
        <v>-6.8000000000000005E-4</v>
      </c>
      <c r="BP21" s="33">
        <f t="shared" si="32"/>
        <v>2.2599999999999999E-3</v>
      </c>
      <c r="BQ21" s="33">
        <f t="shared" si="33"/>
        <v>0</v>
      </c>
      <c r="BR21" s="33">
        <f t="shared" si="34"/>
        <v>0</v>
      </c>
      <c r="BS21" s="116">
        <f t="shared" si="45"/>
        <v>4.7800000000000004E-3</v>
      </c>
      <c r="BT21" s="116">
        <f t="shared" si="46"/>
        <v>0</v>
      </c>
      <c r="BU21" s="33">
        <f t="shared" si="35"/>
        <v>0</v>
      </c>
      <c r="BV21" s="33">
        <f t="shared" si="88"/>
        <v>3.9449999999999999E-2</v>
      </c>
      <c r="BW21" s="33">
        <f t="shared" si="89"/>
        <v>7.0704000000000003E-2</v>
      </c>
      <c r="BX21" s="77">
        <f t="shared" ref="BX21:BY21" si="99">BX19</f>
        <v>0</v>
      </c>
      <c r="BY21" s="78">
        <f t="shared" si="99"/>
        <v>0</v>
      </c>
      <c r="BZ21" s="34">
        <f t="shared" si="48"/>
        <v>0</v>
      </c>
      <c r="CA21" s="77">
        <f t="shared" si="36"/>
        <v>33.94</v>
      </c>
      <c r="CB21" s="77">
        <f t="shared" si="37"/>
        <v>284.63</v>
      </c>
      <c r="CC21" s="77">
        <f t="shared" si="38"/>
        <v>31.353133020000001</v>
      </c>
      <c r="CD21" s="77"/>
      <c r="CE21" s="27"/>
      <c r="CF21" s="79"/>
      <c r="CG21" s="79"/>
      <c r="CH21" s="79"/>
      <c r="CI21" s="79"/>
      <c r="CJ21" s="79"/>
      <c r="CK21" s="27"/>
      <c r="CL21" s="27"/>
      <c r="CM21" s="27">
        <f t="shared" si="49"/>
        <v>-7.2899999999999996E-3</v>
      </c>
      <c r="CN21" s="27"/>
      <c r="CO21" s="27">
        <f t="shared" si="39"/>
        <v>-12.392999999999999</v>
      </c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</row>
    <row r="22" spans="1:242">
      <c r="A22" s="28"/>
      <c r="B22" s="27"/>
      <c r="C22" s="28"/>
      <c r="D22" s="27"/>
      <c r="E22" s="18"/>
      <c r="F22" s="27"/>
      <c r="G22" s="70" t="s">
        <v>27</v>
      </c>
      <c r="H22" s="70"/>
      <c r="I22" s="70" t="s">
        <v>27</v>
      </c>
      <c r="J22" s="71"/>
      <c r="K22" s="72">
        <v>1800</v>
      </c>
      <c r="L22" s="73"/>
      <c r="M22" s="23">
        <f t="shared" si="0"/>
        <v>307.99002422000001</v>
      </c>
      <c r="N22" s="23"/>
      <c r="O22" s="130">
        <f t="shared" si="12"/>
        <v>318.19235975999993</v>
      </c>
      <c r="P22" s="74"/>
      <c r="Q22" s="23">
        <f t="shared" si="50"/>
        <v>10.202335539999922</v>
      </c>
      <c r="R22" s="65"/>
      <c r="S22" s="26">
        <f t="shared" si="51"/>
        <v>3.3000000000000002E-2</v>
      </c>
      <c r="T22" s="27"/>
      <c r="U22" s="29">
        <f t="shared" ref="U22:Z22" si="100">U20</f>
        <v>20</v>
      </c>
      <c r="V22" s="30">
        <f t="shared" si="100"/>
        <v>0.12784999999999999</v>
      </c>
      <c r="W22" s="30">
        <f t="shared" si="100"/>
        <v>0.12784999999999999</v>
      </c>
      <c r="X22" s="30">
        <f t="shared" si="100"/>
        <v>9.3170000000000003E-2</v>
      </c>
      <c r="Y22" s="30">
        <f t="shared" si="100"/>
        <v>0</v>
      </c>
      <c r="Z22" s="30">
        <f t="shared" si="100"/>
        <v>0</v>
      </c>
      <c r="AA22" s="75">
        <f t="shared" si="2"/>
        <v>250.13</v>
      </c>
      <c r="AB22" s="32">
        <f t="shared" ref="AB22:AB31" si="101">$AB$5</f>
        <v>0.4</v>
      </c>
      <c r="AC22" s="33">
        <f t="shared" si="16"/>
        <v>0</v>
      </c>
      <c r="AD22" s="15">
        <f t="shared" si="17"/>
        <v>5.8699999999999996E-4</v>
      </c>
      <c r="AE22" s="33">
        <f t="shared" si="18"/>
        <v>1.2200000000000003E-2</v>
      </c>
      <c r="AF22" s="33">
        <f t="shared" si="19"/>
        <v>0</v>
      </c>
      <c r="AG22" s="33">
        <f t="shared" si="20"/>
        <v>5.8E-4</v>
      </c>
      <c r="AH22" s="33">
        <f t="shared" si="21"/>
        <v>-6.8000000000000005E-4</v>
      </c>
      <c r="AI22" s="30">
        <f t="shared" si="22"/>
        <v>2.2599999999999999E-3</v>
      </c>
      <c r="AJ22" s="30"/>
      <c r="AK22" s="76">
        <f t="shared" ref="AK22:AN22" si="102">AK21</f>
        <v>0</v>
      </c>
      <c r="AL22" s="76">
        <f t="shared" si="102"/>
        <v>0</v>
      </c>
      <c r="AM22" s="76">
        <f t="shared" si="102"/>
        <v>3.9449999999999999E-2</v>
      </c>
      <c r="AN22" s="76">
        <f t="shared" si="102"/>
        <v>7.0704000000000003E-2</v>
      </c>
      <c r="AO22" s="77">
        <f t="shared" ref="AO22:AP22" si="103">AO20</f>
        <v>0</v>
      </c>
      <c r="AP22" s="78">
        <f t="shared" si="103"/>
        <v>0</v>
      </c>
      <c r="AQ22" s="34">
        <f t="shared" si="43"/>
        <v>0</v>
      </c>
      <c r="AR22" s="77">
        <f t="shared" si="3"/>
        <v>27.3</v>
      </c>
      <c r="AS22" s="77">
        <f t="shared" si="4"/>
        <v>277.43</v>
      </c>
      <c r="AT22" s="77">
        <f t="shared" si="55"/>
        <v>30.560024219999999</v>
      </c>
      <c r="AU22" s="27"/>
      <c r="AV22" s="79"/>
      <c r="AW22" s="79"/>
      <c r="AX22" s="79"/>
      <c r="AY22" s="79"/>
      <c r="AZ22" s="79"/>
      <c r="BA22" s="27"/>
      <c r="BB22" s="99">
        <f>IF(K22&lt;=Cust_Block,'Rate Export from RD'!$B$5,'Rate Export from RD'!$B$6)</f>
        <v>26</v>
      </c>
      <c r="BC22" s="30">
        <f t="shared" ref="BC22:BG22" si="104">BC7</f>
        <v>0.1575</v>
      </c>
      <c r="BD22" s="30">
        <f t="shared" si="104"/>
        <v>0.11835591606999415</v>
      </c>
      <c r="BE22" s="30">
        <f t="shared" si="104"/>
        <v>0</v>
      </c>
      <c r="BF22" s="30">
        <f t="shared" si="104"/>
        <v>9.2880000000000004E-2</v>
      </c>
      <c r="BG22" s="30">
        <f t="shared" si="104"/>
        <v>0</v>
      </c>
      <c r="BH22" s="75">
        <f t="shared" si="7"/>
        <v>262.52999999999997</v>
      </c>
      <c r="BI22" s="33">
        <f t="shared" si="25"/>
        <v>0.4</v>
      </c>
      <c r="BJ22" s="33">
        <f t="shared" si="26"/>
        <v>0</v>
      </c>
      <c r="BK22" s="33">
        <f t="shared" si="27"/>
        <v>5.8699999999999996E-4</v>
      </c>
      <c r="BL22" s="33">
        <f t="shared" si="28"/>
        <v>1.2200000000000003E-2</v>
      </c>
      <c r="BM22" s="33">
        <f t="shared" si="29"/>
        <v>0</v>
      </c>
      <c r="BN22" s="33">
        <f t="shared" si="30"/>
        <v>5.8E-4</v>
      </c>
      <c r="BO22" s="33">
        <f t="shared" si="31"/>
        <v>-6.8000000000000005E-4</v>
      </c>
      <c r="BP22" s="33">
        <f t="shared" si="32"/>
        <v>2.2599999999999999E-3</v>
      </c>
      <c r="BQ22" s="33">
        <f t="shared" si="33"/>
        <v>0</v>
      </c>
      <c r="BR22" s="33">
        <f t="shared" si="34"/>
        <v>0</v>
      </c>
      <c r="BS22" s="116">
        <f t="shared" si="45"/>
        <v>4.7800000000000004E-3</v>
      </c>
      <c r="BT22" s="116">
        <f t="shared" si="46"/>
        <v>0</v>
      </c>
      <c r="BU22" s="33">
        <f t="shared" si="35"/>
        <v>0</v>
      </c>
      <c r="BV22" s="33">
        <f t="shared" si="88"/>
        <v>3.9449999999999999E-2</v>
      </c>
      <c r="BW22" s="33">
        <f t="shared" si="89"/>
        <v>7.0704000000000003E-2</v>
      </c>
      <c r="BX22" s="77">
        <f t="shared" ref="BX22:BY22" si="105">BX20</f>
        <v>0</v>
      </c>
      <c r="BY22" s="78">
        <f t="shared" si="105"/>
        <v>0</v>
      </c>
      <c r="BZ22" s="34">
        <f t="shared" si="48"/>
        <v>0</v>
      </c>
      <c r="CA22" s="77">
        <f t="shared" si="36"/>
        <v>35.909999999999997</v>
      </c>
      <c r="CB22" s="77">
        <f t="shared" si="37"/>
        <v>298.44</v>
      </c>
      <c r="CC22" s="77">
        <f t="shared" si="38"/>
        <v>32.874359759999997</v>
      </c>
      <c r="CD22" s="77"/>
      <c r="CE22" s="27"/>
      <c r="CF22" s="79"/>
      <c r="CG22" s="79"/>
      <c r="CH22" s="79"/>
      <c r="CI22" s="79"/>
      <c r="CJ22" s="79"/>
      <c r="CK22" s="27"/>
      <c r="CL22" s="27"/>
      <c r="CM22" s="27">
        <f t="shared" si="49"/>
        <v>-7.2899999999999996E-3</v>
      </c>
      <c r="CN22" s="27"/>
      <c r="CO22" s="27">
        <f t="shared" si="39"/>
        <v>-13.122</v>
      </c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</row>
    <row r="23" spans="1:242">
      <c r="A23" s="28"/>
      <c r="B23" s="27"/>
      <c r="C23" s="28"/>
      <c r="D23" s="27"/>
      <c r="E23" s="18"/>
      <c r="F23" s="27"/>
      <c r="G23" s="70" t="s">
        <v>27</v>
      </c>
      <c r="H23" s="70"/>
      <c r="I23" s="70" t="s">
        <v>27</v>
      </c>
      <c r="J23" s="71"/>
      <c r="K23" s="72">
        <v>1900</v>
      </c>
      <c r="L23" s="73"/>
      <c r="M23" s="23">
        <f t="shared" si="0"/>
        <v>323.85412488000003</v>
      </c>
      <c r="N23" s="23"/>
      <c r="O23" s="130">
        <f t="shared" si="12"/>
        <v>332.78348496000001</v>
      </c>
      <c r="P23" s="74"/>
      <c r="Q23" s="23">
        <f t="shared" si="50"/>
        <v>8.9293600799999808</v>
      </c>
      <c r="R23" s="65"/>
      <c r="S23" s="26">
        <f t="shared" si="51"/>
        <v>2.8000000000000001E-2</v>
      </c>
      <c r="T23" s="27"/>
      <c r="U23" s="29">
        <f t="shared" ref="U23:Z23" si="106">U21</f>
        <v>20</v>
      </c>
      <c r="V23" s="30">
        <f t="shared" si="106"/>
        <v>0.12784999999999999</v>
      </c>
      <c r="W23" s="30">
        <f t="shared" si="106"/>
        <v>0.12784999999999999</v>
      </c>
      <c r="X23" s="30">
        <f t="shared" si="106"/>
        <v>9.3170000000000003E-2</v>
      </c>
      <c r="Y23" s="30">
        <f t="shared" si="106"/>
        <v>0</v>
      </c>
      <c r="Z23" s="30">
        <f t="shared" si="106"/>
        <v>0</v>
      </c>
      <c r="AA23" s="75">
        <f t="shared" si="2"/>
        <v>262.92</v>
      </c>
      <c r="AB23" s="32">
        <f t="shared" si="101"/>
        <v>0.4</v>
      </c>
      <c r="AC23" s="33">
        <f t="shared" si="16"/>
        <v>0</v>
      </c>
      <c r="AD23" s="15">
        <f t="shared" si="17"/>
        <v>5.8699999999999996E-4</v>
      </c>
      <c r="AE23" s="33">
        <f t="shared" si="18"/>
        <v>1.2200000000000003E-2</v>
      </c>
      <c r="AF23" s="33">
        <f t="shared" si="19"/>
        <v>0</v>
      </c>
      <c r="AG23" s="33">
        <f t="shared" si="20"/>
        <v>5.8E-4</v>
      </c>
      <c r="AH23" s="33">
        <f t="shared" si="21"/>
        <v>-6.8000000000000005E-4</v>
      </c>
      <c r="AI23" s="30">
        <f t="shared" si="22"/>
        <v>2.2599999999999999E-3</v>
      </c>
      <c r="AJ23" s="30"/>
      <c r="AK23" s="76">
        <f t="shared" ref="AK23:AN23" si="107">AK22</f>
        <v>0</v>
      </c>
      <c r="AL23" s="76">
        <f t="shared" si="107"/>
        <v>0</v>
      </c>
      <c r="AM23" s="76">
        <f t="shared" si="107"/>
        <v>3.9449999999999999E-2</v>
      </c>
      <c r="AN23" s="76">
        <f t="shared" si="107"/>
        <v>7.0704000000000003E-2</v>
      </c>
      <c r="AO23" s="77">
        <f t="shared" ref="AO23:AP23" si="108">AO21</f>
        <v>0</v>
      </c>
      <c r="AP23" s="78">
        <f t="shared" si="108"/>
        <v>0</v>
      </c>
      <c r="AQ23" s="34">
        <f t="shared" si="43"/>
        <v>0</v>
      </c>
      <c r="AR23" s="77">
        <f t="shared" si="3"/>
        <v>28.8</v>
      </c>
      <c r="AS23" s="77">
        <f t="shared" si="4"/>
        <v>291.72000000000003</v>
      </c>
      <c r="AT23" s="77">
        <f t="shared" si="55"/>
        <v>32.134124880000002</v>
      </c>
      <c r="AU23" s="27"/>
      <c r="AV23" s="79"/>
      <c r="AW23" s="79"/>
      <c r="AX23" s="79"/>
      <c r="AY23" s="79"/>
      <c r="AZ23" s="79"/>
      <c r="BA23" s="27"/>
      <c r="BB23" s="99">
        <f>IF(K23&lt;=Cust_Block,'Rate Export from RD'!$B$5,'Rate Export from RD'!$B$6)</f>
        <v>26</v>
      </c>
      <c r="BC23" s="30">
        <f t="shared" ref="BC23:BG23" si="109">BC8</f>
        <v>0.1575</v>
      </c>
      <c r="BD23" s="30">
        <f t="shared" si="109"/>
        <v>0.11835591606999415</v>
      </c>
      <c r="BE23" s="30">
        <f t="shared" si="109"/>
        <v>0</v>
      </c>
      <c r="BF23" s="30">
        <f t="shared" si="109"/>
        <v>9.2880000000000004E-2</v>
      </c>
      <c r="BG23" s="30">
        <f t="shared" si="109"/>
        <v>0</v>
      </c>
      <c r="BH23" s="75">
        <f t="shared" si="7"/>
        <v>274.36</v>
      </c>
      <c r="BI23" s="33">
        <f t="shared" si="25"/>
        <v>0.4</v>
      </c>
      <c r="BJ23" s="33">
        <f t="shared" si="26"/>
        <v>0</v>
      </c>
      <c r="BK23" s="33">
        <f t="shared" si="27"/>
        <v>5.8699999999999996E-4</v>
      </c>
      <c r="BL23" s="33">
        <f t="shared" si="28"/>
        <v>1.2200000000000003E-2</v>
      </c>
      <c r="BM23" s="33">
        <f t="shared" si="29"/>
        <v>0</v>
      </c>
      <c r="BN23" s="33">
        <f t="shared" si="30"/>
        <v>5.8E-4</v>
      </c>
      <c r="BO23" s="33">
        <f t="shared" si="31"/>
        <v>-6.8000000000000005E-4</v>
      </c>
      <c r="BP23" s="33">
        <f t="shared" si="32"/>
        <v>2.2599999999999999E-3</v>
      </c>
      <c r="BQ23" s="33">
        <f t="shared" si="33"/>
        <v>0</v>
      </c>
      <c r="BR23" s="33">
        <f t="shared" si="34"/>
        <v>0</v>
      </c>
      <c r="BS23" s="116">
        <f t="shared" si="45"/>
        <v>4.7800000000000004E-3</v>
      </c>
      <c r="BT23" s="116">
        <f t="shared" si="46"/>
        <v>0</v>
      </c>
      <c r="BU23" s="33">
        <f t="shared" si="35"/>
        <v>0</v>
      </c>
      <c r="BV23" s="33">
        <f t="shared" si="88"/>
        <v>3.9449999999999999E-2</v>
      </c>
      <c r="BW23" s="33">
        <f t="shared" si="89"/>
        <v>7.0704000000000003E-2</v>
      </c>
      <c r="BX23" s="77">
        <f t="shared" ref="BX23:BY23" si="110">BX21</f>
        <v>0</v>
      </c>
      <c r="BY23" s="78">
        <f t="shared" si="110"/>
        <v>0</v>
      </c>
      <c r="BZ23" s="34">
        <f t="shared" si="48"/>
        <v>0</v>
      </c>
      <c r="CA23" s="77">
        <f t="shared" si="36"/>
        <v>37.880000000000003</v>
      </c>
      <c r="CB23" s="77">
        <f t="shared" si="37"/>
        <v>312.24</v>
      </c>
      <c r="CC23" s="77">
        <f t="shared" si="38"/>
        <v>34.39448496</v>
      </c>
      <c r="CD23" s="77"/>
      <c r="CE23" s="27"/>
      <c r="CF23" s="79"/>
      <c r="CG23" s="79"/>
      <c r="CH23" s="79"/>
      <c r="CI23" s="79"/>
      <c r="CJ23" s="79"/>
      <c r="CK23" s="27"/>
      <c r="CL23" s="27"/>
      <c r="CM23" s="27">
        <f t="shared" si="49"/>
        <v>-7.2899999999999996E-3</v>
      </c>
      <c r="CN23" s="27"/>
      <c r="CO23" s="27">
        <f t="shared" si="39"/>
        <v>-13.850999999999999</v>
      </c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</row>
    <row r="24" spans="1:242">
      <c r="A24" s="28"/>
      <c r="B24" s="27"/>
      <c r="C24" s="28"/>
      <c r="D24" s="27"/>
      <c r="E24" s="18"/>
      <c r="F24" s="27"/>
      <c r="G24" s="70" t="s">
        <v>27</v>
      </c>
      <c r="H24" s="70"/>
      <c r="I24" s="70" t="s">
        <v>27</v>
      </c>
      <c r="J24" s="71"/>
      <c r="K24" s="72">
        <v>2000</v>
      </c>
      <c r="L24" s="73"/>
      <c r="M24" s="23">
        <f t="shared" si="0"/>
        <v>339.69602245999999</v>
      </c>
      <c r="N24" s="23"/>
      <c r="O24" s="130">
        <f t="shared" si="12"/>
        <v>347.38571170000006</v>
      </c>
      <c r="P24" s="74"/>
      <c r="Q24" s="23">
        <f t="shared" si="50"/>
        <v>7.6896892400000638</v>
      </c>
      <c r="R24" s="65"/>
      <c r="S24" s="26">
        <f t="shared" si="51"/>
        <v>2.3E-2</v>
      </c>
      <c r="T24" s="27"/>
      <c r="U24" s="29">
        <f t="shared" ref="U24:Z25" si="111">U22</f>
        <v>20</v>
      </c>
      <c r="V24" s="30">
        <f t="shared" si="111"/>
        <v>0.12784999999999999</v>
      </c>
      <c r="W24" s="30">
        <f t="shared" si="111"/>
        <v>0.12784999999999999</v>
      </c>
      <c r="X24" s="30">
        <f t="shared" si="111"/>
        <v>9.3170000000000003E-2</v>
      </c>
      <c r="Y24" s="30">
        <f t="shared" si="111"/>
        <v>0</v>
      </c>
      <c r="Z24" s="30">
        <f t="shared" si="111"/>
        <v>0</v>
      </c>
      <c r="AA24" s="75">
        <f t="shared" si="2"/>
        <v>275.7</v>
      </c>
      <c r="AB24" s="32">
        <f t="shared" si="101"/>
        <v>0.4</v>
      </c>
      <c r="AC24" s="33">
        <f t="shared" si="16"/>
        <v>0</v>
      </c>
      <c r="AD24" s="15">
        <f t="shared" si="17"/>
        <v>5.8699999999999996E-4</v>
      </c>
      <c r="AE24" s="33">
        <f t="shared" si="18"/>
        <v>1.2200000000000003E-2</v>
      </c>
      <c r="AF24" s="33">
        <f t="shared" si="19"/>
        <v>0</v>
      </c>
      <c r="AG24" s="33">
        <f t="shared" si="20"/>
        <v>5.8E-4</v>
      </c>
      <c r="AH24" s="33">
        <f t="shared" si="21"/>
        <v>-6.8000000000000005E-4</v>
      </c>
      <c r="AI24" s="30">
        <f t="shared" si="22"/>
        <v>2.2599999999999999E-3</v>
      </c>
      <c r="AJ24" s="30"/>
      <c r="AK24" s="76">
        <f t="shared" ref="AK24:AN25" si="112">AK23</f>
        <v>0</v>
      </c>
      <c r="AL24" s="76">
        <f t="shared" si="112"/>
        <v>0</v>
      </c>
      <c r="AM24" s="76">
        <f t="shared" si="112"/>
        <v>3.9449999999999999E-2</v>
      </c>
      <c r="AN24" s="76">
        <f t="shared" si="112"/>
        <v>7.0704000000000003E-2</v>
      </c>
      <c r="AO24" s="77">
        <f t="shared" ref="AO24:AP25" si="113">AO22</f>
        <v>0</v>
      </c>
      <c r="AP24" s="78">
        <f t="shared" si="113"/>
        <v>0</v>
      </c>
      <c r="AQ24" s="34">
        <f t="shared" si="43"/>
        <v>0</v>
      </c>
      <c r="AR24" s="77">
        <f t="shared" si="3"/>
        <v>30.29</v>
      </c>
      <c r="AS24" s="77">
        <f t="shared" si="4"/>
        <v>305.99</v>
      </c>
      <c r="AT24" s="77">
        <f t="shared" si="55"/>
        <v>33.70602246</v>
      </c>
      <c r="AU24" s="27"/>
      <c r="AV24" s="79"/>
      <c r="AW24" s="79"/>
      <c r="AX24" s="79"/>
      <c r="AY24" s="79"/>
      <c r="AZ24" s="79"/>
      <c r="BA24" s="27"/>
      <c r="BB24" s="99">
        <f>IF(K24&lt;=Cust_Block,'Rate Export from RD'!$B$5,'Rate Export from RD'!$B$6)</f>
        <v>26</v>
      </c>
      <c r="BC24" s="30">
        <f t="shared" ref="BC24:BG25" si="114">BC9</f>
        <v>0.1575</v>
      </c>
      <c r="BD24" s="30">
        <f t="shared" si="114"/>
        <v>0.11835591606999415</v>
      </c>
      <c r="BE24" s="30">
        <f t="shared" si="114"/>
        <v>0</v>
      </c>
      <c r="BF24" s="30">
        <f t="shared" si="114"/>
        <v>9.2880000000000004E-2</v>
      </c>
      <c r="BG24" s="30">
        <f t="shared" si="114"/>
        <v>0</v>
      </c>
      <c r="BH24" s="75">
        <f t="shared" si="7"/>
        <v>286.2</v>
      </c>
      <c r="BI24" s="33">
        <f t="shared" si="25"/>
        <v>0.4</v>
      </c>
      <c r="BJ24" s="33">
        <f t="shared" si="26"/>
        <v>0</v>
      </c>
      <c r="BK24" s="33">
        <f t="shared" si="27"/>
        <v>5.8699999999999996E-4</v>
      </c>
      <c r="BL24" s="33">
        <f t="shared" si="28"/>
        <v>1.2200000000000003E-2</v>
      </c>
      <c r="BM24" s="33">
        <f t="shared" si="29"/>
        <v>0</v>
      </c>
      <c r="BN24" s="33">
        <f t="shared" si="30"/>
        <v>5.8E-4</v>
      </c>
      <c r="BO24" s="33">
        <f t="shared" si="31"/>
        <v>-6.8000000000000005E-4</v>
      </c>
      <c r="BP24" s="33">
        <f t="shared" si="32"/>
        <v>2.2599999999999999E-3</v>
      </c>
      <c r="BQ24" s="33">
        <f t="shared" si="33"/>
        <v>0</v>
      </c>
      <c r="BR24" s="33">
        <f t="shared" si="34"/>
        <v>0</v>
      </c>
      <c r="BS24" s="116">
        <f t="shared" si="45"/>
        <v>4.7800000000000004E-3</v>
      </c>
      <c r="BT24" s="116">
        <f t="shared" si="46"/>
        <v>0</v>
      </c>
      <c r="BU24" s="33">
        <f t="shared" si="35"/>
        <v>0</v>
      </c>
      <c r="BV24" s="33">
        <f t="shared" si="88"/>
        <v>3.9449999999999999E-2</v>
      </c>
      <c r="BW24" s="33">
        <f t="shared" si="89"/>
        <v>7.0704000000000003E-2</v>
      </c>
      <c r="BX24" s="77">
        <f t="shared" ref="BX24:BY25" si="115">BX22</f>
        <v>0</v>
      </c>
      <c r="BY24" s="78">
        <f t="shared" si="115"/>
        <v>0</v>
      </c>
      <c r="BZ24" s="34">
        <f t="shared" si="48"/>
        <v>0</v>
      </c>
      <c r="CA24" s="77">
        <f t="shared" si="36"/>
        <v>39.85</v>
      </c>
      <c r="CB24" s="77">
        <f t="shared" si="37"/>
        <v>326.05</v>
      </c>
      <c r="CC24" s="77">
        <f t="shared" si="38"/>
        <v>35.915711700000003</v>
      </c>
      <c r="CD24" s="77"/>
      <c r="CE24" s="27"/>
      <c r="CF24" s="79"/>
      <c r="CG24" s="79"/>
      <c r="CH24" s="79"/>
      <c r="CI24" s="79"/>
      <c r="CJ24" s="79"/>
      <c r="CK24" s="27"/>
      <c r="CL24" s="27"/>
      <c r="CM24" s="27">
        <f t="shared" si="49"/>
        <v>-7.2899999999999996E-3</v>
      </c>
      <c r="CN24" s="27"/>
      <c r="CO24" s="27">
        <f t="shared" si="39"/>
        <v>-14.58</v>
      </c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</row>
    <row r="25" spans="1:242">
      <c r="A25" s="28"/>
      <c r="B25" s="27"/>
      <c r="C25" s="28"/>
      <c r="D25" s="27"/>
      <c r="E25" s="18"/>
      <c r="F25" s="27"/>
      <c r="G25" s="70" t="s">
        <v>27</v>
      </c>
      <c r="H25" s="70"/>
      <c r="I25" s="70" t="s">
        <v>27</v>
      </c>
      <c r="J25" s="71"/>
      <c r="K25" s="72">
        <v>2001</v>
      </c>
      <c r="L25" s="73"/>
      <c r="M25" s="23">
        <f t="shared" ref="M25" si="116">AA25+AR25+AT25</f>
        <v>339.86254556</v>
      </c>
      <c r="N25" s="23"/>
      <c r="O25" s="130">
        <f t="shared" si="12"/>
        <v>363.07599926</v>
      </c>
      <c r="P25" s="74"/>
      <c r="Q25" s="23">
        <f t="shared" ref="Q25" si="117">O25-M25</f>
        <v>23.213453700000002</v>
      </c>
      <c r="R25" s="65"/>
      <c r="S25" s="26">
        <f t="shared" ref="S25" si="118">ROUND(Q25/M25,3)</f>
        <v>6.8000000000000005E-2</v>
      </c>
      <c r="T25" s="27"/>
      <c r="U25" s="29">
        <f t="shared" si="111"/>
        <v>20</v>
      </c>
      <c r="V25" s="30">
        <f t="shared" si="111"/>
        <v>0.12784999999999999</v>
      </c>
      <c r="W25" s="30">
        <f t="shared" si="111"/>
        <v>0.12784999999999999</v>
      </c>
      <c r="X25" s="30">
        <f t="shared" si="111"/>
        <v>9.3170000000000003E-2</v>
      </c>
      <c r="Y25" s="30">
        <f t="shared" si="111"/>
        <v>0</v>
      </c>
      <c r="Z25" s="30">
        <f t="shared" si="111"/>
        <v>0</v>
      </c>
      <c r="AA25" s="75">
        <f t="shared" ref="AA25" si="119">ROUND(U25+IF(K25&lt;=500,K25*V25,500*V25+(K25-500)*W25),2)</f>
        <v>275.83</v>
      </c>
      <c r="AB25" s="32">
        <f t="shared" si="101"/>
        <v>0.4</v>
      </c>
      <c r="AC25" s="33">
        <f t="shared" si="16"/>
        <v>0</v>
      </c>
      <c r="AD25" s="15">
        <f t="shared" si="17"/>
        <v>5.8699999999999996E-4</v>
      </c>
      <c r="AE25" s="33">
        <f t="shared" si="18"/>
        <v>1.2200000000000003E-2</v>
      </c>
      <c r="AF25" s="33">
        <f t="shared" si="19"/>
        <v>0</v>
      </c>
      <c r="AG25" s="33">
        <f t="shared" si="20"/>
        <v>5.8E-4</v>
      </c>
      <c r="AH25" s="33">
        <f t="shared" si="21"/>
        <v>-6.8000000000000005E-4</v>
      </c>
      <c r="AI25" s="30">
        <f t="shared" si="22"/>
        <v>2.2599999999999999E-3</v>
      </c>
      <c r="AJ25" s="30"/>
      <c r="AK25" s="76">
        <f t="shared" si="112"/>
        <v>0</v>
      </c>
      <c r="AL25" s="76">
        <f t="shared" si="112"/>
        <v>0</v>
      </c>
      <c r="AM25" s="76">
        <f t="shared" si="112"/>
        <v>3.9449999999999999E-2</v>
      </c>
      <c r="AN25" s="76">
        <f t="shared" si="112"/>
        <v>7.0704000000000003E-2</v>
      </c>
      <c r="AO25" s="77">
        <f t="shared" si="113"/>
        <v>0</v>
      </c>
      <c r="AP25" s="78">
        <f t="shared" si="113"/>
        <v>0</v>
      </c>
      <c r="AQ25" s="34">
        <f t="shared" si="43"/>
        <v>0</v>
      </c>
      <c r="AR25" s="77">
        <f t="shared" ref="AR25" si="120">ROUND((AB25+AC25)+(K25*(AD25+AE25+AF25+AG25+AI25+AK25+AH25)),2)</f>
        <v>30.31</v>
      </c>
      <c r="AS25" s="77">
        <f t="shared" ref="AS25" si="121">ROUND(AA25+AR25,2)</f>
        <v>306.14</v>
      </c>
      <c r="AT25" s="77">
        <f t="shared" ref="AT25" si="122">(AS25*AL25)+(AS25*AM25)+(AN25*AS25)</f>
        <v>33.72254556</v>
      </c>
      <c r="AU25" s="27"/>
      <c r="AV25" s="79"/>
      <c r="AW25" s="79"/>
      <c r="AX25" s="79"/>
      <c r="AY25" s="79"/>
      <c r="AZ25" s="79"/>
      <c r="BA25" s="27"/>
      <c r="BB25" s="99">
        <f>IF(K25&lt;=Cust_Block,'Rate Export from RD'!$B$5,'Rate Export from RD'!$B$6)</f>
        <v>40</v>
      </c>
      <c r="BC25" s="30">
        <f t="shared" si="114"/>
        <v>0.1575</v>
      </c>
      <c r="BD25" s="30">
        <f t="shared" si="114"/>
        <v>0.11835591606999415</v>
      </c>
      <c r="BE25" s="30">
        <f t="shared" si="114"/>
        <v>0</v>
      </c>
      <c r="BF25" s="30">
        <f t="shared" si="114"/>
        <v>9.2880000000000004E-2</v>
      </c>
      <c r="BG25" s="30">
        <f t="shared" si="114"/>
        <v>0</v>
      </c>
      <c r="BH25" s="75">
        <f t="shared" ref="BH25" si="123">ROUND(BB25+MIN(K25,Block_1_Energy)*BC25+MAX(0,MIN(Block_2_Energy-Block_1_Energy,K25-Block_1_Energy))*BD25+MAX(0,K25-Block_2_Energy)*BE25,2)</f>
        <v>300.32</v>
      </c>
      <c r="BI25" s="33">
        <f t="shared" si="25"/>
        <v>0.4</v>
      </c>
      <c r="BJ25" s="33">
        <f t="shared" ref="BJ25" si="124">AC25</f>
        <v>0</v>
      </c>
      <c r="BK25" s="33">
        <f t="shared" ref="BK25" si="125">AD25</f>
        <v>5.8699999999999996E-4</v>
      </c>
      <c r="BL25" s="33">
        <f t="shared" ref="BL25" si="126">AE25</f>
        <v>1.2200000000000003E-2</v>
      </c>
      <c r="BM25" s="33">
        <f t="shared" ref="BM25" si="127">AF25</f>
        <v>0</v>
      </c>
      <c r="BN25" s="33">
        <f t="shared" ref="BN25" si="128">AG25</f>
        <v>5.8E-4</v>
      </c>
      <c r="BO25" s="33">
        <f t="shared" si="31"/>
        <v>-6.8000000000000005E-4</v>
      </c>
      <c r="BP25" s="33">
        <f t="shared" si="32"/>
        <v>2.2599999999999999E-3</v>
      </c>
      <c r="BQ25" s="33">
        <f t="shared" ref="BQ25" si="129">AJ25</f>
        <v>0</v>
      </c>
      <c r="BR25" s="33">
        <f t="shared" ref="BR25" si="130">AK25</f>
        <v>0</v>
      </c>
      <c r="BS25" s="116">
        <f t="shared" si="45"/>
        <v>4.7800000000000004E-3</v>
      </c>
      <c r="BT25" s="116">
        <f t="shared" si="46"/>
        <v>0</v>
      </c>
      <c r="BU25" s="33">
        <f t="shared" si="35"/>
        <v>0</v>
      </c>
      <c r="BV25" s="33">
        <f t="shared" ref="BV25" si="131">AM25</f>
        <v>3.9449999999999999E-2</v>
      </c>
      <c r="BW25" s="33">
        <f t="shared" ref="BW25" si="132">AN25</f>
        <v>7.0704000000000003E-2</v>
      </c>
      <c r="BX25" s="77">
        <f t="shared" si="115"/>
        <v>0</v>
      </c>
      <c r="BY25" s="78">
        <f t="shared" si="115"/>
        <v>0</v>
      </c>
      <c r="BZ25" s="34">
        <f t="shared" si="48"/>
        <v>0</v>
      </c>
      <c r="CA25" s="77">
        <f t="shared" ref="CA25" si="133">ROUND((BI25+BJ25)+(K25*(BK25+BL25+BM25+BN25+BO25+BP25+BR25+BS25)),2)</f>
        <v>39.869999999999997</v>
      </c>
      <c r="CB25" s="77">
        <f t="shared" ref="CB25" si="134">ROUND(BH25+CA25,2)</f>
        <v>340.19</v>
      </c>
      <c r="CC25" s="77">
        <f t="shared" ref="CC25" si="135">(CB25*BU25)+(CB25*BV25)+(CB25*BW25)</f>
        <v>37.473289260000001</v>
      </c>
      <c r="CD25" s="77"/>
      <c r="CE25" s="27"/>
      <c r="CF25" s="79"/>
      <c r="CG25" s="79"/>
      <c r="CH25" s="79"/>
      <c r="CI25" s="79"/>
      <c r="CJ25" s="79"/>
      <c r="CK25" s="27"/>
      <c r="CL25" s="27"/>
      <c r="CM25" s="27">
        <f t="shared" si="49"/>
        <v>-7.2899999999999996E-3</v>
      </c>
      <c r="CN25" s="27"/>
      <c r="CO25" s="27">
        <f t="shared" si="39"/>
        <v>-14.587289999999999</v>
      </c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</row>
    <row r="26" spans="1:242">
      <c r="A26" s="28"/>
      <c r="B26" s="27"/>
      <c r="C26" s="28"/>
      <c r="D26" s="27"/>
      <c r="E26" s="18"/>
      <c r="F26" s="27"/>
      <c r="G26" s="70" t="s">
        <v>27</v>
      </c>
      <c r="H26" s="70"/>
      <c r="I26" s="70" t="s">
        <v>27</v>
      </c>
      <c r="J26" s="71"/>
      <c r="K26" s="72">
        <v>2500</v>
      </c>
      <c r="L26" s="73"/>
      <c r="M26" s="23">
        <f t="shared" si="0"/>
        <v>418.97211959999998</v>
      </c>
      <c r="N26" s="23"/>
      <c r="O26" s="130">
        <f t="shared" si="12"/>
        <v>435.9390014</v>
      </c>
      <c r="P26" s="74"/>
      <c r="Q26" s="23">
        <f t="shared" si="50"/>
        <v>16.96688180000001</v>
      </c>
      <c r="R26" s="65"/>
      <c r="S26" s="26">
        <f t="shared" si="51"/>
        <v>0.04</v>
      </c>
      <c r="T26" s="27"/>
      <c r="U26" s="29">
        <f t="shared" ref="U26:Z26" si="136">U23</f>
        <v>20</v>
      </c>
      <c r="V26" s="30">
        <f t="shared" si="136"/>
        <v>0.12784999999999999</v>
      </c>
      <c r="W26" s="30">
        <f t="shared" si="136"/>
        <v>0.12784999999999999</v>
      </c>
      <c r="X26" s="30">
        <f t="shared" si="136"/>
        <v>9.3170000000000003E-2</v>
      </c>
      <c r="Y26" s="30">
        <f t="shared" si="136"/>
        <v>0</v>
      </c>
      <c r="Z26" s="30">
        <f t="shared" si="136"/>
        <v>0</v>
      </c>
      <c r="AA26" s="75">
        <f t="shared" si="2"/>
        <v>339.63</v>
      </c>
      <c r="AB26" s="32">
        <f t="shared" si="101"/>
        <v>0.4</v>
      </c>
      <c r="AC26" s="33">
        <f t="shared" si="16"/>
        <v>0</v>
      </c>
      <c r="AD26" s="15">
        <f t="shared" si="17"/>
        <v>5.8699999999999996E-4</v>
      </c>
      <c r="AE26" s="33">
        <f t="shared" si="18"/>
        <v>1.2200000000000003E-2</v>
      </c>
      <c r="AF26" s="33">
        <f t="shared" si="19"/>
        <v>0</v>
      </c>
      <c r="AG26" s="33">
        <f t="shared" si="20"/>
        <v>5.8E-4</v>
      </c>
      <c r="AH26" s="33">
        <f t="shared" si="21"/>
        <v>-6.8000000000000005E-4</v>
      </c>
      <c r="AI26" s="30">
        <f t="shared" si="22"/>
        <v>2.2599999999999999E-3</v>
      </c>
      <c r="AJ26" s="30"/>
      <c r="AK26" s="76">
        <f t="shared" ref="AK26:AN26" si="137">AK24</f>
        <v>0</v>
      </c>
      <c r="AL26" s="76">
        <f t="shared" si="137"/>
        <v>0</v>
      </c>
      <c r="AM26" s="76">
        <f t="shared" si="137"/>
        <v>3.9449999999999999E-2</v>
      </c>
      <c r="AN26" s="76">
        <f t="shared" si="137"/>
        <v>7.0704000000000003E-2</v>
      </c>
      <c r="AO26" s="77">
        <f t="shared" ref="AO26:AP26" si="138">AO23</f>
        <v>0</v>
      </c>
      <c r="AP26" s="78">
        <f t="shared" si="138"/>
        <v>0</v>
      </c>
      <c r="AQ26" s="34">
        <f>AQ24</f>
        <v>0</v>
      </c>
      <c r="AR26" s="77">
        <f t="shared" si="3"/>
        <v>37.770000000000003</v>
      </c>
      <c r="AS26" s="77">
        <f t="shared" si="4"/>
        <v>377.4</v>
      </c>
      <c r="AT26" s="77">
        <f t="shared" si="55"/>
        <v>41.572119600000001</v>
      </c>
      <c r="AU26" s="27"/>
      <c r="AV26" s="79"/>
      <c r="AW26" s="79"/>
      <c r="AX26" s="79"/>
      <c r="AY26" s="79"/>
      <c r="AZ26" s="79"/>
      <c r="BA26" s="27"/>
      <c r="BB26" s="99">
        <f>IF(K26&lt;=Cust_Block,'Rate Export from RD'!$B$5,'Rate Export from RD'!$B$6)</f>
        <v>40</v>
      </c>
      <c r="BC26" s="30">
        <f t="shared" ref="BC26:BG26" si="139">BC10</f>
        <v>0.1575</v>
      </c>
      <c r="BD26" s="30">
        <f t="shared" si="139"/>
        <v>0.11835591606999415</v>
      </c>
      <c r="BE26" s="30">
        <f t="shared" si="139"/>
        <v>0</v>
      </c>
      <c r="BF26" s="30">
        <f t="shared" si="139"/>
        <v>9.2880000000000004E-2</v>
      </c>
      <c r="BG26" s="30">
        <f t="shared" si="139"/>
        <v>0</v>
      </c>
      <c r="BH26" s="75">
        <f t="shared" si="7"/>
        <v>359.38</v>
      </c>
      <c r="BI26" s="33">
        <f t="shared" si="25"/>
        <v>0.4</v>
      </c>
      <c r="BJ26" s="33">
        <f t="shared" si="26"/>
        <v>0</v>
      </c>
      <c r="BK26" s="33">
        <f t="shared" si="27"/>
        <v>5.8699999999999996E-4</v>
      </c>
      <c r="BL26" s="33">
        <f t="shared" si="28"/>
        <v>1.2200000000000003E-2</v>
      </c>
      <c r="BM26" s="33">
        <f t="shared" si="29"/>
        <v>0</v>
      </c>
      <c r="BN26" s="33">
        <f t="shared" si="30"/>
        <v>5.8E-4</v>
      </c>
      <c r="BO26" s="33">
        <f>BO24</f>
        <v>-6.8000000000000005E-4</v>
      </c>
      <c r="BP26" s="33">
        <f>BP24</f>
        <v>2.2599999999999999E-3</v>
      </c>
      <c r="BQ26" s="33">
        <f t="shared" si="33"/>
        <v>0</v>
      </c>
      <c r="BR26" s="33">
        <f t="shared" si="34"/>
        <v>0</v>
      </c>
      <c r="BS26" s="116">
        <f t="shared" si="45"/>
        <v>4.7800000000000004E-3</v>
      </c>
      <c r="BT26" s="116">
        <f t="shared" si="46"/>
        <v>0</v>
      </c>
      <c r="BU26" s="33">
        <f>BU24</f>
        <v>0</v>
      </c>
      <c r="BV26" s="33">
        <f t="shared" si="88"/>
        <v>3.9449999999999999E-2</v>
      </c>
      <c r="BW26" s="33">
        <f t="shared" si="89"/>
        <v>7.0704000000000003E-2</v>
      </c>
      <c r="BX26" s="77">
        <f t="shared" ref="BX26:BY26" si="140">BX23</f>
        <v>0</v>
      </c>
      <c r="BY26" s="78">
        <f t="shared" si="140"/>
        <v>0</v>
      </c>
      <c r="BZ26" s="34">
        <f>BZ24</f>
        <v>0</v>
      </c>
      <c r="CA26" s="77">
        <f t="shared" si="36"/>
        <v>49.72</v>
      </c>
      <c r="CB26" s="77">
        <f t="shared" si="37"/>
        <v>409.1</v>
      </c>
      <c r="CC26" s="77">
        <f t="shared" si="38"/>
        <v>45.064001400000009</v>
      </c>
      <c r="CD26" s="77"/>
      <c r="CE26" s="27"/>
      <c r="CF26" s="79"/>
      <c r="CG26" s="79"/>
      <c r="CH26" s="79"/>
      <c r="CI26" s="79"/>
      <c r="CJ26" s="79"/>
      <c r="CK26" s="27"/>
      <c r="CL26" s="27"/>
      <c r="CM26" s="27">
        <f t="shared" si="49"/>
        <v>-7.2899999999999996E-3</v>
      </c>
      <c r="CN26" s="27"/>
      <c r="CO26" s="27">
        <f t="shared" si="39"/>
        <v>-18.224999999999998</v>
      </c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</row>
    <row r="27" spans="1:242">
      <c r="A27" s="28"/>
      <c r="B27" s="27"/>
      <c r="C27" s="28"/>
      <c r="D27" s="27"/>
      <c r="E27" s="18"/>
      <c r="F27" s="27"/>
      <c r="G27" s="70" t="s">
        <v>27</v>
      </c>
      <c r="H27" s="70"/>
      <c r="I27" s="70" t="s">
        <v>27</v>
      </c>
      <c r="J27" s="71"/>
      <c r="K27" s="72">
        <v>3000</v>
      </c>
      <c r="L27" s="73"/>
      <c r="M27" s="23">
        <f t="shared" si="0"/>
        <v>498.22601366000004</v>
      </c>
      <c r="N27" s="23"/>
      <c r="O27" s="130">
        <f t="shared" si="12"/>
        <v>508.92793201999996</v>
      </c>
      <c r="P27" s="74"/>
      <c r="Q27" s="23">
        <f t="shared" si="50"/>
        <v>10.701918359999922</v>
      </c>
      <c r="R27" s="65"/>
      <c r="S27" s="26">
        <f t="shared" si="51"/>
        <v>2.1000000000000001E-2</v>
      </c>
      <c r="T27" s="27"/>
      <c r="U27" s="29">
        <f t="shared" ref="U27:Z27" si="141">U24</f>
        <v>20</v>
      </c>
      <c r="V27" s="30">
        <f t="shared" si="141"/>
        <v>0.12784999999999999</v>
      </c>
      <c r="W27" s="30">
        <f t="shared" si="141"/>
        <v>0.12784999999999999</v>
      </c>
      <c r="X27" s="30">
        <f t="shared" si="141"/>
        <v>9.3170000000000003E-2</v>
      </c>
      <c r="Y27" s="30">
        <f t="shared" si="141"/>
        <v>0</v>
      </c>
      <c r="Z27" s="30">
        <f t="shared" si="141"/>
        <v>0</v>
      </c>
      <c r="AA27" s="75">
        <f t="shared" si="2"/>
        <v>403.55</v>
      </c>
      <c r="AB27" s="32">
        <f t="shared" si="101"/>
        <v>0.4</v>
      </c>
      <c r="AC27" s="33">
        <f t="shared" si="16"/>
        <v>0</v>
      </c>
      <c r="AD27" s="15">
        <f t="shared" si="17"/>
        <v>5.8699999999999996E-4</v>
      </c>
      <c r="AE27" s="33">
        <f t="shared" si="18"/>
        <v>1.2200000000000003E-2</v>
      </c>
      <c r="AF27" s="33">
        <f t="shared" si="19"/>
        <v>0</v>
      </c>
      <c r="AG27" s="33">
        <f t="shared" si="20"/>
        <v>5.8E-4</v>
      </c>
      <c r="AH27" s="33">
        <f t="shared" si="21"/>
        <v>-6.8000000000000005E-4</v>
      </c>
      <c r="AI27" s="30">
        <f t="shared" si="22"/>
        <v>2.2599999999999999E-3</v>
      </c>
      <c r="AJ27" s="30"/>
      <c r="AK27" s="76">
        <f t="shared" ref="AK27:AN27" si="142">AK26</f>
        <v>0</v>
      </c>
      <c r="AL27" s="76">
        <f t="shared" si="142"/>
        <v>0</v>
      </c>
      <c r="AM27" s="76">
        <f t="shared" si="142"/>
        <v>3.9449999999999999E-2</v>
      </c>
      <c r="AN27" s="76">
        <f t="shared" si="142"/>
        <v>7.0704000000000003E-2</v>
      </c>
      <c r="AO27" s="77">
        <f t="shared" ref="AO27:AP27" si="143">AO24</f>
        <v>0</v>
      </c>
      <c r="AP27" s="78">
        <f t="shared" si="143"/>
        <v>0</v>
      </c>
      <c r="AQ27" s="34">
        <f t="shared" si="43"/>
        <v>0</v>
      </c>
      <c r="AR27" s="77">
        <f t="shared" si="3"/>
        <v>45.24</v>
      </c>
      <c r="AS27" s="77">
        <f t="shared" si="4"/>
        <v>448.79</v>
      </c>
      <c r="AT27" s="77">
        <f t="shared" si="55"/>
        <v>49.43601366</v>
      </c>
      <c r="AU27" s="27"/>
      <c r="AV27" s="79"/>
      <c r="AW27" s="79"/>
      <c r="AX27" s="79"/>
      <c r="AY27" s="79"/>
      <c r="AZ27" s="79"/>
      <c r="BA27" s="27"/>
      <c r="BB27" s="99">
        <f>IF(K27&lt;=Cust_Block,'Rate Export from RD'!$B$5,'Rate Export from RD'!$B$6)</f>
        <v>40</v>
      </c>
      <c r="BC27" s="30">
        <f t="shared" ref="BC27:BG27" si="144">BC11</f>
        <v>0.1575</v>
      </c>
      <c r="BD27" s="30">
        <f t="shared" si="144"/>
        <v>0.11835591606999415</v>
      </c>
      <c r="BE27" s="30">
        <f t="shared" si="144"/>
        <v>0</v>
      </c>
      <c r="BF27" s="30">
        <f t="shared" si="144"/>
        <v>9.2880000000000004E-2</v>
      </c>
      <c r="BG27" s="30">
        <f t="shared" si="144"/>
        <v>0</v>
      </c>
      <c r="BH27" s="75">
        <f t="shared" si="7"/>
        <v>418.55</v>
      </c>
      <c r="BI27" s="33">
        <f t="shared" si="25"/>
        <v>0.4</v>
      </c>
      <c r="BJ27" s="33">
        <f t="shared" si="26"/>
        <v>0</v>
      </c>
      <c r="BK27" s="33">
        <f t="shared" si="27"/>
        <v>5.8699999999999996E-4</v>
      </c>
      <c r="BL27" s="33">
        <f t="shared" si="28"/>
        <v>1.2200000000000003E-2</v>
      </c>
      <c r="BM27" s="33">
        <f t="shared" si="29"/>
        <v>0</v>
      </c>
      <c r="BN27" s="33">
        <f t="shared" si="30"/>
        <v>5.8E-4</v>
      </c>
      <c r="BO27" s="33">
        <f t="shared" si="31"/>
        <v>-6.8000000000000005E-4</v>
      </c>
      <c r="BP27" s="33">
        <f t="shared" si="32"/>
        <v>2.2599999999999999E-3</v>
      </c>
      <c r="BQ27" s="33">
        <f t="shared" si="33"/>
        <v>0</v>
      </c>
      <c r="BR27" s="33">
        <f t="shared" si="34"/>
        <v>0</v>
      </c>
      <c r="BS27" s="116">
        <f t="shared" si="45"/>
        <v>4.7800000000000004E-3</v>
      </c>
      <c r="BT27" s="116">
        <f t="shared" si="46"/>
        <v>0</v>
      </c>
      <c r="BU27" s="33">
        <f t="shared" si="35"/>
        <v>0</v>
      </c>
      <c r="BV27" s="33">
        <f t="shared" si="88"/>
        <v>3.9449999999999999E-2</v>
      </c>
      <c r="BW27" s="33">
        <f t="shared" si="89"/>
        <v>7.0704000000000003E-2</v>
      </c>
      <c r="BX27" s="77">
        <f t="shared" ref="BX27:BY27" si="145">BX24</f>
        <v>0</v>
      </c>
      <c r="BY27" s="78">
        <f t="shared" si="145"/>
        <v>0</v>
      </c>
      <c r="BZ27" s="34">
        <f t="shared" si="48"/>
        <v>0</v>
      </c>
      <c r="CA27" s="77">
        <f t="shared" si="36"/>
        <v>59.58</v>
      </c>
      <c r="CB27" s="77">
        <f t="shared" si="37"/>
        <v>478.13</v>
      </c>
      <c r="CC27" s="77">
        <f t="shared" si="38"/>
        <v>52.667932020000002</v>
      </c>
      <c r="CD27" s="77"/>
      <c r="CE27" s="27"/>
      <c r="CF27" s="79"/>
      <c r="CG27" s="79"/>
      <c r="CH27" s="79"/>
      <c r="CI27" s="79"/>
      <c r="CJ27" s="79"/>
      <c r="CK27" s="27"/>
      <c r="CL27" s="27"/>
      <c r="CM27" s="27">
        <f t="shared" si="49"/>
        <v>-7.2899999999999996E-3</v>
      </c>
      <c r="CN27" s="27"/>
      <c r="CO27" s="27">
        <f t="shared" si="39"/>
        <v>-21.869999999999997</v>
      </c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</row>
    <row r="28" spans="1:242">
      <c r="A28" s="28"/>
      <c r="B28" s="27"/>
      <c r="C28" s="28"/>
      <c r="D28" s="27"/>
      <c r="E28" s="18"/>
      <c r="F28" s="27"/>
      <c r="G28" s="70" t="s">
        <v>27</v>
      </c>
      <c r="H28" s="70"/>
      <c r="I28" s="70" t="s">
        <v>27</v>
      </c>
      <c r="J28" s="71"/>
      <c r="K28" s="72">
        <v>3500</v>
      </c>
      <c r="L28" s="73"/>
      <c r="M28" s="23">
        <f t="shared" si="0"/>
        <v>577.49100926000006</v>
      </c>
      <c r="N28" s="23"/>
      <c r="O28" s="130">
        <f t="shared" si="12"/>
        <v>581.92796418000012</v>
      </c>
      <c r="P28" s="74"/>
      <c r="Q28" s="23">
        <f t="shared" si="50"/>
        <v>4.436954920000062</v>
      </c>
      <c r="R28" s="65"/>
      <c r="S28" s="26">
        <f t="shared" si="51"/>
        <v>8.0000000000000002E-3</v>
      </c>
      <c r="T28" s="27"/>
      <c r="U28" s="29">
        <f t="shared" ref="U28:Z28" si="146">U26</f>
        <v>20</v>
      </c>
      <c r="V28" s="30">
        <f t="shared" si="146"/>
        <v>0.12784999999999999</v>
      </c>
      <c r="W28" s="30">
        <f t="shared" si="146"/>
        <v>0.12784999999999999</v>
      </c>
      <c r="X28" s="30">
        <f t="shared" si="146"/>
        <v>9.3170000000000003E-2</v>
      </c>
      <c r="Y28" s="30">
        <f t="shared" si="146"/>
        <v>0</v>
      </c>
      <c r="Z28" s="30">
        <f t="shared" si="146"/>
        <v>0</v>
      </c>
      <c r="AA28" s="75">
        <f t="shared" si="2"/>
        <v>467.48</v>
      </c>
      <c r="AB28" s="32">
        <f t="shared" si="101"/>
        <v>0.4</v>
      </c>
      <c r="AC28" s="33">
        <f t="shared" si="16"/>
        <v>0</v>
      </c>
      <c r="AD28" s="15">
        <f t="shared" si="17"/>
        <v>5.8699999999999996E-4</v>
      </c>
      <c r="AE28" s="33">
        <f t="shared" si="18"/>
        <v>1.2200000000000003E-2</v>
      </c>
      <c r="AF28" s="33">
        <f t="shared" si="19"/>
        <v>0</v>
      </c>
      <c r="AG28" s="33">
        <f t="shared" si="20"/>
        <v>5.8E-4</v>
      </c>
      <c r="AH28" s="33">
        <f t="shared" si="21"/>
        <v>-6.8000000000000005E-4</v>
      </c>
      <c r="AI28" s="30">
        <f t="shared" si="22"/>
        <v>2.2599999999999999E-3</v>
      </c>
      <c r="AJ28" s="30"/>
      <c r="AK28" s="76">
        <f t="shared" ref="AK28:AN28" si="147">AK27</f>
        <v>0</v>
      </c>
      <c r="AL28" s="76">
        <f t="shared" si="147"/>
        <v>0</v>
      </c>
      <c r="AM28" s="76">
        <f t="shared" si="147"/>
        <v>3.9449999999999999E-2</v>
      </c>
      <c r="AN28" s="76">
        <f t="shared" si="147"/>
        <v>7.0704000000000003E-2</v>
      </c>
      <c r="AO28" s="77">
        <f t="shared" ref="AO28:AP28" si="148">AO26</f>
        <v>0</v>
      </c>
      <c r="AP28" s="78">
        <f t="shared" si="148"/>
        <v>0</v>
      </c>
      <c r="AQ28" s="34">
        <f t="shared" si="43"/>
        <v>0</v>
      </c>
      <c r="AR28" s="77">
        <f t="shared" si="3"/>
        <v>52.71</v>
      </c>
      <c r="AS28" s="77">
        <f t="shared" si="4"/>
        <v>520.19000000000005</v>
      </c>
      <c r="AT28" s="77">
        <f t="shared" si="55"/>
        <v>57.301009260000008</v>
      </c>
      <c r="AU28" s="27"/>
      <c r="AV28" s="79"/>
      <c r="AW28" s="79"/>
      <c r="AX28" s="79"/>
      <c r="AY28" s="79"/>
      <c r="AZ28" s="79"/>
      <c r="BA28" s="27"/>
      <c r="BB28" s="99">
        <f>IF(K28&lt;=Cust_Block,'Rate Export from RD'!$B$5,'Rate Export from RD'!$B$6)</f>
        <v>40</v>
      </c>
      <c r="BC28" s="30">
        <f t="shared" ref="BC28:BG28" si="149">BC12</f>
        <v>0.1575</v>
      </c>
      <c r="BD28" s="30">
        <f t="shared" si="149"/>
        <v>0.11835591606999415</v>
      </c>
      <c r="BE28" s="30">
        <f t="shared" si="149"/>
        <v>0</v>
      </c>
      <c r="BF28" s="30">
        <f t="shared" si="149"/>
        <v>9.2880000000000004E-2</v>
      </c>
      <c r="BG28" s="30">
        <f t="shared" si="149"/>
        <v>0</v>
      </c>
      <c r="BH28" s="75">
        <f t="shared" si="7"/>
        <v>477.73</v>
      </c>
      <c r="BI28" s="33">
        <f t="shared" si="25"/>
        <v>0.4</v>
      </c>
      <c r="BJ28" s="33">
        <f t="shared" si="26"/>
        <v>0</v>
      </c>
      <c r="BK28" s="33">
        <f t="shared" si="27"/>
        <v>5.8699999999999996E-4</v>
      </c>
      <c r="BL28" s="33">
        <f t="shared" si="28"/>
        <v>1.2200000000000003E-2</v>
      </c>
      <c r="BM28" s="33">
        <f t="shared" si="29"/>
        <v>0</v>
      </c>
      <c r="BN28" s="33">
        <f t="shared" si="30"/>
        <v>5.8E-4</v>
      </c>
      <c r="BO28" s="33">
        <f t="shared" si="31"/>
        <v>-6.8000000000000005E-4</v>
      </c>
      <c r="BP28" s="33">
        <f t="shared" si="32"/>
        <v>2.2599999999999999E-3</v>
      </c>
      <c r="BQ28" s="33">
        <f t="shared" si="33"/>
        <v>0</v>
      </c>
      <c r="BR28" s="33">
        <f t="shared" si="34"/>
        <v>0</v>
      </c>
      <c r="BS28" s="116">
        <f t="shared" si="45"/>
        <v>4.7800000000000004E-3</v>
      </c>
      <c r="BT28" s="116">
        <f t="shared" si="46"/>
        <v>0</v>
      </c>
      <c r="BU28" s="33">
        <f t="shared" si="35"/>
        <v>0</v>
      </c>
      <c r="BV28" s="33">
        <f t="shared" si="88"/>
        <v>3.9449999999999999E-2</v>
      </c>
      <c r="BW28" s="33">
        <f t="shared" si="89"/>
        <v>7.0704000000000003E-2</v>
      </c>
      <c r="BX28" s="77">
        <f t="shared" ref="BX28:BY28" si="150">BX26</f>
        <v>0</v>
      </c>
      <c r="BY28" s="78">
        <f t="shared" si="150"/>
        <v>0</v>
      </c>
      <c r="BZ28" s="34">
        <f t="shared" si="48"/>
        <v>0</v>
      </c>
      <c r="CA28" s="77">
        <f t="shared" si="36"/>
        <v>69.44</v>
      </c>
      <c r="CB28" s="77">
        <f t="shared" si="37"/>
        <v>547.16999999999996</v>
      </c>
      <c r="CC28" s="77">
        <f t="shared" si="38"/>
        <v>60.272964179999995</v>
      </c>
      <c r="CD28" s="77"/>
      <c r="CE28" s="27"/>
      <c r="CF28" s="79"/>
      <c r="CG28" s="79"/>
      <c r="CH28" s="79"/>
      <c r="CI28" s="79"/>
      <c r="CJ28" s="79"/>
      <c r="CK28" s="27"/>
      <c r="CL28" s="27"/>
      <c r="CM28" s="27">
        <f t="shared" si="49"/>
        <v>-7.2899999999999996E-3</v>
      </c>
      <c r="CN28" s="27"/>
      <c r="CO28" s="27">
        <f t="shared" si="39"/>
        <v>-25.514999999999997</v>
      </c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</row>
    <row r="29" spans="1:242">
      <c r="A29" s="28"/>
      <c r="B29" s="27"/>
      <c r="C29" s="28"/>
      <c r="D29" s="27"/>
      <c r="E29" s="18"/>
      <c r="F29" s="27"/>
      <c r="G29" s="70" t="s">
        <v>27</v>
      </c>
      <c r="H29" s="70"/>
      <c r="I29" s="70" t="s">
        <v>27</v>
      </c>
      <c r="J29" s="71"/>
      <c r="K29" s="72">
        <v>4000</v>
      </c>
      <c r="L29" s="73"/>
      <c r="M29" s="23">
        <f t="shared" si="0"/>
        <v>656.75600485999996</v>
      </c>
      <c r="N29" s="23"/>
      <c r="O29" s="130">
        <f t="shared" si="12"/>
        <v>654.93909788000008</v>
      </c>
      <c r="P29" s="74"/>
      <c r="Q29" s="23">
        <f t="shared" si="50"/>
        <v>-1.8169069799998852</v>
      </c>
      <c r="R29" s="65"/>
      <c r="S29" s="26">
        <f t="shared" si="51"/>
        <v>-3.0000000000000001E-3</v>
      </c>
      <c r="T29" s="27"/>
      <c r="U29" s="29">
        <f t="shared" ref="U29:Z29" si="151">U27</f>
        <v>20</v>
      </c>
      <c r="V29" s="30">
        <f t="shared" si="151"/>
        <v>0.12784999999999999</v>
      </c>
      <c r="W29" s="30">
        <f t="shared" si="151"/>
        <v>0.12784999999999999</v>
      </c>
      <c r="X29" s="30">
        <f t="shared" si="151"/>
        <v>9.3170000000000003E-2</v>
      </c>
      <c r="Y29" s="30">
        <f t="shared" si="151"/>
        <v>0</v>
      </c>
      <c r="Z29" s="30">
        <f t="shared" si="151"/>
        <v>0</v>
      </c>
      <c r="AA29" s="75">
        <f t="shared" si="2"/>
        <v>531.4</v>
      </c>
      <c r="AB29" s="32">
        <f t="shared" si="101"/>
        <v>0.4</v>
      </c>
      <c r="AC29" s="33">
        <f t="shared" si="16"/>
        <v>0</v>
      </c>
      <c r="AD29" s="15">
        <f t="shared" si="17"/>
        <v>5.8699999999999996E-4</v>
      </c>
      <c r="AE29" s="33">
        <f t="shared" si="18"/>
        <v>1.2200000000000003E-2</v>
      </c>
      <c r="AF29" s="33">
        <f t="shared" si="19"/>
        <v>0</v>
      </c>
      <c r="AG29" s="33">
        <f t="shared" si="20"/>
        <v>5.8E-4</v>
      </c>
      <c r="AH29" s="33">
        <f t="shared" si="21"/>
        <v>-6.8000000000000005E-4</v>
      </c>
      <c r="AI29" s="30">
        <f t="shared" si="22"/>
        <v>2.2599999999999999E-3</v>
      </c>
      <c r="AJ29" s="30"/>
      <c r="AK29" s="76">
        <f t="shared" ref="AK29:AN29" si="152">AK28</f>
        <v>0</v>
      </c>
      <c r="AL29" s="76">
        <f t="shared" si="152"/>
        <v>0</v>
      </c>
      <c r="AM29" s="76">
        <f t="shared" si="152"/>
        <v>3.9449999999999999E-2</v>
      </c>
      <c r="AN29" s="76">
        <f t="shared" si="152"/>
        <v>7.0704000000000003E-2</v>
      </c>
      <c r="AO29" s="77">
        <f t="shared" ref="AO29:AP29" si="153">AO27</f>
        <v>0</v>
      </c>
      <c r="AP29" s="78">
        <f t="shared" si="153"/>
        <v>0</v>
      </c>
      <c r="AQ29" s="34">
        <f t="shared" si="43"/>
        <v>0</v>
      </c>
      <c r="AR29" s="77">
        <f t="shared" si="3"/>
        <v>60.19</v>
      </c>
      <c r="AS29" s="77">
        <f t="shared" si="4"/>
        <v>591.59</v>
      </c>
      <c r="AT29" s="77">
        <f t="shared" si="55"/>
        <v>65.166004860000001</v>
      </c>
      <c r="AU29" s="27"/>
      <c r="AV29" s="79"/>
      <c r="AW29" s="79"/>
      <c r="AX29" s="79"/>
      <c r="AY29" s="79"/>
      <c r="AZ29" s="79"/>
      <c r="BA29" s="27"/>
      <c r="BB29" s="99">
        <f>IF(K29&lt;=Cust_Block,'Rate Export from RD'!$B$5,'Rate Export from RD'!$B$6)</f>
        <v>40</v>
      </c>
      <c r="BC29" s="30">
        <f t="shared" ref="BC29:BG29" si="154">BC13</f>
        <v>0.1575</v>
      </c>
      <c r="BD29" s="30">
        <f t="shared" si="154"/>
        <v>0.11835591606999415</v>
      </c>
      <c r="BE29" s="30">
        <f t="shared" si="154"/>
        <v>0</v>
      </c>
      <c r="BF29" s="30">
        <f t="shared" si="154"/>
        <v>9.2880000000000004E-2</v>
      </c>
      <c r="BG29" s="30">
        <f t="shared" si="154"/>
        <v>0</v>
      </c>
      <c r="BH29" s="75">
        <f t="shared" si="7"/>
        <v>536.91</v>
      </c>
      <c r="BI29" s="33">
        <f t="shared" si="25"/>
        <v>0.4</v>
      </c>
      <c r="BJ29" s="33">
        <f t="shared" si="26"/>
        <v>0</v>
      </c>
      <c r="BK29" s="33">
        <f t="shared" si="27"/>
        <v>5.8699999999999996E-4</v>
      </c>
      <c r="BL29" s="33">
        <f t="shared" si="28"/>
        <v>1.2200000000000003E-2</v>
      </c>
      <c r="BM29" s="33">
        <f t="shared" si="29"/>
        <v>0</v>
      </c>
      <c r="BN29" s="33">
        <f t="shared" si="30"/>
        <v>5.8E-4</v>
      </c>
      <c r="BO29" s="33">
        <f t="shared" si="31"/>
        <v>-6.8000000000000005E-4</v>
      </c>
      <c r="BP29" s="33">
        <f t="shared" si="32"/>
        <v>2.2599999999999999E-3</v>
      </c>
      <c r="BQ29" s="33">
        <f t="shared" si="33"/>
        <v>0</v>
      </c>
      <c r="BR29" s="33">
        <f t="shared" si="34"/>
        <v>0</v>
      </c>
      <c r="BS29" s="116">
        <f t="shared" si="45"/>
        <v>4.7800000000000004E-3</v>
      </c>
      <c r="BT29" s="116">
        <f t="shared" si="46"/>
        <v>0</v>
      </c>
      <c r="BU29" s="33">
        <f t="shared" si="35"/>
        <v>0</v>
      </c>
      <c r="BV29" s="33">
        <f t="shared" si="88"/>
        <v>3.9449999999999999E-2</v>
      </c>
      <c r="BW29" s="33">
        <f t="shared" si="89"/>
        <v>7.0704000000000003E-2</v>
      </c>
      <c r="BX29" s="77">
        <f t="shared" ref="BX29:BY29" si="155">BX27</f>
        <v>0</v>
      </c>
      <c r="BY29" s="78">
        <f t="shared" si="155"/>
        <v>0</v>
      </c>
      <c r="BZ29" s="34">
        <f t="shared" si="48"/>
        <v>0</v>
      </c>
      <c r="CA29" s="77">
        <f t="shared" si="36"/>
        <v>79.31</v>
      </c>
      <c r="CB29" s="77">
        <f t="shared" si="37"/>
        <v>616.22</v>
      </c>
      <c r="CC29" s="77">
        <f t="shared" si="38"/>
        <v>67.879097880000003</v>
      </c>
      <c r="CD29" s="77"/>
      <c r="CE29" s="27"/>
      <c r="CF29" s="79"/>
      <c r="CG29" s="79"/>
      <c r="CH29" s="79"/>
      <c r="CI29" s="79"/>
      <c r="CJ29" s="79"/>
      <c r="CK29" s="27"/>
      <c r="CL29" s="27"/>
      <c r="CM29" s="27">
        <f t="shared" si="49"/>
        <v>-7.2899999999999996E-3</v>
      </c>
      <c r="CN29" s="27"/>
      <c r="CO29" s="27">
        <f t="shared" si="39"/>
        <v>-29.16</v>
      </c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</row>
    <row r="30" spans="1:242">
      <c r="A30" s="28"/>
      <c r="B30" s="27"/>
      <c r="C30" s="98"/>
      <c r="D30" s="27"/>
      <c r="E30" s="18"/>
      <c r="F30" s="27"/>
      <c r="G30" s="70" t="s">
        <v>27</v>
      </c>
      <c r="H30" s="70"/>
      <c r="I30" s="70" t="s">
        <v>27</v>
      </c>
      <c r="J30" s="71"/>
      <c r="K30" s="72">
        <v>4500</v>
      </c>
      <c r="L30" s="73"/>
      <c r="M30" s="23">
        <f t="shared" si="0"/>
        <v>736.02100045999998</v>
      </c>
      <c r="N30" s="23"/>
      <c r="O30" s="130">
        <f t="shared" si="12"/>
        <v>727.93913004000001</v>
      </c>
      <c r="P30" s="74"/>
      <c r="Q30" s="23">
        <f t="shared" si="50"/>
        <v>-8.0818704199999729</v>
      </c>
      <c r="R30" s="65"/>
      <c r="S30" s="26">
        <f t="shared" si="51"/>
        <v>-1.0999999999999999E-2</v>
      </c>
      <c r="T30" s="27"/>
      <c r="U30" s="29">
        <f t="shared" ref="U30:Z30" si="156">U28</f>
        <v>20</v>
      </c>
      <c r="V30" s="30">
        <f t="shared" si="156"/>
        <v>0.12784999999999999</v>
      </c>
      <c r="W30" s="30">
        <f t="shared" si="156"/>
        <v>0.12784999999999999</v>
      </c>
      <c r="X30" s="30">
        <f t="shared" si="156"/>
        <v>9.3170000000000003E-2</v>
      </c>
      <c r="Y30" s="30">
        <f t="shared" si="156"/>
        <v>0</v>
      </c>
      <c r="Z30" s="30">
        <f t="shared" si="156"/>
        <v>0</v>
      </c>
      <c r="AA30" s="75">
        <f t="shared" si="2"/>
        <v>595.33000000000004</v>
      </c>
      <c r="AB30" s="32">
        <f t="shared" si="101"/>
        <v>0.4</v>
      </c>
      <c r="AC30" s="33">
        <f t="shared" si="16"/>
        <v>0</v>
      </c>
      <c r="AD30" s="15">
        <f t="shared" si="17"/>
        <v>5.8699999999999996E-4</v>
      </c>
      <c r="AE30" s="33">
        <f t="shared" si="18"/>
        <v>1.2200000000000003E-2</v>
      </c>
      <c r="AF30" s="33">
        <f t="shared" si="19"/>
        <v>0</v>
      </c>
      <c r="AG30" s="33">
        <f t="shared" si="20"/>
        <v>5.8E-4</v>
      </c>
      <c r="AH30" s="33">
        <f t="shared" si="21"/>
        <v>-6.8000000000000005E-4</v>
      </c>
      <c r="AI30" s="30">
        <f t="shared" si="22"/>
        <v>2.2599999999999999E-3</v>
      </c>
      <c r="AJ30" s="30"/>
      <c r="AK30" s="76">
        <f t="shared" ref="AK30:AN30" si="157">AK29</f>
        <v>0</v>
      </c>
      <c r="AL30" s="76">
        <f t="shared" si="157"/>
        <v>0</v>
      </c>
      <c r="AM30" s="76">
        <f t="shared" si="157"/>
        <v>3.9449999999999999E-2</v>
      </c>
      <c r="AN30" s="76">
        <f t="shared" si="157"/>
        <v>7.0704000000000003E-2</v>
      </c>
      <c r="AO30" s="77">
        <f t="shared" ref="AO30:AP30" si="158">AO28</f>
        <v>0</v>
      </c>
      <c r="AP30" s="78">
        <f t="shared" si="158"/>
        <v>0</v>
      </c>
      <c r="AQ30" s="34">
        <f t="shared" si="43"/>
        <v>0</v>
      </c>
      <c r="AR30" s="77">
        <f t="shared" si="3"/>
        <v>67.66</v>
      </c>
      <c r="AS30" s="77">
        <f t="shared" si="4"/>
        <v>662.99</v>
      </c>
      <c r="AT30" s="77">
        <f t="shared" si="55"/>
        <v>73.031000460000001</v>
      </c>
      <c r="AU30" s="27"/>
      <c r="AV30" s="79"/>
      <c r="AW30" s="79"/>
      <c r="AX30" s="79"/>
      <c r="AY30" s="79"/>
      <c r="AZ30" s="79"/>
      <c r="BA30" s="27"/>
      <c r="BB30" s="99">
        <f>IF(K30&lt;=Cust_Block,'Rate Export from RD'!$B$5,'Rate Export from RD'!$B$6)</f>
        <v>40</v>
      </c>
      <c r="BC30" s="30">
        <f t="shared" ref="BC30:BG30" si="159">BC14</f>
        <v>0.1575</v>
      </c>
      <c r="BD30" s="30">
        <f t="shared" si="159"/>
        <v>0.11835591606999415</v>
      </c>
      <c r="BE30" s="30">
        <f t="shared" si="159"/>
        <v>0</v>
      </c>
      <c r="BF30" s="30">
        <f t="shared" si="159"/>
        <v>9.2880000000000004E-2</v>
      </c>
      <c r="BG30" s="30">
        <f t="shared" si="159"/>
        <v>0</v>
      </c>
      <c r="BH30" s="75">
        <f t="shared" si="7"/>
        <v>596.09</v>
      </c>
      <c r="BI30" s="33">
        <f t="shared" si="25"/>
        <v>0.4</v>
      </c>
      <c r="BJ30" s="33">
        <f t="shared" si="26"/>
        <v>0</v>
      </c>
      <c r="BK30" s="33">
        <f t="shared" si="27"/>
        <v>5.8699999999999996E-4</v>
      </c>
      <c r="BL30" s="33">
        <f t="shared" si="28"/>
        <v>1.2200000000000003E-2</v>
      </c>
      <c r="BM30" s="33">
        <f t="shared" si="29"/>
        <v>0</v>
      </c>
      <c r="BN30" s="33">
        <f t="shared" si="30"/>
        <v>5.8E-4</v>
      </c>
      <c r="BO30" s="33">
        <f t="shared" si="31"/>
        <v>-6.8000000000000005E-4</v>
      </c>
      <c r="BP30" s="33">
        <f t="shared" si="32"/>
        <v>2.2599999999999999E-3</v>
      </c>
      <c r="BQ30" s="33">
        <f t="shared" si="33"/>
        <v>0</v>
      </c>
      <c r="BR30" s="33">
        <f t="shared" si="34"/>
        <v>0</v>
      </c>
      <c r="BS30" s="116">
        <f t="shared" si="45"/>
        <v>4.7800000000000004E-3</v>
      </c>
      <c r="BT30" s="116">
        <f t="shared" si="46"/>
        <v>0</v>
      </c>
      <c r="BU30" s="33">
        <f t="shared" si="35"/>
        <v>0</v>
      </c>
      <c r="BV30" s="33">
        <f t="shared" si="88"/>
        <v>3.9449999999999999E-2</v>
      </c>
      <c r="BW30" s="33">
        <f t="shared" si="89"/>
        <v>7.0704000000000003E-2</v>
      </c>
      <c r="BX30" s="77">
        <f t="shared" ref="BX30:BY30" si="160">BX28</f>
        <v>0</v>
      </c>
      <c r="BY30" s="78">
        <f t="shared" si="160"/>
        <v>0</v>
      </c>
      <c r="BZ30" s="34">
        <f t="shared" si="48"/>
        <v>0</v>
      </c>
      <c r="CA30" s="77">
        <f t="shared" si="36"/>
        <v>89.17</v>
      </c>
      <c r="CB30" s="77">
        <f t="shared" si="37"/>
        <v>685.26</v>
      </c>
      <c r="CC30" s="77">
        <f t="shared" si="38"/>
        <v>75.484130039999997</v>
      </c>
      <c r="CD30" s="77"/>
      <c r="CE30" s="27"/>
      <c r="CF30" s="79"/>
      <c r="CG30" s="79"/>
      <c r="CH30" s="79"/>
      <c r="CI30" s="79"/>
      <c r="CJ30" s="79"/>
      <c r="CK30" s="27"/>
      <c r="CL30" s="27"/>
      <c r="CM30" s="27">
        <f t="shared" si="49"/>
        <v>-7.2899999999999996E-3</v>
      </c>
      <c r="CN30" s="27"/>
      <c r="CO30" s="27">
        <f t="shared" si="39"/>
        <v>-32.805</v>
      </c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</row>
    <row r="31" spans="1:242">
      <c r="A31" s="28"/>
      <c r="B31" s="27"/>
      <c r="C31" s="98"/>
      <c r="D31" s="27"/>
      <c r="E31" s="18"/>
      <c r="F31" s="27"/>
      <c r="G31" s="70" t="s">
        <v>27</v>
      </c>
      <c r="H31" s="70"/>
      <c r="I31" s="70" t="s">
        <v>27</v>
      </c>
      <c r="J31" s="71"/>
      <c r="K31" s="72">
        <v>5000</v>
      </c>
      <c r="L31" s="73"/>
      <c r="M31" s="23">
        <f t="shared" si="0"/>
        <v>815.28599606</v>
      </c>
      <c r="N31" s="23"/>
      <c r="O31" s="130">
        <f t="shared" si="12"/>
        <v>800.95026373999985</v>
      </c>
      <c r="P31" s="74"/>
      <c r="Q31" s="23">
        <f t="shared" si="50"/>
        <v>-14.335732320000147</v>
      </c>
      <c r="R31" s="65"/>
      <c r="S31" s="26">
        <f t="shared" si="51"/>
        <v>-1.7999999999999999E-2</v>
      </c>
      <c r="T31" s="27"/>
      <c r="U31" s="29">
        <f t="shared" ref="U31:Z31" si="161">U29</f>
        <v>20</v>
      </c>
      <c r="V31" s="30">
        <f t="shared" si="161"/>
        <v>0.12784999999999999</v>
      </c>
      <c r="W31" s="30">
        <f t="shared" si="161"/>
        <v>0.12784999999999999</v>
      </c>
      <c r="X31" s="30">
        <f t="shared" si="161"/>
        <v>9.3170000000000003E-2</v>
      </c>
      <c r="Y31" s="30">
        <f t="shared" si="161"/>
        <v>0</v>
      </c>
      <c r="Z31" s="30">
        <f t="shared" si="161"/>
        <v>0</v>
      </c>
      <c r="AA31" s="75">
        <f t="shared" si="2"/>
        <v>659.25</v>
      </c>
      <c r="AB31" s="32">
        <f t="shared" si="101"/>
        <v>0.4</v>
      </c>
      <c r="AC31" s="33">
        <f t="shared" si="16"/>
        <v>0</v>
      </c>
      <c r="AD31" s="15">
        <f t="shared" si="17"/>
        <v>5.8699999999999996E-4</v>
      </c>
      <c r="AE31" s="33">
        <f t="shared" si="18"/>
        <v>1.2200000000000003E-2</v>
      </c>
      <c r="AF31" s="33">
        <f t="shared" si="19"/>
        <v>0</v>
      </c>
      <c r="AG31" s="33">
        <f t="shared" si="20"/>
        <v>5.8E-4</v>
      </c>
      <c r="AH31" s="33">
        <f t="shared" si="21"/>
        <v>-6.8000000000000005E-4</v>
      </c>
      <c r="AI31" s="30">
        <f t="shared" si="22"/>
        <v>2.2599999999999999E-3</v>
      </c>
      <c r="AJ31" s="30"/>
      <c r="AK31" s="76">
        <f t="shared" ref="AK31:AN31" si="162">AK30</f>
        <v>0</v>
      </c>
      <c r="AL31" s="76">
        <f t="shared" si="162"/>
        <v>0</v>
      </c>
      <c r="AM31" s="76">
        <f t="shared" si="162"/>
        <v>3.9449999999999999E-2</v>
      </c>
      <c r="AN31" s="76">
        <f t="shared" si="162"/>
        <v>7.0704000000000003E-2</v>
      </c>
      <c r="AO31" s="77">
        <f t="shared" ref="AO31:AP31" si="163">AO29</f>
        <v>0</v>
      </c>
      <c r="AP31" s="78">
        <f t="shared" si="163"/>
        <v>0</v>
      </c>
      <c r="AQ31" s="34">
        <f t="shared" si="43"/>
        <v>0</v>
      </c>
      <c r="AR31" s="77">
        <f t="shared" si="3"/>
        <v>75.14</v>
      </c>
      <c r="AS31" s="77">
        <f t="shared" si="4"/>
        <v>734.39</v>
      </c>
      <c r="AT31" s="77">
        <f t="shared" si="55"/>
        <v>80.895996060000002</v>
      </c>
      <c r="AU31" s="27"/>
      <c r="AV31" s="79"/>
      <c r="AW31" s="79"/>
      <c r="AX31" s="79"/>
      <c r="AY31" s="79"/>
      <c r="AZ31" s="79"/>
      <c r="BA31" s="27"/>
      <c r="BB31" s="99">
        <f>IF(K31&lt;=Cust_Block,'Rate Export from RD'!$B$5,'Rate Export from RD'!$B$6)</f>
        <v>40</v>
      </c>
      <c r="BC31" s="30">
        <f t="shared" ref="BC31:BG31" si="164">BC15</f>
        <v>0.1575</v>
      </c>
      <c r="BD31" s="30">
        <f t="shared" si="164"/>
        <v>0.11835591606999415</v>
      </c>
      <c r="BE31" s="30">
        <f t="shared" si="164"/>
        <v>0</v>
      </c>
      <c r="BF31" s="30">
        <f t="shared" si="164"/>
        <v>9.2880000000000004E-2</v>
      </c>
      <c r="BG31" s="30">
        <f t="shared" si="164"/>
        <v>0</v>
      </c>
      <c r="BH31" s="75">
        <f t="shared" si="7"/>
        <v>655.27</v>
      </c>
      <c r="BI31" s="33">
        <f t="shared" si="25"/>
        <v>0.4</v>
      </c>
      <c r="BJ31" s="33">
        <f t="shared" si="26"/>
        <v>0</v>
      </c>
      <c r="BK31" s="33">
        <f t="shared" si="27"/>
        <v>5.8699999999999996E-4</v>
      </c>
      <c r="BL31" s="33">
        <f t="shared" si="28"/>
        <v>1.2200000000000003E-2</v>
      </c>
      <c r="BM31" s="33">
        <f t="shared" si="29"/>
        <v>0</v>
      </c>
      <c r="BN31" s="33">
        <f t="shared" si="30"/>
        <v>5.8E-4</v>
      </c>
      <c r="BO31" s="33">
        <f t="shared" si="31"/>
        <v>-6.8000000000000005E-4</v>
      </c>
      <c r="BP31" s="33">
        <f t="shared" si="32"/>
        <v>2.2599999999999999E-3</v>
      </c>
      <c r="BQ31" s="33">
        <f t="shared" si="33"/>
        <v>0</v>
      </c>
      <c r="BR31" s="33">
        <f t="shared" si="34"/>
        <v>0</v>
      </c>
      <c r="BS31" s="116">
        <f t="shared" si="45"/>
        <v>4.7800000000000004E-3</v>
      </c>
      <c r="BT31" s="116">
        <f t="shared" si="46"/>
        <v>0</v>
      </c>
      <c r="BU31" s="33">
        <f t="shared" si="35"/>
        <v>0</v>
      </c>
      <c r="BV31" s="33">
        <f t="shared" si="88"/>
        <v>3.9449999999999999E-2</v>
      </c>
      <c r="BW31" s="33">
        <f t="shared" si="89"/>
        <v>7.0704000000000003E-2</v>
      </c>
      <c r="BX31" s="77">
        <f t="shared" ref="BX31:BY31" si="165">BX29</f>
        <v>0</v>
      </c>
      <c r="BY31" s="78">
        <f t="shared" si="165"/>
        <v>0</v>
      </c>
      <c r="BZ31" s="34">
        <f t="shared" si="48"/>
        <v>0</v>
      </c>
      <c r="CA31" s="77">
        <f t="shared" si="36"/>
        <v>99.04</v>
      </c>
      <c r="CB31" s="77">
        <f t="shared" si="37"/>
        <v>754.31</v>
      </c>
      <c r="CC31" s="77">
        <f t="shared" si="38"/>
        <v>83.090263739999997</v>
      </c>
      <c r="CD31" s="77"/>
      <c r="CE31" s="27"/>
      <c r="CF31" s="79"/>
      <c r="CG31" s="79"/>
      <c r="CH31" s="79"/>
      <c r="CI31" s="79"/>
      <c r="CJ31" s="79"/>
      <c r="CK31" s="27"/>
      <c r="CL31" s="27"/>
      <c r="CM31" s="27">
        <f t="shared" si="49"/>
        <v>-7.2899999999999996E-3</v>
      </c>
      <c r="CN31" s="27"/>
      <c r="CO31" s="27">
        <f t="shared" si="39"/>
        <v>-36.449999999999996</v>
      </c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</row>
    <row r="32" spans="1:242">
      <c r="A32" s="28"/>
      <c r="B32" s="27"/>
      <c r="C32" s="28"/>
      <c r="D32" s="27"/>
      <c r="E32" s="18"/>
      <c r="F32" s="27"/>
      <c r="G32" s="70"/>
      <c r="H32" s="70"/>
      <c r="I32" s="70"/>
      <c r="J32" s="71"/>
      <c r="K32" s="72"/>
      <c r="L32" s="73"/>
      <c r="M32" s="23"/>
      <c r="N32" s="23"/>
      <c r="O32" s="130"/>
      <c r="P32" s="74"/>
      <c r="Q32" s="23"/>
      <c r="R32" s="65"/>
      <c r="S32" s="26"/>
      <c r="T32" s="27"/>
      <c r="U32" s="29"/>
      <c r="V32" s="30"/>
      <c r="W32" s="30"/>
      <c r="X32" s="30"/>
      <c r="Y32" s="30"/>
      <c r="Z32" s="30"/>
      <c r="AA32" s="75"/>
      <c r="AB32" s="32"/>
      <c r="AC32" s="33"/>
      <c r="AE32" s="33"/>
      <c r="AF32" s="33"/>
      <c r="AG32" s="33"/>
      <c r="AH32" s="33"/>
      <c r="AI32" s="30"/>
      <c r="AJ32" s="30"/>
      <c r="AK32" s="76"/>
      <c r="AL32" s="76"/>
      <c r="AM32" s="76"/>
      <c r="AN32" s="76"/>
      <c r="AO32" s="77"/>
      <c r="AP32" s="78"/>
      <c r="AQ32" s="34"/>
      <c r="AR32" s="77"/>
      <c r="AS32" s="77"/>
      <c r="AT32" s="77"/>
      <c r="AU32" s="27"/>
      <c r="AV32" s="79"/>
      <c r="AW32" s="79"/>
      <c r="AX32" s="79"/>
      <c r="AY32" s="79"/>
      <c r="AZ32" s="79"/>
      <c r="BA32" s="27"/>
      <c r="BB32" s="99"/>
      <c r="BC32" s="30"/>
      <c r="BD32" s="30"/>
      <c r="BE32" s="30"/>
      <c r="BF32" s="30"/>
      <c r="BG32" s="30"/>
      <c r="BH32" s="75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116"/>
      <c r="BT32" s="116"/>
      <c r="BU32" s="33"/>
      <c r="BV32" s="33"/>
      <c r="BW32" s="33"/>
      <c r="BX32" s="77"/>
      <c r="BY32" s="78"/>
      <c r="BZ32" s="34"/>
      <c r="CA32" s="77"/>
      <c r="CB32" s="77"/>
      <c r="CC32" s="77"/>
      <c r="CD32" s="77"/>
      <c r="CE32" s="27"/>
      <c r="CF32" s="79"/>
      <c r="CG32" s="79"/>
      <c r="CH32" s="79"/>
      <c r="CI32" s="79"/>
      <c r="CJ32" s="79"/>
      <c r="CK32" s="27"/>
      <c r="CL32" s="27"/>
      <c r="CM32" s="27">
        <f t="shared" si="49"/>
        <v>-7.2899999999999996E-3</v>
      </c>
      <c r="CN32" s="27"/>
      <c r="CO32" s="27">
        <f t="shared" si="39"/>
        <v>0</v>
      </c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</row>
    <row r="33" spans="1:242">
      <c r="A33" s="28"/>
      <c r="B33" s="27"/>
      <c r="C33" s="28"/>
      <c r="D33" s="27"/>
      <c r="E33" s="18"/>
      <c r="F33" s="27"/>
      <c r="G33" s="70"/>
      <c r="H33" s="70"/>
      <c r="I33" s="70"/>
      <c r="J33" s="71"/>
      <c r="K33" s="72"/>
      <c r="L33" s="73"/>
      <c r="M33" s="23"/>
      <c r="N33" s="23"/>
      <c r="O33" s="130"/>
      <c r="P33" s="74"/>
      <c r="Q33" s="23"/>
      <c r="R33" s="65"/>
      <c r="S33" s="26"/>
      <c r="T33" s="27"/>
      <c r="U33" s="29"/>
      <c r="V33" s="30"/>
      <c r="W33" s="30"/>
      <c r="X33" s="30"/>
      <c r="Y33" s="30"/>
      <c r="Z33" s="30"/>
      <c r="AA33" s="75"/>
      <c r="AB33" s="32"/>
      <c r="AC33" s="33"/>
      <c r="AE33" s="33"/>
      <c r="AF33" s="33"/>
      <c r="AG33" s="33"/>
      <c r="AH33" s="33"/>
      <c r="AI33" s="30"/>
      <c r="AJ33" s="30"/>
      <c r="AK33" s="76"/>
      <c r="AL33" s="76"/>
      <c r="AM33" s="76"/>
      <c r="AN33" s="76"/>
      <c r="AO33" s="77"/>
      <c r="AP33" s="78"/>
      <c r="AQ33" s="34"/>
      <c r="AR33" s="77"/>
      <c r="AS33" s="77"/>
      <c r="AT33" s="77"/>
      <c r="AU33" s="27"/>
      <c r="AV33" s="79"/>
      <c r="AW33" s="79"/>
      <c r="AX33" s="79"/>
      <c r="AY33" s="79"/>
      <c r="AZ33" s="79"/>
      <c r="BA33" s="27"/>
      <c r="BB33" s="99"/>
      <c r="BC33" s="30"/>
      <c r="BD33" s="30"/>
      <c r="BE33" s="30"/>
      <c r="BF33" s="30"/>
      <c r="BG33" s="30"/>
      <c r="BH33" s="75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116"/>
      <c r="BT33" s="116"/>
      <c r="BU33" s="33"/>
      <c r="BV33" s="33"/>
      <c r="BW33" s="33"/>
      <c r="BX33" s="77"/>
      <c r="BY33" s="78"/>
      <c r="BZ33" s="34"/>
      <c r="CA33" s="77"/>
      <c r="CB33" s="77"/>
      <c r="CC33" s="77"/>
      <c r="CD33" s="77"/>
      <c r="CE33" s="27"/>
      <c r="CF33" s="79"/>
      <c r="CG33" s="79"/>
      <c r="CH33" s="79"/>
      <c r="CI33" s="79"/>
      <c r="CJ33" s="79"/>
      <c r="CK33" s="27"/>
      <c r="CL33" s="27"/>
      <c r="CM33" s="27">
        <f t="shared" si="49"/>
        <v>-7.2899999999999996E-3</v>
      </c>
      <c r="CN33" s="27"/>
      <c r="CO33" s="27">
        <f t="shared" si="39"/>
        <v>0</v>
      </c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</row>
    <row r="34" spans="1:242">
      <c r="A34" s="28"/>
      <c r="B34" s="27"/>
      <c r="C34" s="28"/>
      <c r="D34" s="27"/>
      <c r="E34" s="18"/>
      <c r="F34" s="27"/>
      <c r="G34" s="70"/>
      <c r="H34" s="70"/>
      <c r="I34" s="70"/>
      <c r="J34" s="71"/>
      <c r="K34" s="72"/>
      <c r="L34" s="73"/>
      <c r="M34" s="23"/>
      <c r="N34" s="23"/>
      <c r="O34" s="130"/>
      <c r="P34" s="74"/>
      <c r="Q34" s="23"/>
      <c r="R34" s="65"/>
      <c r="S34" s="26"/>
      <c r="T34" s="27"/>
      <c r="U34" s="29"/>
      <c r="V34" s="30"/>
      <c r="W34" s="30"/>
      <c r="X34" s="30"/>
      <c r="Y34" s="30"/>
      <c r="Z34" s="30"/>
      <c r="AA34" s="75"/>
      <c r="AB34" s="32"/>
      <c r="AC34" s="33"/>
      <c r="AE34" s="33"/>
      <c r="AF34" s="33"/>
      <c r="AG34" s="33"/>
      <c r="AH34" s="33"/>
      <c r="AI34" s="30"/>
      <c r="AJ34" s="30"/>
      <c r="AK34" s="76"/>
      <c r="AL34" s="76"/>
      <c r="AM34" s="76"/>
      <c r="AN34" s="76"/>
      <c r="AO34" s="77"/>
      <c r="AP34" s="78"/>
      <c r="AQ34" s="34"/>
      <c r="AR34" s="77"/>
      <c r="AS34" s="77"/>
      <c r="AT34" s="77"/>
      <c r="AU34" s="27"/>
      <c r="AV34" s="79"/>
      <c r="AW34" s="79"/>
      <c r="AX34" s="79"/>
      <c r="AY34" s="79"/>
      <c r="AZ34" s="79"/>
      <c r="BA34" s="27"/>
      <c r="BB34" s="29"/>
      <c r="BC34" s="30"/>
      <c r="BD34" s="30"/>
      <c r="BE34" s="30"/>
      <c r="BF34" s="30"/>
      <c r="BG34" s="30"/>
      <c r="BH34" s="75"/>
      <c r="BI34" s="33"/>
      <c r="BJ34" s="33"/>
      <c r="BK34" s="33"/>
      <c r="BL34" s="33"/>
      <c r="BM34" s="33"/>
      <c r="BN34" s="33"/>
      <c r="BO34"/>
      <c r="BP34"/>
      <c r="BQ34"/>
      <c r="BR34"/>
      <c r="BS34" s="121"/>
      <c r="BT34" s="121"/>
      <c r="BU34"/>
      <c r="BV34" s="33"/>
      <c r="BW34" s="33"/>
      <c r="BX34" s="77"/>
      <c r="BY34" s="78"/>
      <c r="BZ34" s="34"/>
      <c r="CA34" s="77"/>
      <c r="CB34" s="77"/>
      <c r="CC34" s="77"/>
      <c r="CD34" s="77"/>
      <c r="CE34" s="27"/>
      <c r="CF34" s="79"/>
      <c r="CG34" s="79"/>
      <c r="CH34" s="79"/>
      <c r="CI34" s="79"/>
      <c r="CJ34" s="79"/>
      <c r="CK34" s="27"/>
      <c r="CL34" s="27"/>
      <c r="CM34" s="27">
        <f t="shared" si="49"/>
        <v>-7.2899999999999996E-3</v>
      </c>
      <c r="CN34" s="27"/>
      <c r="CO34" s="27">
        <f t="shared" si="39"/>
        <v>0</v>
      </c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</row>
    <row r="35" spans="1:242">
      <c r="A35" s="28"/>
      <c r="B35" s="27"/>
      <c r="C35" s="28"/>
      <c r="D35" s="27"/>
      <c r="E35" s="18"/>
      <c r="F35" s="27"/>
      <c r="G35" s="70"/>
      <c r="H35" s="70"/>
      <c r="I35" s="70"/>
      <c r="J35" s="71"/>
      <c r="K35" s="72"/>
      <c r="L35" s="73"/>
      <c r="M35" s="23"/>
      <c r="N35" s="23"/>
      <c r="O35" s="130"/>
      <c r="P35" s="74"/>
      <c r="Q35" s="23"/>
      <c r="R35" s="65"/>
      <c r="S35" s="26"/>
      <c r="T35" s="27"/>
      <c r="U35" s="29"/>
      <c r="V35" s="63" t="s">
        <v>3</v>
      </c>
      <c r="W35" s="63" t="s">
        <v>4</v>
      </c>
      <c r="X35" s="30"/>
      <c r="Y35" s="30"/>
      <c r="Z35" s="30"/>
      <c r="AA35" s="31"/>
      <c r="AB35" s="32"/>
      <c r="AC35" s="33"/>
      <c r="AE35" s="33"/>
      <c r="AF35" s="33"/>
      <c r="AG35" s="33"/>
      <c r="AH35" s="33"/>
      <c r="AI35" s="63"/>
      <c r="AJ35" s="63"/>
      <c r="AK35" s="63"/>
      <c r="AL35" s="81"/>
      <c r="AM35" s="63"/>
      <c r="AN35" s="63"/>
      <c r="AO35" s="77"/>
      <c r="AP35" s="78"/>
      <c r="AQ35" s="34"/>
      <c r="AR35" s="77"/>
      <c r="AS35" s="77"/>
      <c r="AT35" s="77"/>
      <c r="AU35" s="27"/>
      <c r="AV35" s="79"/>
      <c r="AW35" s="79"/>
      <c r="AX35" s="79">
        <f t="shared" ref="AX35:AX49" si="166">1-AW35</f>
        <v>1</v>
      </c>
      <c r="AY35" s="79"/>
      <c r="AZ35" s="79"/>
      <c r="BA35" s="27"/>
      <c r="BB35" s="29"/>
      <c r="BC35" s="63" t="s">
        <v>3</v>
      </c>
      <c r="BD35" s="63" t="s">
        <v>4</v>
      </c>
      <c r="BE35" s="30"/>
      <c r="BF35" s="30"/>
      <c r="BG35" s="30"/>
      <c r="BH35" s="31"/>
      <c r="BI35" s="33"/>
      <c r="BJ35" s="33"/>
      <c r="BK35" s="33"/>
      <c r="BL35" s="33"/>
      <c r="BM35" s="33"/>
      <c r="BN35" s="33"/>
      <c r="BO35"/>
      <c r="BP35"/>
      <c r="BQ35"/>
      <c r="BR35"/>
      <c r="BS35" s="121"/>
      <c r="BT35" s="121"/>
      <c r="BU35"/>
      <c r="BV35" s="33"/>
      <c r="BW35" s="33"/>
      <c r="BX35" s="77"/>
      <c r="BY35" s="78"/>
      <c r="BZ35" s="34"/>
      <c r="CA35" s="77"/>
      <c r="CB35" s="77"/>
      <c r="CC35" s="77"/>
      <c r="CD35" s="77"/>
      <c r="CE35" s="27"/>
      <c r="CF35" s="79"/>
      <c r="CG35" s="79"/>
      <c r="CH35" s="79">
        <f t="shared" ref="CH35:CH49" si="167">1-CG35</f>
        <v>1</v>
      </c>
      <c r="CI35" s="79"/>
      <c r="CJ35" s="79"/>
      <c r="CK35" s="27"/>
      <c r="CL35" s="27"/>
      <c r="CM35" s="27">
        <f t="shared" si="49"/>
        <v>-7.2899999999999996E-3</v>
      </c>
      <c r="CN35" s="27"/>
      <c r="CO35" s="27">
        <f t="shared" si="39"/>
        <v>0</v>
      </c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</row>
    <row r="36" spans="1:242">
      <c r="A36" s="28" t="e">
        <f>#REF!+1</f>
        <v>#REF!</v>
      </c>
      <c r="B36" s="27"/>
      <c r="C36" s="67" t="s">
        <v>30</v>
      </c>
      <c r="D36" s="68"/>
      <c r="E36" s="69" t="s">
        <v>30</v>
      </c>
      <c r="F36" s="27"/>
      <c r="G36" s="70" t="s">
        <v>27</v>
      </c>
      <c r="H36" s="70"/>
      <c r="I36" s="70" t="s">
        <v>27</v>
      </c>
      <c r="J36" s="71"/>
      <c r="K36" s="72">
        <v>500</v>
      </c>
      <c r="L36" s="82"/>
      <c r="M36" s="23">
        <f t="shared" ref="M36:M41" si="168">AA36+AR36+AT36</f>
        <v>99.336579920000005</v>
      </c>
      <c r="N36" s="23"/>
      <c r="O36" s="130">
        <f>BH36+CA36+CC36+CO36</f>
        <v>107.65904004000001</v>
      </c>
      <c r="P36" s="83"/>
      <c r="Q36" s="23">
        <f t="shared" ref="Q36:Q41" si="169">O36-M36</f>
        <v>8.3224601200000023</v>
      </c>
      <c r="R36" s="65"/>
      <c r="S36" s="26">
        <f t="shared" ref="S36:S41" si="170">ROUND(Q36/M36,3)</f>
        <v>8.4000000000000005E-2</v>
      </c>
      <c r="T36" s="27"/>
      <c r="U36" s="29">
        <v>23</v>
      </c>
      <c r="V36" s="30">
        <v>0.17335</v>
      </c>
      <c r="W36" s="30">
        <v>9.3170000000000003E-2</v>
      </c>
      <c r="X36" s="30">
        <v>0</v>
      </c>
      <c r="Y36" s="30">
        <v>0</v>
      </c>
      <c r="Z36" s="30">
        <v>0</v>
      </c>
      <c r="AA36" s="84">
        <f t="shared" ref="AA36:AA41" si="171">ROUND(U36+(K36*AW36*V36+K36*AX36*W36),2)</f>
        <v>81.61</v>
      </c>
      <c r="AB36" s="32">
        <f t="shared" ref="AB36:AE41" si="172">AB$5</f>
        <v>0.4</v>
      </c>
      <c r="AC36" s="33">
        <f t="shared" si="172"/>
        <v>0</v>
      </c>
      <c r="AD36" s="15">
        <f t="shared" si="172"/>
        <v>5.8699999999999996E-4</v>
      </c>
      <c r="AE36" s="33">
        <f t="shared" si="172"/>
        <v>1.2200000000000003E-2</v>
      </c>
      <c r="AF36" s="33">
        <f>$AF$5</f>
        <v>0</v>
      </c>
      <c r="AG36" s="33">
        <f t="shared" ref="AG36:AG41" si="173">AG$5</f>
        <v>5.8E-4</v>
      </c>
      <c r="AH36" s="33">
        <f t="shared" ref="AH36:AH41" si="174">$AH$5</f>
        <v>-6.8000000000000005E-4</v>
      </c>
      <c r="AI36" s="30">
        <f t="shared" ref="AI36:AI41" si="175">AI$5</f>
        <v>2.2599999999999999E-3</v>
      </c>
      <c r="AJ36" s="30"/>
      <c r="AK36" s="76">
        <f t="shared" ref="AK36:AN41" si="176">AK$5</f>
        <v>0</v>
      </c>
      <c r="AL36" s="76">
        <f t="shared" si="176"/>
        <v>0</v>
      </c>
      <c r="AM36" s="76">
        <f t="shared" si="176"/>
        <v>3.9449999999999999E-2</v>
      </c>
      <c r="AN36" s="76">
        <f t="shared" si="176"/>
        <v>7.0704000000000003E-2</v>
      </c>
      <c r="AO36" s="77">
        <v>0</v>
      </c>
      <c r="AP36" s="78">
        <v>0</v>
      </c>
      <c r="AQ36" s="34">
        <v>0</v>
      </c>
      <c r="AR36" s="77">
        <f t="shared" ref="AR36:AR41" si="177">ROUND((AB36+AC36)+(K36*(AD36+AE36+AF36+AG36+AI36+AK36+AH36)),2)</f>
        <v>7.87</v>
      </c>
      <c r="AS36" s="77">
        <f t="shared" ref="AS36:AS41" si="178">ROUND(AA36+AR36,2)</f>
        <v>89.48</v>
      </c>
      <c r="AT36" s="77">
        <f t="shared" ref="AT36:AT41" si="179">(AS36*AL36)+(AS36*AM36)+(AN36*AS36)</f>
        <v>9.8565799200000015</v>
      </c>
      <c r="AU36" s="27"/>
      <c r="AV36" s="79"/>
      <c r="AW36" s="79">
        <f t="shared" ref="AW36:AW41" si="180">$E$37</f>
        <v>0.3</v>
      </c>
      <c r="AX36" s="79">
        <f t="shared" si="166"/>
        <v>0.7</v>
      </c>
      <c r="AY36" s="79"/>
      <c r="AZ36" s="79"/>
      <c r="BA36" s="27"/>
      <c r="BB36" s="77">
        <f>'Rate Export from RD'!B15</f>
        <v>29</v>
      </c>
      <c r="BC36" s="80">
        <f>'Rate Export from RD'!C16</f>
        <v>0.18995999999999999</v>
      </c>
      <c r="BD36" s="80">
        <f>'Rate Export from RD'!C17</f>
        <v>9.2880000000000004E-2</v>
      </c>
      <c r="BE36" s="80">
        <f>X36</f>
        <v>0</v>
      </c>
      <c r="BF36" s="80">
        <f>Y36</f>
        <v>0</v>
      </c>
      <c r="BG36" s="80">
        <f>Z36</f>
        <v>0</v>
      </c>
      <c r="BH36" s="113">
        <f t="shared" ref="BH36:BH41" si="181">ROUND(BB36+(K36*CG36*BC36+K36*CH36*BD36),2)</f>
        <v>90</v>
      </c>
      <c r="BI36" s="33">
        <f t="shared" ref="BI36:BI41" si="182">$BI$5</f>
        <v>0.4</v>
      </c>
      <c r="BJ36" s="33">
        <f t="shared" ref="BJ36:BR36" si="183">AC36</f>
        <v>0</v>
      </c>
      <c r="BK36" s="33">
        <f t="shared" si="183"/>
        <v>5.8699999999999996E-4</v>
      </c>
      <c r="BL36" s="33">
        <f t="shared" si="183"/>
        <v>1.2200000000000003E-2</v>
      </c>
      <c r="BM36" s="33">
        <f t="shared" si="183"/>
        <v>0</v>
      </c>
      <c r="BN36" s="33">
        <f t="shared" si="183"/>
        <v>5.8E-4</v>
      </c>
      <c r="BO36" s="33">
        <f t="shared" si="183"/>
        <v>-6.8000000000000005E-4</v>
      </c>
      <c r="BP36" s="33">
        <f t="shared" si="183"/>
        <v>2.2599999999999999E-3</v>
      </c>
      <c r="BQ36" s="33">
        <f t="shared" si="183"/>
        <v>0</v>
      </c>
      <c r="BR36" s="33">
        <f t="shared" si="183"/>
        <v>0</v>
      </c>
      <c r="BS36" s="116">
        <f>$BS$5</f>
        <v>4.7800000000000004E-3</v>
      </c>
      <c r="BT36" s="116">
        <v>0</v>
      </c>
      <c r="BU36" s="33">
        <f t="shared" ref="BU36:BU66" si="184">BU35</f>
        <v>0</v>
      </c>
      <c r="BV36" s="33">
        <f t="shared" ref="BV36:BW41" si="185">AM36</f>
        <v>3.9449999999999999E-2</v>
      </c>
      <c r="BW36" s="33">
        <f t="shared" si="185"/>
        <v>7.0704000000000003E-2</v>
      </c>
      <c r="BX36" s="77">
        <v>0</v>
      </c>
      <c r="BY36" s="78">
        <v>0</v>
      </c>
      <c r="BZ36" s="34">
        <v>0</v>
      </c>
      <c r="CA36" s="77">
        <f>ROUND((BI36+BJ36)+(K36*(BK36+BL36+BM36+BN36+BO36+BP36+BR36+BS36)),2)</f>
        <v>10.26</v>
      </c>
      <c r="CB36" s="77">
        <f t="shared" ref="CB36:CB41" si="186">ROUND(BH36+CA36,2)</f>
        <v>100.26</v>
      </c>
      <c r="CC36" s="77">
        <f t="shared" ref="CC36:CC41" si="187">(CB36*BU36)+(CB36*BV36)+(CB36*BW36)</f>
        <v>11.044040040000001</v>
      </c>
      <c r="CD36" s="77"/>
      <c r="CE36" s="27"/>
      <c r="CF36" s="79"/>
      <c r="CG36" s="79">
        <f t="shared" ref="CG36:CG41" si="188">$E$37</f>
        <v>0.3</v>
      </c>
      <c r="CH36" s="79">
        <f t="shared" si="167"/>
        <v>0.7</v>
      </c>
      <c r="CI36" s="79"/>
      <c r="CJ36" s="79"/>
      <c r="CK36" s="27"/>
      <c r="CL36" s="27"/>
      <c r="CM36" s="27">
        <f t="shared" si="49"/>
        <v>-7.2899999999999996E-3</v>
      </c>
      <c r="CN36" s="27"/>
      <c r="CO36" s="27">
        <f t="shared" si="39"/>
        <v>-3.645</v>
      </c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</row>
    <row r="37" spans="1:242">
      <c r="A37" s="28" t="e">
        <f>A36+1</f>
        <v>#REF!</v>
      </c>
      <c r="B37" s="27"/>
      <c r="C37" s="28" t="s">
        <v>28</v>
      </c>
      <c r="D37" s="27"/>
      <c r="E37" s="85">
        <v>0.3</v>
      </c>
      <c r="F37" s="27"/>
      <c r="G37" s="70" t="s">
        <v>27</v>
      </c>
      <c r="H37" s="70"/>
      <c r="I37" s="70" t="s">
        <v>27</v>
      </c>
      <c r="J37" s="71"/>
      <c r="K37" s="72">
        <v>750</v>
      </c>
      <c r="L37" s="82"/>
      <c r="M37" s="23">
        <f t="shared" si="168"/>
        <v>136.02716962</v>
      </c>
      <c r="N37" s="23"/>
      <c r="O37" s="130">
        <f t="shared" ref="O37:O41" si="189">BH37+CA37+CC37+CO37</f>
        <v>145.18039779999998</v>
      </c>
      <c r="P37" s="83"/>
      <c r="Q37" s="23">
        <f t="shared" si="169"/>
        <v>9.1532281799999851</v>
      </c>
      <c r="R37" s="65"/>
      <c r="S37" s="26">
        <f t="shared" si="170"/>
        <v>6.7000000000000004E-2</v>
      </c>
      <c r="T37" s="27"/>
      <c r="U37" s="29">
        <f t="shared" ref="U37:Z41" si="190">U36</f>
        <v>23</v>
      </c>
      <c r="V37" s="30">
        <f t="shared" si="190"/>
        <v>0.17335</v>
      </c>
      <c r="W37" s="30">
        <f t="shared" si="190"/>
        <v>9.3170000000000003E-2</v>
      </c>
      <c r="X37" s="30">
        <f t="shared" si="190"/>
        <v>0</v>
      </c>
      <c r="Y37" s="30">
        <f t="shared" si="190"/>
        <v>0</v>
      </c>
      <c r="Z37" s="30">
        <f t="shared" si="190"/>
        <v>0</v>
      </c>
      <c r="AA37" s="84">
        <f t="shared" si="171"/>
        <v>110.92</v>
      </c>
      <c r="AB37" s="32">
        <f t="shared" si="172"/>
        <v>0.4</v>
      </c>
      <c r="AC37" s="33">
        <f t="shared" si="172"/>
        <v>0</v>
      </c>
      <c r="AD37" s="15">
        <f t="shared" si="172"/>
        <v>5.8699999999999996E-4</v>
      </c>
      <c r="AE37" s="33">
        <f t="shared" si="172"/>
        <v>1.2200000000000003E-2</v>
      </c>
      <c r="AF37" s="33">
        <f>AF$5</f>
        <v>0</v>
      </c>
      <c r="AG37" s="33">
        <f t="shared" si="173"/>
        <v>5.8E-4</v>
      </c>
      <c r="AH37" s="33">
        <f t="shared" si="174"/>
        <v>-6.8000000000000005E-4</v>
      </c>
      <c r="AI37" s="30">
        <f t="shared" si="175"/>
        <v>2.2599999999999999E-3</v>
      </c>
      <c r="AJ37" s="30"/>
      <c r="AK37" s="76">
        <f t="shared" si="176"/>
        <v>0</v>
      </c>
      <c r="AL37" s="76">
        <f t="shared" si="176"/>
        <v>0</v>
      </c>
      <c r="AM37" s="76">
        <f t="shared" si="176"/>
        <v>3.9449999999999999E-2</v>
      </c>
      <c r="AN37" s="76">
        <f t="shared" si="176"/>
        <v>7.0704000000000003E-2</v>
      </c>
      <c r="AO37" s="77">
        <f t="shared" ref="AO37:AQ41" si="191">AO36</f>
        <v>0</v>
      </c>
      <c r="AP37" s="78">
        <f t="shared" si="191"/>
        <v>0</v>
      </c>
      <c r="AQ37" s="34">
        <f t="shared" si="191"/>
        <v>0</v>
      </c>
      <c r="AR37" s="77">
        <f t="shared" si="177"/>
        <v>11.61</v>
      </c>
      <c r="AS37" s="77">
        <f t="shared" si="178"/>
        <v>122.53</v>
      </c>
      <c r="AT37" s="77">
        <f t="shared" si="179"/>
        <v>13.497169620000001</v>
      </c>
      <c r="AU37" s="27"/>
      <c r="AV37" s="79"/>
      <c r="AW37" s="79">
        <f t="shared" si="180"/>
        <v>0.3</v>
      </c>
      <c r="AX37" s="79">
        <f t="shared" si="166"/>
        <v>0.7</v>
      </c>
      <c r="AY37" s="79"/>
      <c r="AZ37" s="79"/>
      <c r="BA37" s="27"/>
      <c r="BB37" s="29">
        <f t="shared" ref="BB37:BG37" si="192">BB36</f>
        <v>29</v>
      </c>
      <c r="BC37" s="30">
        <f t="shared" si="192"/>
        <v>0.18995999999999999</v>
      </c>
      <c r="BD37" s="30">
        <f t="shared" si="192"/>
        <v>9.2880000000000004E-2</v>
      </c>
      <c r="BE37" s="30">
        <f t="shared" si="192"/>
        <v>0</v>
      </c>
      <c r="BF37" s="30">
        <f t="shared" si="192"/>
        <v>0</v>
      </c>
      <c r="BG37" s="30">
        <f t="shared" si="192"/>
        <v>0</v>
      </c>
      <c r="BH37" s="84">
        <f t="shared" si="181"/>
        <v>120.5</v>
      </c>
      <c r="BI37" s="33">
        <f t="shared" si="182"/>
        <v>0.4</v>
      </c>
      <c r="BJ37" s="33">
        <f t="shared" ref="BJ37:BN41" si="193">AC37</f>
        <v>0</v>
      </c>
      <c r="BK37" s="33">
        <f t="shared" si="193"/>
        <v>5.8699999999999996E-4</v>
      </c>
      <c r="BL37" s="33">
        <f t="shared" si="193"/>
        <v>1.2200000000000003E-2</v>
      </c>
      <c r="BM37" s="33">
        <f t="shared" si="193"/>
        <v>0</v>
      </c>
      <c r="BN37" s="33">
        <f t="shared" si="193"/>
        <v>5.8E-4</v>
      </c>
      <c r="BO37" s="33">
        <f t="shared" ref="BO37:BP41" si="194">BO36</f>
        <v>-6.8000000000000005E-4</v>
      </c>
      <c r="BP37" s="33">
        <f t="shared" si="194"/>
        <v>2.2599999999999999E-3</v>
      </c>
      <c r="BQ37" s="33">
        <f t="shared" ref="BQ37:BR41" si="195">AJ37</f>
        <v>0</v>
      </c>
      <c r="BR37" s="33">
        <f t="shared" si="195"/>
        <v>0</v>
      </c>
      <c r="BS37" s="116">
        <f>$BS$36</f>
        <v>4.7800000000000004E-3</v>
      </c>
      <c r="BT37" s="116">
        <f>$BT$36</f>
        <v>0</v>
      </c>
      <c r="BU37" s="33">
        <f t="shared" si="184"/>
        <v>0</v>
      </c>
      <c r="BV37" s="33">
        <f t="shared" si="185"/>
        <v>3.9449999999999999E-2</v>
      </c>
      <c r="BW37" s="33">
        <f t="shared" si="185"/>
        <v>7.0704000000000003E-2</v>
      </c>
      <c r="BX37" s="77">
        <f t="shared" ref="BX37:BZ41" si="196">BX36</f>
        <v>0</v>
      </c>
      <c r="BY37" s="78">
        <f t="shared" si="196"/>
        <v>0</v>
      </c>
      <c r="BZ37" s="34">
        <f t="shared" si="196"/>
        <v>0</v>
      </c>
      <c r="CA37" s="77">
        <f t="shared" ref="CA37:CA41" si="197">ROUND((BI37+BJ37)+(K37*(BK37+BL37+BM37+BN37+BO37+BP37+BR37+BS37)),2)</f>
        <v>15.2</v>
      </c>
      <c r="CB37" s="77">
        <f t="shared" si="186"/>
        <v>135.69999999999999</v>
      </c>
      <c r="CC37" s="77">
        <f t="shared" si="187"/>
        <v>14.9478978</v>
      </c>
      <c r="CD37" s="77"/>
      <c r="CE37" s="27"/>
      <c r="CF37" s="79"/>
      <c r="CG37" s="79">
        <f t="shared" si="188"/>
        <v>0.3</v>
      </c>
      <c r="CH37" s="79">
        <f t="shared" si="167"/>
        <v>0.7</v>
      </c>
      <c r="CI37" s="79"/>
      <c r="CJ37" s="79"/>
      <c r="CK37" s="27"/>
      <c r="CL37" s="27"/>
      <c r="CM37" s="27">
        <f t="shared" si="49"/>
        <v>-7.2899999999999996E-3</v>
      </c>
      <c r="CN37" s="27"/>
      <c r="CO37" s="27">
        <f t="shared" si="39"/>
        <v>-5.4674999999999994</v>
      </c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</row>
    <row r="38" spans="1:242">
      <c r="A38" s="28" t="e">
        <f>A37+1</f>
        <v>#REF!</v>
      </c>
      <c r="B38" s="27"/>
      <c r="C38" s="28" t="s">
        <v>29</v>
      </c>
      <c r="D38" s="27"/>
      <c r="E38" s="85">
        <f>1-E37</f>
        <v>0.7</v>
      </c>
      <c r="F38" s="27"/>
      <c r="G38" s="70" t="s">
        <v>27</v>
      </c>
      <c r="H38" s="70"/>
      <c r="I38" s="70" t="s">
        <v>27</v>
      </c>
      <c r="J38" s="71"/>
      <c r="K38" s="72">
        <v>1000</v>
      </c>
      <c r="L38" s="82"/>
      <c r="M38" s="23">
        <f t="shared" si="168"/>
        <v>172.70665778</v>
      </c>
      <c r="N38" s="23"/>
      <c r="O38" s="130">
        <f t="shared" si="189"/>
        <v>182.69065402000001</v>
      </c>
      <c r="P38" s="83"/>
      <c r="Q38" s="23">
        <f t="shared" si="169"/>
        <v>9.9839962400000104</v>
      </c>
      <c r="R38" s="65"/>
      <c r="S38" s="26">
        <f t="shared" si="170"/>
        <v>5.8000000000000003E-2</v>
      </c>
      <c r="T38" s="27"/>
      <c r="U38" s="29">
        <f t="shared" si="190"/>
        <v>23</v>
      </c>
      <c r="V38" s="30">
        <f t="shared" si="190"/>
        <v>0.17335</v>
      </c>
      <c r="W38" s="30">
        <f t="shared" si="190"/>
        <v>9.3170000000000003E-2</v>
      </c>
      <c r="X38" s="30">
        <f t="shared" si="190"/>
        <v>0</v>
      </c>
      <c r="Y38" s="30">
        <f t="shared" si="190"/>
        <v>0</v>
      </c>
      <c r="Z38" s="30">
        <f t="shared" si="190"/>
        <v>0</v>
      </c>
      <c r="AA38" s="84">
        <f t="shared" si="171"/>
        <v>140.22</v>
      </c>
      <c r="AB38" s="32">
        <f t="shared" si="172"/>
        <v>0.4</v>
      </c>
      <c r="AC38" s="33">
        <f t="shared" si="172"/>
        <v>0</v>
      </c>
      <c r="AD38" s="15">
        <f t="shared" si="172"/>
        <v>5.8699999999999996E-4</v>
      </c>
      <c r="AE38" s="33">
        <f t="shared" si="172"/>
        <v>1.2200000000000003E-2</v>
      </c>
      <c r="AF38" s="33">
        <f>AF$5</f>
        <v>0</v>
      </c>
      <c r="AG38" s="33">
        <f t="shared" si="173"/>
        <v>5.8E-4</v>
      </c>
      <c r="AH38" s="33">
        <f t="shared" si="174"/>
        <v>-6.8000000000000005E-4</v>
      </c>
      <c r="AI38" s="30">
        <f t="shared" si="175"/>
        <v>2.2599999999999999E-3</v>
      </c>
      <c r="AJ38" s="30"/>
      <c r="AK38" s="76">
        <f t="shared" si="176"/>
        <v>0</v>
      </c>
      <c r="AL38" s="76">
        <f t="shared" si="176"/>
        <v>0</v>
      </c>
      <c r="AM38" s="76">
        <f t="shared" si="176"/>
        <v>3.9449999999999999E-2</v>
      </c>
      <c r="AN38" s="76">
        <f t="shared" si="176"/>
        <v>7.0704000000000003E-2</v>
      </c>
      <c r="AO38" s="77">
        <f t="shared" si="191"/>
        <v>0</v>
      </c>
      <c r="AP38" s="78">
        <f t="shared" si="191"/>
        <v>0</v>
      </c>
      <c r="AQ38" s="34">
        <f t="shared" si="191"/>
        <v>0</v>
      </c>
      <c r="AR38" s="77">
        <f t="shared" si="177"/>
        <v>15.35</v>
      </c>
      <c r="AS38" s="77">
        <f t="shared" si="178"/>
        <v>155.57</v>
      </c>
      <c r="AT38" s="77">
        <f t="shared" si="179"/>
        <v>17.13665778</v>
      </c>
      <c r="AU38" s="27"/>
      <c r="AV38" s="79"/>
      <c r="AW38" s="79">
        <f t="shared" si="180"/>
        <v>0.3</v>
      </c>
      <c r="AX38" s="79">
        <f t="shared" si="166"/>
        <v>0.7</v>
      </c>
      <c r="AY38" s="79"/>
      <c r="AZ38" s="79"/>
      <c r="BA38" s="27"/>
      <c r="BB38" s="29">
        <f t="shared" ref="BB38:BG38" si="198">BB37</f>
        <v>29</v>
      </c>
      <c r="BC38" s="30">
        <f t="shared" si="198"/>
        <v>0.18995999999999999</v>
      </c>
      <c r="BD38" s="30">
        <f t="shared" si="198"/>
        <v>9.2880000000000004E-2</v>
      </c>
      <c r="BE38" s="30">
        <f t="shared" si="198"/>
        <v>0</v>
      </c>
      <c r="BF38" s="30">
        <f t="shared" si="198"/>
        <v>0</v>
      </c>
      <c r="BG38" s="30">
        <f t="shared" si="198"/>
        <v>0</v>
      </c>
      <c r="BH38" s="84">
        <f t="shared" si="181"/>
        <v>151</v>
      </c>
      <c r="BI38" s="33">
        <f t="shared" si="182"/>
        <v>0.4</v>
      </c>
      <c r="BJ38" s="33">
        <f t="shared" si="193"/>
        <v>0</v>
      </c>
      <c r="BK38" s="33">
        <f t="shared" si="193"/>
        <v>5.8699999999999996E-4</v>
      </c>
      <c r="BL38" s="33">
        <f t="shared" si="193"/>
        <v>1.2200000000000003E-2</v>
      </c>
      <c r="BM38" s="33">
        <f t="shared" si="193"/>
        <v>0</v>
      </c>
      <c r="BN38" s="33">
        <f t="shared" si="193"/>
        <v>5.8E-4</v>
      </c>
      <c r="BO38" s="33">
        <f t="shared" si="194"/>
        <v>-6.8000000000000005E-4</v>
      </c>
      <c r="BP38" s="33">
        <f t="shared" si="194"/>
        <v>2.2599999999999999E-3</v>
      </c>
      <c r="BQ38" s="33">
        <f t="shared" si="195"/>
        <v>0</v>
      </c>
      <c r="BR38" s="33">
        <f t="shared" si="195"/>
        <v>0</v>
      </c>
      <c r="BS38" s="116">
        <f t="shared" ref="BS38:BS41" si="199">$BS$36</f>
        <v>4.7800000000000004E-3</v>
      </c>
      <c r="BT38" s="116">
        <f t="shared" ref="BT38:BT41" si="200">$BT$36</f>
        <v>0</v>
      </c>
      <c r="BU38" s="33">
        <f t="shared" si="184"/>
        <v>0</v>
      </c>
      <c r="BV38" s="33">
        <f t="shared" si="185"/>
        <v>3.9449999999999999E-2</v>
      </c>
      <c r="BW38" s="33">
        <f t="shared" si="185"/>
        <v>7.0704000000000003E-2</v>
      </c>
      <c r="BX38" s="77">
        <f t="shared" si="196"/>
        <v>0</v>
      </c>
      <c r="BY38" s="78">
        <f t="shared" si="196"/>
        <v>0</v>
      </c>
      <c r="BZ38" s="34">
        <f t="shared" si="196"/>
        <v>0</v>
      </c>
      <c r="CA38" s="77">
        <f t="shared" si="197"/>
        <v>20.13</v>
      </c>
      <c r="CB38" s="77">
        <f t="shared" si="186"/>
        <v>171.13</v>
      </c>
      <c r="CC38" s="77">
        <f t="shared" si="187"/>
        <v>18.85065402</v>
      </c>
      <c r="CD38" s="77"/>
      <c r="CE38" s="27"/>
      <c r="CF38" s="79"/>
      <c r="CG38" s="79">
        <f t="shared" si="188"/>
        <v>0.3</v>
      </c>
      <c r="CH38" s="79">
        <f t="shared" si="167"/>
        <v>0.7</v>
      </c>
      <c r="CI38" s="79"/>
      <c r="CJ38" s="79"/>
      <c r="CK38" s="27"/>
      <c r="CL38" s="27"/>
      <c r="CM38" s="27">
        <f t="shared" si="49"/>
        <v>-7.2899999999999996E-3</v>
      </c>
      <c r="CN38" s="27"/>
      <c r="CO38" s="27">
        <f t="shared" si="39"/>
        <v>-7.29</v>
      </c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</row>
    <row r="39" spans="1:242">
      <c r="A39" s="28" t="e">
        <f>A38+1</f>
        <v>#REF!</v>
      </c>
      <c r="B39" s="27"/>
      <c r="C39" s="28"/>
      <c r="D39" s="27"/>
      <c r="E39" s="18"/>
      <c r="F39" s="27"/>
      <c r="G39" s="70" t="s">
        <v>27</v>
      </c>
      <c r="H39" s="70"/>
      <c r="I39" s="70" t="s">
        <v>27</v>
      </c>
      <c r="J39" s="71"/>
      <c r="K39" s="72">
        <v>1500</v>
      </c>
      <c r="L39" s="82"/>
      <c r="M39" s="23">
        <f t="shared" si="168"/>
        <v>246.07673563999998</v>
      </c>
      <c r="N39" s="23"/>
      <c r="O39" s="130">
        <f t="shared" si="189"/>
        <v>257.72226799999999</v>
      </c>
      <c r="P39" s="83"/>
      <c r="Q39" s="23">
        <f t="shared" si="169"/>
        <v>11.645532360000004</v>
      </c>
      <c r="R39" s="65"/>
      <c r="S39" s="26">
        <f t="shared" si="170"/>
        <v>4.7E-2</v>
      </c>
      <c r="T39" s="27"/>
      <c r="U39" s="29">
        <f t="shared" si="190"/>
        <v>23</v>
      </c>
      <c r="V39" s="30">
        <f t="shared" si="190"/>
        <v>0.17335</v>
      </c>
      <c r="W39" s="30">
        <f t="shared" si="190"/>
        <v>9.3170000000000003E-2</v>
      </c>
      <c r="X39" s="30">
        <f t="shared" si="190"/>
        <v>0</v>
      </c>
      <c r="Y39" s="30">
        <f t="shared" si="190"/>
        <v>0</v>
      </c>
      <c r="Z39" s="30">
        <f t="shared" si="190"/>
        <v>0</v>
      </c>
      <c r="AA39" s="84">
        <f t="shared" si="171"/>
        <v>198.84</v>
      </c>
      <c r="AB39" s="32">
        <f t="shared" si="172"/>
        <v>0.4</v>
      </c>
      <c r="AC39" s="33">
        <f t="shared" si="172"/>
        <v>0</v>
      </c>
      <c r="AD39" s="15">
        <f t="shared" si="172"/>
        <v>5.8699999999999996E-4</v>
      </c>
      <c r="AE39" s="33">
        <f t="shared" si="172"/>
        <v>1.2200000000000003E-2</v>
      </c>
      <c r="AF39" s="33">
        <f>AF$5</f>
        <v>0</v>
      </c>
      <c r="AG39" s="33">
        <f t="shared" si="173"/>
        <v>5.8E-4</v>
      </c>
      <c r="AH39" s="33">
        <f t="shared" si="174"/>
        <v>-6.8000000000000005E-4</v>
      </c>
      <c r="AI39" s="30">
        <f t="shared" si="175"/>
        <v>2.2599999999999999E-3</v>
      </c>
      <c r="AJ39" s="30"/>
      <c r="AK39" s="76">
        <f t="shared" si="176"/>
        <v>0</v>
      </c>
      <c r="AL39" s="76">
        <f t="shared" si="176"/>
        <v>0</v>
      </c>
      <c r="AM39" s="76">
        <f t="shared" si="176"/>
        <v>3.9449999999999999E-2</v>
      </c>
      <c r="AN39" s="76">
        <f t="shared" si="176"/>
        <v>7.0704000000000003E-2</v>
      </c>
      <c r="AO39" s="77">
        <f t="shared" si="191"/>
        <v>0</v>
      </c>
      <c r="AP39" s="78">
        <f t="shared" si="191"/>
        <v>0</v>
      </c>
      <c r="AQ39" s="34">
        <f t="shared" si="191"/>
        <v>0</v>
      </c>
      <c r="AR39" s="77">
        <f t="shared" si="177"/>
        <v>22.82</v>
      </c>
      <c r="AS39" s="77">
        <f t="shared" si="178"/>
        <v>221.66</v>
      </c>
      <c r="AT39" s="77">
        <f t="shared" si="179"/>
        <v>24.416735639999999</v>
      </c>
      <c r="AU39" s="27"/>
      <c r="AV39" s="79"/>
      <c r="AW39" s="79">
        <f t="shared" si="180"/>
        <v>0.3</v>
      </c>
      <c r="AX39" s="79">
        <f t="shared" si="166"/>
        <v>0.7</v>
      </c>
      <c r="AY39" s="79"/>
      <c r="AZ39" s="79"/>
      <c r="BA39" s="27"/>
      <c r="BB39" s="29">
        <f t="shared" ref="BB39:BG39" si="201">BB38</f>
        <v>29</v>
      </c>
      <c r="BC39" s="30">
        <f t="shared" si="201"/>
        <v>0.18995999999999999</v>
      </c>
      <c r="BD39" s="30">
        <f t="shared" si="201"/>
        <v>9.2880000000000004E-2</v>
      </c>
      <c r="BE39" s="30">
        <f t="shared" si="201"/>
        <v>0</v>
      </c>
      <c r="BF39" s="30">
        <f t="shared" si="201"/>
        <v>0</v>
      </c>
      <c r="BG39" s="30">
        <f t="shared" si="201"/>
        <v>0</v>
      </c>
      <c r="BH39" s="84">
        <f t="shared" si="181"/>
        <v>212.01</v>
      </c>
      <c r="BI39" s="33">
        <f t="shared" si="182"/>
        <v>0.4</v>
      </c>
      <c r="BJ39" s="33">
        <f t="shared" si="193"/>
        <v>0</v>
      </c>
      <c r="BK39" s="33">
        <f t="shared" si="193"/>
        <v>5.8699999999999996E-4</v>
      </c>
      <c r="BL39" s="33">
        <f t="shared" si="193"/>
        <v>1.2200000000000003E-2</v>
      </c>
      <c r="BM39" s="33">
        <f t="shared" si="193"/>
        <v>0</v>
      </c>
      <c r="BN39" s="33">
        <f t="shared" si="193"/>
        <v>5.8E-4</v>
      </c>
      <c r="BO39" s="33">
        <f t="shared" si="194"/>
        <v>-6.8000000000000005E-4</v>
      </c>
      <c r="BP39" s="33">
        <f t="shared" si="194"/>
        <v>2.2599999999999999E-3</v>
      </c>
      <c r="BQ39" s="33">
        <f t="shared" si="195"/>
        <v>0</v>
      </c>
      <c r="BR39" s="33">
        <f t="shared" si="195"/>
        <v>0</v>
      </c>
      <c r="BS39" s="116">
        <f t="shared" si="199"/>
        <v>4.7800000000000004E-3</v>
      </c>
      <c r="BT39" s="116">
        <f t="shared" si="200"/>
        <v>0</v>
      </c>
      <c r="BU39" s="33">
        <f t="shared" si="184"/>
        <v>0</v>
      </c>
      <c r="BV39" s="33">
        <f t="shared" si="185"/>
        <v>3.9449999999999999E-2</v>
      </c>
      <c r="BW39" s="33">
        <f t="shared" si="185"/>
        <v>7.0704000000000003E-2</v>
      </c>
      <c r="BX39" s="77">
        <f t="shared" si="196"/>
        <v>0</v>
      </c>
      <c r="BY39" s="78">
        <f t="shared" si="196"/>
        <v>0</v>
      </c>
      <c r="BZ39" s="34">
        <f t="shared" si="196"/>
        <v>0</v>
      </c>
      <c r="CA39" s="77">
        <f t="shared" si="197"/>
        <v>29.99</v>
      </c>
      <c r="CB39" s="77">
        <f t="shared" si="186"/>
        <v>242</v>
      </c>
      <c r="CC39" s="77">
        <f t="shared" si="187"/>
        <v>26.657268000000002</v>
      </c>
      <c r="CD39" s="77"/>
      <c r="CE39" s="27"/>
      <c r="CF39" s="79"/>
      <c r="CG39" s="79">
        <f t="shared" si="188"/>
        <v>0.3</v>
      </c>
      <c r="CH39" s="79">
        <f t="shared" si="167"/>
        <v>0.7</v>
      </c>
      <c r="CI39" s="79"/>
      <c r="CJ39" s="79"/>
      <c r="CK39" s="27"/>
      <c r="CL39" s="27"/>
      <c r="CM39" s="27">
        <f t="shared" si="49"/>
        <v>-7.2899999999999996E-3</v>
      </c>
      <c r="CN39" s="27"/>
      <c r="CO39" s="27">
        <f t="shared" si="39"/>
        <v>-10.934999999999999</v>
      </c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</row>
    <row r="40" spans="1:242">
      <c r="A40" s="28" t="e">
        <f>A39+1</f>
        <v>#REF!</v>
      </c>
      <c r="B40" s="27"/>
      <c r="C40" s="28"/>
      <c r="D40" s="27"/>
      <c r="E40" s="18"/>
      <c r="F40" s="27"/>
      <c r="G40" s="70" t="s">
        <v>27</v>
      </c>
      <c r="H40" s="70"/>
      <c r="I40" s="70" t="s">
        <v>27</v>
      </c>
      <c r="J40" s="71"/>
      <c r="K40" s="72">
        <v>2000</v>
      </c>
      <c r="L40" s="82"/>
      <c r="M40" s="23">
        <f t="shared" si="168"/>
        <v>319.43571195999999</v>
      </c>
      <c r="N40" s="23"/>
      <c r="O40" s="130">
        <f t="shared" si="189"/>
        <v>332.74278044000005</v>
      </c>
      <c r="P40" s="83"/>
      <c r="Q40" s="23">
        <f t="shared" si="169"/>
        <v>13.307068480000055</v>
      </c>
      <c r="R40" s="65"/>
      <c r="S40" s="26">
        <f t="shared" si="170"/>
        <v>4.2000000000000003E-2</v>
      </c>
      <c r="T40" s="27"/>
      <c r="U40" s="29">
        <f t="shared" si="190"/>
        <v>23</v>
      </c>
      <c r="V40" s="30">
        <f t="shared" si="190"/>
        <v>0.17335</v>
      </c>
      <c r="W40" s="30">
        <f t="shared" si="190"/>
        <v>9.3170000000000003E-2</v>
      </c>
      <c r="X40" s="30">
        <f t="shared" si="190"/>
        <v>0</v>
      </c>
      <c r="Y40" s="30">
        <f t="shared" si="190"/>
        <v>0</v>
      </c>
      <c r="Z40" s="30">
        <f t="shared" si="190"/>
        <v>0</v>
      </c>
      <c r="AA40" s="84">
        <f t="shared" si="171"/>
        <v>257.45</v>
      </c>
      <c r="AB40" s="32">
        <f t="shared" si="172"/>
        <v>0.4</v>
      </c>
      <c r="AC40" s="33">
        <f t="shared" si="172"/>
        <v>0</v>
      </c>
      <c r="AD40" s="15">
        <f t="shared" si="172"/>
        <v>5.8699999999999996E-4</v>
      </c>
      <c r="AE40" s="33">
        <f t="shared" si="172"/>
        <v>1.2200000000000003E-2</v>
      </c>
      <c r="AF40" s="33">
        <f>AF$5</f>
        <v>0</v>
      </c>
      <c r="AG40" s="33">
        <f t="shared" si="173"/>
        <v>5.8E-4</v>
      </c>
      <c r="AH40" s="33">
        <f t="shared" si="174"/>
        <v>-6.8000000000000005E-4</v>
      </c>
      <c r="AI40" s="30">
        <f t="shared" si="175"/>
        <v>2.2599999999999999E-3</v>
      </c>
      <c r="AJ40" s="30"/>
      <c r="AK40" s="76">
        <f t="shared" si="176"/>
        <v>0</v>
      </c>
      <c r="AL40" s="76">
        <f t="shared" si="176"/>
        <v>0</v>
      </c>
      <c r="AM40" s="76">
        <f t="shared" si="176"/>
        <v>3.9449999999999999E-2</v>
      </c>
      <c r="AN40" s="76">
        <f t="shared" si="176"/>
        <v>7.0704000000000003E-2</v>
      </c>
      <c r="AO40" s="77">
        <f t="shared" si="191"/>
        <v>0</v>
      </c>
      <c r="AP40" s="78">
        <f t="shared" si="191"/>
        <v>0</v>
      </c>
      <c r="AQ40" s="34">
        <f t="shared" si="191"/>
        <v>0</v>
      </c>
      <c r="AR40" s="77">
        <f t="shared" si="177"/>
        <v>30.29</v>
      </c>
      <c r="AS40" s="77">
        <f t="shared" si="178"/>
        <v>287.74</v>
      </c>
      <c r="AT40" s="77">
        <f t="shared" si="179"/>
        <v>31.695711960000001</v>
      </c>
      <c r="AU40" s="27"/>
      <c r="AV40" s="79"/>
      <c r="AW40" s="79">
        <f t="shared" si="180"/>
        <v>0.3</v>
      </c>
      <c r="AX40" s="79">
        <f t="shared" si="166"/>
        <v>0.7</v>
      </c>
      <c r="AY40" s="79"/>
      <c r="AZ40" s="79"/>
      <c r="BA40" s="27"/>
      <c r="BB40" s="29">
        <f t="shared" ref="BB40:BG40" si="202">BB39</f>
        <v>29</v>
      </c>
      <c r="BC40" s="30">
        <f t="shared" si="202"/>
        <v>0.18995999999999999</v>
      </c>
      <c r="BD40" s="30">
        <f t="shared" si="202"/>
        <v>9.2880000000000004E-2</v>
      </c>
      <c r="BE40" s="30">
        <f t="shared" si="202"/>
        <v>0</v>
      </c>
      <c r="BF40" s="30">
        <f t="shared" si="202"/>
        <v>0</v>
      </c>
      <c r="BG40" s="30">
        <f t="shared" si="202"/>
        <v>0</v>
      </c>
      <c r="BH40" s="84">
        <f t="shared" si="181"/>
        <v>273.01</v>
      </c>
      <c r="BI40" s="33">
        <f t="shared" si="182"/>
        <v>0.4</v>
      </c>
      <c r="BJ40" s="33">
        <f t="shared" si="193"/>
        <v>0</v>
      </c>
      <c r="BK40" s="33">
        <f t="shared" si="193"/>
        <v>5.8699999999999996E-4</v>
      </c>
      <c r="BL40" s="33">
        <f t="shared" si="193"/>
        <v>1.2200000000000003E-2</v>
      </c>
      <c r="BM40" s="33">
        <f t="shared" si="193"/>
        <v>0</v>
      </c>
      <c r="BN40" s="33">
        <f t="shared" si="193"/>
        <v>5.8E-4</v>
      </c>
      <c r="BO40" s="33">
        <f t="shared" si="194"/>
        <v>-6.8000000000000005E-4</v>
      </c>
      <c r="BP40" s="33">
        <f t="shared" si="194"/>
        <v>2.2599999999999999E-3</v>
      </c>
      <c r="BQ40" s="33">
        <f t="shared" si="195"/>
        <v>0</v>
      </c>
      <c r="BR40" s="33">
        <f t="shared" si="195"/>
        <v>0</v>
      </c>
      <c r="BS40" s="116">
        <f t="shared" si="199"/>
        <v>4.7800000000000004E-3</v>
      </c>
      <c r="BT40" s="116">
        <f t="shared" si="200"/>
        <v>0</v>
      </c>
      <c r="BU40" s="33">
        <f t="shared" si="184"/>
        <v>0</v>
      </c>
      <c r="BV40" s="33">
        <f t="shared" si="185"/>
        <v>3.9449999999999999E-2</v>
      </c>
      <c r="BW40" s="33">
        <f t="shared" si="185"/>
        <v>7.0704000000000003E-2</v>
      </c>
      <c r="BX40" s="77">
        <f t="shared" si="196"/>
        <v>0</v>
      </c>
      <c r="BY40" s="78">
        <f t="shared" si="196"/>
        <v>0</v>
      </c>
      <c r="BZ40" s="34">
        <f t="shared" si="196"/>
        <v>0</v>
      </c>
      <c r="CA40" s="77">
        <f t="shared" si="197"/>
        <v>39.85</v>
      </c>
      <c r="CB40" s="77">
        <f t="shared" si="186"/>
        <v>312.86</v>
      </c>
      <c r="CC40" s="77">
        <f t="shared" si="187"/>
        <v>34.462780440000003</v>
      </c>
      <c r="CD40" s="77"/>
      <c r="CE40" s="27"/>
      <c r="CF40" s="79"/>
      <c r="CG40" s="79">
        <f t="shared" si="188"/>
        <v>0.3</v>
      </c>
      <c r="CH40" s="79">
        <f t="shared" si="167"/>
        <v>0.7</v>
      </c>
      <c r="CI40" s="79"/>
      <c r="CJ40" s="79"/>
      <c r="CK40" s="27"/>
      <c r="CL40" s="27"/>
      <c r="CM40" s="27">
        <f t="shared" si="49"/>
        <v>-7.2899999999999996E-3</v>
      </c>
      <c r="CN40" s="27"/>
      <c r="CO40" s="27">
        <f t="shared" si="39"/>
        <v>-14.58</v>
      </c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</row>
    <row r="41" spans="1:242">
      <c r="A41" s="28" t="e">
        <f>A40+1</f>
        <v>#REF!</v>
      </c>
      <c r="B41" s="27"/>
      <c r="C41" s="28"/>
      <c r="D41" s="27"/>
      <c r="E41" s="18"/>
      <c r="F41" s="27"/>
      <c r="G41" s="70" t="s">
        <v>27</v>
      </c>
      <c r="H41" s="70"/>
      <c r="I41" s="70" t="s">
        <v>27</v>
      </c>
      <c r="J41" s="71"/>
      <c r="K41" s="72">
        <v>3000</v>
      </c>
      <c r="L41" s="82"/>
      <c r="M41" s="23">
        <f t="shared" si="168"/>
        <v>466.16476614000004</v>
      </c>
      <c r="N41" s="23"/>
      <c r="O41" s="130">
        <f t="shared" si="189"/>
        <v>482.79490685999997</v>
      </c>
      <c r="P41" s="83"/>
      <c r="Q41" s="23">
        <f t="shared" si="169"/>
        <v>16.630140719999929</v>
      </c>
      <c r="R41" s="65"/>
      <c r="S41" s="26">
        <f t="shared" si="170"/>
        <v>3.5999999999999997E-2</v>
      </c>
      <c r="T41" s="27"/>
      <c r="U41" s="29">
        <f t="shared" si="190"/>
        <v>23</v>
      </c>
      <c r="V41" s="30">
        <f t="shared" si="190"/>
        <v>0.17335</v>
      </c>
      <c r="W41" s="30">
        <f t="shared" si="190"/>
        <v>9.3170000000000003E-2</v>
      </c>
      <c r="X41" s="30">
        <f t="shared" si="190"/>
        <v>0</v>
      </c>
      <c r="Y41" s="30">
        <f t="shared" si="190"/>
        <v>0</v>
      </c>
      <c r="Z41" s="30">
        <f t="shared" si="190"/>
        <v>0</v>
      </c>
      <c r="AA41" s="84">
        <f t="shared" si="171"/>
        <v>374.67</v>
      </c>
      <c r="AB41" s="32">
        <f t="shared" si="172"/>
        <v>0.4</v>
      </c>
      <c r="AC41" s="33">
        <f t="shared" si="172"/>
        <v>0</v>
      </c>
      <c r="AD41" s="15">
        <f t="shared" si="172"/>
        <v>5.8699999999999996E-4</v>
      </c>
      <c r="AE41" s="33">
        <f t="shared" si="172"/>
        <v>1.2200000000000003E-2</v>
      </c>
      <c r="AF41" s="33">
        <f>AF$5</f>
        <v>0</v>
      </c>
      <c r="AG41" s="33">
        <f t="shared" si="173"/>
        <v>5.8E-4</v>
      </c>
      <c r="AH41" s="33">
        <f t="shared" si="174"/>
        <v>-6.8000000000000005E-4</v>
      </c>
      <c r="AI41" s="30">
        <f t="shared" si="175"/>
        <v>2.2599999999999999E-3</v>
      </c>
      <c r="AJ41" s="30"/>
      <c r="AK41" s="76">
        <f t="shared" si="176"/>
        <v>0</v>
      </c>
      <c r="AL41" s="76">
        <f t="shared" si="176"/>
        <v>0</v>
      </c>
      <c r="AM41" s="76">
        <f t="shared" si="176"/>
        <v>3.9449999999999999E-2</v>
      </c>
      <c r="AN41" s="76">
        <f t="shared" si="176"/>
        <v>7.0704000000000003E-2</v>
      </c>
      <c r="AO41" s="77">
        <f t="shared" si="191"/>
        <v>0</v>
      </c>
      <c r="AP41" s="78">
        <f t="shared" si="191"/>
        <v>0</v>
      </c>
      <c r="AQ41" s="34">
        <f t="shared" si="191"/>
        <v>0</v>
      </c>
      <c r="AR41" s="77">
        <f t="shared" si="177"/>
        <v>45.24</v>
      </c>
      <c r="AS41" s="77">
        <f t="shared" si="178"/>
        <v>419.91</v>
      </c>
      <c r="AT41" s="77">
        <f t="shared" si="179"/>
        <v>46.254766140000001</v>
      </c>
      <c r="AU41" s="27"/>
      <c r="AV41" s="79"/>
      <c r="AW41" s="79">
        <f t="shared" si="180"/>
        <v>0.3</v>
      </c>
      <c r="AX41" s="79">
        <f t="shared" si="166"/>
        <v>0.7</v>
      </c>
      <c r="AY41" s="79"/>
      <c r="AZ41" s="79"/>
      <c r="BA41" s="27"/>
      <c r="BB41" s="29">
        <f t="shared" ref="BB41:BG41" si="203">BB40</f>
        <v>29</v>
      </c>
      <c r="BC41" s="30">
        <f t="shared" si="203"/>
        <v>0.18995999999999999</v>
      </c>
      <c r="BD41" s="30">
        <f t="shared" si="203"/>
        <v>9.2880000000000004E-2</v>
      </c>
      <c r="BE41" s="30">
        <f t="shared" si="203"/>
        <v>0</v>
      </c>
      <c r="BF41" s="30">
        <f t="shared" si="203"/>
        <v>0</v>
      </c>
      <c r="BG41" s="30">
        <f t="shared" si="203"/>
        <v>0</v>
      </c>
      <c r="BH41" s="84">
        <f t="shared" si="181"/>
        <v>395.01</v>
      </c>
      <c r="BI41" s="33">
        <f t="shared" si="182"/>
        <v>0.4</v>
      </c>
      <c r="BJ41" s="33">
        <f t="shared" si="193"/>
        <v>0</v>
      </c>
      <c r="BK41" s="33">
        <f t="shared" si="193"/>
        <v>5.8699999999999996E-4</v>
      </c>
      <c r="BL41" s="33">
        <f t="shared" si="193"/>
        <v>1.2200000000000003E-2</v>
      </c>
      <c r="BM41" s="33">
        <f t="shared" si="193"/>
        <v>0</v>
      </c>
      <c r="BN41" s="33">
        <f t="shared" si="193"/>
        <v>5.8E-4</v>
      </c>
      <c r="BO41" s="33">
        <f t="shared" si="194"/>
        <v>-6.8000000000000005E-4</v>
      </c>
      <c r="BP41" s="33">
        <f t="shared" si="194"/>
        <v>2.2599999999999999E-3</v>
      </c>
      <c r="BQ41" s="33">
        <f t="shared" si="195"/>
        <v>0</v>
      </c>
      <c r="BR41" s="33">
        <f t="shared" si="195"/>
        <v>0</v>
      </c>
      <c r="BS41" s="116">
        <f t="shared" si="199"/>
        <v>4.7800000000000004E-3</v>
      </c>
      <c r="BT41" s="116">
        <f t="shared" si="200"/>
        <v>0</v>
      </c>
      <c r="BU41" s="33">
        <f t="shared" si="184"/>
        <v>0</v>
      </c>
      <c r="BV41" s="33">
        <f t="shared" si="185"/>
        <v>3.9449999999999999E-2</v>
      </c>
      <c r="BW41" s="33">
        <f t="shared" si="185"/>
        <v>7.0704000000000003E-2</v>
      </c>
      <c r="BX41" s="77">
        <f t="shared" si="196"/>
        <v>0</v>
      </c>
      <c r="BY41" s="78">
        <f t="shared" si="196"/>
        <v>0</v>
      </c>
      <c r="BZ41" s="34">
        <f t="shared" si="196"/>
        <v>0</v>
      </c>
      <c r="CA41" s="77">
        <f t="shared" si="197"/>
        <v>59.58</v>
      </c>
      <c r="CB41" s="77">
        <f t="shared" si="186"/>
        <v>454.59</v>
      </c>
      <c r="CC41" s="77">
        <f t="shared" si="187"/>
        <v>50.074906859999999</v>
      </c>
      <c r="CD41" s="77"/>
      <c r="CE41" s="27"/>
      <c r="CF41" s="79"/>
      <c r="CG41" s="79">
        <f t="shared" si="188"/>
        <v>0.3</v>
      </c>
      <c r="CH41" s="79">
        <f t="shared" si="167"/>
        <v>0.7</v>
      </c>
      <c r="CI41" s="79"/>
      <c r="CJ41" s="79"/>
      <c r="CK41" s="27"/>
      <c r="CL41" s="27"/>
      <c r="CM41" s="27">
        <f t="shared" si="49"/>
        <v>-7.2899999999999996E-3</v>
      </c>
      <c r="CN41" s="27"/>
      <c r="CO41" s="27">
        <f t="shared" si="39"/>
        <v>-21.869999999999997</v>
      </c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</row>
    <row r="42" spans="1:242">
      <c r="A42" s="28"/>
      <c r="B42" s="27"/>
      <c r="C42" s="28"/>
      <c r="D42" s="27"/>
      <c r="E42" s="18"/>
      <c r="F42" s="27"/>
      <c r="G42" s="70"/>
      <c r="H42" s="70"/>
      <c r="I42" s="70"/>
      <c r="J42" s="71"/>
      <c r="K42" s="72"/>
      <c r="L42" s="73"/>
      <c r="M42" s="23"/>
      <c r="N42" s="23"/>
      <c r="O42" s="130"/>
      <c r="P42" s="74"/>
      <c r="Q42" s="23"/>
      <c r="R42" s="65"/>
      <c r="S42" s="26"/>
      <c r="T42" s="27"/>
      <c r="U42" s="29"/>
      <c r="V42" s="30"/>
      <c r="W42" s="30"/>
      <c r="X42" s="30"/>
      <c r="Y42" s="30"/>
      <c r="Z42" s="30"/>
      <c r="AA42" s="31"/>
      <c r="AB42" s="32"/>
      <c r="AC42" s="33"/>
      <c r="AE42" s="33"/>
      <c r="AF42" s="33"/>
      <c r="AG42" s="33"/>
      <c r="AH42" s="33"/>
      <c r="AI42" s="30"/>
      <c r="AJ42" s="30"/>
      <c r="AK42" s="30"/>
      <c r="AL42" s="30"/>
      <c r="AM42" s="30"/>
      <c r="AN42" s="30"/>
      <c r="AO42" s="77"/>
      <c r="AP42" s="78"/>
      <c r="AQ42" s="34"/>
      <c r="AR42" s="77"/>
      <c r="AS42" s="77"/>
      <c r="AT42" s="77"/>
      <c r="AU42" s="27"/>
      <c r="AV42" s="79"/>
      <c r="AW42" s="79"/>
      <c r="AX42" s="79">
        <f t="shared" si="166"/>
        <v>1</v>
      </c>
      <c r="AY42" s="79"/>
      <c r="AZ42" s="79"/>
      <c r="BA42" s="27"/>
      <c r="BB42" s="29"/>
      <c r="BC42" s="30"/>
      <c r="BD42" s="30"/>
      <c r="BE42" s="30"/>
      <c r="BF42" s="30"/>
      <c r="BG42" s="30"/>
      <c r="BH42" s="31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116"/>
      <c r="BT42" s="116"/>
      <c r="BU42" s="33"/>
      <c r="BV42" s="33"/>
      <c r="BW42" s="33"/>
      <c r="BX42" s="77"/>
      <c r="BY42" s="78"/>
      <c r="BZ42" s="34"/>
      <c r="CA42" s="77"/>
      <c r="CB42" s="77"/>
      <c r="CC42" s="77"/>
      <c r="CD42" s="77"/>
      <c r="CE42" s="27"/>
      <c r="CF42" s="79"/>
      <c r="CG42" s="79"/>
      <c r="CH42" s="79">
        <f t="shared" si="167"/>
        <v>1</v>
      </c>
      <c r="CI42" s="79"/>
      <c r="CJ42" s="79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</row>
    <row r="43" spans="1:242">
      <c r="A43" s="28" t="e">
        <f>A41+1</f>
        <v>#REF!</v>
      </c>
      <c r="B43" s="27"/>
      <c r="C43" s="69" t="s">
        <v>46</v>
      </c>
      <c r="D43" s="68"/>
      <c r="E43" s="69"/>
      <c r="F43" s="27"/>
      <c r="G43" s="86">
        <v>0</v>
      </c>
      <c r="H43" s="86"/>
      <c r="I43" s="86">
        <v>0</v>
      </c>
      <c r="J43" s="71"/>
      <c r="K43" s="72">
        <v>250</v>
      </c>
      <c r="L43" s="82"/>
      <c r="M43" s="23">
        <f t="shared" ref="M43:M49" si="204">AA43+AR43+AT43</f>
        <v>74.8749076</v>
      </c>
      <c r="N43" s="23"/>
      <c r="O43" s="130">
        <f>BH43+CA43+CC43+CO43</f>
        <v>81.919193599999986</v>
      </c>
      <c r="P43" s="83"/>
      <c r="Q43" s="23">
        <f t="shared" ref="Q43:Q49" si="205">O43-M43</f>
        <v>7.0442859999999854</v>
      </c>
      <c r="R43" s="65"/>
      <c r="S43" s="26">
        <f t="shared" ref="S43:S49" si="206">ROUND(Q43/M43,3)</f>
        <v>9.4E-2</v>
      </c>
      <c r="T43" s="27"/>
      <c r="U43" s="29">
        <v>28</v>
      </c>
      <c r="V43" s="30">
        <v>0.13059999999999999</v>
      </c>
      <c r="W43" s="30">
        <v>0.11581</v>
      </c>
      <c r="X43" s="30">
        <v>0</v>
      </c>
      <c r="Y43" s="30"/>
      <c r="Z43" s="30"/>
      <c r="AA43" s="75">
        <f>ROUND(U43+IF(K43&lt;=4450,K43*V43,4450*V43+(K43-4450)*W43),2)</f>
        <v>60.65</v>
      </c>
      <c r="AB43" s="32"/>
      <c r="AC43" s="33">
        <v>1</v>
      </c>
      <c r="AD43" s="15">
        <v>5.7300000000000005E-4</v>
      </c>
      <c r="AE43" s="33">
        <f>AE$5</f>
        <v>1.2200000000000003E-2</v>
      </c>
      <c r="AF43" s="33">
        <v>0</v>
      </c>
      <c r="AG43" s="33">
        <v>5.8E-4</v>
      </c>
      <c r="AH43" s="33">
        <v>-4.6999999999999999E-4</v>
      </c>
      <c r="AI43" s="30">
        <v>1.9499999999999999E-3</v>
      </c>
      <c r="AJ43" s="30">
        <v>0</v>
      </c>
      <c r="AK43" s="76">
        <v>0</v>
      </c>
      <c r="AL43" s="76">
        <v>0</v>
      </c>
      <c r="AM43" s="76">
        <v>6.7024E-2</v>
      </c>
      <c r="AN43" s="76">
        <v>0.109636</v>
      </c>
      <c r="AO43" s="77">
        <v>8.36</v>
      </c>
      <c r="AP43" s="78">
        <v>0</v>
      </c>
      <c r="AQ43" s="34">
        <v>0</v>
      </c>
      <c r="AR43" s="77">
        <f t="shared" ref="AR43:AR49" si="207">ROUND(AC43+(K43*(AD43+AE43+AF43+AG43+AI43+AK43+AH43))+(G43*AJ43),2)</f>
        <v>4.71</v>
      </c>
      <c r="AS43" s="77">
        <f t="shared" ref="AS43:AS49" si="208">(AA43+AR43)-((K43*$AZ$1))-(K43*AE43)</f>
        <v>53.86</v>
      </c>
      <c r="AT43" s="77">
        <f>(AS43*AL43)+(AS43*AM43)+(AN43*AS43)</f>
        <v>9.5149076000000008</v>
      </c>
      <c r="AU43" s="27"/>
      <c r="AV43" s="79"/>
      <c r="AW43" s="79"/>
      <c r="AX43" s="79">
        <f t="shared" si="166"/>
        <v>1</v>
      </c>
      <c r="AY43" s="79"/>
      <c r="AZ43" s="79"/>
      <c r="BA43" s="27"/>
      <c r="BB43" s="77">
        <f>'Rate Export from RD'!B24</f>
        <v>31</v>
      </c>
      <c r="BC43" s="80">
        <f>'Rate Export from RD'!C25</f>
        <v>0.14327000000000001</v>
      </c>
      <c r="BD43" s="80">
        <f>'Rate Export from RD'!C26</f>
        <v>0.11928</v>
      </c>
      <c r="BE43" s="77">
        <f>X43</f>
        <v>0</v>
      </c>
      <c r="BF43" s="77">
        <f>Y43</f>
        <v>0</v>
      </c>
      <c r="BG43" s="77">
        <f>Z43</f>
        <v>0</v>
      </c>
      <c r="BH43" s="75">
        <f t="shared" ref="BH43:BH49" si="209">ROUND(BB43+IF(K43&lt;=4450,K43*BC43,4450*BC43+(K43-4450)*BD43),2)</f>
        <v>66.819999999999993</v>
      </c>
      <c r="BI43" s="33">
        <f t="shared" ref="BI43:BP43" si="210">AB43</f>
        <v>0</v>
      </c>
      <c r="BJ43" s="33">
        <f t="shared" si="210"/>
        <v>1</v>
      </c>
      <c r="BK43" s="33">
        <f t="shared" si="210"/>
        <v>5.7300000000000005E-4</v>
      </c>
      <c r="BL43" s="33">
        <f t="shared" si="210"/>
        <v>1.2200000000000003E-2</v>
      </c>
      <c r="BM43" s="33">
        <f t="shared" si="210"/>
        <v>0</v>
      </c>
      <c r="BN43" s="33">
        <f t="shared" si="210"/>
        <v>5.8E-4</v>
      </c>
      <c r="BO43" s="33">
        <f t="shared" si="210"/>
        <v>-4.6999999999999999E-4</v>
      </c>
      <c r="BP43" s="33">
        <f t="shared" si="210"/>
        <v>1.9499999999999999E-3</v>
      </c>
      <c r="BQ43" s="33">
        <v>0</v>
      </c>
      <c r="BR43" s="33">
        <f t="shared" ref="BR43:BR49" si="211">AK43</f>
        <v>0</v>
      </c>
      <c r="BS43" s="120">
        <v>3.7399999999999998E-3</v>
      </c>
      <c r="BT43" s="116">
        <v>0</v>
      </c>
      <c r="BU43" s="33">
        <f t="shared" si="184"/>
        <v>0</v>
      </c>
      <c r="BV43" s="33">
        <f t="shared" ref="BV43:BW49" si="212">AM43</f>
        <v>6.7024E-2</v>
      </c>
      <c r="BW43" s="33">
        <f t="shared" si="212"/>
        <v>0.109636</v>
      </c>
      <c r="BX43" s="77">
        <f>'Rate Export from RD'!D24</f>
        <v>12.2</v>
      </c>
      <c r="BY43" s="77">
        <f>AP43</f>
        <v>0</v>
      </c>
      <c r="BZ43" s="34">
        <v>0</v>
      </c>
      <c r="CA43" s="77">
        <f>ROUND((BI43+BJ43)+(K43*(BK43+BL43+BM43+BN43+BO43+BP43+BR43+BS43)),2)</f>
        <v>5.64</v>
      </c>
      <c r="CB43" s="77">
        <f t="shared" ref="CB43:CB49" si="213">(BH43+CA43)-((K43*$AZ$1))-(K43*BL43)</f>
        <v>60.959999999999994</v>
      </c>
      <c r="CC43" s="77">
        <f>(CB43*BU43)+(CB43*BV43)+(BW43*CB43)</f>
        <v>10.769193599999999</v>
      </c>
      <c r="CD43" s="77"/>
      <c r="CE43" s="27"/>
      <c r="CF43" s="79"/>
      <c r="CG43" s="79"/>
      <c r="CH43" s="79">
        <f t="shared" si="167"/>
        <v>1</v>
      </c>
      <c r="CI43" s="79"/>
      <c r="CJ43" s="79"/>
      <c r="CK43" s="27"/>
      <c r="CL43" s="27"/>
      <c r="CM43" s="30">
        <v>-5.2399999999999999E-3</v>
      </c>
      <c r="CN43" s="27"/>
      <c r="CO43" s="27">
        <f>CM43*K43</f>
        <v>-1.31</v>
      </c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</row>
    <row r="44" spans="1:242">
      <c r="A44" s="28" t="e">
        <f t="shared" ref="A44:A49" si="214">A43+1</f>
        <v>#REF!</v>
      </c>
      <c r="B44" s="27"/>
      <c r="C44" s="18"/>
      <c r="D44" s="27"/>
      <c r="E44" s="18"/>
      <c r="F44" s="27"/>
      <c r="G44" s="86">
        <v>0</v>
      </c>
      <c r="H44" s="70"/>
      <c r="I44" s="86">
        <v>0</v>
      </c>
      <c r="J44" s="71"/>
      <c r="K44" s="72">
        <v>350</v>
      </c>
      <c r="L44" s="82"/>
      <c r="M44" s="23">
        <f t="shared" si="204"/>
        <v>91.170907999999997</v>
      </c>
      <c r="N44" s="23"/>
      <c r="O44" s="130">
        <f t="shared" ref="O44:O48" si="215">BH44+CA44+CC44+CO44</f>
        <v>99.620916399999999</v>
      </c>
      <c r="P44" s="83"/>
      <c r="Q44" s="23">
        <f t="shared" si="205"/>
        <v>8.4500084000000015</v>
      </c>
      <c r="R44" s="65"/>
      <c r="S44" s="26">
        <f t="shared" si="206"/>
        <v>9.2999999999999999E-2</v>
      </c>
      <c r="T44" s="27"/>
      <c r="U44" s="29">
        <f t="shared" ref="U44:Z49" si="216">U43</f>
        <v>28</v>
      </c>
      <c r="V44" s="30">
        <f t="shared" si="216"/>
        <v>0.13059999999999999</v>
      </c>
      <c r="W44" s="30">
        <f t="shared" si="216"/>
        <v>0.11581</v>
      </c>
      <c r="X44" s="30">
        <f t="shared" si="216"/>
        <v>0</v>
      </c>
      <c r="Y44" s="30">
        <f t="shared" si="216"/>
        <v>0</v>
      </c>
      <c r="Z44" s="30">
        <f t="shared" si="216"/>
        <v>0</v>
      </c>
      <c r="AA44" s="75">
        <f t="shared" ref="AA44:AA49" si="217">ROUND(U44+IF(K44&lt;=4450,K44*V44,4450*V44+(K44-4450)*W44),2)</f>
        <v>73.709999999999994</v>
      </c>
      <c r="AB44" s="32"/>
      <c r="AC44" s="33">
        <f>$AC$43</f>
        <v>1</v>
      </c>
      <c r="AD44" s="15">
        <f t="shared" ref="AD44:AG59" si="218">AD$43</f>
        <v>5.7300000000000005E-4</v>
      </c>
      <c r="AE44" s="33">
        <f t="shared" ref="AE44:AJ44" si="219">AE$43</f>
        <v>1.2200000000000003E-2</v>
      </c>
      <c r="AF44" s="33">
        <f t="shared" si="219"/>
        <v>0</v>
      </c>
      <c r="AG44" s="33">
        <f t="shared" si="219"/>
        <v>5.8E-4</v>
      </c>
      <c r="AH44" s="33">
        <f t="shared" si="219"/>
        <v>-4.6999999999999999E-4</v>
      </c>
      <c r="AI44" s="30">
        <f t="shared" si="219"/>
        <v>1.9499999999999999E-3</v>
      </c>
      <c r="AJ44" s="30">
        <f t="shared" si="219"/>
        <v>0</v>
      </c>
      <c r="AK44" s="76">
        <f t="shared" ref="AK44:AK49" si="220">AK43</f>
        <v>0</v>
      </c>
      <c r="AL44" s="76">
        <f>AL$43</f>
        <v>0</v>
      </c>
      <c r="AM44" s="76">
        <f t="shared" ref="AM44:AN61" si="221">AM$43</f>
        <v>6.7024E-2</v>
      </c>
      <c r="AN44" s="76">
        <f t="shared" si="221"/>
        <v>0.109636</v>
      </c>
      <c r="AO44" s="77">
        <f>AO$43</f>
        <v>8.36</v>
      </c>
      <c r="AP44" s="78">
        <f t="shared" ref="AP44:AQ49" si="222">AP43</f>
        <v>0</v>
      </c>
      <c r="AQ44" s="34">
        <f t="shared" si="222"/>
        <v>0</v>
      </c>
      <c r="AR44" s="77">
        <f t="shared" si="207"/>
        <v>6.19</v>
      </c>
      <c r="AS44" s="77">
        <f t="shared" si="208"/>
        <v>63.79999999999999</v>
      </c>
      <c r="AT44" s="77">
        <f t="shared" ref="AT44:AT49" si="223">(AS44*AL44)+(AS44*AM44)+(AN44*AS44)</f>
        <v>11.270907999999999</v>
      </c>
      <c r="AU44" s="27"/>
      <c r="AV44" s="79"/>
      <c r="AW44" s="79"/>
      <c r="AX44" s="79">
        <f t="shared" si="166"/>
        <v>1</v>
      </c>
      <c r="AY44" s="79"/>
      <c r="AZ44" s="79"/>
      <c r="BA44" s="27"/>
      <c r="BB44" s="29">
        <f t="shared" ref="BB44:BG44" si="224">BB43</f>
        <v>31</v>
      </c>
      <c r="BC44" s="30">
        <f t="shared" si="224"/>
        <v>0.14327000000000001</v>
      </c>
      <c r="BD44" s="30">
        <f t="shared" si="224"/>
        <v>0.11928</v>
      </c>
      <c r="BE44" s="30">
        <f t="shared" si="224"/>
        <v>0</v>
      </c>
      <c r="BF44" s="30">
        <f t="shared" si="224"/>
        <v>0</v>
      </c>
      <c r="BG44" s="30">
        <f t="shared" si="224"/>
        <v>0</v>
      </c>
      <c r="BH44" s="75">
        <f t="shared" si="209"/>
        <v>81.14</v>
      </c>
      <c r="BI44" s="33">
        <f t="shared" ref="BI44:BK49" si="225">AB44</f>
        <v>0</v>
      </c>
      <c r="BJ44" s="33">
        <f t="shared" si="225"/>
        <v>1</v>
      </c>
      <c r="BK44" s="33">
        <f t="shared" si="225"/>
        <v>5.7300000000000005E-4</v>
      </c>
      <c r="BL44" s="33">
        <f>BL$43</f>
        <v>1.2200000000000003E-2</v>
      </c>
      <c r="BM44" s="33">
        <f>BM$43</f>
        <v>0</v>
      </c>
      <c r="BN44" s="33">
        <f t="shared" ref="BN44:BN49" si="226">AG44</f>
        <v>5.8E-4</v>
      </c>
      <c r="BO44" s="33">
        <f>BO43</f>
        <v>-4.6999999999999999E-4</v>
      </c>
      <c r="BP44" s="33">
        <f>BP43</f>
        <v>1.9499999999999999E-3</v>
      </c>
      <c r="BQ44" s="33">
        <f>BQ43</f>
        <v>0</v>
      </c>
      <c r="BR44" s="33">
        <f t="shared" si="211"/>
        <v>0</v>
      </c>
      <c r="BS44" s="116">
        <f>$BS$43</f>
        <v>3.7399999999999998E-3</v>
      </c>
      <c r="BT44" s="116">
        <f>$BT$43</f>
        <v>0</v>
      </c>
      <c r="BU44" s="33">
        <f t="shared" si="184"/>
        <v>0</v>
      </c>
      <c r="BV44" s="33">
        <f t="shared" si="212"/>
        <v>6.7024E-2</v>
      </c>
      <c r="BW44" s="33">
        <f t="shared" si="212"/>
        <v>0.109636</v>
      </c>
      <c r="BX44" s="77">
        <f>$BX$43</f>
        <v>12.2</v>
      </c>
      <c r="BY44" s="77">
        <f>$BY$43</f>
        <v>0</v>
      </c>
      <c r="BZ44" s="34">
        <f t="shared" ref="BZ44:BZ49" si="227">BZ43</f>
        <v>0</v>
      </c>
      <c r="CA44" s="77">
        <f t="shared" ref="CA44:CA89" si="228">ROUND((BI44+BJ44)+(K44*(BK44+BL44+BM44+BN44+BO44+BP44+BR44+BS44)),2)</f>
        <v>7.5</v>
      </c>
      <c r="CB44" s="77">
        <f t="shared" si="213"/>
        <v>72.540000000000006</v>
      </c>
      <c r="CC44" s="77">
        <f t="shared" ref="CC44:CC107" si="229">(CB44*BU44)+(CB44*BV44)+(BW44*CB44)</f>
        <v>12.814916400000001</v>
      </c>
      <c r="CD44" s="77"/>
      <c r="CE44" s="27"/>
      <c r="CF44" s="79"/>
      <c r="CG44" s="79"/>
      <c r="CH44" s="79">
        <f t="shared" si="167"/>
        <v>1</v>
      </c>
      <c r="CI44" s="79"/>
      <c r="CJ44" s="79"/>
      <c r="CK44" s="27"/>
      <c r="CL44" s="27"/>
      <c r="CM44" s="30">
        <f>CM43</f>
        <v>-5.2399999999999999E-3</v>
      </c>
      <c r="CN44" s="27"/>
      <c r="CO44" s="27">
        <f t="shared" ref="CO44:CO89" si="230">CM44*K44</f>
        <v>-1.8339999999999999</v>
      </c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</row>
    <row r="45" spans="1:242">
      <c r="A45" s="28" t="e">
        <f t="shared" si="214"/>
        <v>#REF!</v>
      </c>
      <c r="B45" s="27"/>
      <c r="C45" s="18"/>
      <c r="D45" s="27"/>
      <c r="E45" s="18"/>
      <c r="F45" s="27"/>
      <c r="G45" s="86">
        <v>0</v>
      </c>
      <c r="H45" s="70"/>
      <c r="I45" s="86">
        <v>0</v>
      </c>
      <c r="J45" s="71"/>
      <c r="K45" s="72">
        <v>455</v>
      </c>
      <c r="L45" s="82"/>
      <c r="M45" s="23">
        <f t="shared" si="204"/>
        <v>108.2852384</v>
      </c>
      <c r="N45" s="23"/>
      <c r="O45" s="130">
        <f t="shared" si="215"/>
        <v>118.22066860000001</v>
      </c>
      <c r="P45" s="83"/>
      <c r="Q45" s="23">
        <f t="shared" si="205"/>
        <v>9.9354302000000132</v>
      </c>
      <c r="R45" s="65"/>
      <c r="S45" s="26">
        <f t="shared" si="206"/>
        <v>9.1999999999999998E-2</v>
      </c>
      <c r="T45" s="27"/>
      <c r="U45" s="29">
        <f t="shared" si="216"/>
        <v>28</v>
      </c>
      <c r="V45" s="30">
        <f t="shared" si="216"/>
        <v>0.13059999999999999</v>
      </c>
      <c r="W45" s="30">
        <f t="shared" si="216"/>
        <v>0.11581</v>
      </c>
      <c r="X45" s="30">
        <f t="shared" si="216"/>
        <v>0</v>
      </c>
      <c r="Y45" s="30">
        <f t="shared" si="216"/>
        <v>0</v>
      </c>
      <c r="Z45" s="30">
        <f t="shared" si="216"/>
        <v>0</v>
      </c>
      <c r="AA45" s="75">
        <f t="shared" si="217"/>
        <v>87.42</v>
      </c>
      <c r="AB45" s="32"/>
      <c r="AC45" s="33">
        <f t="shared" ref="AC45:AC49" si="231">$AC$43</f>
        <v>1</v>
      </c>
      <c r="AD45" s="15">
        <f t="shared" si="218"/>
        <v>5.7300000000000005E-4</v>
      </c>
      <c r="AE45" s="33">
        <f t="shared" si="218"/>
        <v>1.2200000000000003E-2</v>
      </c>
      <c r="AF45" s="33">
        <f t="shared" si="218"/>
        <v>0</v>
      </c>
      <c r="AG45" s="33">
        <f t="shared" si="218"/>
        <v>5.8E-4</v>
      </c>
      <c r="AH45" s="33">
        <f t="shared" ref="AH45:AJ49" si="232">AH$43</f>
        <v>-4.6999999999999999E-4</v>
      </c>
      <c r="AI45" s="30">
        <f t="shared" si="232"/>
        <v>1.9499999999999999E-3</v>
      </c>
      <c r="AJ45" s="30">
        <f t="shared" si="232"/>
        <v>0</v>
      </c>
      <c r="AK45" s="76">
        <f t="shared" si="220"/>
        <v>0</v>
      </c>
      <c r="AL45" s="76">
        <f t="shared" ref="AL45:AL49" si="233">AL$43</f>
        <v>0</v>
      </c>
      <c r="AM45" s="76">
        <f t="shared" si="221"/>
        <v>6.7024E-2</v>
      </c>
      <c r="AN45" s="76">
        <f t="shared" si="221"/>
        <v>0.109636</v>
      </c>
      <c r="AO45" s="77">
        <f t="shared" ref="AO45:AO49" si="234">AO$43</f>
        <v>8.36</v>
      </c>
      <c r="AP45" s="78">
        <f t="shared" si="222"/>
        <v>0</v>
      </c>
      <c r="AQ45" s="34">
        <f t="shared" si="222"/>
        <v>0</v>
      </c>
      <c r="AR45" s="77">
        <f t="shared" si="207"/>
        <v>7.75</v>
      </c>
      <c r="AS45" s="77">
        <f t="shared" si="208"/>
        <v>74.239999999999995</v>
      </c>
      <c r="AT45" s="77">
        <f t="shared" si="223"/>
        <v>13.115238399999999</v>
      </c>
      <c r="AU45" s="27"/>
      <c r="AV45" s="79"/>
      <c r="AW45" s="79"/>
      <c r="AX45" s="79">
        <f t="shared" si="166"/>
        <v>1</v>
      </c>
      <c r="AY45" s="79"/>
      <c r="AZ45" s="79"/>
      <c r="BA45" s="27"/>
      <c r="BB45" s="29">
        <f t="shared" ref="BB45:BG45" si="235">BB44</f>
        <v>31</v>
      </c>
      <c r="BC45" s="30">
        <f t="shared" si="235"/>
        <v>0.14327000000000001</v>
      </c>
      <c r="BD45" s="30">
        <f t="shared" si="235"/>
        <v>0.11928</v>
      </c>
      <c r="BE45" s="30">
        <f t="shared" si="235"/>
        <v>0</v>
      </c>
      <c r="BF45" s="30">
        <f t="shared" si="235"/>
        <v>0</v>
      </c>
      <c r="BG45" s="30">
        <f t="shared" si="235"/>
        <v>0</v>
      </c>
      <c r="BH45" s="75">
        <f t="shared" si="209"/>
        <v>96.19</v>
      </c>
      <c r="BI45" s="33">
        <f t="shared" si="225"/>
        <v>0</v>
      </c>
      <c r="BJ45" s="33">
        <f t="shared" si="225"/>
        <v>1</v>
      </c>
      <c r="BK45" s="33">
        <f t="shared" si="225"/>
        <v>5.7300000000000005E-4</v>
      </c>
      <c r="BL45" s="33">
        <f t="shared" ref="BL45:BM49" si="236">BL$43</f>
        <v>1.2200000000000003E-2</v>
      </c>
      <c r="BM45" s="33">
        <f t="shared" si="236"/>
        <v>0</v>
      </c>
      <c r="BN45" s="33">
        <f t="shared" si="226"/>
        <v>5.8E-4</v>
      </c>
      <c r="BO45" s="33">
        <f t="shared" ref="BO45:BO107" si="237">BO44</f>
        <v>-4.6999999999999999E-4</v>
      </c>
      <c r="BP45" s="33">
        <f t="shared" ref="BP45:BP107" si="238">BP44</f>
        <v>1.9499999999999999E-3</v>
      </c>
      <c r="BQ45" s="33">
        <f t="shared" ref="BQ45:BQ107" si="239">BQ44</f>
        <v>0</v>
      </c>
      <c r="BR45" s="33">
        <f t="shared" si="211"/>
        <v>0</v>
      </c>
      <c r="BS45" s="116">
        <f t="shared" ref="BS45:BS61" si="240">$BS$43</f>
        <v>3.7399999999999998E-3</v>
      </c>
      <c r="BT45" s="116">
        <f t="shared" ref="BT45:BT61" si="241">$BT$43</f>
        <v>0</v>
      </c>
      <c r="BU45" s="33">
        <f t="shared" si="184"/>
        <v>0</v>
      </c>
      <c r="BV45" s="33">
        <f t="shared" si="212"/>
        <v>6.7024E-2</v>
      </c>
      <c r="BW45" s="33">
        <f t="shared" si="212"/>
        <v>0.109636</v>
      </c>
      <c r="BX45" s="77">
        <f t="shared" ref="BX45:BX49" si="242">$BX$43</f>
        <v>12.2</v>
      </c>
      <c r="BY45" s="77">
        <f t="shared" ref="BY45:BY49" si="243">$BY$43</f>
        <v>0</v>
      </c>
      <c r="BZ45" s="34">
        <f t="shared" si="227"/>
        <v>0</v>
      </c>
      <c r="CA45" s="77">
        <f t="shared" si="228"/>
        <v>9.4499999999999993</v>
      </c>
      <c r="CB45" s="77">
        <f t="shared" si="213"/>
        <v>84.71</v>
      </c>
      <c r="CC45" s="77">
        <f t="shared" si="229"/>
        <v>14.964868599999999</v>
      </c>
      <c r="CD45" s="77"/>
      <c r="CE45" s="27"/>
      <c r="CF45" s="79"/>
      <c r="CG45" s="79"/>
      <c r="CH45" s="79">
        <f t="shared" si="167"/>
        <v>1</v>
      </c>
      <c r="CI45" s="79"/>
      <c r="CJ45" s="79"/>
      <c r="CK45" s="27"/>
      <c r="CL45" s="27"/>
      <c r="CM45" s="30">
        <f t="shared" ref="CM45:CM89" si="244">CM44</f>
        <v>-5.2399999999999999E-3</v>
      </c>
      <c r="CN45" s="27"/>
      <c r="CO45" s="27">
        <f t="shared" si="230"/>
        <v>-2.3841999999999999</v>
      </c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</row>
    <row r="46" spans="1:242">
      <c r="A46" s="28" t="e">
        <f t="shared" si="214"/>
        <v>#REF!</v>
      </c>
      <c r="B46" s="27"/>
      <c r="C46" s="18"/>
      <c r="D46" s="27"/>
      <c r="E46" s="18"/>
      <c r="F46" s="27"/>
      <c r="G46" s="86">
        <v>0</v>
      </c>
      <c r="H46" s="70"/>
      <c r="I46" s="86">
        <v>0</v>
      </c>
      <c r="J46" s="71"/>
      <c r="K46" s="72">
        <v>750</v>
      </c>
      <c r="L46" s="82"/>
      <c r="M46" s="23">
        <f t="shared" si="204"/>
        <v>156.3666762</v>
      </c>
      <c r="N46" s="23"/>
      <c r="O46" s="130">
        <f t="shared" si="215"/>
        <v>170.4513408</v>
      </c>
      <c r="P46" s="83"/>
      <c r="Q46" s="23">
        <f t="shared" si="205"/>
        <v>14.084664599999996</v>
      </c>
      <c r="R46" s="65"/>
      <c r="S46" s="26">
        <f t="shared" si="206"/>
        <v>0.09</v>
      </c>
      <c r="T46" s="27"/>
      <c r="U46" s="29">
        <f t="shared" si="216"/>
        <v>28</v>
      </c>
      <c r="V46" s="30">
        <f t="shared" si="216"/>
        <v>0.13059999999999999</v>
      </c>
      <c r="W46" s="30">
        <f t="shared" si="216"/>
        <v>0.11581</v>
      </c>
      <c r="X46" s="30">
        <f t="shared" si="216"/>
        <v>0</v>
      </c>
      <c r="Y46" s="30">
        <f t="shared" si="216"/>
        <v>0</v>
      </c>
      <c r="Z46" s="30">
        <f t="shared" si="216"/>
        <v>0</v>
      </c>
      <c r="AA46" s="75">
        <f t="shared" si="217"/>
        <v>125.95</v>
      </c>
      <c r="AB46" s="32"/>
      <c r="AC46" s="33">
        <f t="shared" si="231"/>
        <v>1</v>
      </c>
      <c r="AD46" s="15">
        <f t="shared" si="218"/>
        <v>5.7300000000000005E-4</v>
      </c>
      <c r="AE46" s="33">
        <f t="shared" si="218"/>
        <v>1.2200000000000003E-2</v>
      </c>
      <c r="AF46" s="33">
        <f t="shared" si="218"/>
        <v>0</v>
      </c>
      <c r="AG46" s="33">
        <f t="shared" si="218"/>
        <v>5.8E-4</v>
      </c>
      <c r="AH46" s="33">
        <f t="shared" si="232"/>
        <v>-4.6999999999999999E-4</v>
      </c>
      <c r="AI46" s="30">
        <f t="shared" si="232"/>
        <v>1.9499999999999999E-3</v>
      </c>
      <c r="AJ46" s="30">
        <f t="shared" si="232"/>
        <v>0</v>
      </c>
      <c r="AK46" s="76">
        <f t="shared" si="220"/>
        <v>0</v>
      </c>
      <c r="AL46" s="76">
        <f t="shared" si="233"/>
        <v>0</v>
      </c>
      <c r="AM46" s="76">
        <f t="shared" si="221"/>
        <v>6.7024E-2</v>
      </c>
      <c r="AN46" s="76">
        <f t="shared" si="221"/>
        <v>0.109636</v>
      </c>
      <c r="AO46" s="77">
        <f t="shared" si="234"/>
        <v>8.36</v>
      </c>
      <c r="AP46" s="78">
        <f t="shared" si="222"/>
        <v>0</v>
      </c>
      <c r="AQ46" s="34">
        <f t="shared" si="222"/>
        <v>0</v>
      </c>
      <c r="AR46" s="77">
        <f t="shared" si="207"/>
        <v>12.12</v>
      </c>
      <c r="AS46" s="77">
        <f t="shared" si="208"/>
        <v>103.57</v>
      </c>
      <c r="AT46" s="77">
        <f t="shared" si="223"/>
        <v>18.2966762</v>
      </c>
      <c r="AU46" s="27"/>
      <c r="AV46" s="79"/>
      <c r="AW46" s="79"/>
      <c r="AX46" s="79">
        <f t="shared" si="166"/>
        <v>1</v>
      </c>
      <c r="AY46" s="79"/>
      <c r="AZ46" s="79"/>
      <c r="BA46" s="27"/>
      <c r="BB46" s="29">
        <f t="shared" ref="BB46:BG46" si="245">BB45</f>
        <v>31</v>
      </c>
      <c r="BC46" s="30">
        <f t="shared" si="245"/>
        <v>0.14327000000000001</v>
      </c>
      <c r="BD46" s="30">
        <f t="shared" si="245"/>
        <v>0.11928</v>
      </c>
      <c r="BE46" s="30">
        <f t="shared" si="245"/>
        <v>0</v>
      </c>
      <c r="BF46" s="30">
        <f t="shared" si="245"/>
        <v>0</v>
      </c>
      <c r="BG46" s="30">
        <f t="shared" si="245"/>
        <v>0</v>
      </c>
      <c r="BH46" s="75">
        <f t="shared" si="209"/>
        <v>138.44999999999999</v>
      </c>
      <c r="BI46" s="33">
        <f t="shared" si="225"/>
        <v>0</v>
      </c>
      <c r="BJ46" s="33">
        <f t="shared" si="225"/>
        <v>1</v>
      </c>
      <c r="BK46" s="33">
        <f t="shared" si="225"/>
        <v>5.7300000000000005E-4</v>
      </c>
      <c r="BL46" s="33">
        <f t="shared" si="236"/>
        <v>1.2200000000000003E-2</v>
      </c>
      <c r="BM46" s="33">
        <f t="shared" si="236"/>
        <v>0</v>
      </c>
      <c r="BN46" s="33">
        <f t="shared" si="226"/>
        <v>5.8E-4</v>
      </c>
      <c r="BO46" s="33">
        <f t="shared" si="237"/>
        <v>-4.6999999999999999E-4</v>
      </c>
      <c r="BP46" s="33">
        <f t="shared" si="238"/>
        <v>1.9499999999999999E-3</v>
      </c>
      <c r="BQ46" s="33">
        <f t="shared" si="239"/>
        <v>0</v>
      </c>
      <c r="BR46" s="33">
        <f t="shared" si="211"/>
        <v>0</v>
      </c>
      <c r="BS46" s="116">
        <f t="shared" si="240"/>
        <v>3.7399999999999998E-3</v>
      </c>
      <c r="BT46" s="116">
        <f t="shared" si="241"/>
        <v>0</v>
      </c>
      <c r="BU46" s="33">
        <f t="shared" si="184"/>
        <v>0</v>
      </c>
      <c r="BV46" s="33">
        <f t="shared" si="212"/>
        <v>6.7024E-2</v>
      </c>
      <c r="BW46" s="33">
        <f t="shared" si="212"/>
        <v>0.109636</v>
      </c>
      <c r="BX46" s="77">
        <f t="shared" si="242"/>
        <v>12.2</v>
      </c>
      <c r="BY46" s="77">
        <f t="shared" si="243"/>
        <v>0</v>
      </c>
      <c r="BZ46" s="34">
        <f t="shared" si="227"/>
        <v>0</v>
      </c>
      <c r="CA46" s="77">
        <f t="shared" si="228"/>
        <v>14.93</v>
      </c>
      <c r="CB46" s="77">
        <f t="shared" si="213"/>
        <v>118.88</v>
      </c>
      <c r="CC46" s="77">
        <f t="shared" si="229"/>
        <v>21.001340799999998</v>
      </c>
      <c r="CD46" s="77"/>
      <c r="CE46" s="27"/>
      <c r="CF46" s="79"/>
      <c r="CG46" s="79"/>
      <c r="CH46" s="79">
        <f t="shared" si="167"/>
        <v>1</v>
      </c>
      <c r="CI46" s="79"/>
      <c r="CJ46" s="79"/>
      <c r="CK46" s="27"/>
      <c r="CL46" s="27"/>
      <c r="CM46" s="30">
        <f t="shared" si="244"/>
        <v>-5.2399999999999999E-3</v>
      </c>
      <c r="CN46" s="27"/>
      <c r="CO46" s="27">
        <f t="shared" si="230"/>
        <v>-3.9299999999999997</v>
      </c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</row>
    <row r="47" spans="1:242">
      <c r="A47" s="28" t="e">
        <f t="shared" si="214"/>
        <v>#REF!</v>
      </c>
      <c r="B47" s="27"/>
      <c r="C47" s="18"/>
      <c r="D47" s="27"/>
      <c r="E47" s="18"/>
      <c r="F47" s="27"/>
      <c r="G47" s="86">
        <v>0</v>
      </c>
      <c r="H47" s="70"/>
      <c r="I47" s="86">
        <v>0</v>
      </c>
      <c r="J47" s="71"/>
      <c r="K47" s="72">
        <v>1000</v>
      </c>
      <c r="L47" s="82"/>
      <c r="M47" s="23">
        <f t="shared" si="204"/>
        <v>197.11844380000002</v>
      </c>
      <c r="N47" s="23"/>
      <c r="O47" s="130">
        <f t="shared" si="215"/>
        <v>214.7174144</v>
      </c>
      <c r="P47" s="83"/>
      <c r="Q47" s="23">
        <f t="shared" si="205"/>
        <v>17.598970599999973</v>
      </c>
      <c r="R47" s="65"/>
      <c r="S47" s="26">
        <f t="shared" si="206"/>
        <v>8.8999999999999996E-2</v>
      </c>
      <c r="T47" s="27"/>
      <c r="U47" s="29">
        <f t="shared" si="216"/>
        <v>28</v>
      </c>
      <c r="V47" s="30">
        <f t="shared" si="216"/>
        <v>0.13059999999999999</v>
      </c>
      <c r="W47" s="30">
        <f t="shared" si="216"/>
        <v>0.11581</v>
      </c>
      <c r="X47" s="30">
        <f t="shared" si="216"/>
        <v>0</v>
      </c>
      <c r="Y47" s="30">
        <f t="shared" si="216"/>
        <v>0</v>
      </c>
      <c r="Z47" s="30">
        <f t="shared" si="216"/>
        <v>0</v>
      </c>
      <c r="AA47" s="75">
        <f t="shared" si="217"/>
        <v>158.6</v>
      </c>
      <c r="AB47" s="32"/>
      <c r="AC47" s="33">
        <f t="shared" si="231"/>
        <v>1</v>
      </c>
      <c r="AD47" s="15">
        <f t="shared" si="218"/>
        <v>5.7300000000000005E-4</v>
      </c>
      <c r="AE47" s="33">
        <f t="shared" si="218"/>
        <v>1.2200000000000003E-2</v>
      </c>
      <c r="AF47" s="33">
        <f t="shared" si="218"/>
        <v>0</v>
      </c>
      <c r="AG47" s="33">
        <f t="shared" si="218"/>
        <v>5.8E-4</v>
      </c>
      <c r="AH47" s="33">
        <f t="shared" si="232"/>
        <v>-4.6999999999999999E-4</v>
      </c>
      <c r="AI47" s="30">
        <f t="shared" si="232"/>
        <v>1.9499999999999999E-3</v>
      </c>
      <c r="AJ47" s="30">
        <f t="shared" si="232"/>
        <v>0</v>
      </c>
      <c r="AK47" s="76">
        <f t="shared" si="220"/>
        <v>0</v>
      </c>
      <c r="AL47" s="76">
        <f t="shared" si="233"/>
        <v>0</v>
      </c>
      <c r="AM47" s="76">
        <f t="shared" si="221"/>
        <v>6.7024E-2</v>
      </c>
      <c r="AN47" s="76">
        <f t="shared" si="221"/>
        <v>0.109636</v>
      </c>
      <c r="AO47" s="77">
        <f t="shared" si="234"/>
        <v>8.36</v>
      </c>
      <c r="AP47" s="78">
        <f t="shared" si="222"/>
        <v>0</v>
      </c>
      <c r="AQ47" s="34">
        <f t="shared" si="222"/>
        <v>0</v>
      </c>
      <c r="AR47" s="77">
        <f t="shared" si="207"/>
        <v>15.83</v>
      </c>
      <c r="AS47" s="77">
        <f t="shared" si="208"/>
        <v>128.43</v>
      </c>
      <c r="AT47" s="77">
        <f t="shared" si="223"/>
        <v>22.688443800000002</v>
      </c>
      <c r="AU47" s="27"/>
      <c r="AV47" s="79"/>
      <c r="AW47" s="79"/>
      <c r="AX47" s="79">
        <f t="shared" si="166"/>
        <v>1</v>
      </c>
      <c r="AY47" s="79"/>
      <c r="AZ47" s="79"/>
      <c r="BA47" s="27"/>
      <c r="BB47" s="29">
        <f t="shared" ref="BB47:BG47" si="246">BB46</f>
        <v>31</v>
      </c>
      <c r="BC47" s="30">
        <f t="shared" si="246"/>
        <v>0.14327000000000001</v>
      </c>
      <c r="BD47" s="30">
        <f t="shared" si="246"/>
        <v>0.11928</v>
      </c>
      <c r="BE47" s="30">
        <f t="shared" si="246"/>
        <v>0</v>
      </c>
      <c r="BF47" s="30">
        <f t="shared" si="246"/>
        <v>0</v>
      </c>
      <c r="BG47" s="30">
        <f t="shared" si="246"/>
        <v>0</v>
      </c>
      <c r="BH47" s="75">
        <f t="shared" si="209"/>
        <v>174.27</v>
      </c>
      <c r="BI47" s="33">
        <f t="shared" si="225"/>
        <v>0</v>
      </c>
      <c r="BJ47" s="33">
        <f t="shared" si="225"/>
        <v>1</v>
      </c>
      <c r="BK47" s="33">
        <f t="shared" si="225"/>
        <v>5.7300000000000005E-4</v>
      </c>
      <c r="BL47" s="33">
        <f t="shared" si="236"/>
        <v>1.2200000000000003E-2</v>
      </c>
      <c r="BM47" s="33">
        <f t="shared" si="236"/>
        <v>0</v>
      </c>
      <c r="BN47" s="33">
        <f t="shared" si="226"/>
        <v>5.8E-4</v>
      </c>
      <c r="BO47" s="33">
        <f t="shared" si="237"/>
        <v>-4.6999999999999999E-4</v>
      </c>
      <c r="BP47" s="33">
        <f t="shared" si="238"/>
        <v>1.9499999999999999E-3</v>
      </c>
      <c r="BQ47" s="33">
        <f t="shared" si="239"/>
        <v>0</v>
      </c>
      <c r="BR47" s="33">
        <f t="shared" si="211"/>
        <v>0</v>
      </c>
      <c r="BS47" s="116">
        <f t="shared" si="240"/>
        <v>3.7399999999999998E-3</v>
      </c>
      <c r="BT47" s="116">
        <f t="shared" si="241"/>
        <v>0</v>
      </c>
      <c r="BU47" s="33">
        <f t="shared" si="184"/>
        <v>0</v>
      </c>
      <c r="BV47" s="33">
        <f t="shared" si="212"/>
        <v>6.7024E-2</v>
      </c>
      <c r="BW47" s="33">
        <f t="shared" si="212"/>
        <v>0.109636</v>
      </c>
      <c r="BX47" s="77">
        <f t="shared" si="242"/>
        <v>12.2</v>
      </c>
      <c r="BY47" s="77">
        <f t="shared" si="243"/>
        <v>0</v>
      </c>
      <c r="BZ47" s="34">
        <f t="shared" si="227"/>
        <v>0</v>
      </c>
      <c r="CA47" s="77">
        <f t="shared" si="228"/>
        <v>19.57</v>
      </c>
      <c r="CB47" s="77">
        <f t="shared" si="213"/>
        <v>147.84000000000003</v>
      </c>
      <c r="CC47" s="77">
        <f t="shared" si="229"/>
        <v>26.117414400000005</v>
      </c>
      <c r="CD47" s="77"/>
      <c r="CE47" s="27"/>
      <c r="CF47" s="79"/>
      <c r="CG47" s="79"/>
      <c r="CH47" s="79">
        <f t="shared" si="167"/>
        <v>1</v>
      </c>
      <c r="CI47" s="79"/>
      <c r="CJ47" s="79"/>
      <c r="CK47" s="27"/>
      <c r="CL47" s="27"/>
      <c r="CM47" s="30">
        <f t="shared" si="244"/>
        <v>-5.2399999999999999E-3</v>
      </c>
      <c r="CN47" s="27"/>
      <c r="CO47" s="27">
        <f t="shared" si="230"/>
        <v>-5.24</v>
      </c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</row>
    <row r="48" spans="1:242">
      <c r="A48" s="28" t="e">
        <f t="shared" si="214"/>
        <v>#REF!</v>
      </c>
      <c r="B48" s="27"/>
      <c r="C48" s="18"/>
      <c r="D48" s="27"/>
      <c r="E48" s="18"/>
      <c r="F48" s="27"/>
      <c r="G48" s="86">
        <v>0</v>
      </c>
      <c r="H48" s="70"/>
      <c r="I48" s="86">
        <v>0</v>
      </c>
      <c r="J48" s="71"/>
      <c r="K48" s="72">
        <v>2000</v>
      </c>
      <c r="L48" s="82"/>
      <c r="M48" s="23">
        <f t="shared" si="204"/>
        <v>360.1255142</v>
      </c>
      <c r="N48" s="23"/>
      <c r="O48" s="130">
        <f t="shared" si="215"/>
        <v>391.79347539999998</v>
      </c>
      <c r="P48" s="83"/>
      <c r="Q48" s="23">
        <f t="shared" si="205"/>
        <v>31.667961199999979</v>
      </c>
      <c r="R48" s="65"/>
      <c r="S48" s="26">
        <f t="shared" si="206"/>
        <v>8.7999999999999995E-2</v>
      </c>
      <c r="T48" s="27"/>
      <c r="U48" s="29">
        <f t="shared" si="216"/>
        <v>28</v>
      </c>
      <c r="V48" s="30">
        <f t="shared" si="216"/>
        <v>0.13059999999999999</v>
      </c>
      <c r="W48" s="30">
        <f t="shared" si="216"/>
        <v>0.11581</v>
      </c>
      <c r="X48" s="30">
        <f t="shared" si="216"/>
        <v>0</v>
      </c>
      <c r="Y48" s="30">
        <f t="shared" si="216"/>
        <v>0</v>
      </c>
      <c r="Z48" s="30">
        <f t="shared" si="216"/>
        <v>0</v>
      </c>
      <c r="AA48" s="75">
        <f t="shared" si="217"/>
        <v>289.2</v>
      </c>
      <c r="AB48" s="32"/>
      <c r="AC48" s="33">
        <f t="shared" si="231"/>
        <v>1</v>
      </c>
      <c r="AD48" s="15">
        <f t="shared" si="218"/>
        <v>5.7300000000000005E-4</v>
      </c>
      <c r="AE48" s="33">
        <f t="shared" si="218"/>
        <v>1.2200000000000003E-2</v>
      </c>
      <c r="AF48" s="33">
        <f t="shared" si="218"/>
        <v>0</v>
      </c>
      <c r="AG48" s="33">
        <f t="shared" si="218"/>
        <v>5.8E-4</v>
      </c>
      <c r="AH48" s="33">
        <f t="shared" si="232"/>
        <v>-4.6999999999999999E-4</v>
      </c>
      <c r="AI48" s="30">
        <f t="shared" si="232"/>
        <v>1.9499999999999999E-3</v>
      </c>
      <c r="AJ48" s="30">
        <f t="shared" si="232"/>
        <v>0</v>
      </c>
      <c r="AK48" s="76">
        <f t="shared" si="220"/>
        <v>0</v>
      </c>
      <c r="AL48" s="76">
        <f t="shared" si="233"/>
        <v>0</v>
      </c>
      <c r="AM48" s="76">
        <f t="shared" si="221"/>
        <v>6.7024E-2</v>
      </c>
      <c r="AN48" s="76">
        <f t="shared" si="221"/>
        <v>0.109636</v>
      </c>
      <c r="AO48" s="77">
        <f t="shared" si="234"/>
        <v>8.36</v>
      </c>
      <c r="AP48" s="78">
        <f t="shared" si="222"/>
        <v>0</v>
      </c>
      <c r="AQ48" s="34">
        <f t="shared" si="222"/>
        <v>0</v>
      </c>
      <c r="AR48" s="77">
        <f t="shared" si="207"/>
        <v>30.67</v>
      </c>
      <c r="AS48" s="77">
        <f t="shared" si="208"/>
        <v>227.87</v>
      </c>
      <c r="AT48" s="77">
        <f t="shared" si="223"/>
        <v>40.2555142</v>
      </c>
      <c r="AU48" s="27"/>
      <c r="AV48" s="79"/>
      <c r="AW48" s="79"/>
      <c r="AX48" s="79">
        <f t="shared" si="166"/>
        <v>1</v>
      </c>
      <c r="AY48" s="79"/>
      <c r="AZ48" s="79"/>
      <c r="BA48" s="27"/>
      <c r="BB48" s="29">
        <f t="shared" ref="BB48:BG48" si="247">BB47</f>
        <v>31</v>
      </c>
      <c r="BC48" s="30">
        <f t="shared" si="247"/>
        <v>0.14327000000000001</v>
      </c>
      <c r="BD48" s="30">
        <f t="shared" si="247"/>
        <v>0.11928</v>
      </c>
      <c r="BE48" s="30">
        <f t="shared" si="247"/>
        <v>0</v>
      </c>
      <c r="BF48" s="30">
        <f t="shared" si="247"/>
        <v>0</v>
      </c>
      <c r="BG48" s="30">
        <f t="shared" si="247"/>
        <v>0</v>
      </c>
      <c r="BH48" s="75">
        <f t="shared" si="209"/>
        <v>317.54000000000002</v>
      </c>
      <c r="BI48" s="33">
        <f t="shared" si="225"/>
        <v>0</v>
      </c>
      <c r="BJ48" s="33">
        <f t="shared" si="225"/>
        <v>1</v>
      </c>
      <c r="BK48" s="33">
        <f t="shared" si="225"/>
        <v>5.7300000000000005E-4</v>
      </c>
      <c r="BL48" s="33">
        <f t="shared" si="236"/>
        <v>1.2200000000000003E-2</v>
      </c>
      <c r="BM48" s="33">
        <f t="shared" si="236"/>
        <v>0</v>
      </c>
      <c r="BN48" s="33">
        <f t="shared" si="226"/>
        <v>5.8E-4</v>
      </c>
      <c r="BO48" s="33">
        <f t="shared" si="237"/>
        <v>-4.6999999999999999E-4</v>
      </c>
      <c r="BP48" s="33">
        <f t="shared" si="238"/>
        <v>1.9499999999999999E-3</v>
      </c>
      <c r="BQ48" s="33">
        <f t="shared" si="239"/>
        <v>0</v>
      </c>
      <c r="BR48" s="33">
        <f t="shared" si="211"/>
        <v>0</v>
      </c>
      <c r="BS48" s="116">
        <f t="shared" si="240"/>
        <v>3.7399999999999998E-3</v>
      </c>
      <c r="BT48" s="116">
        <f t="shared" si="241"/>
        <v>0</v>
      </c>
      <c r="BU48" s="33">
        <f t="shared" si="184"/>
        <v>0</v>
      </c>
      <c r="BV48" s="33">
        <f t="shared" si="212"/>
        <v>6.7024E-2</v>
      </c>
      <c r="BW48" s="33">
        <f t="shared" si="212"/>
        <v>0.109636</v>
      </c>
      <c r="BX48" s="77">
        <f t="shared" si="242"/>
        <v>12.2</v>
      </c>
      <c r="BY48" s="77">
        <f t="shared" si="243"/>
        <v>0</v>
      </c>
      <c r="BZ48" s="34">
        <f t="shared" si="227"/>
        <v>0</v>
      </c>
      <c r="CA48" s="77">
        <f t="shared" si="228"/>
        <v>38.15</v>
      </c>
      <c r="CB48" s="77">
        <f t="shared" si="213"/>
        <v>263.69000000000005</v>
      </c>
      <c r="CC48" s="77">
        <f t="shared" si="229"/>
        <v>46.583475400000012</v>
      </c>
      <c r="CD48" s="77"/>
      <c r="CE48" s="27"/>
      <c r="CF48" s="79"/>
      <c r="CG48" s="79"/>
      <c r="CH48" s="79">
        <f t="shared" si="167"/>
        <v>1</v>
      </c>
      <c r="CI48" s="79"/>
      <c r="CJ48" s="79"/>
      <c r="CK48" s="27"/>
      <c r="CL48" s="27"/>
      <c r="CM48" s="30">
        <f t="shared" si="244"/>
        <v>-5.2399999999999999E-3</v>
      </c>
      <c r="CN48" s="27"/>
      <c r="CO48" s="27">
        <f t="shared" si="230"/>
        <v>-10.48</v>
      </c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</row>
    <row r="49" spans="1:242">
      <c r="A49" s="28" t="e">
        <f t="shared" si="214"/>
        <v>#REF!</v>
      </c>
      <c r="B49" s="27"/>
      <c r="C49" s="18"/>
      <c r="D49" s="27"/>
      <c r="E49" s="18"/>
      <c r="F49" s="27"/>
      <c r="G49" s="86">
        <v>0</v>
      </c>
      <c r="H49" s="70"/>
      <c r="I49" s="86">
        <v>0</v>
      </c>
      <c r="J49" s="71"/>
      <c r="K49" s="72">
        <v>4000</v>
      </c>
      <c r="L49" s="82"/>
      <c r="M49" s="23">
        <f t="shared" si="204"/>
        <v>686.11612179999997</v>
      </c>
      <c r="N49" s="23"/>
      <c r="O49" s="130">
        <f>BH49+CA49+CC49+CO49</f>
        <v>745.92206420000002</v>
      </c>
      <c r="P49" s="83"/>
      <c r="Q49" s="23">
        <f t="shared" si="205"/>
        <v>59.805942400000049</v>
      </c>
      <c r="R49" s="65"/>
      <c r="S49" s="26">
        <f t="shared" si="206"/>
        <v>8.6999999999999994E-2</v>
      </c>
      <c r="T49" s="27"/>
      <c r="U49" s="29">
        <f t="shared" si="216"/>
        <v>28</v>
      </c>
      <c r="V49" s="30">
        <f t="shared" si="216"/>
        <v>0.13059999999999999</v>
      </c>
      <c r="W49" s="30">
        <f t="shared" si="216"/>
        <v>0.11581</v>
      </c>
      <c r="X49" s="30">
        <f t="shared" si="216"/>
        <v>0</v>
      </c>
      <c r="Y49" s="30">
        <f t="shared" si="216"/>
        <v>0</v>
      </c>
      <c r="Z49" s="30">
        <f t="shared" si="216"/>
        <v>0</v>
      </c>
      <c r="AA49" s="75">
        <f t="shared" si="217"/>
        <v>550.4</v>
      </c>
      <c r="AB49" s="32"/>
      <c r="AC49" s="33">
        <f t="shared" si="231"/>
        <v>1</v>
      </c>
      <c r="AD49" s="15">
        <f t="shared" si="218"/>
        <v>5.7300000000000005E-4</v>
      </c>
      <c r="AE49" s="33">
        <f t="shared" si="218"/>
        <v>1.2200000000000003E-2</v>
      </c>
      <c r="AF49" s="33">
        <f t="shared" si="218"/>
        <v>0</v>
      </c>
      <c r="AG49" s="33">
        <f t="shared" si="218"/>
        <v>5.8E-4</v>
      </c>
      <c r="AH49" s="33">
        <f t="shared" si="232"/>
        <v>-4.6999999999999999E-4</v>
      </c>
      <c r="AI49" s="30">
        <f t="shared" si="232"/>
        <v>1.9499999999999999E-3</v>
      </c>
      <c r="AJ49" s="30">
        <f t="shared" si="232"/>
        <v>0</v>
      </c>
      <c r="AK49" s="76">
        <f t="shared" si="220"/>
        <v>0</v>
      </c>
      <c r="AL49" s="76">
        <f t="shared" si="233"/>
        <v>0</v>
      </c>
      <c r="AM49" s="76">
        <f t="shared" si="221"/>
        <v>6.7024E-2</v>
      </c>
      <c r="AN49" s="76">
        <f t="shared" si="221"/>
        <v>0.109636</v>
      </c>
      <c r="AO49" s="77">
        <f t="shared" si="234"/>
        <v>8.36</v>
      </c>
      <c r="AP49" s="78">
        <f t="shared" si="222"/>
        <v>0</v>
      </c>
      <c r="AQ49" s="34">
        <f t="shared" si="222"/>
        <v>0</v>
      </c>
      <c r="AR49" s="77">
        <f t="shared" si="207"/>
        <v>60.33</v>
      </c>
      <c r="AS49" s="77">
        <f t="shared" si="208"/>
        <v>426.73</v>
      </c>
      <c r="AT49" s="77">
        <f t="shared" si="223"/>
        <v>75.386121800000012</v>
      </c>
      <c r="AU49" s="27"/>
      <c r="AV49" s="79"/>
      <c r="AW49" s="79"/>
      <c r="AX49" s="79">
        <f t="shared" si="166"/>
        <v>1</v>
      </c>
      <c r="AY49" s="79"/>
      <c r="AZ49" s="79"/>
      <c r="BA49" s="27"/>
      <c r="BB49" s="29">
        <f t="shared" ref="BB49:BG49" si="248">BB48</f>
        <v>31</v>
      </c>
      <c r="BC49" s="30">
        <f t="shared" si="248"/>
        <v>0.14327000000000001</v>
      </c>
      <c r="BD49" s="30">
        <f t="shared" si="248"/>
        <v>0.11928</v>
      </c>
      <c r="BE49" s="30">
        <f t="shared" si="248"/>
        <v>0</v>
      </c>
      <c r="BF49" s="30">
        <f t="shared" si="248"/>
        <v>0</v>
      </c>
      <c r="BG49" s="30">
        <f t="shared" si="248"/>
        <v>0</v>
      </c>
      <c r="BH49" s="75">
        <f t="shared" si="209"/>
        <v>604.08000000000004</v>
      </c>
      <c r="BI49" s="33">
        <f t="shared" si="225"/>
        <v>0</v>
      </c>
      <c r="BJ49" s="33">
        <f t="shared" si="225"/>
        <v>1</v>
      </c>
      <c r="BK49" s="33">
        <f t="shared" si="225"/>
        <v>5.7300000000000005E-4</v>
      </c>
      <c r="BL49" s="33">
        <f t="shared" si="236"/>
        <v>1.2200000000000003E-2</v>
      </c>
      <c r="BM49" s="33">
        <f t="shared" si="236"/>
        <v>0</v>
      </c>
      <c r="BN49" s="33">
        <f t="shared" si="226"/>
        <v>5.8E-4</v>
      </c>
      <c r="BO49" s="33">
        <f t="shared" si="237"/>
        <v>-4.6999999999999999E-4</v>
      </c>
      <c r="BP49" s="33">
        <f t="shared" si="238"/>
        <v>1.9499999999999999E-3</v>
      </c>
      <c r="BQ49" s="33">
        <f t="shared" si="239"/>
        <v>0</v>
      </c>
      <c r="BR49" s="33">
        <f t="shared" si="211"/>
        <v>0</v>
      </c>
      <c r="BS49" s="116">
        <f t="shared" si="240"/>
        <v>3.7399999999999998E-3</v>
      </c>
      <c r="BT49" s="116">
        <f t="shared" si="241"/>
        <v>0</v>
      </c>
      <c r="BU49" s="33">
        <f t="shared" si="184"/>
        <v>0</v>
      </c>
      <c r="BV49" s="33">
        <f t="shared" si="212"/>
        <v>6.7024E-2</v>
      </c>
      <c r="BW49" s="33">
        <f t="shared" si="212"/>
        <v>0.109636</v>
      </c>
      <c r="BX49" s="77">
        <f t="shared" si="242"/>
        <v>12.2</v>
      </c>
      <c r="BY49" s="77">
        <f t="shared" si="243"/>
        <v>0</v>
      </c>
      <c r="BZ49" s="34">
        <f t="shared" si="227"/>
        <v>0</v>
      </c>
      <c r="CA49" s="77">
        <f t="shared" si="228"/>
        <v>75.290000000000006</v>
      </c>
      <c r="CB49" s="77">
        <f t="shared" si="213"/>
        <v>495.37000000000006</v>
      </c>
      <c r="CC49" s="77">
        <f t="shared" si="229"/>
        <v>87.512064200000012</v>
      </c>
      <c r="CD49" s="77"/>
      <c r="CE49" s="27"/>
      <c r="CF49" s="79"/>
      <c r="CG49" s="79"/>
      <c r="CH49" s="79">
        <f t="shared" si="167"/>
        <v>1</v>
      </c>
      <c r="CI49" s="79"/>
      <c r="CJ49" s="79"/>
      <c r="CK49" s="27"/>
      <c r="CL49" s="27"/>
      <c r="CM49" s="30">
        <f t="shared" si="244"/>
        <v>-5.2399999999999999E-3</v>
      </c>
      <c r="CN49" s="27"/>
      <c r="CO49" s="27">
        <f t="shared" si="230"/>
        <v>-20.96</v>
      </c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</row>
    <row r="50" spans="1:242" customFormat="1">
      <c r="O50" s="132"/>
      <c r="BS50" s="121"/>
      <c r="BT50" s="121"/>
      <c r="CM50" s="30">
        <f t="shared" si="244"/>
        <v>-5.2399999999999999E-3</v>
      </c>
      <c r="CO50" s="27">
        <f t="shared" si="230"/>
        <v>0</v>
      </c>
    </row>
    <row r="51" spans="1:242">
      <c r="A51" s="28" t="e">
        <f>A49+1</f>
        <v>#REF!</v>
      </c>
      <c r="B51" s="49"/>
      <c r="C51" s="69" t="s">
        <v>46</v>
      </c>
      <c r="D51" s="68"/>
      <c r="E51" s="69"/>
      <c r="F51" s="27"/>
      <c r="G51" s="72">
        <v>15</v>
      </c>
      <c r="H51" s="72"/>
      <c r="I51" s="86">
        <v>0</v>
      </c>
      <c r="J51" s="71"/>
      <c r="K51" s="72">
        <f>ROUND(G51*AV51*730,0)</f>
        <v>2738</v>
      </c>
      <c r="L51" s="82"/>
      <c r="M51" s="23">
        <f>AA51+AR51+AT51</f>
        <v>529.59179972000004</v>
      </c>
      <c r="N51" s="23"/>
      <c r="O51" s="130">
        <f>BH51+CA51+CC51+CO51</f>
        <v>594.23386551999999</v>
      </c>
      <c r="P51" s="83"/>
      <c r="Q51" s="23">
        <f>O51-M51</f>
        <v>64.642065799999955</v>
      </c>
      <c r="R51" s="65"/>
      <c r="S51" s="26">
        <f>ROUND(Q51/M51,3)</f>
        <v>0.122</v>
      </c>
      <c r="T51" s="27"/>
      <c r="U51" s="29">
        <f>U$43</f>
        <v>28</v>
      </c>
      <c r="V51" s="30">
        <f>V$43</f>
        <v>0.13059999999999999</v>
      </c>
      <c r="W51" s="30">
        <f>W$43</f>
        <v>0.11581</v>
      </c>
      <c r="X51" s="30"/>
      <c r="Y51" s="30"/>
      <c r="Z51" s="30"/>
      <c r="AA51" s="84">
        <f>ROUND(U51+(V51*AY51)+(W51*AZ51)+(AO51*(G51-10)),2)</f>
        <v>427.38</v>
      </c>
      <c r="AB51" s="32"/>
      <c r="AC51" s="33">
        <f>$AC$43</f>
        <v>1</v>
      </c>
      <c r="AD51" s="15">
        <f>AD$43</f>
        <v>5.7300000000000005E-4</v>
      </c>
      <c r="AE51" s="33">
        <f>AE$43</f>
        <v>1.2200000000000003E-2</v>
      </c>
      <c r="AF51" s="33">
        <f>AF$43</f>
        <v>0</v>
      </c>
      <c r="AG51" s="33">
        <f t="shared" si="218"/>
        <v>5.8E-4</v>
      </c>
      <c r="AH51" s="33">
        <f>AH$43</f>
        <v>-4.6999999999999999E-4</v>
      </c>
      <c r="AI51" s="30">
        <f>AI$43</f>
        <v>1.9499999999999999E-3</v>
      </c>
      <c r="AJ51" s="30">
        <f>AJ$43</f>
        <v>0</v>
      </c>
      <c r="AK51" s="76">
        <f>$AK$43</f>
        <v>0</v>
      </c>
      <c r="AL51" s="76">
        <f>AL$43</f>
        <v>0</v>
      </c>
      <c r="AM51" s="76">
        <f t="shared" si="221"/>
        <v>6.7024E-2</v>
      </c>
      <c r="AN51" s="76">
        <f t="shared" si="221"/>
        <v>0.109636</v>
      </c>
      <c r="AO51" s="77">
        <f>AO$43</f>
        <v>8.36</v>
      </c>
      <c r="AP51" s="78">
        <v>0</v>
      </c>
      <c r="AQ51" s="78">
        <v>0</v>
      </c>
      <c r="AR51" s="77">
        <f>ROUND(AC51+(K51*(AD51+AE51+AF51+AG51+AI51+AK51+AH51))+(G51*AJ51),2)</f>
        <v>41.61</v>
      </c>
      <c r="AS51" s="77">
        <f>(AA51+AR51)-((CI51*$AZ$1)+(CJ51*$AZ$1)+(K51*AE51))</f>
        <v>343.04200000000003</v>
      </c>
      <c r="AT51" s="77">
        <f>(AS51*AL51)+(AS51*AM51)+(AN51*AS51)</f>
        <v>60.601799720000002</v>
      </c>
      <c r="AU51" s="27"/>
      <c r="AV51" s="79">
        <f>+E52</f>
        <v>0.25</v>
      </c>
      <c r="AW51" s="79"/>
      <c r="AX51" s="79">
        <f>1-AW51</f>
        <v>1</v>
      </c>
      <c r="AY51" s="72">
        <f>IF(K51&lt;4450,K51,4450)</f>
        <v>2738</v>
      </c>
      <c r="AZ51" s="72">
        <f>IF(K51&gt;4450,K51-AY51,0)</f>
        <v>0</v>
      </c>
      <c r="BA51" s="27"/>
      <c r="BB51" s="77">
        <f>BB43</f>
        <v>31</v>
      </c>
      <c r="BC51" s="80">
        <f>BC43</f>
        <v>0.14327000000000001</v>
      </c>
      <c r="BD51" s="80">
        <f>BD43</f>
        <v>0.11928</v>
      </c>
      <c r="BE51" s="30"/>
      <c r="BF51" s="30"/>
      <c r="BG51" s="30"/>
      <c r="BH51" s="84">
        <f>ROUND(BB51+(BC51*AY51)+(BD51*AZ51),2)+IF(G51&gt;10,G51-10,0)*BX51</f>
        <v>484.27</v>
      </c>
      <c r="BI51" s="33">
        <f t="shared" ref="BI51:BK55" si="249">AB51</f>
        <v>0</v>
      </c>
      <c r="BJ51" s="33">
        <f t="shared" si="249"/>
        <v>1</v>
      </c>
      <c r="BK51" s="33">
        <f t="shared" si="249"/>
        <v>5.7300000000000005E-4</v>
      </c>
      <c r="BL51" s="33">
        <f>AE$43</f>
        <v>1.2200000000000003E-2</v>
      </c>
      <c r="BM51" s="33">
        <f>AF51</f>
        <v>0</v>
      </c>
      <c r="BN51" s="33">
        <f>AG51</f>
        <v>5.8E-4</v>
      </c>
      <c r="BO51" s="33">
        <f>BO43</f>
        <v>-4.6999999999999999E-4</v>
      </c>
      <c r="BP51" s="33">
        <f>BP43</f>
        <v>1.9499999999999999E-3</v>
      </c>
      <c r="BQ51" s="33">
        <f t="shared" si="239"/>
        <v>0</v>
      </c>
      <c r="BR51" s="33">
        <f>AK51</f>
        <v>0</v>
      </c>
      <c r="BS51" s="116">
        <f t="shared" si="240"/>
        <v>3.7399999999999998E-3</v>
      </c>
      <c r="BT51" s="116">
        <f t="shared" si="241"/>
        <v>0</v>
      </c>
      <c r="BU51" s="33">
        <f t="shared" si="184"/>
        <v>0</v>
      </c>
      <c r="BV51" s="33">
        <f t="shared" ref="BV51:BW55" si="250">AM51</f>
        <v>6.7024E-2</v>
      </c>
      <c r="BW51" s="33">
        <f t="shared" si="250"/>
        <v>0.109636</v>
      </c>
      <c r="BX51" s="77">
        <f>BX43</f>
        <v>12.2</v>
      </c>
      <c r="BY51" s="77">
        <f>BY43</f>
        <v>0</v>
      </c>
      <c r="BZ51" s="78">
        <v>0</v>
      </c>
      <c r="CA51" s="77">
        <f>ROUND((BI51+BJ51)+(K51*(BK51+BL51+BM51+BN51+BO51+BP51+BR51+BS51)),2)</f>
        <v>51.85</v>
      </c>
      <c r="CB51" s="77">
        <f>(BH51+CA51)-((K51*$AZ$1))-(K51*BL51)</f>
        <v>410.17200000000003</v>
      </c>
      <c r="CC51" s="77">
        <f>(CB51*BU51)+(CB51*BV51)+(BW51*CB51)</f>
        <v>72.460985520000008</v>
      </c>
      <c r="CD51" s="77"/>
      <c r="CE51" s="27"/>
      <c r="CF51" s="79">
        <f>$E$52</f>
        <v>0.25</v>
      </c>
      <c r="CG51" s="79"/>
      <c r="CH51" s="79">
        <f>1-CG51</f>
        <v>1</v>
      </c>
      <c r="CI51" s="72">
        <f>IF(K51&lt;4450,K51,4450)</f>
        <v>2738</v>
      </c>
      <c r="CJ51" s="72">
        <f>IF(K51&gt;4450,K51-CI51,0)</f>
        <v>0</v>
      </c>
      <c r="CK51" s="27"/>
      <c r="CL51" s="27"/>
      <c r="CM51" s="30">
        <f t="shared" si="244"/>
        <v>-5.2399999999999999E-3</v>
      </c>
      <c r="CN51" s="27"/>
      <c r="CO51" s="27">
        <f t="shared" si="230"/>
        <v>-14.34712</v>
      </c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</row>
    <row r="52" spans="1:242" ht="11.5" customHeight="1">
      <c r="A52" s="28" t="e">
        <f>A51+1</f>
        <v>#REF!</v>
      </c>
      <c r="B52" s="49"/>
      <c r="C52" s="85">
        <v>0.25</v>
      </c>
      <c r="D52" s="27"/>
      <c r="E52" s="85">
        <v>0.25</v>
      </c>
      <c r="F52" s="27"/>
      <c r="G52" s="72">
        <v>25</v>
      </c>
      <c r="H52" s="72"/>
      <c r="I52" s="86">
        <v>0</v>
      </c>
      <c r="J52" s="71"/>
      <c r="K52" s="72">
        <f>ROUND(G52*AV52*730,0)</f>
        <v>4563</v>
      </c>
      <c r="L52" s="82"/>
      <c r="M52" s="23">
        <f>AA52+AR52+AT52</f>
        <v>923.47404371999994</v>
      </c>
      <c r="N52" s="23"/>
      <c r="O52" s="130">
        <f t="shared" ref="O52:O89" si="251">BH52+CA52+CC52+CO52</f>
        <v>1057.75409412</v>
      </c>
      <c r="P52" s="83"/>
      <c r="Q52" s="23">
        <f>O52-M52</f>
        <v>134.28005040000005</v>
      </c>
      <c r="R52" s="65"/>
      <c r="S52" s="26">
        <f>ROUND(Q52/M52,3)</f>
        <v>0.14499999999999999</v>
      </c>
      <c r="T52" s="27"/>
      <c r="U52" s="29">
        <f>$U$51</f>
        <v>28</v>
      </c>
      <c r="V52" s="30">
        <f>$V$51</f>
        <v>0.13059999999999999</v>
      </c>
      <c r="W52" s="30">
        <f>$W$51</f>
        <v>0.11581</v>
      </c>
      <c r="X52" s="30"/>
      <c r="Y52" s="30"/>
      <c r="Z52" s="30"/>
      <c r="AA52" s="84">
        <f>ROUND(U52+(V52*AY52)+(W52*AZ52)+(AO52*(G52-10)),2)</f>
        <v>747.66</v>
      </c>
      <c r="AB52" s="32"/>
      <c r="AC52" s="33">
        <f t="shared" ref="AC52:AC55" si="252">$AC$43</f>
        <v>1</v>
      </c>
      <c r="AD52" s="15">
        <f>AD$43</f>
        <v>5.7300000000000005E-4</v>
      </c>
      <c r="AE52" s="33">
        <f t="shared" ref="AE52:AF55" si="253">AE$43</f>
        <v>1.2200000000000003E-2</v>
      </c>
      <c r="AF52" s="33">
        <f t="shared" si="253"/>
        <v>0</v>
      </c>
      <c r="AG52" s="33">
        <f t="shared" si="218"/>
        <v>5.8E-4</v>
      </c>
      <c r="AH52" s="33">
        <f t="shared" ref="AH52:AJ61" si="254">AH$43</f>
        <v>-4.6999999999999999E-4</v>
      </c>
      <c r="AI52" s="30">
        <f t="shared" si="254"/>
        <v>1.9499999999999999E-3</v>
      </c>
      <c r="AJ52" s="30">
        <f t="shared" si="254"/>
        <v>0</v>
      </c>
      <c r="AK52" s="76">
        <f>$AK$43</f>
        <v>0</v>
      </c>
      <c r="AL52" s="76">
        <f t="shared" ref="AL52:AL61" si="255">AL$43</f>
        <v>0</v>
      </c>
      <c r="AM52" s="76">
        <f t="shared" si="221"/>
        <v>6.7024E-2</v>
      </c>
      <c r="AN52" s="76">
        <f t="shared" si="221"/>
        <v>0.109636</v>
      </c>
      <c r="AO52" s="77">
        <f t="shared" ref="AO52:AO61" si="256">AO$43</f>
        <v>8.36</v>
      </c>
      <c r="AP52" s="78">
        <f t="shared" ref="AP52:AQ53" si="257">AP51</f>
        <v>0</v>
      </c>
      <c r="AQ52" s="78">
        <f t="shared" si="257"/>
        <v>0</v>
      </c>
      <c r="AR52" s="77">
        <f>ROUND(AC52+(K52*(AD52+AE52+AF52+AG52+AI52+AK52+AH52))+(G52*AJ52),2)</f>
        <v>68.680000000000007</v>
      </c>
      <c r="AS52" s="77">
        <f>(AA52+AR52)-((CI52*$AZ$1)+(CJ52*$AZ$1)+(K52*AE52))</f>
        <v>606.44199999999989</v>
      </c>
      <c r="AT52" s="77">
        <f t="shared" ref="AT52:AT95" si="258">(AS52*AL52)+(AS52*AM52)+(AN52*AS52)</f>
        <v>107.13404371999998</v>
      </c>
      <c r="AU52" s="27"/>
      <c r="AV52" s="79">
        <f>$AV$51</f>
        <v>0.25</v>
      </c>
      <c r="AW52" s="79"/>
      <c r="AX52" s="79">
        <f>1-AW52</f>
        <v>1</v>
      </c>
      <c r="AY52" s="72">
        <f>IF(K52&lt;4450,K52,4450)</f>
        <v>4450</v>
      </c>
      <c r="AZ52" s="72">
        <f>IF(K52&gt;4450,K52-AY52,0)</f>
        <v>113</v>
      </c>
      <c r="BA52" s="27"/>
      <c r="BB52" s="29">
        <f>BB$51</f>
        <v>31</v>
      </c>
      <c r="BC52" s="30">
        <f>BC$51</f>
        <v>0.14327000000000001</v>
      </c>
      <c r="BD52" s="30">
        <f>BD$51</f>
        <v>0.11928</v>
      </c>
      <c r="BE52" s="30"/>
      <c r="BF52" s="30"/>
      <c r="BG52" s="30"/>
      <c r="BH52" s="84">
        <f>ROUND(BB52+(BC52*AY52)+(BD52*AZ52),2)+IF(G52&gt;10,G52-10,0)*BX52</f>
        <v>865.03</v>
      </c>
      <c r="BI52" s="33">
        <f t="shared" si="249"/>
        <v>0</v>
      </c>
      <c r="BJ52" s="33">
        <f t="shared" si="249"/>
        <v>1</v>
      </c>
      <c r="BK52" s="33">
        <f t="shared" si="249"/>
        <v>5.7300000000000005E-4</v>
      </c>
      <c r="BL52" s="33">
        <f>AE$43</f>
        <v>1.2200000000000003E-2</v>
      </c>
      <c r="BM52" s="33">
        <f>AF$43</f>
        <v>0</v>
      </c>
      <c r="BN52" s="33">
        <f>AG52</f>
        <v>5.8E-4</v>
      </c>
      <c r="BO52" s="33">
        <f t="shared" si="237"/>
        <v>-4.6999999999999999E-4</v>
      </c>
      <c r="BP52" s="33">
        <f t="shared" si="238"/>
        <v>1.9499999999999999E-3</v>
      </c>
      <c r="BQ52" s="33">
        <f t="shared" si="239"/>
        <v>0</v>
      </c>
      <c r="BR52" s="33">
        <f>AK52</f>
        <v>0</v>
      </c>
      <c r="BS52" s="116">
        <f t="shared" si="240"/>
        <v>3.7399999999999998E-3</v>
      </c>
      <c r="BT52" s="116">
        <f t="shared" si="241"/>
        <v>0</v>
      </c>
      <c r="BU52" s="33">
        <f t="shared" si="184"/>
        <v>0</v>
      </c>
      <c r="BV52" s="33">
        <f t="shared" si="250"/>
        <v>6.7024E-2</v>
      </c>
      <c r="BW52" s="33">
        <f t="shared" si="250"/>
        <v>0.109636</v>
      </c>
      <c r="BX52" s="77">
        <f>$BX$51</f>
        <v>12.2</v>
      </c>
      <c r="BY52" s="77">
        <f>BY51</f>
        <v>0</v>
      </c>
      <c r="BZ52" s="78">
        <f t="shared" ref="BZ52:BZ53" si="259">BZ51</f>
        <v>0</v>
      </c>
      <c r="CA52" s="77">
        <f t="shared" si="228"/>
        <v>85.75</v>
      </c>
      <c r="CB52" s="77">
        <f>(BH52+CA52)-((CI52*$AZ$1)+(CJ52*$AZ$1)+(K52*BL52))</f>
        <v>740.88199999999995</v>
      </c>
      <c r="CC52" s="77">
        <f t="shared" si="229"/>
        <v>130.88421412</v>
      </c>
      <c r="CD52" s="77"/>
      <c r="CE52" s="27"/>
      <c r="CF52" s="79">
        <f>CF51</f>
        <v>0.25</v>
      </c>
      <c r="CG52" s="79"/>
      <c r="CH52" s="79">
        <f>1-CG52</f>
        <v>1</v>
      </c>
      <c r="CI52" s="72">
        <f>IF(K52&lt;4450,K52,4450)</f>
        <v>4450</v>
      </c>
      <c r="CJ52" s="72">
        <f>IF(K52&gt;4450,K52-CI52,0)</f>
        <v>113</v>
      </c>
      <c r="CK52" s="27"/>
      <c r="CL52" s="27"/>
      <c r="CM52" s="30">
        <f t="shared" si="244"/>
        <v>-5.2399999999999999E-3</v>
      </c>
      <c r="CN52" s="27"/>
      <c r="CO52" s="27">
        <f t="shared" si="230"/>
        <v>-23.910119999999999</v>
      </c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</row>
    <row r="53" spans="1:242">
      <c r="A53" s="28" t="e">
        <f>A52+1</f>
        <v>#REF!</v>
      </c>
      <c r="B53" s="49"/>
      <c r="C53" s="85"/>
      <c r="D53" s="27"/>
      <c r="E53" s="85"/>
      <c r="F53" s="27"/>
      <c r="G53" s="72">
        <v>31</v>
      </c>
      <c r="H53" s="72"/>
      <c r="I53" s="86"/>
      <c r="J53" s="71"/>
      <c r="K53" s="72">
        <f>ROUND(G53*AV53*730,0)</f>
        <v>5658</v>
      </c>
      <c r="L53" s="82"/>
      <c r="M53" s="23">
        <f>AA53+AR53+AT53</f>
        <v>1141.9299247199999</v>
      </c>
      <c r="N53" s="23"/>
      <c r="O53" s="130">
        <f t="shared" si="251"/>
        <v>1306.86626892</v>
      </c>
      <c r="P53" s="83"/>
      <c r="Q53" s="23">
        <f>O53-M53</f>
        <v>164.93634420000012</v>
      </c>
      <c r="R53" s="65"/>
      <c r="S53" s="26">
        <f>ROUND(Q53/M53,3)</f>
        <v>0.14399999999999999</v>
      </c>
      <c r="T53" s="27"/>
      <c r="U53" s="29">
        <f>$U$51</f>
        <v>28</v>
      </c>
      <c r="V53" s="30">
        <f>$V$51</f>
        <v>0.13059999999999999</v>
      </c>
      <c r="W53" s="30">
        <f>$W$51</f>
        <v>0.11581</v>
      </c>
      <c r="X53" s="30"/>
      <c r="Y53" s="30"/>
      <c r="Z53" s="30"/>
      <c r="AA53" s="84">
        <f>ROUND(U53+(V53*AY53)+(W53*AZ53)+(AO53*(G53-10)),2)</f>
        <v>924.63</v>
      </c>
      <c r="AB53" s="32"/>
      <c r="AC53" s="33">
        <f t="shared" si="252"/>
        <v>1</v>
      </c>
      <c r="AD53" s="15">
        <f>AD$43</f>
        <v>5.7300000000000005E-4</v>
      </c>
      <c r="AE53" s="33">
        <f t="shared" si="253"/>
        <v>1.2200000000000003E-2</v>
      </c>
      <c r="AF53" s="33">
        <f t="shared" si="253"/>
        <v>0</v>
      </c>
      <c r="AG53" s="33">
        <f t="shared" si="218"/>
        <v>5.8E-4</v>
      </c>
      <c r="AH53" s="33">
        <f t="shared" si="254"/>
        <v>-4.6999999999999999E-4</v>
      </c>
      <c r="AI53" s="30">
        <f t="shared" si="254"/>
        <v>1.9499999999999999E-3</v>
      </c>
      <c r="AJ53" s="30">
        <f t="shared" si="254"/>
        <v>0</v>
      </c>
      <c r="AK53" s="76">
        <f>$AK$43</f>
        <v>0</v>
      </c>
      <c r="AL53" s="76">
        <f t="shared" si="255"/>
        <v>0</v>
      </c>
      <c r="AM53" s="76">
        <f t="shared" si="221"/>
        <v>6.7024E-2</v>
      </c>
      <c r="AN53" s="76">
        <f t="shared" si="221"/>
        <v>0.109636</v>
      </c>
      <c r="AO53" s="77">
        <f t="shared" si="256"/>
        <v>8.36</v>
      </c>
      <c r="AP53" s="78">
        <f t="shared" si="257"/>
        <v>0</v>
      </c>
      <c r="AQ53" s="78">
        <f t="shared" si="257"/>
        <v>0</v>
      </c>
      <c r="AR53" s="77">
        <f>ROUND(AC53+(K53*(AD53+AE53+AF53+AG53+AI53+AK53+AH53))+(G53*AJ53),2)</f>
        <v>84.93</v>
      </c>
      <c r="AS53" s="77">
        <f>(AA53+AR53)-((CI53*$AZ$1)+(CJ53*$AZ$1)+(K53*AE53))</f>
        <v>749.29199999999992</v>
      </c>
      <c r="AT53" s="77">
        <f t="shared" si="258"/>
        <v>132.36992471999997</v>
      </c>
      <c r="AU53" s="27"/>
      <c r="AV53" s="79">
        <f>$AV$51</f>
        <v>0.25</v>
      </c>
      <c r="AW53" s="79"/>
      <c r="AX53" s="79">
        <f>1-AW53</f>
        <v>1</v>
      </c>
      <c r="AY53" s="72">
        <f>IF(K53&lt;4450,K53,4450)</f>
        <v>4450</v>
      </c>
      <c r="AZ53" s="72">
        <f>IF(K53&gt;4450,K53-AY53,0)</f>
        <v>1208</v>
      </c>
      <c r="BA53" s="27"/>
      <c r="BB53" s="29">
        <f t="shared" ref="BB53:BD61" si="260">BB$51</f>
        <v>31</v>
      </c>
      <c r="BC53" s="30">
        <f t="shared" si="260"/>
        <v>0.14327000000000001</v>
      </c>
      <c r="BD53" s="30">
        <f t="shared" si="260"/>
        <v>0.11928</v>
      </c>
      <c r="BE53" s="30"/>
      <c r="BF53" s="30"/>
      <c r="BG53" s="30"/>
      <c r="BH53" s="84">
        <f>ROUND(BB53+(BC53*AY53)+(BD53*AZ53),2)+IF(G53&gt;10,G53-10,0)*BX53</f>
        <v>1068.8399999999999</v>
      </c>
      <c r="BI53" s="33">
        <f t="shared" si="249"/>
        <v>0</v>
      </c>
      <c r="BJ53" s="33">
        <f t="shared" si="249"/>
        <v>1</v>
      </c>
      <c r="BK53" s="33">
        <f t="shared" si="249"/>
        <v>5.7300000000000005E-4</v>
      </c>
      <c r="BL53" s="33">
        <f>AE$43</f>
        <v>1.2200000000000003E-2</v>
      </c>
      <c r="BM53" s="33">
        <f>AF$43</f>
        <v>0</v>
      </c>
      <c r="BN53" s="33">
        <f>AG53</f>
        <v>5.8E-4</v>
      </c>
      <c r="BO53" s="33">
        <f t="shared" si="237"/>
        <v>-4.6999999999999999E-4</v>
      </c>
      <c r="BP53" s="33">
        <f t="shared" si="238"/>
        <v>1.9499999999999999E-3</v>
      </c>
      <c r="BQ53" s="33">
        <f t="shared" si="239"/>
        <v>0</v>
      </c>
      <c r="BR53" s="33">
        <f>AK53</f>
        <v>0</v>
      </c>
      <c r="BS53" s="116">
        <f t="shared" si="240"/>
        <v>3.7399999999999998E-3</v>
      </c>
      <c r="BT53" s="116">
        <f t="shared" si="241"/>
        <v>0</v>
      </c>
      <c r="BU53" s="33">
        <f t="shared" si="184"/>
        <v>0</v>
      </c>
      <c r="BV53" s="33">
        <f t="shared" si="250"/>
        <v>6.7024E-2</v>
      </c>
      <c r="BW53" s="33">
        <f t="shared" si="250"/>
        <v>0.109636</v>
      </c>
      <c r="BX53" s="77">
        <f t="shared" ref="BX53:BX55" si="261">$BX$51</f>
        <v>12.2</v>
      </c>
      <c r="BY53" s="77">
        <f t="shared" ref="BY53:BY55" si="262">BY52</f>
        <v>0</v>
      </c>
      <c r="BZ53" s="78">
        <f t="shared" si="259"/>
        <v>0</v>
      </c>
      <c r="CA53" s="77">
        <f t="shared" si="228"/>
        <v>106.09</v>
      </c>
      <c r="CB53" s="77">
        <f>(BH53+CA53)-((CI53*$AZ$1)+(CJ53*$AZ$1)+(K53*BL53))</f>
        <v>914.66199999999981</v>
      </c>
      <c r="CC53" s="77">
        <f t="shared" si="229"/>
        <v>161.58418891999997</v>
      </c>
      <c r="CD53" s="77"/>
      <c r="CE53" s="27"/>
      <c r="CF53" s="79">
        <f>CF52</f>
        <v>0.25</v>
      </c>
      <c r="CG53" s="79"/>
      <c r="CH53" s="79">
        <f>1-CG53</f>
        <v>1</v>
      </c>
      <c r="CI53" s="72">
        <f>IF(K53&lt;4450,K53,4450)</f>
        <v>4450</v>
      </c>
      <c r="CJ53" s="72">
        <f>IF(K53&gt;4450,K53-CI53,0)</f>
        <v>1208</v>
      </c>
      <c r="CK53" s="27"/>
      <c r="CL53" s="27"/>
      <c r="CM53" s="30">
        <f t="shared" si="244"/>
        <v>-5.2399999999999999E-3</v>
      </c>
      <c r="CN53" s="27"/>
      <c r="CO53" s="27">
        <f t="shared" si="230"/>
        <v>-29.647919999999999</v>
      </c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</row>
    <row r="54" spans="1:242">
      <c r="A54" s="28" t="e">
        <f>A53+1</f>
        <v>#REF!</v>
      </c>
      <c r="B54" s="27"/>
      <c r="C54" s="18"/>
      <c r="D54" s="27"/>
      <c r="E54" s="18"/>
      <c r="F54" s="27"/>
      <c r="G54" s="72">
        <v>50</v>
      </c>
      <c r="H54" s="72"/>
      <c r="I54" s="86">
        <v>0</v>
      </c>
      <c r="J54" s="71"/>
      <c r="K54" s="72">
        <f>ROUND(G54*AV54*730,0)</f>
        <v>9125</v>
      </c>
      <c r="L54" s="82"/>
      <c r="M54" s="23">
        <f>AA54+AR54+AT54</f>
        <v>1833.6011228</v>
      </c>
      <c r="N54" s="23"/>
      <c r="O54" s="130">
        <f t="shared" si="251"/>
        <v>2095.6477672000001</v>
      </c>
      <c r="P54" s="83"/>
      <c r="Q54" s="23">
        <f>O54-M54</f>
        <v>262.0466444000001</v>
      </c>
      <c r="R54" s="65"/>
      <c r="S54" s="26">
        <f>ROUND(Q54/M54,3)</f>
        <v>0.14299999999999999</v>
      </c>
      <c r="T54" s="27"/>
      <c r="U54" s="29">
        <f>$U$51</f>
        <v>28</v>
      </c>
      <c r="V54" s="30">
        <f>$V$51</f>
        <v>0.13059999999999999</v>
      </c>
      <c r="W54" s="30">
        <f>$W$51</f>
        <v>0.11581</v>
      </c>
      <c r="X54" s="30"/>
      <c r="Y54" s="30"/>
      <c r="Z54" s="30"/>
      <c r="AA54" s="84">
        <f>ROUND(U54+(V54*AY54)+(W54*AZ54)+(AO54*(G54-10)),2)</f>
        <v>1484.98</v>
      </c>
      <c r="AB54" s="32"/>
      <c r="AC54" s="33">
        <f t="shared" si="252"/>
        <v>1</v>
      </c>
      <c r="AD54" s="15">
        <f>AD$43</f>
        <v>5.7300000000000005E-4</v>
      </c>
      <c r="AE54" s="33">
        <f t="shared" si="253"/>
        <v>1.2200000000000003E-2</v>
      </c>
      <c r="AF54" s="33">
        <f t="shared" si="253"/>
        <v>0</v>
      </c>
      <c r="AG54" s="33">
        <f t="shared" si="218"/>
        <v>5.8E-4</v>
      </c>
      <c r="AH54" s="33">
        <f t="shared" si="254"/>
        <v>-4.6999999999999999E-4</v>
      </c>
      <c r="AI54" s="30">
        <f t="shared" si="254"/>
        <v>1.9499999999999999E-3</v>
      </c>
      <c r="AJ54" s="30">
        <f t="shared" si="254"/>
        <v>0</v>
      </c>
      <c r="AK54" s="76">
        <f>$AK$43</f>
        <v>0</v>
      </c>
      <c r="AL54" s="76">
        <f t="shared" si="255"/>
        <v>0</v>
      </c>
      <c r="AM54" s="76">
        <f t="shared" si="221"/>
        <v>6.7024E-2</v>
      </c>
      <c r="AN54" s="76">
        <f t="shared" si="221"/>
        <v>0.109636</v>
      </c>
      <c r="AO54" s="77">
        <f t="shared" si="256"/>
        <v>8.36</v>
      </c>
      <c r="AP54" s="78">
        <f t="shared" ref="AP54:AQ55" si="263">AP51</f>
        <v>0</v>
      </c>
      <c r="AQ54" s="78">
        <f t="shared" si="263"/>
        <v>0</v>
      </c>
      <c r="AR54" s="77">
        <f>ROUND(AC54+(K54*(AD54+AE54+AF54+AG54+AI54+AK54+AH54))+(G54*AJ54),2)</f>
        <v>136.35</v>
      </c>
      <c r="AS54" s="77">
        <f>(AA54+AR54)-((CI54*$AZ$1)+(CJ54*$AZ$1)+(K54*AE54))</f>
        <v>1201.58</v>
      </c>
      <c r="AT54" s="77">
        <f t="shared" si="258"/>
        <v>212.2711228</v>
      </c>
      <c r="AU54" s="27"/>
      <c r="AV54" s="79">
        <f>AV51</f>
        <v>0.25</v>
      </c>
      <c r="AW54" s="79"/>
      <c r="AX54" s="79">
        <f>1-AW54</f>
        <v>1</v>
      </c>
      <c r="AY54" s="72">
        <f>IF(K54&lt;4450,K54,4450)</f>
        <v>4450</v>
      </c>
      <c r="AZ54" s="72">
        <f>IF(K54&gt;4450,K54-AY54,0)</f>
        <v>4675</v>
      </c>
      <c r="BA54" s="27"/>
      <c r="BB54" s="29">
        <f t="shared" si="260"/>
        <v>31</v>
      </c>
      <c r="BC54" s="30">
        <f t="shared" si="260"/>
        <v>0.14327000000000001</v>
      </c>
      <c r="BD54" s="30">
        <f t="shared" si="260"/>
        <v>0.11928</v>
      </c>
      <c r="BE54" s="30"/>
      <c r="BF54" s="30"/>
      <c r="BG54" s="30"/>
      <c r="BH54" s="84">
        <f>ROUND(BB54+(BC54*AY54)+(BD54*AZ54),2)+IF(G54&gt;10,G54-10,0)*BX54</f>
        <v>1714.19</v>
      </c>
      <c r="BI54" s="33">
        <f t="shared" si="249"/>
        <v>0</v>
      </c>
      <c r="BJ54" s="33">
        <f t="shared" si="249"/>
        <v>1</v>
      </c>
      <c r="BK54" s="33">
        <f t="shared" si="249"/>
        <v>5.7300000000000005E-4</v>
      </c>
      <c r="BL54" s="33">
        <f>AE$43</f>
        <v>1.2200000000000003E-2</v>
      </c>
      <c r="BM54" s="33">
        <f>AF$43</f>
        <v>0</v>
      </c>
      <c r="BN54" s="33">
        <f>AG54</f>
        <v>5.8E-4</v>
      </c>
      <c r="BO54" s="33">
        <f t="shared" si="237"/>
        <v>-4.6999999999999999E-4</v>
      </c>
      <c r="BP54" s="33">
        <f t="shared" si="238"/>
        <v>1.9499999999999999E-3</v>
      </c>
      <c r="BQ54" s="33">
        <f t="shared" si="239"/>
        <v>0</v>
      </c>
      <c r="BR54" s="33">
        <f>AK54</f>
        <v>0</v>
      </c>
      <c r="BS54" s="116">
        <f t="shared" si="240"/>
        <v>3.7399999999999998E-3</v>
      </c>
      <c r="BT54" s="116">
        <f t="shared" si="241"/>
        <v>0</v>
      </c>
      <c r="BU54" s="33">
        <f t="shared" si="184"/>
        <v>0</v>
      </c>
      <c r="BV54" s="33">
        <f t="shared" si="250"/>
        <v>6.7024E-2</v>
      </c>
      <c r="BW54" s="33">
        <f t="shared" si="250"/>
        <v>0.109636</v>
      </c>
      <c r="BX54" s="77">
        <f t="shared" si="261"/>
        <v>12.2</v>
      </c>
      <c r="BY54" s="77">
        <f t="shared" si="262"/>
        <v>0</v>
      </c>
      <c r="BZ54" s="78">
        <f t="shared" ref="BZ54:BZ55" si="264">BZ51</f>
        <v>0</v>
      </c>
      <c r="CA54" s="77">
        <f t="shared" si="228"/>
        <v>170.48</v>
      </c>
      <c r="CB54" s="77">
        <f>(BH54+CA54)-((CI54*$AZ$1)+(CJ54*$AZ$1)+(K54*BL54))</f>
        <v>1464.92</v>
      </c>
      <c r="CC54" s="77">
        <f t="shared" si="229"/>
        <v>258.79276720000001</v>
      </c>
      <c r="CD54" s="77"/>
      <c r="CE54" s="27"/>
      <c r="CF54" s="79">
        <f>CF53</f>
        <v>0.25</v>
      </c>
      <c r="CG54" s="79"/>
      <c r="CH54" s="79">
        <f>1-CG54</f>
        <v>1</v>
      </c>
      <c r="CI54" s="72">
        <f>IF(K54&lt;4450,K54,4450)</f>
        <v>4450</v>
      </c>
      <c r="CJ54" s="72">
        <f>IF(K54&gt;4450,K54-CI54,0)</f>
        <v>4675</v>
      </c>
      <c r="CK54" s="27"/>
      <c r="CL54" s="27"/>
      <c r="CM54" s="30">
        <f t="shared" si="244"/>
        <v>-5.2399999999999999E-3</v>
      </c>
      <c r="CN54" s="27"/>
      <c r="CO54" s="27">
        <f t="shared" si="230"/>
        <v>-47.814999999999998</v>
      </c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</row>
    <row r="55" spans="1:242">
      <c r="A55" s="28" t="e">
        <f>A54+1</f>
        <v>#REF!</v>
      </c>
      <c r="B55" s="27"/>
      <c r="C55" s="18"/>
      <c r="D55" s="27"/>
      <c r="E55" s="18"/>
      <c r="F55" s="27"/>
      <c r="G55" s="72">
        <v>75</v>
      </c>
      <c r="H55" s="72"/>
      <c r="I55" s="86">
        <v>0</v>
      </c>
      <c r="J55" s="71"/>
      <c r="K55" s="72">
        <f>ROUND(G55*AV55*730,0)</f>
        <v>13688</v>
      </c>
      <c r="L55" s="82"/>
      <c r="M55" s="23">
        <f>AA55+AR55+AT55</f>
        <v>2743.8730413200001</v>
      </c>
      <c r="N55" s="23"/>
      <c r="O55" s="130">
        <f t="shared" si="251"/>
        <v>3133.6810397199997</v>
      </c>
      <c r="P55" s="83"/>
      <c r="Q55" s="23">
        <f>O55-M55</f>
        <v>389.80799839999963</v>
      </c>
      <c r="R55" s="65"/>
      <c r="S55" s="26">
        <f>ROUND(Q55/M55,3)</f>
        <v>0.14199999999999999</v>
      </c>
      <c r="T55" s="27"/>
      <c r="U55" s="29">
        <f>$U$51</f>
        <v>28</v>
      </c>
      <c r="V55" s="30">
        <f>$V$51</f>
        <v>0.13059999999999999</v>
      </c>
      <c r="W55" s="30">
        <f>$W$51</f>
        <v>0.11581</v>
      </c>
      <c r="X55" s="30"/>
      <c r="Y55" s="30"/>
      <c r="Z55" s="30"/>
      <c r="AA55" s="84">
        <f>ROUND(U55+(V55*AY55)+(W55*AZ55)+(AO55*(G55-10)),2)</f>
        <v>2222.42</v>
      </c>
      <c r="AB55" s="32"/>
      <c r="AC55" s="33">
        <f t="shared" si="252"/>
        <v>1</v>
      </c>
      <c r="AD55" s="15">
        <f>AD$43</f>
        <v>5.7300000000000005E-4</v>
      </c>
      <c r="AE55" s="33">
        <f t="shared" si="253"/>
        <v>1.2200000000000003E-2</v>
      </c>
      <c r="AF55" s="33">
        <f t="shared" si="253"/>
        <v>0</v>
      </c>
      <c r="AG55" s="33">
        <f t="shared" si="218"/>
        <v>5.8E-4</v>
      </c>
      <c r="AH55" s="33">
        <f t="shared" si="254"/>
        <v>-4.6999999999999999E-4</v>
      </c>
      <c r="AI55" s="30">
        <f t="shared" si="254"/>
        <v>1.9499999999999999E-3</v>
      </c>
      <c r="AJ55" s="30">
        <f t="shared" si="254"/>
        <v>0</v>
      </c>
      <c r="AK55" s="76">
        <f>$AK$43</f>
        <v>0</v>
      </c>
      <c r="AL55" s="76">
        <f t="shared" si="255"/>
        <v>0</v>
      </c>
      <c r="AM55" s="76">
        <f t="shared" si="221"/>
        <v>6.7024E-2</v>
      </c>
      <c r="AN55" s="76">
        <f t="shared" si="221"/>
        <v>0.109636</v>
      </c>
      <c r="AO55" s="77">
        <f t="shared" si="256"/>
        <v>8.36</v>
      </c>
      <c r="AP55" s="78">
        <f t="shared" si="263"/>
        <v>0</v>
      </c>
      <c r="AQ55" s="78">
        <f t="shared" si="263"/>
        <v>0</v>
      </c>
      <c r="AR55" s="77">
        <f>ROUND(AC55+(K55*(AD55+AE55+AF55+AG55+AI55+AK55+AH55))+(G55*AJ55),2)</f>
        <v>204.03</v>
      </c>
      <c r="AS55" s="77">
        <f>(AA55+AR55)-((CI55*$AZ$1)+(CJ55*$AZ$1)+(K55*AE55))</f>
        <v>1796.8020000000001</v>
      </c>
      <c r="AT55" s="77">
        <f t="shared" si="258"/>
        <v>317.42304132000004</v>
      </c>
      <c r="AU55" s="27"/>
      <c r="AV55" s="79">
        <f>AV52</f>
        <v>0.25</v>
      </c>
      <c r="AW55" s="79"/>
      <c r="AX55" s="79">
        <f>1-AW55</f>
        <v>1</v>
      </c>
      <c r="AY55" s="72">
        <f>IF(K55&lt;4450,K55,4450)</f>
        <v>4450</v>
      </c>
      <c r="AZ55" s="72">
        <f>IF(K55&gt;4450,K55-AY55,0)</f>
        <v>9238</v>
      </c>
      <c r="BA55" s="27"/>
      <c r="BB55" s="29">
        <f t="shared" si="260"/>
        <v>31</v>
      </c>
      <c r="BC55" s="30">
        <f t="shared" si="260"/>
        <v>0.14327000000000001</v>
      </c>
      <c r="BD55" s="30">
        <f t="shared" si="260"/>
        <v>0.11928</v>
      </c>
      <c r="BE55" s="30"/>
      <c r="BF55" s="30"/>
      <c r="BG55" s="30"/>
      <c r="BH55" s="84">
        <f>ROUND(BB55+(BC55*AY55)+(BD55*AZ55),2)+IF(G55&gt;10,G55-10,0)*BX55</f>
        <v>2563.46</v>
      </c>
      <c r="BI55" s="33">
        <f t="shared" si="249"/>
        <v>0</v>
      </c>
      <c r="BJ55" s="33">
        <f t="shared" si="249"/>
        <v>1</v>
      </c>
      <c r="BK55" s="33">
        <f t="shared" si="249"/>
        <v>5.7300000000000005E-4</v>
      </c>
      <c r="BL55" s="33">
        <f>AE$43</f>
        <v>1.2200000000000003E-2</v>
      </c>
      <c r="BM55" s="33">
        <f>AF$43</f>
        <v>0</v>
      </c>
      <c r="BN55" s="33">
        <f>AG55</f>
        <v>5.8E-4</v>
      </c>
      <c r="BO55" s="33">
        <f t="shared" si="237"/>
        <v>-4.6999999999999999E-4</v>
      </c>
      <c r="BP55" s="33">
        <f t="shared" si="238"/>
        <v>1.9499999999999999E-3</v>
      </c>
      <c r="BQ55" s="33">
        <f t="shared" si="239"/>
        <v>0</v>
      </c>
      <c r="BR55" s="33">
        <f>AK55</f>
        <v>0</v>
      </c>
      <c r="BS55" s="116">
        <f t="shared" si="240"/>
        <v>3.7399999999999998E-3</v>
      </c>
      <c r="BT55" s="116">
        <f t="shared" si="241"/>
        <v>0</v>
      </c>
      <c r="BU55" s="33">
        <f t="shared" si="184"/>
        <v>0</v>
      </c>
      <c r="BV55" s="33">
        <f t="shared" si="250"/>
        <v>6.7024E-2</v>
      </c>
      <c r="BW55" s="33">
        <f t="shared" si="250"/>
        <v>0.109636</v>
      </c>
      <c r="BX55" s="77">
        <f t="shared" si="261"/>
        <v>12.2</v>
      </c>
      <c r="BY55" s="77">
        <f t="shared" si="262"/>
        <v>0</v>
      </c>
      <c r="BZ55" s="78">
        <f t="shared" si="264"/>
        <v>0</v>
      </c>
      <c r="CA55" s="77">
        <f t="shared" si="228"/>
        <v>255.23</v>
      </c>
      <c r="CB55" s="77">
        <f>(BH55+CA55)-((CI55*$AZ$1)+(CJ55*$AZ$1)+(K55*BL55))</f>
        <v>2189.0419999999999</v>
      </c>
      <c r="CC55" s="77">
        <f t="shared" si="229"/>
        <v>386.71615971999995</v>
      </c>
      <c r="CD55" s="77"/>
      <c r="CE55" s="27"/>
      <c r="CF55" s="79">
        <f>CF54</f>
        <v>0.25</v>
      </c>
      <c r="CG55" s="79"/>
      <c r="CH55" s="79">
        <f>1-CG55</f>
        <v>1</v>
      </c>
      <c r="CI55" s="72">
        <f>IF(K55&lt;4450,K55,4450)</f>
        <v>4450</v>
      </c>
      <c r="CJ55" s="72">
        <f>IF(K55&gt;4450,K55-CI55,0)</f>
        <v>9238</v>
      </c>
      <c r="CK55" s="27"/>
      <c r="CL55" s="27"/>
      <c r="CM55" s="30">
        <f t="shared" si="244"/>
        <v>-5.2399999999999999E-3</v>
      </c>
      <c r="CN55" s="27"/>
      <c r="CO55" s="27">
        <f t="shared" si="230"/>
        <v>-71.725120000000004</v>
      </c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</row>
    <row r="56" spans="1:242">
      <c r="A56" s="28"/>
      <c r="B56" s="27"/>
      <c r="C56" s="18"/>
      <c r="D56" s="27"/>
      <c r="E56" s="18"/>
      <c r="F56" s="27"/>
      <c r="G56" s="72"/>
      <c r="H56" s="72"/>
      <c r="I56" s="86"/>
      <c r="J56" s="71"/>
      <c r="K56" s="72"/>
      <c r="L56" s="82"/>
      <c r="M56" s="23"/>
      <c r="N56" s="23"/>
      <c r="O56" s="130"/>
      <c r="P56" s="83"/>
      <c r="Q56" s="23"/>
      <c r="R56" s="65"/>
      <c r="S56" s="26"/>
      <c r="T56" s="27"/>
      <c r="U56" s="29"/>
      <c r="V56" s="30"/>
      <c r="W56" s="30"/>
      <c r="X56" s="30"/>
      <c r="Y56" s="30"/>
      <c r="Z56" s="30"/>
      <c r="AA56" s="84"/>
      <c r="AB56" s="32"/>
      <c r="AC56" s="33"/>
      <c r="AE56" s="33"/>
      <c r="AF56" s="33"/>
      <c r="AG56" s="33"/>
      <c r="AH56" s="33"/>
      <c r="AI56" s="30"/>
      <c r="AJ56" s="30"/>
      <c r="AK56" s="76"/>
      <c r="AL56" s="76"/>
      <c r="AM56" s="76"/>
      <c r="AN56" s="76"/>
      <c r="AO56" s="77"/>
      <c r="AP56" s="78"/>
      <c r="AQ56" s="78"/>
      <c r="AR56" s="77"/>
      <c r="AS56" s="77"/>
      <c r="AT56" s="77"/>
      <c r="AU56" s="27"/>
      <c r="AV56" s="79"/>
      <c r="AW56" s="79"/>
      <c r="AX56" s="79"/>
      <c r="AY56" s="72"/>
      <c r="AZ56" s="72"/>
      <c r="BA56" s="27"/>
      <c r="BB56" s="29"/>
      <c r="BC56" s="30"/>
      <c r="BD56" s="30"/>
      <c r="BE56" s="30"/>
      <c r="BF56" s="30"/>
      <c r="BG56" s="30"/>
      <c r="BH56" s="84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116"/>
      <c r="BT56" s="116"/>
      <c r="BU56" s="33"/>
      <c r="BV56" s="33"/>
      <c r="BW56" s="33"/>
      <c r="BX56" s="77"/>
      <c r="BY56" s="77"/>
      <c r="BZ56" s="78"/>
      <c r="CA56" s="77"/>
      <c r="CB56" s="77"/>
      <c r="CC56" s="77"/>
      <c r="CD56" s="77"/>
      <c r="CE56" s="27"/>
      <c r="CF56" s="79"/>
      <c r="CG56" s="79"/>
      <c r="CH56" s="79"/>
      <c r="CI56" s="72"/>
      <c r="CJ56" s="72"/>
      <c r="CK56" s="27"/>
      <c r="CL56" s="27"/>
      <c r="CM56" s="30">
        <f t="shared" si="244"/>
        <v>-5.2399999999999999E-3</v>
      </c>
      <c r="CN56" s="27"/>
      <c r="CO56" s="27">
        <f t="shared" si="230"/>
        <v>0</v>
      </c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</row>
    <row r="57" spans="1:242">
      <c r="A57" s="28" t="e">
        <f>#REF!+1</f>
        <v>#REF!</v>
      </c>
      <c r="B57" s="49"/>
      <c r="C57" s="69" t="s">
        <v>46</v>
      </c>
      <c r="D57" s="68"/>
      <c r="E57" s="69"/>
      <c r="F57" s="27"/>
      <c r="G57" s="72">
        <v>15</v>
      </c>
      <c r="H57" s="72"/>
      <c r="I57" s="86">
        <v>0</v>
      </c>
      <c r="J57" s="71"/>
      <c r="K57" s="72">
        <f>G57*AV57*730</f>
        <v>5475</v>
      </c>
      <c r="L57" s="82"/>
      <c r="M57" s="23">
        <f>AA57+AR57+AT57</f>
        <v>957.89306639999995</v>
      </c>
      <c r="N57" s="23"/>
      <c r="O57" s="130">
        <f t="shared" si="251"/>
        <v>1049.941149</v>
      </c>
      <c r="P57" s="83"/>
      <c r="Q57" s="23">
        <f>O57-M57</f>
        <v>92.048082600000043</v>
      </c>
      <c r="R57" s="65"/>
      <c r="S57" s="26">
        <f>ROUND(Q57/M57,3)</f>
        <v>9.6000000000000002E-2</v>
      </c>
      <c r="T57" s="27"/>
      <c r="U57" s="29">
        <f>$U$51</f>
        <v>28</v>
      </c>
      <c r="V57" s="30">
        <f>$V$51</f>
        <v>0.13059999999999999</v>
      </c>
      <c r="W57" s="30">
        <f>$W$51</f>
        <v>0.11581</v>
      </c>
      <c r="X57" s="30"/>
      <c r="Y57" s="30"/>
      <c r="Z57" s="30"/>
      <c r="AA57" s="84">
        <f>ROUND(U57+(V57*AY57)+(W57*AZ57)+(AO57*(G57-10)),2)</f>
        <v>769.68</v>
      </c>
      <c r="AB57" s="32"/>
      <c r="AC57" s="33">
        <f>$AC$43</f>
        <v>1</v>
      </c>
      <c r="AD57" s="15">
        <f>AD$43</f>
        <v>5.7300000000000005E-4</v>
      </c>
      <c r="AE57" s="33">
        <f>AE$43</f>
        <v>1.2200000000000003E-2</v>
      </c>
      <c r="AF57" s="33">
        <f>AF$43</f>
        <v>0</v>
      </c>
      <c r="AG57" s="33">
        <f t="shared" si="218"/>
        <v>5.8E-4</v>
      </c>
      <c r="AH57" s="33">
        <f t="shared" si="254"/>
        <v>-4.6999999999999999E-4</v>
      </c>
      <c r="AI57" s="30">
        <f t="shared" si="254"/>
        <v>1.9499999999999999E-3</v>
      </c>
      <c r="AJ57" s="30">
        <f t="shared" si="254"/>
        <v>0</v>
      </c>
      <c r="AK57" s="76">
        <f>$AK$43</f>
        <v>0</v>
      </c>
      <c r="AL57" s="76">
        <f t="shared" si="255"/>
        <v>0</v>
      </c>
      <c r="AM57" s="76">
        <f t="shared" si="221"/>
        <v>6.7024E-2</v>
      </c>
      <c r="AN57" s="76">
        <f t="shared" si="221"/>
        <v>0.109636</v>
      </c>
      <c r="AO57" s="77">
        <f t="shared" si="256"/>
        <v>8.36</v>
      </c>
      <c r="AP57" s="78">
        <f>AP51</f>
        <v>0</v>
      </c>
      <c r="AQ57" s="78">
        <f>AQ51</f>
        <v>0</v>
      </c>
      <c r="AR57" s="77">
        <f>ROUND(AC57+(K57*(AD57+AE57+AF57+AG57+AI57+AK57+AH57))+(G57*AJ57),2)</f>
        <v>82.21</v>
      </c>
      <c r="AS57" s="77">
        <f>(AA57+AR57)-((CI57*$AZ$1)+(CJ57*$AZ$1)+(K57*AE57))</f>
        <v>600.04</v>
      </c>
      <c r="AT57" s="77">
        <f t="shared" si="258"/>
        <v>106.00306639999999</v>
      </c>
      <c r="AU57" s="27"/>
      <c r="AV57" s="79">
        <f>+E58</f>
        <v>0.5</v>
      </c>
      <c r="AW57" s="79"/>
      <c r="AX57" s="79">
        <f>1-AW57</f>
        <v>1</v>
      </c>
      <c r="AY57" s="72">
        <f>IF(K57&lt;4450,K57,4450)</f>
        <v>4450</v>
      </c>
      <c r="AZ57" s="72">
        <f>IF(K57&gt;4450,K57-AY57,0)</f>
        <v>1025</v>
      </c>
      <c r="BA57" s="27"/>
      <c r="BB57" s="29">
        <f t="shared" si="260"/>
        <v>31</v>
      </c>
      <c r="BC57" s="30">
        <f t="shared" si="260"/>
        <v>0.14327000000000001</v>
      </c>
      <c r="BD57" s="30">
        <f t="shared" si="260"/>
        <v>0.11928</v>
      </c>
      <c r="BE57" s="30"/>
      <c r="BF57" s="30"/>
      <c r="BG57" s="30"/>
      <c r="BH57" s="84">
        <f>ROUND(BB57+(BC57*AY57)+(BD57*AZ57),2)+IF(G57&gt;10,G57-10,0)*BX57</f>
        <v>851.81</v>
      </c>
      <c r="BI57" s="33">
        <f t="shared" ref="BI57:BN61" si="265">AB57</f>
        <v>0</v>
      </c>
      <c r="BJ57" s="33">
        <f t="shared" si="265"/>
        <v>1</v>
      </c>
      <c r="BK57" s="33">
        <f t="shared" si="265"/>
        <v>5.7300000000000005E-4</v>
      </c>
      <c r="BL57" s="33">
        <f t="shared" si="265"/>
        <v>1.2200000000000003E-2</v>
      </c>
      <c r="BM57" s="33">
        <f t="shared" si="265"/>
        <v>0</v>
      </c>
      <c r="BN57" s="33">
        <f t="shared" si="265"/>
        <v>5.8E-4</v>
      </c>
      <c r="BO57" s="33">
        <f>BO43</f>
        <v>-4.6999999999999999E-4</v>
      </c>
      <c r="BP57" s="33">
        <f>BP43</f>
        <v>1.9499999999999999E-3</v>
      </c>
      <c r="BQ57" s="33">
        <f t="shared" si="239"/>
        <v>0</v>
      </c>
      <c r="BR57" s="33">
        <f>AK57</f>
        <v>0</v>
      </c>
      <c r="BS57" s="116">
        <f t="shared" si="240"/>
        <v>3.7399999999999998E-3</v>
      </c>
      <c r="BT57" s="116">
        <f t="shared" si="241"/>
        <v>0</v>
      </c>
      <c r="BU57" s="33">
        <f>BU43</f>
        <v>0</v>
      </c>
      <c r="BV57" s="33">
        <f t="shared" ref="BV57:BW61" si="266">AM57</f>
        <v>6.7024E-2</v>
      </c>
      <c r="BW57" s="33">
        <f t="shared" si="266"/>
        <v>0.109636</v>
      </c>
      <c r="BX57" s="77">
        <f>BX51</f>
        <v>12.2</v>
      </c>
      <c r="BY57" s="77">
        <f>BY51</f>
        <v>0</v>
      </c>
      <c r="BZ57" s="78">
        <f>BZ51</f>
        <v>0</v>
      </c>
      <c r="CA57" s="77">
        <f t="shared" si="228"/>
        <v>102.69</v>
      </c>
      <c r="CB57" s="77">
        <f>(BH57+CA57)-((CI57*$AZ$1)+(CJ57*$AZ$1)+(K57*BL57))</f>
        <v>702.65</v>
      </c>
      <c r="CC57" s="77">
        <f t="shared" si="229"/>
        <v>124.13014899999999</v>
      </c>
      <c r="CD57" s="77"/>
      <c r="CE57" s="27"/>
      <c r="CF57" s="79">
        <f>$E$58</f>
        <v>0.5</v>
      </c>
      <c r="CG57" s="79"/>
      <c r="CH57" s="79">
        <f>1-CG57</f>
        <v>1</v>
      </c>
      <c r="CI57" s="72">
        <f>IF(K57&lt;4450,K57,4450)</f>
        <v>4450</v>
      </c>
      <c r="CJ57" s="72">
        <f>IF(K57&gt;4450,K57-CI57,0)</f>
        <v>1025</v>
      </c>
      <c r="CK57" s="27"/>
      <c r="CL57" s="27"/>
      <c r="CM57" s="30">
        <f t="shared" si="244"/>
        <v>-5.2399999999999999E-3</v>
      </c>
      <c r="CN57" s="27"/>
      <c r="CO57" s="27">
        <f t="shared" si="230"/>
        <v>-28.689</v>
      </c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</row>
    <row r="58" spans="1:242">
      <c r="A58" s="28" t="e">
        <f>A57+1</f>
        <v>#REF!</v>
      </c>
      <c r="B58" s="49"/>
      <c r="C58" s="85">
        <v>0.5</v>
      </c>
      <c r="D58" s="27"/>
      <c r="E58" s="85">
        <v>0.5</v>
      </c>
      <c r="F58" s="27"/>
      <c r="G58" s="72">
        <v>25</v>
      </c>
      <c r="H58" s="72"/>
      <c r="I58" s="86">
        <v>0</v>
      </c>
      <c r="J58" s="71"/>
      <c r="K58" s="72">
        <f>G58*AV58*730</f>
        <v>9125</v>
      </c>
      <c r="L58" s="82"/>
      <c r="M58" s="23">
        <f>AA58+AR58+AT58</f>
        <v>1587.6791828</v>
      </c>
      <c r="N58" s="23"/>
      <c r="O58" s="130">
        <f t="shared" si="251"/>
        <v>1736.7664672000001</v>
      </c>
      <c r="P58" s="83"/>
      <c r="Q58" s="23">
        <f>O58-M58</f>
        <v>149.08728440000004</v>
      </c>
      <c r="R58" s="65"/>
      <c r="S58" s="26">
        <f>ROUND(Q58/M58,3)</f>
        <v>9.4E-2</v>
      </c>
      <c r="T58" s="27"/>
      <c r="U58" s="29">
        <f>$U$51</f>
        <v>28</v>
      </c>
      <c r="V58" s="30">
        <f>$V$51</f>
        <v>0.13059999999999999</v>
      </c>
      <c r="W58" s="30">
        <f>$W$51</f>
        <v>0.11581</v>
      </c>
      <c r="X58" s="30"/>
      <c r="Y58" s="30"/>
      <c r="Z58" s="30"/>
      <c r="AA58" s="84">
        <f>ROUND(U58+(V58*AY58)+(W58*AZ58)+(AO58*(G58-10)),2)</f>
        <v>1275.98</v>
      </c>
      <c r="AB58" s="32"/>
      <c r="AC58" s="33">
        <f t="shared" ref="AC58:AC61" si="267">$AC$43</f>
        <v>1</v>
      </c>
      <c r="AD58" s="15">
        <f>AD$43</f>
        <v>5.7300000000000005E-4</v>
      </c>
      <c r="AE58" s="33">
        <f t="shared" ref="AE58:AG63" si="268">AE$43</f>
        <v>1.2200000000000003E-2</v>
      </c>
      <c r="AF58" s="33">
        <f t="shared" si="268"/>
        <v>0</v>
      </c>
      <c r="AG58" s="33">
        <f t="shared" si="218"/>
        <v>5.8E-4</v>
      </c>
      <c r="AH58" s="33">
        <f t="shared" si="254"/>
        <v>-4.6999999999999999E-4</v>
      </c>
      <c r="AI58" s="30">
        <f t="shared" si="254"/>
        <v>1.9499999999999999E-3</v>
      </c>
      <c r="AJ58" s="30">
        <f t="shared" si="254"/>
        <v>0</v>
      </c>
      <c r="AK58" s="76">
        <f>$AK$43</f>
        <v>0</v>
      </c>
      <c r="AL58" s="76">
        <f t="shared" si="255"/>
        <v>0</v>
      </c>
      <c r="AM58" s="76">
        <f t="shared" si="221"/>
        <v>6.7024E-2</v>
      </c>
      <c r="AN58" s="76">
        <f t="shared" si="221"/>
        <v>0.109636</v>
      </c>
      <c r="AO58" s="77">
        <f t="shared" si="256"/>
        <v>8.36</v>
      </c>
      <c r="AP58" s="78">
        <f t="shared" ref="AP58:AQ60" si="269">AP51</f>
        <v>0</v>
      </c>
      <c r="AQ58" s="78">
        <f t="shared" si="269"/>
        <v>0</v>
      </c>
      <c r="AR58" s="77">
        <f>ROUND(AC58+(K58*(AD58+AE58+AF58+AG58+AI58+AK58+AH58))+(G58*AJ58),2)</f>
        <v>136.35</v>
      </c>
      <c r="AS58" s="77">
        <f>(AA58+AR58)-((CI58*$AZ$1)+(CJ58*$AZ$1)+(K58*AE58))</f>
        <v>992.57999999999993</v>
      </c>
      <c r="AT58" s="77">
        <f t="shared" si="258"/>
        <v>175.34918279999999</v>
      </c>
      <c r="AU58" s="27"/>
      <c r="AV58" s="79">
        <f>AV57</f>
        <v>0.5</v>
      </c>
      <c r="AW58" s="79"/>
      <c r="AX58" s="79">
        <f>1-AW58</f>
        <v>1</v>
      </c>
      <c r="AY58" s="72">
        <f>IF(K58&lt;4450,K58,4450)</f>
        <v>4450</v>
      </c>
      <c r="AZ58" s="72">
        <f>IF(K58&gt;4450,K58-AY58,0)</f>
        <v>4675</v>
      </c>
      <c r="BA58" s="27"/>
      <c r="BB58" s="29">
        <f t="shared" si="260"/>
        <v>31</v>
      </c>
      <c r="BC58" s="30">
        <f t="shared" si="260"/>
        <v>0.14327000000000001</v>
      </c>
      <c r="BD58" s="30">
        <f t="shared" si="260"/>
        <v>0.11928</v>
      </c>
      <c r="BE58" s="30"/>
      <c r="BF58" s="30"/>
      <c r="BG58" s="30"/>
      <c r="BH58" s="84">
        <f>ROUND(BB58+(BC58*AY58)+(BD58*AZ58),2)+IF(G58&gt;10,G58-10,0)*BX58</f>
        <v>1409.19</v>
      </c>
      <c r="BI58" s="33">
        <f t="shared" si="265"/>
        <v>0</v>
      </c>
      <c r="BJ58" s="33">
        <f t="shared" si="265"/>
        <v>1</v>
      </c>
      <c r="BK58" s="33">
        <f t="shared" si="265"/>
        <v>5.7300000000000005E-4</v>
      </c>
      <c r="BL58" s="33">
        <f t="shared" si="265"/>
        <v>1.2200000000000003E-2</v>
      </c>
      <c r="BM58" s="33">
        <f t="shared" si="265"/>
        <v>0</v>
      </c>
      <c r="BN58" s="33">
        <f t="shared" si="265"/>
        <v>5.8E-4</v>
      </c>
      <c r="BO58" s="33">
        <f t="shared" si="237"/>
        <v>-4.6999999999999999E-4</v>
      </c>
      <c r="BP58" s="33">
        <f t="shared" si="238"/>
        <v>1.9499999999999999E-3</v>
      </c>
      <c r="BQ58" s="33">
        <f t="shared" si="239"/>
        <v>0</v>
      </c>
      <c r="BR58" s="33">
        <f>AK58</f>
        <v>0</v>
      </c>
      <c r="BS58" s="116">
        <f t="shared" si="240"/>
        <v>3.7399999999999998E-3</v>
      </c>
      <c r="BT58" s="116">
        <f t="shared" si="241"/>
        <v>0</v>
      </c>
      <c r="BU58" s="33">
        <f t="shared" si="184"/>
        <v>0</v>
      </c>
      <c r="BV58" s="33">
        <f t="shared" si="266"/>
        <v>6.7024E-2</v>
      </c>
      <c r="BW58" s="33">
        <f t="shared" si="266"/>
        <v>0.109636</v>
      </c>
      <c r="BX58" s="77">
        <f>BX57</f>
        <v>12.2</v>
      </c>
      <c r="BY58" s="77">
        <f>BY57</f>
        <v>0</v>
      </c>
      <c r="BZ58" s="78">
        <f>BZ51</f>
        <v>0</v>
      </c>
      <c r="CA58" s="77">
        <f t="shared" si="228"/>
        <v>170.48</v>
      </c>
      <c r="CB58" s="77">
        <f>(BH58+CA58)-((CI58*$AZ$1)+(CJ58*$AZ$1)+(K58*BL58))</f>
        <v>1159.92</v>
      </c>
      <c r="CC58" s="77">
        <f t="shared" si="229"/>
        <v>204.9114672</v>
      </c>
      <c r="CD58" s="77"/>
      <c r="CE58" s="27"/>
      <c r="CF58" s="79">
        <f>CF57</f>
        <v>0.5</v>
      </c>
      <c r="CG58" s="79"/>
      <c r="CH58" s="79">
        <f>1-CG58</f>
        <v>1</v>
      </c>
      <c r="CI58" s="72">
        <f>IF(K58&lt;4450,K58,4450)</f>
        <v>4450</v>
      </c>
      <c r="CJ58" s="72">
        <f>IF(K58&gt;4450,K58-CI58,0)</f>
        <v>4675</v>
      </c>
      <c r="CK58" s="27"/>
      <c r="CL58" s="27"/>
      <c r="CM58" s="30">
        <f t="shared" si="244"/>
        <v>-5.2399999999999999E-3</v>
      </c>
      <c r="CN58" s="27"/>
      <c r="CO58" s="27">
        <f t="shared" si="230"/>
        <v>-47.814999999999998</v>
      </c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</row>
    <row r="59" spans="1:242">
      <c r="A59" s="28" t="e">
        <f>A58+1</f>
        <v>#REF!</v>
      </c>
      <c r="B59" s="49"/>
      <c r="C59" s="85"/>
      <c r="D59" s="27"/>
      <c r="E59" s="85"/>
      <c r="F59" s="27"/>
      <c r="G59" s="72">
        <v>31</v>
      </c>
      <c r="H59" s="72"/>
      <c r="I59" s="86"/>
      <c r="J59" s="71"/>
      <c r="K59" s="72">
        <f>G59*AV59*730</f>
        <v>11315</v>
      </c>
      <c r="L59" s="82"/>
      <c r="M59" s="23">
        <f>AA59+AR59+AT59</f>
        <v>1965.5696791999999</v>
      </c>
      <c r="N59" s="23"/>
      <c r="O59" s="130">
        <f t="shared" si="251"/>
        <v>2148.8475382000006</v>
      </c>
      <c r="P59" s="83"/>
      <c r="Q59" s="23">
        <f>O59-M59</f>
        <v>183.27785900000072</v>
      </c>
      <c r="R59" s="65"/>
      <c r="S59" s="26">
        <f>ROUND(Q59/M59,3)</f>
        <v>9.2999999999999999E-2</v>
      </c>
      <c r="T59" s="27"/>
      <c r="U59" s="29">
        <f>$U$51</f>
        <v>28</v>
      </c>
      <c r="V59" s="30">
        <f>$V$51</f>
        <v>0.13059999999999999</v>
      </c>
      <c r="W59" s="30">
        <f>$W$51</f>
        <v>0.11581</v>
      </c>
      <c r="X59" s="30"/>
      <c r="Y59" s="30"/>
      <c r="Z59" s="30"/>
      <c r="AA59" s="84">
        <f>ROUND(U59+(V59*AY59)+(W59*AZ59)+(AO59*(G59-10)),2)</f>
        <v>1579.77</v>
      </c>
      <c r="AB59" s="32"/>
      <c r="AC59" s="33">
        <f t="shared" si="267"/>
        <v>1</v>
      </c>
      <c r="AD59" s="15">
        <f>AD$43</f>
        <v>5.7300000000000005E-4</v>
      </c>
      <c r="AE59" s="33">
        <f t="shared" si="268"/>
        <v>1.2200000000000003E-2</v>
      </c>
      <c r="AF59" s="33">
        <f t="shared" si="268"/>
        <v>0</v>
      </c>
      <c r="AG59" s="33">
        <f t="shared" si="218"/>
        <v>5.8E-4</v>
      </c>
      <c r="AH59" s="33">
        <f t="shared" si="254"/>
        <v>-4.6999999999999999E-4</v>
      </c>
      <c r="AI59" s="30">
        <f t="shared" si="254"/>
        <v>1.9499999999999999E-3</v>
      </c>
      <c r="AJ59" s="30">
        <f t="shared" si="254"/>
        <v>0</v>
      </c>
      <c r="AK59" s="76">
        <f>$AK$43</f>
        <v>0</v>
      </c>
      <c r="AL59" s="76">
        <f t="shared" si="255"/>
        <v>0</v>
      </c>
      <c r="AM59" s="76">
        <f t="shared" si="221"/>
        <v>6.7024E-2</v>
      </c>
      <c r="AN59" s="76">
        <f t="shared" si="221"/>
        <v>0.109636</v>
      </c>
      <c r="AO59" s="77">
        <f t="shared" si="256"/>
        <v>8.36</v>
      </c>
      <c r="AP59" s="78">
        <f t="shared" si="269"/>
        <v>0</v>
      </c>
      <c r="AQ59" s="78">
        <f t="shared" si="269"/>
        <v>0</v>
      </c>
      <c r="AR59" s="77">
        <f>ROUND(AC59+(K59*(AD59+AE59+AF59+AG59+AI59+AK59+AH59))+(G59*AJ59),2)</f>
        <v>168.84</v>
      </c>
      <c r="AS59" s="77">
        <f>(AA59+AR59)-((CI59*$AZ$1)+(CJ59*$AZ$1)+(K59*AE59))</f>
        <v>1228.1199999999999</v>
      </c>
      <c r="AT59" s="77">
        <f t="shared" si="258"/>
        <v>216.95967919999998</v>
      </c>
      <c r="AU59" s="27"/>
      <c r="AV59" s="79">
        <f>AV58</f>
        <v>0.5</v>
      </c>
      <c r="AW59" s="79"/>
      <c r="AX59" s="79">
        <f>1-AW59</f>
        <v>1</v>
      </c>
      <c r="AY59" s="72">
        <f>IF(K59&lt;4450,K59,4450)</f>
        <v>4450</v>
      </c>
      <c r="AZ59" s="72">
        <f>IF(K59&gt;4450,K59-AY59,0)</f>
        <v>6865</v>
      </c>
      <c r="BA59" s="27"/>
      <c r="BB59" s="29">
        <f t="shared" si="260"/>
        <v>31</v>
      </c>
      <c r="BC59" s="30">
        <f t="shared" si="260"/>
        <v>0.14327000000000001</v>
      </c>
      <c r="BD59" s="30">
        <f t="shared" si="260"/>
        <v>0.11928</v>
      </c>
      <c r="BE59" s="30"/>
      <c r="BF59" s="30"/>
      <c r="BG59" s="30"/>
      <c r="BH59" s="84">
        <f>ROUND(BB59+(BC59*AY59)+(BD59*AZ59),2)+IF(G59&gt;10,G59-10,0)*BX59</f>
        <v>1743.6100000000001</v>
      </c>
      <c r="BI59" s="33">
        <f t="shared" si="265"/>
        <v>0</v>
      </c>
      <c r="BJ59" s="33">
        <f t="shared" si="265"/>
        <v>1</v>
      </c>
      <c r="BK59" s="33">
        <f t="shared" si="265"/>
        <v>5.7300000000000005E-4</v>
      </c>
      <c r="BL59" s="33">
        <f t="shared" si="265"/>
        <v>1.2200000000000003E-2</v>
      </c>
      <c r="BM59" s="33">
        <f t="shared" si="265"/>
        <v>0</v>
      </c>
      <c r="BN59" s="33">
        <f t="shared" si="265"/>
        <v>5.8E-4</v>
      </c>
      <c r="BO59" s="33">
        <f t="shared" si="237"/>
        <v>-4.6999999999999999E-4</v>
      </c>
      <c r="BP59" s="33">
        <f t="shared" si="238"/>
        <v>1.9499999999999999E-3</v>
      </c>
      <c r="BQ59" s="33">
        <f t="shared" si="239"/>
        <v>0</v>
      </c>
      <c r="BR59" s="33">
        <f>AK59</f>
        <v>0</v>
      </c>
      <c r="BS59" s="116">
        <f t="shared" si="240"/>
        <v>3.7399999999999998E-3</v>
      </c>
      <c r="BT59" s="116">
        <f t="shared" si="241"/>
        <v>0</v>
      </c>
      <c r="BU59" s="33">
        <f t="shared" si="184"/>
        <v>0</v>
      </c>
      <c r="BV59" s="33">
        <f t="shared" si="266"/>
        <v>6.7024E-2</v>
      </c>
      <c r="BW59" s="33">
        <f t="shared" si="266"/>
        <v>0.109636</v>
      </c>
      <c r="BX59" s="77">
        <f t="shared" ref="BX59:BX61" si="270">BX58</f>
        <v>12.2</v>
      </c>
      <c r="BY59" s="77">
        <f t="shared" ref="BY59:BY61" si="271">BY58</f>
        <v>0</v>
      </c>
      <c r="BZ59" s="78">
        <f>BZ52</f>
        <v>0</v>
      </c>
      <c r="CA59" s="77">
        <f t="shared" si="228"/>
        <v>211.15</v>
      </c>
      <c r="CB59" s="77">
        <f>(BH59+CA59)-((CI59*$AZ$1)+(CJ59*$AZ$1)+(K59*BL59))</f>
        <v>1434.2700000000002</v>
      </c>
      <c r="CC59" s="77">
        <f t="shared" si="229"/>
        <v>253.37813820000005</v>
      </c>
      <c r="CD59" s="77"/>
      <c r="CE59" s="27"/>
      <c r="CF59" s="79">
        <f>CF58</f>
        <v>0.5</v>
      </c>
      <c r="CG59" s="79"/>
      <c r="CH59" s="79">
        <f>1-CG59</f>
        <v>1</v>
      </c>
      <c r="CI59" s="72">
        <f>IF(K59&lt;4450,K59,4450)</f>
        <v>4450</v>
      </c>
      <c r="CJ59" s="72">
        <f>IF(K59&gt;4450,K59-CI59,0)</f>
        <v>6865</v>
      </c>
      <c r="CK59" s="27"/>
      <c r="CL59" s="27"/>
      <c r="CM59" s="30">
        <f t="shared" si="244"/>
        <v>-5.2399999999999999E-3</v>
      </c>
      <c r="CN59" s="27"/>
      <c r="CO59" s="27">
        <f t="shared" si="230"/>
        <v>-59.290599999999998</v>
      </c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</row>
    <row r="60" spans="1:242">
      <c r="A60" s="28" t="e">
        <f>A59+1</f>
        <v>#REF!</v>
      </c>
      <c r="B60" s="49"/>
      <c r="C60" s="85"/>
      <c r="D60" s="27"/>
      <c r="E60" s="85"/>
      <c r="F60" s="27"/>
      <c r="G60" s="72">
        <v>50</v>
      </c>
      <c r="H60" s="72"/>
      <c r="I60" s="86"/>
      <c r="J60" s="71"/>
      <c r="K60" s="72">
        <f>G60*AV60*730</f>
        <v>18250</v>
      </c>
      <c r="L60" s="82"/>
      <c r="M60" s="23">
        <f>AA60+AR60+AT60</f>
        <v>3162.1680069999998</v>
      </c>
      <c r="N60" s="23"/>
      <c r="O60" s="130">
        <f t="shared" si="251"/>
        <v>3453.8121127999998</v>
      </c>
      <c r="P60" s="83"/>
      <c r="Q60" s="23">
        <f>O60-M60</f>
        <v>291.64410580000003</v>
      </c>
      <c r="R60" s="65"/>
      <c r="S60" s="26">
        <f>ROUND(Q60/M60,3)</f>
        <v>9.1999999999999998E-2</v>
      </c>
      <c r="T60" s="27"/>
      <c r="U60" s="29">
        <f>$U$51</f>
        <v>28</v>
      </c>
      <c r="V60" s="30">
        <f>$V$51</f>
        <v>0.13059999999999999</v>
      </c>
      <c r="W60" s="30">
        <f>$W$51</f>
        <v>0.11581</v>
      </c>
      <c r="X60" s="30"/>
      <c r="Y60" s="30"/>
      <c r="Z60" s="30"/>
      <c r="AA60" s="84">
        <f>ROUND(U60+(V60*AY60)+(W60*AZ60)+(AO60*(G60-10)),2)</f>
        <v>2541.75</v>
      </c>
      <c r="AB60" s="32"/>
      <c r="AC60" s="33">
        <f t="shared" si="267"/>
        <v>1</v>
      </c>
      <c r="AD60" s="15">
        <f>AD$43</f>
        <v>5.7300000000000005E-4</v>
      </c>
      <c r="AE60" s="33">
        <f t="shared" si="268"/>
        <v>1.2200000000000003E-2</v>
      </c>
      <c r="AF60" s="33">
        <f t="shared" si="268"/>
        <v>0</v>
      </c>
      <c r="AG60" s="33">
        <f t="shared" si="268"/>
        <v>5.8E-4</v>
      </c>
      <c r="AH60" s="33">
        <f t="shared" si="254"/>
        <v>-4.6999999999999999E-4</v>
      </c>
      <c r="AI60" s="30">
        <f t="shared" si="254"/>
        <v>1.9499999999999999E-3</v>
      </c>
      <c r="AJ60" s="30">
        <f t="shared" si="254"/>
        <v>0</v>
      </c>
      <c r="AK60" s="76">
        <f>$AK$43</f>
        <v>0</v>
      </c>
      <c r="AL60" s="76">
        <f t="shared" si="255"/>
        <v>0</v>
      </c>
      <c r="AM60" s="76">
        <f t="shared" si="221"/>
        <v>6.7024E-2</v>
      </c>
      <c r="AN60" s="76">
        <f t="shared" si="221"/>
        <v>0.109636</v>
      </c>
      <c r="AO60" s="77">
        <f t="shared" si="256"/>
        <v>8.36</v>
      </c>
      <c r="AP60" s="78">
        <f t="shared" si="269"/>
        <v>0</v>
      </c>
      <c r="AQ60" s="78">
        <f t="shared" si="269"/>
        <v>0</v>
      </c>
      <c r="AR60" s="77">
        <f>ROUND(AC60+(K60*(AD60+AE60+AF60+AG60+AI60+AK60+AH60))+(G60*AJ60),2)</f>
        <v>271.7</v>
      </c>
      <c r="AS60" s="77">
        <f>(AA60+AR60)-((CI60*$AZ$1)+(CJ60*$AZ$1)+(K60*AE60))</f>
        <v>1973.9499999999998</v>
      </c>
      <c r="AT60" s="77">
        <f t="shared" si="258"/>
        <v>348.71800699999994</v>
      </c>
      <c r="AU60" s="27"/>
      <c r="AV60" s="79">
        <f>AV59</f>
        <v>0.5</v>
      </c>
      <c r="AW60" s="79"/>
      <c r="AX60" s="79">
        <f>1-AW60</f>
        <v>1</v>
      </c>
      <c r="AY60" s="72">
        <f>IF(K60&lt;4450,K60,4450)</f>
        <v>4450</v>
      </c>
      <c r="AZ60" s="72">
        <f>IF(K60&gt;4450,K60-AY60,0)</f>
        <v>13800</v>
      </c>
      <c r="BA60" s="27"/>
      <c r="BB60" s="29">
        <f t="shared" si="260"/>
        <v>31</v>
      </c>
      <c r="BC60" s="30">
        <f t="shared" si="260"/>
        <v>0.14327000000000001</v>
      </c>
      <c r="BD60" s="30">
        <f t="shared" si="260"/>
        <v>0.11928</v>
      </c>
      <c r="BE60" s="30"/>
      <c r="BF60" s="30"/>
      <c r="BG60" s="30"/>
      <c r="BH60" s="84">
        <f>ROUND(BB60+(BC60*AY60)+(BD60*AZ60),2)+IF(G60&gt;10,G60-10,0)*BX60</f>
        <v>2802.62</v>
      </c>
      <c r="BI60" s="33">
        <f t="shared" si="265"/>
        <v>0</v>
      </c>
      <c r="BJ60" s="33">
        <f t="shared" si="265"/>
        <v>1</v>
      </c>
      <c r="BK60" s="33">
        <f t="shared" si="265"/>
        <v>5.7300000000000005E-4</v>
      </c>
      <c r="BL60" s="33">
        <f t="shared" si="265"/>
        <v>1.2200000000000003E-2</v>
      </c>
      <c r="BM60" s="33">
        <f t="shared" si="265"/>
        <v>0</v>
      </c>
      <c r="BN60" s="33">
        <f t="shared" si="265"/>
        <v>5.8E-4</v>
      </c>
      <c r="BO60" s="33">
        <f t="shared" si="237"/>
        <v>-4.6999999999999999E-4</v>
      </c>
      <c r="BP60" s="33">
        <f t="shared" si="238"/>
        <v>1.9499999999999999E-3</v>
      </c>
      <c r="BQ60" s="33">
        <f t="shared" si="239"/>
        <v>0</v>
      </c>
      <c r="BR60" s="33">
        <f>AK60</f>
        <v>0</v>
      </c>
      <c r="BS60" s="116">
        <f t="shared" si="240"/>
        <v>3.7399999999999998E-3</v>
      </c>
      <c r="BT60" s="116">
        <f t="shared" si="241"/>
        <v>0</v>
      </c>
      <c r="BU60" s="33">
        <f t="shared" si="184"/>
        <v>0</v>
      </c>
      <c r="BV60" s="33">
        <f t="shared" si="266"/>
        <v>6.7024E-2</v>
      </c>
      <c r="BW60" s="33">
        <f t="shared" si="266"/>
        <v>0.109636</v>
      </c>
      <c r="BX60" s="77">
        <f t="shared" si="270"/>
        <v>12.2</v>
      </c>
      <c r="BY60" s="77">
        <f t="shared" si="271"/>
        <v>0</v>
      </c>
      <c r="BZ60" s="78">
        <f>BZ53</f>
        <v>0</v>
      </c>
      <c r="CA60" s="77">
        <f t="shared" si="228"/>
        <v>339.96</v>
      </c>
      <c r="CB60" s="77">
        <f>(BH60+CA60)-((CI60*$AZ$1)+(CJ60*$AZ$1)+(K60*BL60))</f>
        <v>2303.08</v>
      </c>
      <c r="CC60" s="77">
        <f t="shared" si="229"/>
        <v>406.86211279999998</v>
      </c>
      <c r="CD60" s="77"/>
      <c r="CE60" s="27"/>
      <c r="CF60" s="79">
        <f>CF59</f>
        <v>0.5</v>
      </c>
      <c r="CG60" s="79"/>
      <c r="CH60" s="79">
        <f>1-CG60</f>
        <v>1</v>
      </c>
      <c r="CI60" s="72">
        <f>IF(K60&lt;4450,K60,4450)</f>
        <v>4450</v>
      </c>
      <c r="CJ60" s="72">
        <f>IF(K60&gt;4450,K60-CI60,0)</f>
        <v>13800</v>
      </c>
      <c r="CK60" s="27"/>
      <c r="CL60" s="27"/>
      <c r="CM60" s="30">
        <f t="shared" si="244"/>
        <v>-5.2399999999999999E-3</v>
      </c>
      <c r="CN60" s="27"/>
      <c r="CO60" s="27">
        <f t="shared" si="230"/>
        <v>-95.63</v>
      </c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</row>
    <row r="61" spans="1:242">
      <c r="A61" s="28" t="e">
        <f>A60+1</f>
        <v>#REF!</v>
      </c>
      <c r="B61" s="27"/>
      <c r="C61" s="18"/>
      <c r="D61" s="27"/>
      <c r="E61" s="18"/>
      <c r="F61" s="27"/>
      <c r="G61" s="72">
        <v>75</v>
      </c>
      <c r="H61" s="72"/>
      <c r="I61" s="86">
        <v>0</v>
      </c>
      <c r="J61" s="71"/>
      <c r="K61" s="72">
        <f>G61*AV61*730</f>
        <v>27375</v>
      </c>
      <c r="L61" s="82"/>
      <c r="M61" s="23">
        <f>AA61+AR61+AT61</f>
        <v>4736.6450646000003</v>
      </c>
      <c r="N61" s="23"/>
      <c r="O61" s="130">
        <f t="shared" si="251"/>
        <v>5170.8577583999995</v>
      </c>
      <c r="P61" s="83"/>
      <c r="Q61" s="23">
        <f>O61-M61</f>
        <v>434.21269379999922</v>
      </c>
      <c r="R61" s="65"/>
      <c r="S61" s="26">
        <f>ROUND(Q61/M61,3)</f>
        <v>9.1999999999999998E-2</v>
      </c>
      <c r="T61" s="27"/>
      <c r="U61" s="29">
        <f>$U$51</f>
        <v>28</v>
      </c>
      <c r="V61" s="30">
        <f>$V$51</f>
        <v>0.13059999999999999</v>
      </c>
      <c r="W61" s="30">
        <f>$W$51</f>
        <v>0.11581</v>
      </c>
      <c r="X61" s="30"/>
      <c r="Y61" s="30"/>
      <c r="Z61" s="30"/>
      <c r="AA61" s="84">
        <f>ROUND(U61+(V61*AY61)+(W61*AZ61)+(AO61*(G61-10)),2)</f>
        <v>3807.51</v>
      </c>
      <c r="AB61" s="32"/>
      <c r="AC61" s="33">
        <f t="shared" si="267"/>
        <v>1</v>
      </c>
      <c r="AD61" s="15">
        <f>AD$43</f>
        <v>5.7300000000000005E-4</v>
      </c>
      <c r="AE61" s="33">
        <f t="shared" si="268"/>
        <v>1.2200000000000003E-2</v>
      </c>
      <c r="AF61" s="33">
        <f t="shared" si="268"/>
        <v>0</v>
      </c>
      <c r="AG61" s="33">
        <f t="shared" si="268"/>
        <v>5.8E-4</v>
      </c>
      <c r="AH61" s="33">
        <f t="shared" si="254"/>
        <v>-4.6999999999999999E-4</v>
      </c>
      <c r="AI61" s="30">
        <f t="shared" si="254"/>
        <v>1.9499999999999999E-3</v>
      </c>
      <c r="AJ61" s="30">
        <f t="shared" si="254"/>
        <v>0</v>
      </c>
      <c r="AK61" s="76">
        <f>$AK$43</f>
        <v>0</v>
      </c>
      <c r="AL61" s="76">
        <f t="shared" si="255"/>
        <v>0</v>
      </c>
      <c r="AM61" s="76">
        <f t="shared" si="221"/>
        <v>6.7024E-2</v>
      </c>
      <c r="AN61" s="76">
        <f t="shared" si="221"/>
        <v>0.109636</v>
      </c>
      <c r="AO61" s="77">
        <f t="shared" si="256"/>
        <v>8.36</v>
      </c>
      <c r="AP61" s="78">
        <f>AP51</f>
        <v>0</v>
      </c>
      <c r="AQ61" s="78">
        <f>AQ51</f>
        <v>0</v>
      </c>
      <c r="AR61" s="77">
        <f>ROUND(AC61+(K61*(AD61+AE61+AF61+AG61+AI61+AK61+AH61))+(G61*AJ61),2)</f>
        <v>407.05</v>
      </c>
      <c r="AS61" s="77">
        <f>(AA61+AR61)-((CI61*$AZ$1)+(CJ61*$AZ$1)+(K61*AE61))</f>
        <v>2955.3100000000004</v>
      </c>
      <c r="AT61" s="77">
        <f t="shared" si="258"/>
        <v>522.08506460000012</v>
      </c>
      <c r="AU61" s="27"/>
      <c r="AV61" s="79">
        <f>AV57</f>
        <v>0.5</v>
      </c>
      <c r="AW61" s="79"/>
      <c r="AX61" s="79">
        <f>1-AW61</f>
        <v>1</v>
      </c>
      <c r="AY61" s="72">
        <f>IF(K61&lt;4450,K61,4450)</f>
        <v>4450</v>
      </c>
      <c r="AZ61" s="72">
        <f>IF(K61&gt;4450,K61-AY61,0)</f>
        <v>22925</v>
      </c>
      <c r="BA61" s="27"/>
      <c r="BB61" s="29">
        <f t="shared" si="260"/>
        <v>31</v>
      </c>
      <c r="BC61" s="30">
        <f t="shared" si="260"/>
        <v>0.14327000000000001</v>
      </c>
      <c r="BD61" s="30">
        <f t="shared" si="260"/>
        <v>0.11928</v>
      </c>
      <c r="BE61" s="30"/>
      <c r="BF61" s="30"/>
      <c r="BG61" s="30"/>
      <c r="BH61" s="84">
        <f>ROUND(BB61+(BC61*AY61)+(BD61*AZ61),2)+IF(G61&gt;10,G61-10,0)*BX61</f>
        <v>4196.05</v>
      </c>
      <c r="BI61" s="33">
        <f t="shared" si="265"/>
        <v>0</v>
      </c>
      <c r="BJ61" s="33">
        <f t="shared" si="265"/>
        <v>1</v>
      </c>
      <c r="BK61" s="33">
        <f t="shared" si="265"/>
        <v>5.7300000000000005E-4</v>
      </c>
      <c r="BL61" s="33">
        <f t="shared" si="265"/>
        <v>1.2200000000000003E-2</v>
      </c>
      <c r="BM61" s="33">
        <f t="shared" si="265"/>
        <v>0</v>
      </c>
      <c r="BN61" s="33">
        <f t="shared" si="265"/>
        <v>5.8E-4</v>
      </c>
      <c r="BO61" s="33">
        <f t="shared" si="237"/>
        <v>-4.6999999999999999E-4</v>
      </c>
      <c r="BP61" s="33">
        <f t="shared" si="238"/>
        <v>1.9499999999999999E-3</v>
      </c>
      <c r="BQ61" s="33">
        <f t="shared" si="239"/>
        <v>0</v>
      </c>
      <c r="BR61" s="33">
        <f>AK61</f>
        <v>0</v>
      </c>
      <c r="BS61" s="116">
        <f t="shared" si="240"/>
        <v>3.7399999999999998E-3</v>
      </c>
      <c r="BT61" s="116">
        <f t="shared" si="241"/>
        <v>0</v>
      </c>
      <c r="BU61" s="33">
        <f t="shared" si="184"/>
        <v>0</v>
      </c>
      <c r="BV61" s="33">
        <f t="shared" si="266"/>
        <v>6.7024E-2</v>
      </c>
      <c r="BW61" s="33">
        <f t="shared" si="266"/>
        <v>0.109636</v>
      </c>
      <c r="BX61" s="77">
        <f t="shared" si="270"/>
        <v>12.2</v>
      </c>
      <c r="BY61" s="77">
        <f t="shared" si="271"/>
        <v>0</v>
      </c>
      <c r="BZ61" s="78">
        <f>BZ51</f>
        <v>0</v>
      </c>
      <c r="CA61" s="77">
        <f t="shared" si="228"/>
        <v>509.44</v>
      </c>
      <c r="CB61" s="77">
        <f>(BH61+CA61)-((CI61*$AZ$1)+(CJ61*$AZ$1)+(K61*BL61))</f>
        <v>3446.24</v>
      </c>
      <c r="CC61" s="77">
        <f t="shared" si="229"/>
        <v>608.81275839999989</v>
      </c>
      <c r="CD61" s="77"/>
      <c r="CE61" s="27"/>
      <c r="CF61" s="79">
        <f>CF57</f>
        <v>0.5</v>
      </c>
      <c r="CG61" s="79"/>
      <c r="CH61" s="79">
        <f>1-CG61</f>
        <v>1</v>
      </c>
      <c r="CI61" s="72">
        <f>IF(K61&lt;4450,K61,4450)</f>
        <v>4450</v>
      </c>
      <c r="CJ61" s="72">
        <f>IF(K61&gt;4450,K61-CI61,0)</f>
        <v>22925</v>
      </c>
      <c r="CK61" s="27"/>
      <c r="CL61" s="27"/>
      <c r="CM61" s="30">
        <f t="shared" si="244"/>
        <v>-5.2399999999999999E-3</v>
      </c>
      <c r="CN61" s="27"/>
      <c r="CO61" s="27">
        <f t="shared" si="230"/>
        <v>-143.44499999999999</v>
      </c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</row>
    <row r="62" spans="1:242" customFormat="1">
      <c r="O62" s="132"/>
      <c r="BS62" s="121"/>
      <c r="BT62" s="121"/>
      <c r="CM62" s="30">
        <f t="shared" si="244"/>
        <v>-5.2399999999999999E-3</v>
      </c>
      <c r="CO62" s="27">
        <f t="shared" si="230"/>
        <v>0</v>
      </c>
    </row>
    <row r="63" spans="1:242">
      <c r="A63" s="28" t="e">
        <f>A61+1</f>
        <v>#REF!</v>
      </c>
      <c r="B63" s="49"/>
      <c r="C63" s="69" t="s">
        <v>47</v>
      </c>
      <c r="D63" s="68"/>
      <c r="E63" s="69"/>
      <c r="F63" s="27"/>
      <c r="G63" s="72">
        <v>15</v>
      </c>
      <c r="H63" s="72"/>
      <c r="I63" s="86">
        <v>0</v>
      </c>
      <c r="J63" s="71"/>
      <c r="K63" s="72">
        <f t="shared" ref="K63:K68" si="272">G63*AV63*730</f>
        <v>2737.5</v>
      </c>
      <c r="L63" s="82"/>
      <c r="M63" s="23">
        <f t="shared" ref="M63:M68" si="273">AA63+AR63+AT63</f>
        <v>584.68796739999993</v>
      </c>
      <c r="N63" s="23"/>
      <c r="O63" s="130">
        <f t="shared" si="251"/>
        <v>661.44707295244814</v>
      </c>
      <c r="P63" s="83"/>
      <c r="Q63" s="23">
        <f>ROUND(O63-M63,2)</f>
        <v>76.760000000000005</v>
      </c>
      <c r="R63" s="65"/>
      <c r="S63" s="26">
        <f t="shared" ref="S63:S68" si="274">ROUND(Q63/M63,3)</f>
        <v>0.13100000000000001</v>
      </c>
      <c r="T63" s="27"/>
      <c r="U63" s="29">
        <v>120</v>
      </c>
      <c r="V63" s="30">
        <v>0.11558</v>
      </c>
      <c r="W63" s="30">
        <v>0.10301</v>
      </c>
      <c r="X63" s="30"/>
      <c r="Y63" s="30"/>
      <c r="Z63" s="30"/>
      <c r="AA63" s="84">
        <f t="shared" ref="AA63:AA68" si="275">ROUND(U63+(V63*AY63)+(W63*AZ63)+(AO63*(G63-10)),2)</f>
        <v>474.2</v>
      </c>
      <c r="AB63" s="32"/>
      <c r="AC63" s="33">
        <v>1</v>
      </c>
      <c r="AD63" s="15">
        <v>5.7300000000000005E-4</v>
      </c>
      <c r="AE63" s="33">
        <v>1.2200000000000003E-2</v>
      </c>
      <c r="AF63" s="33">
        <f t="shared" si="268"/>
        <v>0</v>
      </c>
      <c r="AG63" s="33">
        <v>5.8E-4</v>
      </c>
      <c r="AH63" s="33">
        <v>-4.6999999999999999E-4</v>
      </c>
      <c r="AI63" s="30">
        <v>1.9499999999999999E-3</v>
      </c>
      <c r="AJ63" s="30">
        <f t="shared" ref="AJ63:AJ75" si="276">AJ$51</f>
        <v>0</v>
      </c>
      <c r="AK63" s="76">
        <f t="shared" ref="AK63:AK68" si="277">$AK$43</f>
        <v>0</v>
      </c>
      <c r="AL63" s="76">
        <v>0</v>
      </c>
      <c r="AM63" s="76">
        <v>6.7024E-2</v>
      </c>
      <c r="AN63" s="76">
        <v>0.109636</v>
      </c>
      <c r="AO63" s="77">
        <v>7.56</v>
      </c>
      <c r="AP63" s="78">
        <v>0</v>
      </c>
      <c r="AQ63" s="78">
        <v>0</v>
      </c>
      <c r="AR63" s="77">
        <f t="shared" ref="AR63:AR68" si="278">ROUND(AC63+(K63*(AD63+AE63+AF63+AG63+AI63+AK63+AH63))+(G63*AJ63),2)</f>
        <v>41.61</v>
      </c>
      <c r="AS63" s="77">
        <f t="shared" ref="AS63:AS68" si="279">ROUND((AA63+AR63)-((CI63*$AZ$1)+(CJ63*$AZ$1)+(K63*AE63)),2)</f>
        <v>389.89</v>
      </c>
      <c r="AT63" s="77">
        <f t="shared" si="258"/>
        <v>68.877967400000003</v>
      </c>
      <c r="AU63" s="27"/>
      <c r="AV63" s="79">
        <f>+E64</f>
        <v>0.25</v>
      </c>
      <c r="AW63" s="79"/>
      <c r="AX63" s="79">
        <f t="shared" ref="AX63:AX68" si="280">1-AW63</f>
        <v>1</v>
      </c>
      <c r="AY63" s="72">
        <f t="shared" ref="AY63:AY68" si="281">IF(K63&lt;4450,K63,4450)</f>
        <v>2737.5</v>
      </c>
      <c r="AZ63" s="72">
        <f t="shared" ref="AZ63:AZ68" si="282">IF(K63&gt;4450,K63-AY63,0)</f>
        <v>0</v>
      </c>
      <c r="BA63" s="27"/>
      <c r="BB63" s="77">
        <f>'Rate Export from RD'!B37</f>
        <v>140</v>
      </c>
      <c r="BC63" s="80">
        <f>'Rate Export from RD'!C38</f>
        <v>0.12679000000000001</v>
      </c>
      <c r="BD63" s="80">
        <f>'Rate Export from RD'!C39</f>
        <v>0.1061</v>
      </c>
      <c r="BE63" s="30"/>
      <c r="BF63" s="30"/>
      <c r="BG63" s="30"/>
      <c r="BH63" s="84">
        <f t="shared" ref="BH63:BH68" si="283">ROUND(BB63+(BC63*AY63)+(BD63*AZ63),2)+IF(G63&gt;10,G63-10,0)*BX63</f>
        <v>541.39634988224987</v>
      </c>
      <c r="BI63" s="33">
        <f t="shared" ref="BI63:BR63" si="284">AB63</f>
        <v>0</v>
      </c>
      <c r="BJ63" s="33">
        <f t="shared" si="284"/>
        <v>1</v>
      </c>
      <c r="BK63" s="33">
        <f t="shared" si="284"/>
        <v>5.7300000000000005E-4</v>
      </c>
      <c r="BL63" s="33">
        <f t="shared" si="284"/>
        <v>1.2200000000000003E-2</v>
      </c>
      <c r="BM63" s="33">
        <f t="shared" si="284"/>
        <v>0</v>
      </c>
      <c r="BN63" s="33">
        <f t="shared" si="284"/>
        <v>5.8E-4</v>
      </c>
      <c r="BO63" s="33">
        <f t="shared" si="284"/>
        <v>-4.6999999999999999E-4</v>
      </c>
      <c r="BP63" s="33">
        <f t="shared" si="284"/>
        <v>1.9499999999999999E-3</v>
      </c>
      <c r="BQ63" s="33">
        <f t="shared" si="284"/>
        <v>0</v>
      </c>
      <c r="BR63" s="33">
        <f t="shared" si="284"/>
        <v>0</v>
      </c>
      <c r="BS63" s="116">
        <f>BS61</f>
        <v>3.7399999999999998E-3</v>
      </c>
      <c r="BT63" s="116">
        <v>0</v>
      </c>
      <c r="BU63" s="33">
        <f>AL63</f>
        <v>0</v>
      </c>
      <c r="BV63" s="33">
        <f>AM63</f>
        <v>6.7024E-2</v>
      </c>
      <c r="BW63" s="33">
        <f>AN63</f>
        <v>0.109636</v>
      </c>
      <c r="BX63" s="77">
        <f>'Rate Export from RD'!D37</f>
        <v>10.861269976449973</v>
      </c>
      <c r="BY63" s="77">
        <f>AP63</f>
        <v>0</v>
      </c>
      <c r="BZ63" s="78">
        <v>0</v>
      </c>
      <c r="CA63" s="77">
        <f t="shared" si="228"/>
        <v>51.84</v>
      </c>
      <c r="CB63" s="77">
        <f t="shared" ref="CB63:CB68" si="285">(BH63+CA63)-((CI63*$AZ$1)+(CJ63*$AZ$1)+(K63*BL63))</f>
        <v>467.31134988224989</v>
      </c>
      <c r="CC63" s="77">
        <f t="shared" si="229"/>
        <v>82.555223070198252</v>
      </c>
      <c r="CD63" s="77"/>
      <c r="CE63" s="27"/>
      <c r="CF63" s="79">
        <f>$E$64</f>
        <v>0.25</v>
      </c>
      <c r="CG63" s="79"/>
      <c r="CH63" s="79">
        <f t="shared" ref="CH63:CH68" si="286">1-CG63</f>
        <v>1</v>
      </c>
      <c r="CI63" s="72">
        <f t="shared" ref="CI63:CI68" si="287">IF(K63&lt;4450,K63,4450)</f>
        <v>2737.5</v>
      </c>
      <c r="CJ63" s="72">
        <f t="shared" ref="CJ63:CJ68" si="288">IF(K63&gt;4450,K63-CI63,0)</f>
        <v>0</v>
      </c>
      <c r="CK63" s="27"/>
      <c r="CL63" s="27"/>
      <c r="CM63" s="30">
        <f t="shared" si="244"/>
        <v>-5.2399999999999999E-3</v>
      </c>
      <c r="CN63" s="27"/>
      <c r="CO63" s="27">
        <f t="shared" si="230"/>
        <v>-14.3445</v>
      </c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</row>
    <row r="64" spans="1:242">
      <c r="A64" s="28" t="e">
        <f>A63+1</f>
        <v>#REF!</v>
      </c>
      <c r="B64" s="49"/>
      <c r="C64" s="85">
        <v>0.25</v>
      </c>
      <c r="D64" s="27"/>
      <c r="E64" s="85">
        <v>0.25</v>
      </c>
      <c r="F64" s="27"/>
      <c r="G64" s="72">
        <v>25</v>
      </c>
      <c r="H64" s="72"/>
      <c r="I64" s="86">
        <v>0</v>
      </c>
      <c r="J64" s="71"/>
      <c r="K64" s="72">
        <f t="shared" si="272"/>
        <v>4562.5</v>
      </c>
      <c r="L64" s="82"/>
      <c r="M64" s="23">
        <f t="shared" si="273"/>
        <v>937.19884579999996</v>
      </c>
      <c r="N64" s="23"/>
      <c r="O64" s="130">
        <f t="shared" si="251"/>
        <v>1074.2681988573443</v>
      </c>
      <c r="P64" s="83"/>
      <c r="Q64" s="23">
        <f t="shared" ref="Q64:Q128" si="289">ROUND(O64-M64,2)</f>
        <v>137.07</v>
      </c>
      <c r="R64" s="65"/>
      <c r="S64" s="26">
        <f t="shared" si="274"/>
        <v>0.14599999999999999</v>
      </c>
      <c r="T64" s="27"/>
      <c r="U64" s="29">
        <f>U$63</f>
        <v>120</v>
      </c>
      <c r="V64" s="30">
        <f>V$63</f>
        <v>0.11558</v>
      </c>
      <c r="W64" s="30">
        <f>W$63</f>
        <v>0.10301</v>
      </c>
      <c r="X64" s="30"/>
      <c r="Y64" s="30"/>
      <c r="Z64" s="30"/>
      <c r="AA64" s="84">
        <f t="shared" si="275"/>
        <v>759.32</v>
      </c>
      <c r="AB64" s="32"/>
      <c r="AC64" s="33">
        <f t="shared" ref="AC64:AI64" si="290">AC$63</f>
        <v>1</v>
      </c>
      <c r="AD64" s="15">
        <f t="shared" si="290"/>
        <v>5.7300000000000005E-4</v>
      </c>
      <c r="AE64" s="33">
        <f t="shared" si="290"/>
        <v>1.2200000000000003E-2</v>
      </c>
      <c r="AF64" s="33">
        <f t="shared" si="290"/>
        <v>0</v>
      </c>
      <c r="AG64" s="33">
        <f t="shared" si="290"/>
        <v>5.8E-4</v>
      </c>
      <c r="AH64" s="33">
        <f t="shared" si="290"/>
        <v>-4.6999999999999999E-4</v>
      </c>
      <c r="AI64" s="30">
        <f t="shared" si="290"/>
        <v>1.9499999999999999E-3</v>
      </c>
      <c r="AJ64" s="30">
        <f t="shared" si="276"/>
        <v>0</v>
      </c>
      <c r="AK64" s="76">
        <f t="shared" si="277"/>
        <v>0</v>
      </c>
      <c r="AL64" s="76">
        <f>AL$63</f>
        <v>0</v>
      </c>
      <c r="AM64" s="76">
        <f>AM$63</f>
        <v>6.7024E-2</v>
      </c>
      <c r="AN64" s="76">
        <f>AN$63</f>
        <v>0.109636</v>
      </c>
      <c r="AO64" s="77">
        <f>AO63</f>
        <v>7.56</v>
      </c>
      <c r="AP64" s="78">
        <f>AP$63</f>
        <v>0</v>
      </c>
      <c r="AQ64" s="78">
        <f>AQ63</f>
        <v>0</v>
      </c>
      <c r="AR64" s="77">
        <f t="shared" si="278"/>
        <v>68.680000000000007</v>
      </c>
      <c r="AS64" s="77">
        <f t="shared" si="279"/>
        <v>618.13</v>
      </c>
      <c r="AT64" s="77">
        <f t="shared" si="258"/>
        <v>109.1988458</v>
      </c>
      <c r="AU64" s="27"/>
      <c r="AV64" s="79">
        <f>AV63</f>
        <v>0.25</v>
      </c>
      <c r="AW64" s="79"/>
      <c r="AX64" s="79">
        <f t="shared" si="280"/>
        <v>1</v>
      </c>
      <c r="AY64" s="72">
        <f t="shared" si="281"/>
        <v>4450</v>
      </c>
      <c r="AZ64" s="72">
        <f t="shared" si="282"/>
        <v>112.5</v>
      </c>
      <c r="BA64" s="27"/>
      <c r="BB64" s="29">
        <f>BB$63</f>
        <v>140</v>
      </c>
      <c r="BC64" s="30">
        <f>BC63</f>
        <v>0.12679000000000001</v>
      </c>
      <c r="BD64" s="30">
        <f>BD63</f>
        <v>0.1061</v>
      </c>
      <c r="BE64" s="30"/>
      <c r="BF64" s="30"/>
      <c r="BG64" s="30"/>
      <c r="BH64" s="84">
        <f t="shared" si="283"/>
        <v>879.06904964674959</v>
      </c>
      <c r="BI64" s="33">
        <f t="shared" ref="BI64:BN68" si="291">AB64</f>
        <v>0</v>
      </c>
      <c r="BJ64" s="33">
        <f t="shared" si="291"/>
        <v>1</v>
      </c>
      <c r="BK64" s="33">
        <f t="shared" si="291"/>
        <v>5.7300000000000005E-4</v>
      </c>
      <c r="BL64" s="33">
        <f t="shared" si="291"/>
        <v>1.2200000000000003E-2</v>
      </c>
      <c r="BM64" s="33">
        <f t="shared" si="291"/>
        <v>0</v>
      </c>
      <c r="BN64" s="33">
        <f t="shared" si="291"/>
        <v>5.8E-4</v>
      </c>
      <c r="BO64" s="33">
        <f t="shared" si="237"/>
        <v>-4.6999999999999999E-4</v>
      </c>
      <c r="BP64" s="33">
        <f t="shared" si="238"/>
        <v>1.9499999999999999E-3</v>
      </c>
      <c r="BQ64" s="33">
        <f t="shared" si="239"/>
        <v>0</v>
      </c>
      <c r="BR64" s="33">
        <f>AK64</f>
        <v>0</v>
      </c>
      <c r="BS64" s="116">
        <f t="shared" ref="BS64:BT68" si="292">BS63</f>
        <v>3.7399999999999998E-3</v>
      </c>
      <c r="BT64" s="116">
        <f t="shared" si="292"/>
        <v>0</v>
      </c>
      <c r="BU64" s="33">
        <f t="shared" si="184"/>
        <v>0</v>
      </c>
      <c r="BV64" s="33">
        <f t="shared" ref="BV64:BW68" si="293">AM64</f>
        <v>6.7024E-2</v>
      </c>
      <c r="BW64" s="33">
        <f t="shared" si="293"/>
        <v>0.109636</v>
      </c>
      <c r="BX64" s="77">
        <f>BX63</f>
        <v>10.861269976449973</v>
      </c>
      <c r="BY64" s="77">
        <f>BY63</f>
        <v>0</v>
      </c>
      <c r="BZ64" s="78">
        <f>BZ63</f>
        <v>0</v>
      </c>
      <c r="CA64" s="77">
        <f t="shared" si="228"/>
        <v>85.74</v>
      </c>
      <c r="CB64" s="77">
        <f t="shared" si="285"/>
        <v>754.9340496467496</v>
      </c>
      <c r="CC64" s="77">
        <f t="shared" si="229"/>
        <v>133.36664921059477</v>
      </c>
      <c r="CD64" s="77"/>
      <c r="CE64" s="27"/>
      <c r="CF64" s="79">
        <f>CF63</f>
        <v>0.25</v>
      </c>
      <c r="CG64" s="79"/>
      <c r="CH64" s="79">
        <f t="shared" si="286"/>
        <v>1</v>
      </c>
      <c r="CI64" s="72">
        <f t="shared" si="287"/>
        <v>4450</v>
      </c>
      <c r="CJ64" s="72">
        <f t="shared" si="288"/>
        <v>112.5</v>
      </c>
      <c r="CK64" s="27"/>
      <c r="CL64" s="27"/>
      <c r="CM64" s="30">
        <f t="shared" si="244"/>
        <v>-5.2399999999999999E-3</v>
      </c>
      <c r="CN64" s="27"/>
      <c r="CO64" s="27">
        <f t="shared" si="230"/>
        <v>-23.907499999999999</v>
      </c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</row>
    <row r="65" spans="1:242">
      <c r="A65" s="28"/>
      <c r="B65" s="49"/>
      <c r="C65" s="85"/>
      <c r="D65" s="27"/>
      <c r="E65" s="85"/>
      <c r="F65" s="27"/>
      <c r="G65" s="72">
        <v>40</v>
      </c>
      <c r="H65" s="72"/>
      <c r="I65" s="86"/>
      <c r="J65" s="71"/>
      <c r="K65" s="72">
        <f t="shared" si="272"/>
        <v>7300</v>
      </c>
      <c r="L65" s="82"/>
      <c r="M65" s="23">
        <f t="shared" si="273"/>
        <v>1427.9640454</v>
      </c>
      <c r="N65" s="23"/>
      <c r="O65" s="130">
        <f t="shared" si="251"/>
        <v>1630.960408714689</v>
      </c>
      <c r="P65" s="83"/>
      <c r="Q65" s="23">
        <f t="shared" si="289"/>
        <v>203</v>
      </c>
      <c r="R65" s="65"/>
      <c r="S65" s="26">
        <f t="shared" si="274"/>
        <v>0.14199999999999999</v>
      </c>
      <c r="T65" s="27"/>
      <c r="U65" s="29">
        <f t="shared" ref="U65:W75" si="294">U$63</f>
        <v>120</v>
      </c>
      <c r="V65" s="30">
        <f t="shared" si="294"/>
        <v>0.11558</v>
      </c>
      <c r="W65" s="30">
        <f t="shared" si="294"/>
        <v>0.10301</v>
      </c>
      <c r="X65" s="30"/>
      <c r="Y65" s="30"/>
      <c r="Z65" s="30"/>
      <c r="AA65" s="84">
        <f t="shared" si="275"/>
        <v>1154.71</v>
      </c>
      <c r="AB65" s="32"/>
      <c r="AC65" s="33">
        <f t="shared" ref="AC65:AI80" si="295">AC$63</f>
        <v>1</v>
      </c>
      <c r="AD65" s="15">
        <f t="shared" si="295"/>
        <v>5.7300000000000005E-4</v>
      </c>
      <c r="AE65" s="33">
        <f t="shared" si="295"/>
        <v>1.2200000000000003E-2</v>
      </c>
      <c r="AF65" s="33">
        <f t="shared" si="295"/>
        <v>0</v>
      </c>
      <c r="AG65" s="33">
        <f t="shared" si="295"/>
        <v>5.8E-4</v>
      </c>
      <c r="AH65" s="33">
        <f t="shared" si="295"/>
        <v>-4.6999999999999999E-4</v>
      </c>
      <c r="AI65" s="30">
        <f t="shared" si="295"/>
        <v>1.9499999999999999E-3</v>
      </c>
      <c r="AJ65" s="30">
        <f t="shared" si="276"/>
        <v>0</v>
      </c>
      <c r="AK65" s="76">
        <f t="shared" si="277"/>
        <v>0</v>
      </c>
      <c r="AL65" s="76">
        <f t="shared" ref="AL65:AN75" si="296">AL$63</f>
        <v>0</v>
      </c>
      <c r="AM65" s="76">
        <f t="shared" si="296"/>
        <v>6.7024E-2</v>
      </c>
      <c r="AN65" s="76">
        <f t="shared" si="296"/>
        <v>0.109636</v>
      </c>
      <c r="AO65" s="77">
        <f>AO64</f>
        <v>7.56</v>
      </c>
      <c r="AP65" s="78">
        <f>AP$63</f>
        <v>0</v>
      </c>
      <c r="AQ65" s="78">
        <f>AQ64</f>
        <v>0</v>
      </c>
      <c r="AR65" s="77">
        <f t="shared" si="278"/>
        <v>109.28</v>
      </c>
      <c r="AS65" s="77">
        <f t="shared" si="279"/>
        <v>928.19</v>
      </c>
      <c r="AT65" s="77">
        <f t="shared" si="258"/>
        <v>163.97404540000002</v>
      </c>
      <c r="AU65" s="27"/>
      <c r="AV65" s="79">
        <f>AV64</f>
        <v>0.25</v>
      </c>
      <c r="AW65" s="79"/>
      <c r="AX65" s="79">
        <f t="shared" si="280"/>
        <v>1</v>
      </c>
      <c r="AY65" s="72">
        <f t="shared" si="281"/>
        <v>4450</v>
      </c>
      <c r="AZ65" s="72">
        <f t="shared" si="282"/>
        <v>2850</v>
      </c>
      <c r="BA65" s="27"/>
      <c r="BB65" s="29">
        <f>BB$63</f>
        <v>140</v>
      </c>
      <c r="BC65" s="30">
        <f>BC64</f>
        <v>0.12679000000000001</v>
      </c>
      <c r="BD65" s="30">
        <f>BD64</f>
        <v>0.1061</v>
      </c>
      <c r="BE65" s="30"/>
      <c r="BF65" s="30"/>
      <c r="BG65" s="30"/>
      <c r="BH65" s="84">
        <f t="shared" si="283"/>
        <v>1332.4380992934994</v>
      </c>
      <c r="BI65" s="33">
        <f t="shared" si="291"/>
        <v>0</v>
      </c>
      <c r="BJ65" s="33">
        <f t="shared" si="291"/>
        <v>1</v>
      </c>
      <c r="BK65" s="33">
        <f t="shared" si="291"/>
        <v>5.7300000000000005E-4</v>
      </c>
      <c r="BL65" s="33">
        <f t="shared" si="291"/>
        <v>1.2200000000000003E-2</v>
      </c>
      <c r="BM65" s="33">
        <f t="shared" si="291"/>
        <v>0</v>
      </c>
      <c r="BN65" s="33">
        <f t="shared" si="291"/>
        <v>5.8E-4</v>
      </c>
      <c r="BO65" s="33">
        <f t="shared" si="237"/>
        <v>-4.6999999999999999E-4</v>
      </c>
      <c r="BP65" s="33">
        <f t="shared" si="238"/>
        <v>1.9499999999999999E-3</v>
      </c>
      <c r="BQ65" s="33">
        <f t="shared" si="239"/>
        <v>0</v>
      </c>
      <c r="BR65" s="33">
        <f>AK65</f>
        <v>0</v>
      </c>
      <c r="BS65" s="116">
        <f t="shared" si="292"/>
        <v>3.7399999999999998E-3</v>
      </c>
      <c r="BT65" s="116">
        <f t="shared" si="292"/>
        <v>0</v>
      </c>
      <c r="BU65" s="33">
        <f t="shared" si="184"/>
        <v>0</v>
      </c>
      <c r="BV65" s="33">
        <f t="shared" si="293"/>
        <v>6.7024E-2</v>
      </c>
      <c r="BW65" s="33">
        <f t="shared" si="293"/>
        <v>0.109636</v>
      </c>
      <c r="BX65" s="77">
        <f t="shared" ref="BX65:BX68" si="297">BX64</f>
        <v>10.861269976449973</v>
      </c>
      <c r="BY65" s="77">
        <f t="shared" ref="BY65:BY68" si="298">BY64</f>
        <v>0</v>
      </c>
      <c r="BZ65" s="78">
        <f>BZ64</f>
        <v>0</v>
      </c>
      <c r="CA65" s="77">
        <f t="shared" si="228"/>
        <v>136.58000000000001</v>
      </c>
      <c r="CB65" s="77">
        <f t="shared" si="285"/>
        <v>1133.2180992934993</v>
      </c>
      <c r="CC65" s="77">
        <f t="shared" si="229"/>
        <v>200.19430942118959</v>
      </c>
      <c r="CD65" s="77"/>
      <c r="CE65" s="27"/>
      <c r="CF65" s="79">
        <f>CF64</f>
        <v>0.25</v>
      </c>
      <c r="CG65" s="79"/>
      <c r="CH65" s="79">
        <f t="shared" si="286"/>
        <v>1</v>
      </c>
      <c r="CI65" s="72">
        <f t="shared" si="287"/>
        <v>4450</v>
      </c>
      <c r="CJ65" s="72">
        <f t="shared" si="288"/>
        <v>2850</v>
      </c>
      <c r="CK65" s="27"/>
      <c r="CL65" s="27"/>
      <c r="CM65" s="30">
        <f t="shared" si="244"/>
        <v>-5.2399999999999999E-3</v>
      </c>
      <c r="CN65" s="27"/>
      <c r="CO65" s="27">
        <f t="shared" si="230"/>
        <v>-38.252000000000002</v>
      </c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</row>
    <row r="66" spans="1:242">
      <c r="A66" s="28"/>
      <c r="B66" s="49"/>
      <c r="C66" s="85"/>
      <c r="D66" s="27"/>
      <c r="E66" s="85"/>
      <c r="F66" s="27"/>
      <c r="G66" s="72">
        <v>50</v>
      </c>
      <c r="H66" s="72"/>
      <c r="I66" s="86"/>
      <c r="J66" s="71"/>
      <c r="K66" s="72">
        <f t="shared" si="272"/>
        <v>9125</v>
      </c>
      <c r="L66" s="82"/>
      <c r="M66" s="23">
        <f t="shared" si="273"/>
        <v>1755.1414339999999</v>
      </c>
      <c r="N66" s="23"/>
      <c r="O66" s="130">
        <f t="shared" si="251"/>
        <v>2002.0924708195848</v>
      </c>
      <c r="P66" s="83"/>
      <c r="Q66" s="23">
        <f t="shared" si="289"/>
        <v>246.95</v>
      </c>
      <c r="R66" s="65"/>
      <c r="S66" s="26">
        <f t="shared" si="274"/>
        <v>0.14099999999999999</v>
      </c>
      <c r="T66" s="27"/>
      <c r="U66" s="29">
        <f t="shared" si="294"/>
        <v>120</v>
      </c>
      <c r="V66" s="30">
        <f t="shared" si="294"/>
        <v>0.11558</v>
      </c>
      <c r="W66" s="30">
        <f t="shared" si="294"/>
        <v>0.10301</v>
      </c>
      <c r="X66" s="30"/>
      <c r="Y66" s="30"/>
      <c r="Z66" s="30"/>
      <c r="AA66" s="84">
        <f t="shared" si="275"/>
        <v>1418.3</v>
      </c>
      <c r="AB66" s="32"/>
      <c r="AC66" s="33">
        <f t="shared" si="295"/>
        <v>1</v>
      </c>
      <c r="AD66" s="15">
        <f t="shared" si="295"/>
        <v>5.7300000000000005E-4</v>
      </c>
      <c r="AE66" s="33">
        <f t="shared" si="295"/>
        <v>1.2200000000000003E-2</v>
      </c>
      <c r="AF66" s="33">
        <f t="shared" si="295"/>
        <v>0</v>
      </c>
      <c r="AG66" s="33">
        <f t="shared" si="295"/>
        <v>5.8E-4</v>
      </c>
      <c r="AH66" s="33">
        <f t="shared" si="295"/>
        <v>-4.6999999999999999E-4</v>
      </c>
      <c r="AI66" s="30">
        <f t="shared" si="295"/>
        <v>1.9499999999999999E-3</v>
      </c>
      <c r="AJ66" s="30">
        <f t="shared" si="276"/>
        <v>0</v>
      </c>
      <c r="AK66" s="76">
        <f t="shared" si="277"/>
        <v>0</v>
      </c>
      <c r="AL66" s="76">
        <f t="shared" si="296"/>
        <v>0</v>
      </c>
      <c r="AM66" s="76">
        <f t="shared" si="296"/>
        <v>6.7024E-2</v>
      </c>
      <c r="AN66" s="76">
        <f t="shared" si="296"/>
        <v>0.109636</v>
      </c>
      <c r="AO66" s="77">
        <f>AO64</f>
        <v>7.56</v>
      </c>
      <c r="AP66" s="78">
        <f>AP$63</f>
        <v>0</v>
      </c>
      <c r="AQ66" s="78">
        <f>AQ64</f>
        <v>0</v>
      </c>
      <c r="AR66" s="77">
        <f t="shared" si="278"/>
        <v>136.35</v>
      </c>
      <c r="AS66" s="77">
        <f t="shared" si="279"/>
        <v>1134.9000000000001</v>
      </c>
      <c r="AT66" s="77">
        <f t="shared" si="258"/>
        <v>200.49143400000003</v>
      </c>
      <c r="AU66" s="27"/>
      <c r="AV66" s="79">
        <f>AV64</f>
        <v>0.25</v>
      </c>
      <c r="AW66" s="79"/>
      <c r="AX66" s="79">
        <f t="shared" si="280"/>
        <v>1</v>
      </c>
      <c r="AY66" s="72">
        <f t="shared" si="281"/>
        <v>4450</v>
      </c>
      <c r="AZ66" s="72">
        <f t="shared" si="282"/>
        <v>4675</v>
      </c>
      <c r="BA66" s="27"/>
      <c r="BB66" s="29">
        <f>BB$63</f>
        <v>140</v>
      </c>
      <c r="BC66" s="30">
        <f>BC64</f>
        <v>0.12679000000000001</v>
      </c>
      <c r="BD66" s="30">
        <f>BD65</f>
        <v>0.1061</v>
      </c>
      <c r="BE66" s="30"/>
      <c r="BF66" s="30"/>
      <c r="BG66" s="30"/>
      <c r="BH66" s="84">
        <f t="shared" si="283"/>
        <v>1634.6807990579989</v>
      </c>
      <c r="BI66" s="33">
        <f t="shared" si="291"/>
        <v>0</v>
      </c>
      <c r="BJ66" s="33">
        <f t="shared" si="291"/>
        <v>1</v>
      </c>
      <c r="BK66" s="33">
        <f t="shared" si="291"/>
        <v>5.7300000000000005E-4</v>
      </c>
      <c r="BL66" s="33">
        <f t="shared" si="291"/>
        <v>1.2200000000000003E-2</v>
      </c>
      <c r="BM66" s="33">
        <f t="shared" si="291"/>
        <v>0</v>
      </c>
      <c r="BN66" s="33">
        <f t="shared" si="291"/>
        <v>5.8E-4</v>
      </c>
      <c r="BO66" s="33">
        <f t="shared" si="237"/>
        <v>-4.6999999999999999E-4</v>
      </c>
      <c r="BP66" s="33">
        <f t="shared" si="238"/>
        <v>1.9499999999999999E-3</v>
      </c>
      <c r="BQ66" s="33">
        <f t="shared" si="239"/>
        <v>0</v>
      </c>
      <c r="BR66" s="33">
        <f>AK66</f>
        <v>0</v>
      </c>
      <c r="BS66" s="116">
        <f t="shared" si="292"/>
        <v>3.7399999999999998E-3</v>
      </c>
      <c r="BT66" s="116">
        <f t="shared" si="292"/>
        <v>0</v>
      </c>
      <c r="BU66" s="33">
        <f t="shared" si="184"/>
        <v>0</v>
      </c>
      <c r="BV66" s="33">
        <f t="shared" si="293"/>
        <v>6.7024E-2</v>
      </c>
      <c r="BW66" s="33">
        <f t="shared" si="293"/>
        <v>0.109636</v>
      </c>
      <c r="BX66" s="77">
        <f t="shared" si="297"/>
        <v>10.861269976449973</v>
      </c>
      <c r="BY66" s="77">
        <f t="shared" si="298"/>
        <v>0</v>
      </c>
      <c r="BZ66" s="78">
        <f>BZ64</f>
        <v>0</v>
      </c>
      <c r="CA66" s="77">
        <f t="shared" si="228"/>
        <v>170.48</v>
      </c>
      <c r="CB66" s="77">
        <f t="shared" si="285"/>
        <v>1385.4107990579989</v>
      </c>
      <c r="CC66" s="77">
        <f t="shared" si="229"/>
        <v>244.74667176158607</v>
      </c>
      <c r="CD66" s="77"/>
      <c r="CE66" s="27"/>
      <c r="CF66" s="79">
        <f>CF64</f>
        <v>0.25</v>
      </c>
      <c r="CG66" s="79"/>
      <c r="CH66" s="79">
        <f t="shared" si="286"/>
        <v>1</v>
      </c>
      <c r="CI66" s="72">
        <f t="shared" si="287"/>
        <v>4450</v>
      </c>
      <c r="CJ66" s="72">
        <f t="shared" si="288"/>
        <v>4675</v>
      </c>
      <c r="CK66" s="27"/>
      <c r="CL66" s="27"/>
      <c r="CM66" s="30">
        <f t="shared" si="244"/>
        <v>-5.2399999999999999E-3</v>
      </c>
      <c r="CN66" s="27"/>
      <c r="CO66" s="27">
        <f t="shared" si="230"/>
        <v>-47.814999999999998</v>
      </c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</row>
    <row r="67" spans="1:242">
      <c r="A67" s="28"/>
      <c r="B67" s="49"/>
      <c r="C67" s="85"/>
      <c r="D67" s="27"/>
      <c r="E67" s="85"/>
      <c r="F67" s="27"/>
      <c r="G67" s="72">
        <v>75</v>
      </c>
      <c r="H67" s="72"/>
      <c r="I67" s="86"/>
      <c r="J67" s="71"/>
      <c r="K67" s="72">
        <f t="shared" si="272"/>
        <v>13687.5</v>
      </c>
      <c r="L67" s="82"/>
      <c r="M67" s="23">
        <f t="shared" si="273"/>
        <v>2573.1093220000002</v>
      </c>
      <c r="N67" s="23"/>
      <c r="O67" s="130">
        <f t="shared" si="251"/>
        <v>2929.9167427818256</v>
      </c>
      <c r="P67" s="83"/>
      <c r="Q67" s="23">
        <f t="shared" si="289"/>
        <v>356.81</v>
      </c>
      <c r="R67" s="65"/>
      <c r="S67" s="26">
        <f t="shared" si="274"/>
        <v>0.13900000000000001</v>
      </c>
      <c r="T67" s="27"/>
      <c r="U67" s="29">
        <f t="shared" si="294"/>
        <v>120</v>
      </c>
      <c r="V67" s="30">
        <f t="shared" si="294"/>
        <v>0.11558</v>
      </c>
      <c r="W67" s="30">
        <f t="shared" si="294"/>
        <v>0.10301</v>
      </c>
      <c r="X67" s="30"/>
      <c r="Y67" s="30"/>
      <c r="Z67" s="30"/>
      <c r="AA67" s="84">
        <f t="shared" si="275"/>
        <v>2077.29</v>
      </c>
      <c r="AB67" s="32"/>
      <c r="AC67" s="33">
        <f t="shared" si="295"/>
        <v>1</v>
      </c>
      <c r="AD67" s="15">
        <f t="shared" si="295"/>
        <v>5.7300000000000005E-4</v>
      </c>
      <c r="AE67" s="33">
        <f t="shared" si="295"/>
        <v>1.2200000000000003E-2</v>
      </c>
      <c r="AF67" s="33">
        <f t="shared" si="295"/>
        <v>0</v>
      </c>
      <c r="AG67" s="33">
        <f t="shared" si="295"/>
        <v>5.8E-4</v>
      </c>
      <c r="AH67" s="33">
        <f t="shared" si="295"/>
        <v>-4.6999999999999999E-4</v>
      </c>
      <c r="AI67" s="30">
        <f t="shared" si="295"/>
        <v>1.9499999999999999E-3</v>
      </c>
      <c r="AJ67" s="30">
        <f t="shared" si="276"/>
        <v>0</v>
      </c>
      <c r="AK67" s="76">
        <f t="shared" si="277"/>
        <v>0</v>
      </c>
      <c r="AL67" s="76">
        <f t="shared" si="296"/>
        <v>0</v>
      </c>
      <c r="AM67" s="76">
        <f t="shared" si="296"/>
        <v>6.7024E-2</v>
      </c>
      <c r="AN67" s="76">
        <f t="shared" si="296"/>
        <v>0.109636</v>
      </c>
      <c r="AO67" s="77">
        <f>AO66</f>
        <v>7.56</v>
      </c>
      <c r="AP67" s="78">
        <f>AP$63</f>
        <v>0</v>
      </c>
      <c r="AQ67" s="78">
        <f>AQ66</f>
        <v>0</v>
      </c>
      <c r="AR67" s="77">
        <f t="shared" si="278"/>
        <v>204.03</v>
      </c>
      <c r="AS67" s="77">
        <f t="shared" si="279"/>
        <v>1651.7</v>
      </c>
      <c r="AT67" s="77">
        <f t="shared" si="258"/>
        <v>291.78932200000003</v>
      </c>
      <c r="AU67" s="27"/>
      <c r="AV67" s="79">
        <f>AV66</f>
        <v>0.25</v>
      </c>
      <c r="AW67" s="79"/>
      <c r="AX67" s="79">
        <f t="shared" si="280"/>
        <v>1</v>
      </c>
      <c r="AY67" s="72">
        <f t="shared" si="281"/>
        <v>4450</v>
      </c>
      <c r="AZ67" s="72">
        <f t="shared" si="282"/>
        <v>9237.5</v>
      </c>
      <c r="BA67" s="27"/>
      <c r="BB67" s="29">
        <f>BB$63</f>
        <v>140</v>
      </c>
      <c r="BC67" s="30">
        <f>BC66</f>
        <v>0.12679000000000001</v>
      </c>
      <c r="BD67" s="30">
        <f>BD66</f>
        <v>0.1061</v>
      </c>
      <c r="BE67" s="30"/>
      <c r="BF67" s="30"/>
      <c r="BG67" s="30"/>
      <c r="BH67" s="84">
        <f t="shared" si="283"/>
        <v>2390.2925484692482</v>
      </c>
      <c r="BI67" s="33">
        <f t="shared" si="291"/>
        <v>0</v>
      </c>
      <c r="BJ67" s="33">
        <f t="shared" si="291"/>
        <v>1</v>
      </c>
      <c r="BK67" s="33">
        <f t="shared" si="291"/>
        <v>5.7300000000000005E-4</v>
      </c>
      <c r="BL67" s="33">
        <f t="shared" si="291"/>
        <v>1.2200000000000003E-2</v>
      </c>
      <c r="BM67" s="33">
        <f t="shared" si="291"/>
        <v>0</v>
      </c>
      <c r="BN67" s="33">
        <f t="shared" si="291"/>
        <v>5.8E-4</v>
      </c>
      <c r="BO67" s="33">
        <f t="shared" si="237"/>
        <v>-4.6999999999999999E-4</v>
      </c>
      <c r="BP67" s="33">
        <f t="shared" si="238"/>
        <v>1.9499999999999999E-3</v>
      </c>
      <c r="BQ67" s="33">
        <f t="shared" si="239"/>
        <v>0</v>
      </c>
      <c r="BR67" s="33">
        <f>AK67</f>
        <v>0</v>
      </c>
      <c r="BS67" s="116">
        <f t="shared" si="292"/>
        <v>3.7399999999999998E-3</v>
      </c>
      <c r="BT67" s="116">
        <f t="shared" si="292"/>
        <v>0</v>
      </c>
      <c r="BU67" s="33">
        <f t="shared" ref="BU67:BU130" si="299">BU66</f>
        <v>0</v>
      </c>
      <c r="BV67" s="33">
        <f t="shared" si="293"/>
        <v>6.7024E-2</v>
      </c>
      <c r="BW67" s="33">
        <f t="shared" si="293"/>
        <v>0.109636</v>
      </c>
      <c r="BX67" s="77">
        <f t="shared" si="297"/>
        <v>10.861269976449973</v>
      </c>
      <c r="BY67" s="77">
        <f t="shared" si="298"/>
        <v>0</v>
      </c>
      <c r="BZ67" s="78">
        <f>BZ66</f>
        <v>0</v>
      </c>
      <c r="CA67" s="77">
        <f t="shared" si="228"/>
        <v>255.22</v>
      </c>
      <c r="CB67" s="77">
        <f t="shared" si="285"/>
        <v>2015.887548469248</v>
      </c>
      <c r="CC67" s="77">
        <f t="shared" si="229"/>
        <v>356.12669431257734</v>
      </c>
      <c r="CD67" s="77"/>
      <c r="CE67" s="27"/>
      <c r="CF67" s="79">
        <f>CF66</f>
        <v>0.25</v>
      </c>
      <c r="CG67" s="79"/>
      <c r="CH67" s="79">
        <f t="shared" si="286"/>
        <v>1</v>
      </c>
      <c r="CI67" s="72">
        <f t="shared" si="287"/>
        <v>4450</v>
      </c>
      <c r="CJ67" s="72">
        <f t="shared" si="288"/>
        <v>9237.5</v>
      </c>
      <c r="CK67" s="27"/>
      <c r="CL67" s="27"/>
      <c r="CM67" s="30">
        <f t="shared" si="244"/>
        <v>-5.2399999999999999E-3</v>
      </c>
      <c r="CN67" s="27"/>
      <c r="CO67" s="27">
        <f t="shared" si="230"/>
        <v>-71.722499999999997</v>
      </c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</row>
    <row r="68" spans="1:242">
      <c r="A68" s="28" t="e">
        <f>A64+1</f>
        <v>#REF!</v>
      </c>
      <c r="B68" s="27"/>
      <c r="C68" s="18"/>
      <c r="D68" s="27"/>
      <c r="E68" s="18"/>
      <c r="F68" s="27"/>
      <c r="G68" s="72">
        <v>90</v>
      </c>
      <c r="H68" s="72"/>
      <c r="I68" s="86">
        <v>0</v>
      </c>
      <c r="J68" s="71"/>
      <c r="K68" s="72">
        <f t="shared" si="272"/>
        <v>16425</v>
      </c>
      <c r="L68" s="82"/>
      <c r="M68" s="23">
        <f t="shared" si="273"/>
        <v>3063.8745215999998</v>
      </c>
      <c r="N68" s="23"/>
      <c r="O68" s="130">
        <f t="shared" si="251"/>
        <v>3486.6089526391702</v>
      </c>
      <c r="P68" s="83"/>
      <c r="Q68" s="23">
        <f t="shared" si="289"/>
        <v>422.73</v>
      </c>
      <c r="R68" s="65"/>
      <c r="S68" s="26">
        <f t="shared" si="274"/>
        <v>0.13800000000000001</v>
      </c>
      <c r="T68" s="27"/>
      <c r="U68" s="29">
        <f t="shared" si="294"/>
        <v>120</v>
      </c>
      <c r="V68" s="30">
        <f t="shared" si="294"/>
        <v>0.11558</v>
      </c>
      <c r="W68" s="30">
        <f t="shared" si="294"/>
        <v>0.10301</v>
      </c>
      <c r="X68" s="30"/>
      <c r="Y68" s="30"/>
      <c r="Z68" s="30"/>
      <c r="AA68" s="84">
        <f t="shared" si="275"/>
        <v>2472.6799999999998</v>
      </c>
      <c r="AB68" s="32"/>
      <c r="AC68" s="33">
        <f t="shared" si="295"/>
        <v>1</v>
      </c>
      <c r="AD68" s="15">
        <f t="shared" si="295"/>
        <v>5.7300000000000005E-4</v>
      </c>
      <c r="AE68" s="33">
        <f t="shared" si="295"/>
        <v>1.2200000000000003E-2</v>
      </c>
      <c r="AF68" s="33">
        <f t="shared" si="295"/>
        <v>0</v>
      </c>
      <c r="AG68" s="33">
        <f t="shared" si="295"/>
        <v>5.8E-4</v>
      </c>
      <c r="AH68" s="33">
        <f t="shared" si="295"/>
        <v>-4.6999999999999999E-4</v>
      </c>
      <c r="AI68" s="30">
        <f t="shared" si="295"/>
        <v>1.9499999999999999E-3</v>
      </c>
      <c r="AJ68" s="30">
        <f t="shared" si="276"/>
        <v>0</v>
      </c>
      <c r="AK68" s="76">
        <f t="shared" si="277"/>
        <v>0</v>
      </c>
      <c r="AL68" s="76">
        <f t="shared" si="296"/>
        <v>0</v>
      </c>
      <c r="AM68" s="76">
        <f t="shared" si="296"/>
        <v>6.7024E-2</v>
      </c>
      <c r="AN68" s="76">
        <f t="shared" si="296"/>
        <v>0.109636</v>
      </c>
      <c r="AO68" s="77">
        <f>AO63</f>
        <v>7.56</v>
      </c>
      <c r="AP68" s="78">
        <f>AP$63</f>
        <v>0</v>
      </c>
      <c r="AQ68" s="78">
        <f>AQ63</f>
        <v>0</v>
      </c>
      <c r="AR68" s="77">
        <f t="shared" si="278"/>
        <v>244.63</v>
      </c>
      <c r="AS68" s="77">
        <f t="shared" si="279"/>
        <v>1961.76</v>
      </c>
      <c r="AT68" s="77">
        <f t="shared" si="258"/>
        <v>346.56452160000003</v>
      </c>
      <c r="AU68" s="27"/>
      <c r="AV68" s="79">
        <f>AV63</f>
        <v>0.25</v>
      </c>
      <c r="AW68" s="79"/>
      <c r="AX68" s="79">
        <f t="shared" si="280"/>
        <v>1</v>
      </c>
      <c r="AY68" s="72">
        <f t="shared" si="281"/>
        <v>4450</v>
      </c>
      <c r="AZ68" s="72">
        <f t="shared" si="282"/>
        <v>11975</v>
      </c>
      <c r="BA68" s="27"/>
      <c r="BB68" s="29">
        <f>BB63</f>
        <v>140</v>
      </c>
      <c r="BC68" s="30">
        <f>BC63</f>
        <v>0.12679000000000001</v>
      </c>
      <c r="BD68" s="30">
        <f>BD63</f>
        <v>0.1061</v>
      </c>
      <c r="BE68" s="30"/>
      <c r="BF68" s="30"/>
      <c r="BG68" s="30"/>
      <c r="BH68" s="84">
        <f t="shared" si="283"/>
        <v>2843.661598115998</v>
      </c>
      <c r="BI68" s="33">
        <f t="shared" si="291"/>
        <v>0</v>
      </c>
      <c r="BJ68" s="33">
        <f t="shared" si="291"/>
        <v>1</v>
      </c>
      <c r="BK68" s="33">
        <f t="shared" si="291"/>
        <v>5.7300000000000005E-4</v>
      </c>
      <c r="BL68" s="33">
        <f t="shared" si="291"/>
        <v>1.2200000000000003E-2</v>
      </c>
      <c r="BM68" s="33">
        <f t="shared" si="291"/>
        <v>0</v>
      </c>
      <c r="BN68" s="33">
        <f t="shared" si="291"/>
        <v>5.8E-4</v>
      </c>
      <c r="BO68" s="33">
        <f t="shared" si="237"/>
        <v>-4.6999999999999999E-4</v>
      </c>
      <c r="BP68" s="33">
        <f t="shared" si="238"/>
        <v>1.9499999999999999E-3</v>
      </c>
      <c r="BQ68" s="33">
        <f t="shared" si="239"/>
        <v>0</v>
      </c>
      <c r="BR68" s="33">
        <f>AK68</f>
        <v>0</v>
      </c>
      <c r="BS68" s="116">
        <f t="shared" si="292"/>
        <v>3.7399999999999998E-3</v>
      </c>
      <c r="BT68" s="116">
        <f t="shared" si="292"/>
        <v>0</v>
      </c>
      <c r="BU68" s="33">
        <f t="shared" si="299"/>
        <v>0</v>
      </c>
      <c r="BV68" s="33">
        <f t="shared" si="293"/>
        <v>6.7024E-2</v>
      </c>
      <c r="BW68" s="33">
        <f t="shared" si="293"/>
        <v>0.109636</v>
      </c>
      <c r="BX68" s="77">
        <f t="shared" si="297"/>
        <v>10.861269976449973</v>
      </c>
      <c r="BY68" s="77">
        <f t="shared" si="298"/>
        <v>0</v>
      </c>
      <c r="BZ68" s="78">
        <f>BZ63</f>
        <v>0</v>
      </c>
      <c r="CA68" s="77">
        <f t="shared" si="228"/>
        <v>306.06</v>
      </c>
      <c r="CB68" s="77">
        <f t="shared" si="285"/>
        <v>2394.1715981159978</v>
      </c>
      <c r="CC68" s="77">
        <f t="shared" si="229"/>
        <v>422.95435452317219</v>
      </c>
      <c r="CD68" s="77"/>
      <c r="CE68" s="27"/>
      <c r="CF68" s="79">
        <f>CF63</f>
        <v>0.25</v>
      </c>
      <c r="CG68" s="79"/>
      <c r="CH68" s="79">
        <f t="shared" si="286"/>
        <v>1</v>
      </c>
      <c r="CI68" s="72">
        <f t="shared" si="287"/>
        <v>4450</v>
      </c>
      <c r="CJ68" s="72">
        <f t="shared" si="288"/>
        <v>11975</v>
      </c>
      <c r="CK68" s="27"/>
      <c r="CL68" s="27"/>
      <c r="CM68" s="30">
        <f t="shared" si="244"/>
        <v>-5.2399999999999999E-3</v>
      </c>
      <c r="CN68" s="27"/>
      <c r="CO68" s="27">
        <f t="shared" si="230"/>
        <v>-86.066999999999993</v>
      </c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</row>
    <row r="69" spans="1:242">
      <c r="A69" s="28"/>
      <c r="B69" s="27"/>
      <c r="C69" s="18"/>
      <c r="D69" s="27"/>
      <c r="E69" s="18"/>
      <c r="F69" s="27"/>
      <c r="G69" s="72"/>
      <c r="H69" s="72"/>
      <c r="I69" s="86"/>
      <c r="J69" s="71"/>
      <c r="K69" s="72"/>
      <c r="L69" s="82"/>
      <c r="M69" s="23"/>
      <c r="N69" s="23"/>
      <c r="O69" s="130"/>
      <c r="P69" s="83"/>
      <c r="Q69" s="23"/>
      <c r="R69" s="65"/>
      <c r="S69" s="26"/>
      <c r="T69" s="27"/>
      <c r="U69" s="29"/>
      <c r="V69" s="30"/>
      <c r="W69" s="30"/>
      <c r="X69" s="30"/>
      <c r="Y69" s="30"/>
      <c r="Z69" s="30"/>
      <c r="AA69" s="84"/>
      <c r="AB69" s="32"/>
      <c r="AC69" s="33"/>
      <c r="AE69" s="33"/>
      <c r="AF69" s="33"/>
      <c r="AG69" s="33"/>
      <c r="AH69" s="33"/>
      <c r="AI69" s="30"/>
      <c r="AJ69" s="30"/>
      <c r="AK69" s="76"/>
      <c r="AL69" s="76"/>
      <c r="AM69" s="76"/>
      <c r="AN69" s="76"/>
      <c r="AO69" s="77"/>
      <c r="AP69" s="78"/>
      <c r="AQ69" s="78"/>
      <c r="AR69" s="77"/>
      <c r="AS69" s="77"/>
      <c r="AT69" s="77"/>
      <c r="AU69" s="27"/>
      <c r="AV69" s="79"/>
      <c r="AW69" s="79"/>
      <c r="AX69" s="79"/>
      <c r="AY69" s="72"/>
      <c r="AZ69" s="72"/>
      <c r="BA69" s="27"/>
      <c r="BB69" s="29"/>
      <c r="BC69" s="30"/>
      <c r="BD69" s="30"/>
      <c r="BE69" s="30"/>
      <c r="BF69" s="30"/>
      <c r="BG69" s="30"/>
      <c r="BH69" s="84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116"/>
      <c r="BT69" s="116"/>
      <c r="BU69" s="33"/>
      <c r="BV69" s="33"/>
      <c r="BW69" s="33"/>
      <c r="BX69" s="77"/>
      <c r="BY69" s="77"/>
      <c r="BZ69" s="78"/>
      <c r="CA69" s="77"/>
      <c r="CB69" s="77"/>
      <c r="CC69" s="77"/>
      <c r="CD69" s="77"/>
      <c r="CE69" s="27"/>
      <c r="CF69" s="79"/>
      <c r="CG69" s="79"/>
      <c r="CH69" s="79"/>
      <c r="CI69" s="72"/>
      <c r="CJ69" s="72"/>
      <c r="CK69" s="27"/>
      <c r="CL69" s="27"/>
      <c r="CM69" s="30">
        <f t="shared" si="244"/>
        <v>-5.2399999999999999E-3</v>
      </c>
      <c r="CN69" s="27"/>
      <c r="CO69" s="27">
        <f t="shared" si="230"/>
        <v>0</v>
      </c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</row>
    <row r="70" spans="1:242">
      <c r="A70" s="28" t="e">
        <f>A68+1</f>
        <v>#REF!</v>
      </c>
      <c r="B70" s="49"/>
      <c r="C70" s="69" t="s">
        <v>47</v>
      </c>
      <c r="D70" s="68"/>
      <c r="E70" s="69"/>
      <c r="F70" s="27"/>
      <c r="G70" s="72">
        <v>25</v>
      </c>
      <c r="H70" s="72"/>
      <c r="I70" s="86">
        <v>0</v>
      </c>
      <c r="J70" s="71"/>
      <c r="K70" s="72">
        <f t="shared" ref="K70:K75" si="300">G70*AV70*730</f>
        <v>9125</v>
      </c>
      <c r="L70" s="82"/>
      <c r="M70" s="23">
        <f t="shared" ref="M70:M75" si="301">AA70+AR70+AT70</f>
        <v>1532.7526939999998</v>
      </c>
      <c r="N70" s="23"/>
      <c r="O70" s="130">
        <f t="shared" si="251"/>
        <v>1682.5919225573443</v>
      </c>
      <c r="P70" s="83"/>
      <c r="Q70" s="23">
        <f t="shared" si="289"/>
        <v>149.84</v>
      </c>
      <c r="R70" s="65"/>
      <c r="S70" s="26">
        <f t="shared" ref="S70:S75" si="302">ROUND(Q70/M70,3)</f>
        <v>9.8000000000000004E-2</v>
      </c>
      <c r="T70" s="27"/>
      <c r="U70" s="29">
        <f t="shared" si="294"/>
        <v>120</v>
      </c>
      <c r="V70" s="30">
        <f t="shared" si="294"/>
        <v>0.11558</v>
      </c>
      <c r="W70" s="30">
        <f t="shared" si="294"/>
        <v>0.10301</v>
      </c>
      <c r="X70" s="30"/>
      <c r="Y70" s="30"/>
      <c r="Z70" s="30"/>
      <c r="AA70" s="84">
        <f t="shared" ref="AA70:AA75" si="303">ROUND(U70+(V70*AY70)+(W70*AZ70)+(AO70*(G70-10)),2)</f>
        <v>1229.3</v>
      </c>
      <c r="AB70" s="32"/>
      <c r="AC70" s="33">
        <f t="shared" si="295"/>
        <v>1</v>
      </c>
      <c r="AD70" s="15">
        <f t="shared" si="295"/>
        <v>5.7300000000000005E-4</v>
      </c>
      <c r="AE70" s="33">
        <f t="shared" si="295"/>
        <v>1.2200000000000003E-2</v>
      </c>
      <c r="AF70" s="33">
        <f t="shared" si="295"/>
        <v>0</v>
      </c>
      <c r="AG70" s="33">
        <f t="shared" si="295"/>
        <v>5.8E-4</v>
      </c>
      <c r="AH70" s="33">
        <f t="shared" si="295"/>
        <v>-4.6999999999999999E-4</v>
      </c>
      <c r="AI70" s="30">
        <f t="shared" si="295"/>
        <v>1.9499999999999999E-3</v>
      </c>
      <c r="AJ70" s="30">
        <f t="shared" si="276"/>
        <v>0</v>
      </c>
      <c r="AK70" s="76">
        <f t="shared" ref="AK70:AK75" si="304">$AK$43</f>
        <v>0</v>
      </c>
      <c r="AL70" s="76">
        <f t="shared" si="296"/>
        <v>0</v>
      </c>
      <c r="AM70" s="76">
        <f t="shared" si="296"/>
        <v>6.7024E-2</v>
      </c>
      <c r="AN70" s="76">
        <f t="shared" si="296"/>
        <v>0.109636</v>
      </c>
      <c r="AO70" s="77">
        <f>AO63</f>
        <v>7.56</v>
      </c>
      <c r="AP70" s="78">
        <f t="shared" ref="AP70:AP75" si="305">AP$63</f>
        <v>0</v>
      </c>
      <c r="AQ70" s="78">
        <f>AQ63</f>
        <v>0</v>
      </c>
      <c r="AR70" s="77">
        <f t="shared" ref="AR70:AR75" si="306">ROUND(AC70+(K70*(AD70+AE70+AF70+AG70+AI70+AK70+AH70))+(G70*AJ70),2)</f>
        <v>136.35</v>
      </c>
      <c r="AS70" s="77">
        <f t="shared" ref="AS70:AS75" si="307">ROUND((AA70+AR70)-((CI70*$AZ$1)+(CJ70*$AZ$1)+(K70*AE70)),2)</f>
        <v>945.9</v>
      </c>
      <c r="AT70" s="77">
        <f t="shared" si="258"/>
        <v>167.10269399999999</v>
      </c>
      <c r="AU70" s="27"/>
      <c r="AV70" s="79">
        <f>+E71</f>
        <v>0.5</v>
      </c>
      <c r="AW70" s="79"/>
      <c r="AX70" s="79">
        <f t="shared" ref="AX70:AX75" si="308">1-AW70</f>
        <v>1</v>
      </c>
      <c r="AY70" s="72">
        <f t="shared" ref="AY70:AY75" si="309">IF(K70&lt;4450,K70,4450)</f>
        <v>4450</v>
      </c>
      <c r="AZ70" s="72">
        <f t="shared" ref="AZ70:AZ75" si="310">IF(K70&gt;4450,K70-AY70,0)</f>
        <v>4675</v>
      </c>
      <c r="BA70" s="27"/>
      <c r="BB70" s="29">
        <f>BB63</f>
        <v>140</v>
      </c>
      <c r="BC70" s="30">
        <f>BC63</f>
        <v>0.12679000000000001</v>
      </c>
      <c r="BD70" s="30">
        <f>$BD$63</f>
        <v>0.1061</v>
      </c>
      <c r="BE70" s="30"/>
      <c r="BF70" s="30"/>
      <c r="BG70" s="30"/>
      <c r="BH70" s="84">
        <f t="shared" ref="BH70:BH75" si="311">ROUND(BB70+(BC70*AY70)+(BD70*AZ70),2)+IF(G70&gt;10,G70-10,0)*BX70</f>
        <v>1363.1490496467495</v>
      </c>
      <c r="BI70" s="33">
        <f t="shared" ref="BI70:BN75" si="312">AB70</f>
        <v>0</v>
      </c>
      <c r="BJ70" s="33">
        <f t="shared" si="312"/>
        <v>1</v>
      </c>
      <c r="BK70" s="33">
        <f t="shared" si="312"/>
        <v>5.7300000000000005E-4</v>
      </c>
      <c r="BL70" s="33">
        <f t="shared" si="312"/>
        <v>1.2200000000000003E-2</v>
      </c>
      <c r="BM70" s="33">
        <f t="shared" si="312"/>
        <v>0</v>
      </c>
      <c r="BN70" s="33">
        <f t="shared" si="312"/>
        <v>5.8E-4</v>
      </c>
      <c r="BO70" s="33">
        <f>BO63</f>
        <v>-4.6999999999999999E-4</v>
      </c>
      <c r="BP70" s="33">
        <f>BP63</f>
        <v>1.9499999999999999E-3</v>
      </c>
      <c r="BQ70" s="33">
        <f t="shared" si="239"/>
        <v>0</v>
      </c>
      <c r="BR70" s="33">
        <f t="shared" ref="BR70:BR75" si="313">AK70</f>
        <v>0</v>
      </c>
      <c r="BS70" s="116">
        <f>$BS$63</f>
        <v>3.7399999999999998E-3</v>
      </c>
      <c r="BT70" s="116">
        <f>$BT$63</f>
        <v>0</v>
      </c>
      <c r="BU70" s="33">
        <f>$BU$63</f>
        <v>0</v>
      </c>
      <c r="BV70" s="33">
        <f t="shared" ref="BV70:BW75" si="314">AM70</f>
        <v>6.7024E-2</v>
      </c>
      <c r="BW70" s="33">
        <f t="shared" si="314"/>
        <v>0.109636</v>
      </c>
      <c r="BX70" s="77">
        <f>BX63</f>
        <v>10.861269976449973</v>
      </c>
      <c r="BY70" s="77">
        <f>AP70</f>
        <v>0</v>
      </c>
      <c r="BZ70" s="78">
        <f>BZ63</f>
        <v>0</v>
      </c>
      <c r="CA70" s="77">
        <f t="shared" si="228"/>
        <v>170.48</v>
      </c>
      <c r="CB70" s="77">
        <f t="shared" ref="CB70:CB75" si="315">(BH70+CA70)-((CI70*$AZ$1)+(CJ70*$AZ$1)+(K70*BL70))</f>
        <v>1113.8790496467495</v>
      </c>
      <c r="CC70" s="77">
        <f t="shared" si="229"/>
        <v>196.77787291059477</v>
      </c>
      <c r="CD70" s="77"/>
      <c r="CE70" s="27"/>
      <c r="CF70" s="79">
        <f>$E$71</f>
        <v>0.5</v>
      </c>
      <c r="CG70" s="79"/>
      <c r="CH70" s="79">
        <f t="shared" ref="CH70:CH75" si="316">1-CG70</f>
        <v>1</v>
      </c>
      <c r="CI70" s="72">
        <f t="shared" ref="CI70:CI75" si="317">IF(K70&lt;4450,K70,4450)</f>
        <v>4450</v>
      </c>
      <c r="CJ70" s="72">
        <f t="shared" ref="CJ70:CJ75" si="318">IF(K70&gt;4450,K70-CI70,0)</f>
        <v>4675</v>
      </c>
      <c r="CK70" s="27"/>
      <c r="CL70" s="27"/>
      <c r="CM70" s="30">
        <f t="shared" si="244"/>
        <v>-5.2399999999999999E-3</v>
      </c>
      <c r="CN70" s="27"/>
      <c r="CO70" s="27">
        <f t="shared" si="230"/>
        <v>-47.814999999999998</v>
      </c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</row>
    <row r="71" spans="1:242">
      <c r="A71" s="28" t="e">
        <f>A70+1</f>
        <v>#REF!</v>
      </c>
      <c r="B71" s="49"/>
      <c r="C71" s="85">
        <v>0.5</v>
      </c>
      <c r="D71" s="27"/>
      <c r="E71" s="85">
        <v>0.5</v>
      </c>
      <c r="F71" s="27"/>
      <c r="G71" s="72">
        <v>43</v>
      </c>
      <c r="H71" s="72"/>
      <c r="I71" s="86">
        <v>0</v>
      </c>
      <c r="J71" s="71"/>
      <c r="K71" s="72">
        <f t="shared" si="300"/>
        <v>15695</v>
      </c>
      <c r="L71" s="82"/>
      <c r="M71" s="23">
        <f t="shared" si="301"/>
        <v>2550.4878733999999</v>
      </c>
      <c r="N71" s="23"/>
      <c r="O71" s="130">
        <f t="shared" si="251"/>
        <v>2788.6175381061576</v>
      </c>
      <c r="P71" s="83"/>
      <c r="Q71" s="23">
        <f t="shared" si="289"/>
        <v>238.13</v>
      </c>
      <c r="R71" s="65"/>
      <c r="S71" s="26">
        <f t="shared" si="302"/>
        <v>9.2999999999999999E-2</v>
      </c>
      <c r="T71" s="27"/>
      <c r="U71" s="29">
        <f t="shared" si="294"/>
        <v>120</v>
      </c>
      <c r="V71" s="30">
        <f t="shared" si="294"/>
        <v>0.11558</v>
      </c>
      <c r="W71" s="30">
        <f t="shared" si="294"/>
        <v>0.10301</v>
      </c>
      <c r="X71" s="30"/>
      <c r="Y71" s="30"/>
      <c r="Z71" s="30"/>
      <c r="AA71" s="84">
        <f t="shared" si="303"/>
        <v>2042.16</v>
      </c>
      <c r="AB71" s="32"/>
      <c r="AC71" s="33">
        <f t="shared" si="295"/>
        <v>1</v>
      </c>
      <c r="AD71" s="15">
        <f t="shared" si="295"/>
        <v>5.7300000000000005E-4</v>
      </c>
      <c r="AE71" s="33">
        <f t="shared" si="295"/>
        <v>1.2200000000000003E-2</v>
      </c>
      <c r="AF71" s="33">
        <f t="shared" si="295"/>
        <v>0</v>
      </c>
      <c r="AG71" s="33">
        <f t="shared" si="295"/>
        <v>5.8E-4</v>
      </c>
      <c r="AH71" s="33">
        <f t="shared" si="295"/>
        <v>-4.6999999999999999E-4</v>
      </c>
      <c r="AI71" s="30">
        <f t="shared" si="295"/>
        <v>1.9499999999999999E-3</v>
      </c>
      <c r="AJ71" s="30">
        <f t="shared" si="276"/>
        <v>0</v>
      </c>
      <c r="AK71" s="76">
        <f t="shared" si="304"/>
        <v>0</v>
      </c>
      <c r="AL71" s="76">
        <f t="shared" si="296"/>
        <v>0</v>
      </c>
      <c r="AM71" s="76">
        <f t="shared" si="296"/>
        <v>6.7024E-2</v>
      </c>
      <c r="AN71" s="76">
        <f t="shared" si="296"/>
        <v>0.109636</v>
      </c>
      <c r="AO71" s="77">
        <f>AO63</f>
        <v>7.56</v>
      </c>
      <c r="AP71" s="78">
        <f t="shared" si="305"/>
        <v>0</v>
      </c>
      <c r="AQ71" s="78">
        <f>AQ63</f>
        <v>0</v>
      </c>
      <c r="AR71" s="77">
        <f t="shared" si="306"/>
        <v>233.8</v>
      </c>
      <c r="AS71" s="77">
        <f t="shared" si="307"/>
        <v>1553.99</v>
      </c>
      <c r="AT71" s="77">
        <f t="shared" si="258"/>
        <v>274.52787339999998</v>
      </c>
      <c r="AU71" s="27"/>
      <c r="AV71" s="79">
        <f>AV70</f>
        <v>0.5</v>
      </c>
      <c r="AW71" s="79"/>
      <c r="AX71" s="79">
        <f t="shared" si="308"/>
        <v>1</v>
      </c>
      <c r="AY71" s="72">
        <f t="shared" si="309"/>
        <v>4450</v>
      </c>
      <c r="AZ71" s="72">
        <f t="shared" si="310"/>
        <v>11245</v>
      </c>
      <c r="BA71" s="27"/>
      <c r="BB71" s="29">
        <f>BB$63</f>
        <v>140</v>
      </c>
      <c r="BC71" s="30">
        <f>BC63</f>
        <v>0.12679000000000001</v>
      </c>
      <c r="BD71" s="30">
        <f t="shared" ref="BD71:BD75" si="319">$BD$63</f>
        <v>0.1061</v>
      </c>
      <c r="BE71" s="30"/>
      <c r="BF71" s="30"/>
      <c r="BG71" s="30"/>
      <c r="BH71" s="84">
        <f t="shared" si="311"/>
        <v>2255.731909222849</v>
      </c>
      <c r="BI71" s="33">
        <f t="shared" si="312"/>
        <v>0</v>
      </c>
      <c r="BJ71" s="33">
        <f t="shared" si="312"/>
        <v>1</v>
      </c>
      <c r="BK71" s="33">
        <f t="shared" si="312"/>
        <v>5.7300000000000005E-4</v>
      </c>
      <c r="BL71" s="33">
        <f t="shared" si="312"/>
        <v>1.2200000000000003E-2</v>
      </c>
      <c r="BM71" s="33">
        <f t="shared" si="312"/>
        <v>0</v>
      </c>
      <c r="BN71" s="33">
        <f t="shared" si="312"/>
        <v>5.8E-4</v>
      </c>
      <c r="BO71" s="33">
        <f t="shared" si="237"/>
        <v>-4.6999999999999999E-4</v>
      </c>
      <c r="BP71" s="33">
        <f t="shared" si="238"/>
        <v>1.9499999999999999E-3</v>
      </c>
      <c r="BQ71" s="33">
        <f t="shared" si="239"/>
        <v>0</v>
      </c>
      <c r="BR71" s="33">
        <f t="shared" si="313"/>
        <v>0</v>
      </c>
      <c r="BS71" s="116">
        <f t="shared" ref="BS71:BS75" si="320">$BS$63</f>
        <v>3.7399999999999998E-3</v>
      </c>
      <c r="BT71" s="116">
        <f t="shared" ref="BT71:BT75" si="321">$BT$63</f>
        <v>0</v>
      </c>
      <c r="BU71" s="33">
        <f t="shared" si="299"/>
        <v>0</v>
      </c>
      <c r="BV71" s="33">
        <f t="shared" si="314"/>
        <v>6.7024E-2</v>
      </c>
      <c r="BW71" s="33">
        <f t="shared" si="314"/>
        <v>0.109636</v>
      </c>
      <c r="BX71" s="77">
        <f>BX70</f>
        <v>10.861269976449973</v>
      </c>
      <c r="BY71" s="77">
        <f>BY70</f>
        <v>0</v>
      </c>
      <c r="BZ71" s="78">
        <f>BZ63</f>
        <v>0</v>
      </c>
      <c r="CA71" s="77">
        <f t="shared" si="228"/>
        <v>292.5</v>
      </c>
      <c r="CB71" s="77">
        <f t="shared" si="315"/>
        <v>1826.261909222849</v>
      </c>
      <c r="CC71" s="77">
        <f t="shared" si="229"/>
        <v>322.62742888330848</v>
      </c>
      <c r="CD71" s="77"/>
      <c r="CE71" s="27"/>
      <c r="CF71" s="79">
        <f>CF70</f>
        <v>0.5</v>
      </c>
      <c r="CG71" s="79"/>
      <c r="CH71" s="79">
        <f t="shared" si="316"/>
        <v>1</v>
      </c>
      <c r="CI71" s="72">
        <f t="shared" si="317"/>
        <v>4450</v>
      </c>
      <c r="CJ71" s="72">
        <f t="shared" si="318"/>
        <v>11245</v>
      </c>
      <c r="CK71" s="27"/>
      <c r="CL71" s="27"/>
      <c r="CM71" s="30">
        <f t="shared" si="244"/>
        <v>-5.2399999999999999E-3</v>
      </c>
      <c r="CN71" s="27"/>
      <c r="CO71" s="27">
        <f t="shared" si="230"/>
        <v>-82.241799999999998</v>
      </c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</row>
    <row r="72" spans="1:242">
      <c r="A72" s="28"/>
      <c r="B72" s="49"/>
      <c r="C72" s="85"/>
      <c r="D72" s="27"/>
      <c r="E72" s="85"/>
      <c r="F72" s="27"/>
      <c r="G72" s="72">
        <v>50</v>
      </c>
      <c r="H72" s="72"/>
      <c r="I72" s="86"/>
      <c r="J72" s="71"/>
      <c r="K72" s="72">
        <f t="shared" si="300"/>
        <v>18250</v>
      </c>
      <c r="L72" s="82"/>
      <c r="M72" s="23">
        <f t="shared" si="301"/>
        <v>2946.2744301999996</v>
      </c>
      <c r="N72" s="23"/>
      <c r="O72" s="130">
        <f t="shared" si="251"/>
        <v>3218.7516848195855</v>
      </c>
      <c r="P72" s="83"/>
      <c r="Q72" s="23">
        <f t="shared" si="289"/>
        <v>272.48</v>
      </c>
      <c r="R72" s="65"/>
      <c r="S72" s="26">
        <f t="shared" si="302"/>
        <v>9.1999999999999998E-2</v>
      </c>
      <c r="T72" s="27"/>
      <c r="U72" s="29">
        <f t="shared" si="294"/>
        <v>120</v>
      </c>
      <c r="V72" s="30">
        <f t="shared" si="294"/>
        <v>0.11558</v>
      </c>
      <c r="W72" s="30">
        <f t="shared" si="294"/>
        <v>0.10301</v>
      </c>
      <c r="X72" s="30"/>
      <c r="Y72" s="30"/>
      <c r="Z72" s="30"/>
      <c r="AA72" s="84">
        <f t="shared" si="303"/>
        <v>2358.27</v>
      </c>
      <c r="AB72" s="32"/>
      <c r="AC72" s="33">
        <f t="shared" si="295"/>
        <v>1</v>
      </c>
      <c r="AD72" s="15">
        <f t="shared" si="295"/>
        <v>5.7300000000000005E-4</v>
      </c>
      <c r="AE72" s="33">
        <f t="shared" si="295"/>
        <v>1.2200000000000003E-2</v>
      </c>
      <c r="AF72" s="33">
        <f t="shared" si="295"/>
        <v>0</v>
      </c>
      <c r="AG72" s="33">
        <f t="shared" si="295"/>
        <v>5.8E-4</v>
      </c>
      <c r="AH72" s="33">
        <f t="shared" si="295"/>
        <v>-4.6999999999999999E-4</v>
      </c>
      <c r="AI72" s="30">
        <f t="shared" si="295"/>
        <v>1.9499999999999999E-3</v>
      </c>
      <c r="AJ72" s="30">
        <f t="shared" si="276"/>
        <v>0</v>
      </c>
      <c r="AK72" s="76">
        <f t="shared" si="304"/>
        <v>0</v>
      </c>
      <c r="AL72" s="76">
        <f t="shared" si="296"/>
        <v>0</v>
      </c>
      <c r="AM72" s="76">
        <f t="shared" si="296"/>
        <v>6.7024E-2</v>
      </c>
      <c r="AN72" s="76">
        <f t="shared" si="296"/>
        <v>0.109636</v>
      </c>
      <c r="AO72" s="77">
        <f>AO64</f>
        <v>7.56</v>
      </c>
      <c r="AP72" s="78">
        <f t="shared" si="305"/>
        <v>0</v>
      </c>
      <c r="AQ72" s="78">
        <f>AQ64</f>
        <v>0</v>
      </c>
      <c r="AR72" s="77">
        <f t="shared" si="306"/>
        <v>271.7</v>
      </c>
      <c r="AS72" s="77">
        <f t="shared" si="307"/>
        <v>1790.47</v>
      </c>
      <c r="AT72" s="77">
        <f t="shared" si="258"/>
        <v>316.30443020000001</v>
      </c>
      <c r="AU72" s="27"/>
      <c r="AV72" s="79">
        <f>AV71</f>
        <v>0.5</v>
      </c>
      <c r="AW72" s="79"/>
      <c r="AX72" s="79">
        <f t="shared" si="308"/>
        <v>1</v>
      </c>
      <c r="AY72" s="72">
        <f t="shared" si="309"/>
        <v>4450</v>
      </c>
      <c r="AZ72" s="72">
        <f t="shared" si="310"/>
        <v>13800</v>
      </c>
      <c r="BA72" s="27"/>
      <c r="BB72" s="29">
        <f>BB$63</f>
        <v>140</v>
      </c>
      <c r="BC72" s="30">
        <f>BC64</f>
        <v>0.12679000000000001</v>
      </c>
      <c r="BD72" s="30">
        <f t="shared" si="319"/>
        <v>0.1061</v>
      </c>
      <c r="BE72" s="30"/>
      <c r="BF72" s="30"/>
      <c r="BG72" s="30"/>
      <c r="BH72" s="84">
        <f t="shared" si="311"/>
        <v>2602.8507990579992</v>
      </c>
      <c r="BI72" s="33">
        <f t="shared" si="312"/>
        <v>0</v>
      </c>
      <c r="BJ72" s="33">
        <f t="shared" si="312"/>
        <v>1</v>
      </c>
      <c r="BK72" s="33">
        <f t="shared" si="312"/>
        <v>5.7300000000000005E-4</v>
      </c>
      <c r="BL72" s="33">
        <f t="shared" si="312"/>
        <v>1.2200000000000003E-2</v>
      </c>
      <c r="BM72" s="33">
        <f t="shared" si="312"/>
        <v>0</v>
      </c>
      <c r="BN72" s="33">
        <f t="shared" si="312"/>
        <v>5.8E-4</v>
      </c>
      <c r="BO72" s="33">
        <f t="shared" si="237"/>
        <v>-4.6999999999999999E-4</v>
      </c>
      <c r="BP72" s="33">
        <f t="shared" si="238"/>
        <v>1.9499999999999999E-3</v>
      </c>
      <c r="BQ72" s="33">
        <f t="shared" si="239"/>
        <v>0</v>
      </c>
      <c r="BR72" s="33">
        <f t="shared" si="313"/>
        <v>0</v>
      </c>
      <c r="BS72" s="116">
        <f t="shared" si="320"/>
        <v>3.7399999999999998E-3</v>
      </c>
      <c r="BT72" s="116">
        <f t="shared" si="321"/>
        <v>0</v>
      </c>
      <c r="BU72" s="33">
        <f t="shared" si="299"/>
        <v>0</v>
      </c>
      <c r="BV72" s="33">
        <f t="shared" si="314"/>
        <v>6.7024E-2</v>
      </c>
      <c r="BW72" s="33">
        <f t="shared" si="314"/>
        <v>0.109636</v>
      </c>
      <c r="BX72" s="77">
        <f t="shared" ref="BX72:BX75" si="322">BX71</f>
        <v>10.861269976449973</v>
      </c>
      <c r="BY72" s="77">
        <f t="shared" ref="BY72:BY75" si="323">BY71</f>
        <v>0</v>
      </c>
      <c r="BZ72" s="78">
        <f>BZ64</f>
        <v>0</v>
      </c>
      <c r="CA72" s="77">
        <f t="shared" si="228"/>
        <v>339.96</v>
      </c>
      <c r="CB72" s="77">
        <f t="shared" si="315"/>
        <v>2103.3107990579992</v>
      </c>
      <c r="CC72" s="77">
        <f t="shared" si="229"/>
        <v>371.57088576158617</v>
      </c>
      <c r="CD72" s="77"/>
      <c r="CE72" s="27"/>
      <c r="CF72" s="79">
        <f>CF71</f>
        <v>0.5</v>
      </c>
      <c r="CG72" s="79"/>
      <c r="CH72" s="79">
        <f t="shared" si="316"/>
        <v>1</v>
      </c>
      <c r="CI72" s="72">
        <f t="shared" si="317"/>
        <v>4450</v>
      </c>
      <c r="CJ72" s="72">
        <f t="shared" si="318"/>
        <v>13800</v>
      </c>
      <c r="CK72" s="27"/>
      <c r="CL72" s="27"/>
      <c r="CM72" s="30">
        <f t="shared" si="244"/>
        <v>-5.2399999999999999E-3</v>
      </c>
      <c r="CN72" s="27"/>
      <c r="CO72" s="27">
        <f t="shared" si="230"/>
        <v>-95.63</v>
      </c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</row>
    <row r="73" spans="1:242">
      <c r="A73" s="28"/>
      <c r="B73" s="49"/>
      <c r="C73" s="85"/>
      <c r="D73" s="27"/>
      <c r="E73" s="85"/>
      <c r="F73" s="27"/>
      <c r="G73" s="72">
        <v>60</v>
      </c>
      <c r="H73" s="72"/>
      <c r="I73" s="86"/>
      <c r="J73" s="71"/>
      <c r="K73" s="72">
        <f t="shared" si="300"/>
        <v>21900</v>
      </c>
      <c r="L73" s="82"/>
      <c r="M73" s="23">
        <f t="shared" si="301"/>
        <v>3511.6854780000003</v>
      </c>
      <c r="N73" s="23"/>
      <c r="O73" s="130">
        <f t="shared" si="251"/>
        <v>3833.2038231244815</v>
      </c>
      <c r="P73" s="83"/>
      <c r="Q73" s="23">
        <f t="shared" si="289"/>
        <v>321.52</v>
      </c>
      <c r="R73" s="65"/>
      <c r="S73" s="26">
        <f t="shared" si="302"/>
        <v>9.1999999999999998E-2</v>
      </c>
      <c r="T73" s="27"/>
      <c r="U73" s="29">
        <f t="shared" si="294"/>
        <v>120</v>
      </c>
      <c r="V73" s="30">
        <f t="shared" si="294"/>
        <v>0.11558</v>
      </c>
      <c r="W73" s="30">
        <f t="shared" si="294"/>
        <v>0.10301</v>
      </c>
      <c r="X73" s="30"/>
      <c r="Y73" s="30"/>
      <c r="Z73" s="30"/>
      <c r="AA73" s="84">
        <f t="shared" si="303"/>
        <v>2809.86</v>
      </c>
      <c r="AB73" s="32"/>
      <c r="AC73" s="33">
        <f t="shared" si="295"/>
        <v>1</v>
      </c>
      <c r="AD73" s="15">
        <f t="shared" si="295"/>
        <v>5.7300000000000005E-4</v>
      </c>
      <c r="AE73" s="33">
        <f t="shared" si="295"/>
        <v>1.2200000000000003E-2</v>
      </c>
      <c r="AF73" s="33">
        <f t="shared" si="295"/>
        <v>0</v>
      </c>
      <c r="AG73" s="33">
        <f t="shared" si="295"/>
        <v>5.8E-4</v>
      </c>
      <c r="AH73" s="33">
        <f t="shared" si="295"/>
        <v>-4.6999999999999999E-4</v>
      </c>
      <c r="AI73" s="30">
        <f t="shared" si="295"/>
        <v>1.9499999999999999E-3</v>
      </c>
      <c r="AJ73" s="30">
        <f t="shared" si="276"/>
        <v>0</v>
      </c>
      <c r="AK73" s="76">
        <f t="shared" si="304"/>
        <v>0</v>
      </c>
      <c r="AL73" s="76">
        <f t="shared" si="296"/>
        <v>0</v>
      </c>
      <c r="AM73" s="76">
        <f t="shared" si="296"/>
        <v>6.7024E-2</v>
      </c>
      <c r="AN73" s="76">
        <f t="shared" si="296"/>
        <v>0.109636</v>
      </c>
      <c r="AO73" s="77">
        <f>AO72</f>
        <v>7.56</v>
      </c>
      <c r="AP73" s="78">
        <f t="shared" si="305"/>
        <v>0</v>
      </c>
      <c r="AQ73" s="78">
        <f>AQ72</f>
        <v>0</v>
      </c>
      <c r="AR73" s="77">
        <f t="shared" si="306"/>
        <v>325.83999999999997</v>
      </c>
      <c r="AS73" s="77">
        <f t="shared" si="307"/>
        <v>2128.3000000000002</v>
      </c>
      <c r="AT73" s="77">
        <f t="shared" si="258"/>
        <v>375.98547800000006</v>
      </c>
      <c r="AU73" s="27"/>
      <c r="AV73" s="79">
        <f>AV72</f>
        <v>0.5</v>
      </c>
      <c r="AW73" s="79"/>
      <c r="AX73" s="79">
        <f t="shared" si="308"/>
        <v>1</v>
      </c>
      <c r="AY73" s="72">
        <f t="shared" si="309"/>
        <v>4450</v>
      </c>
      <c r="AZ73" s="72">
        <f t="shared" si="310"/>
        <v>17450</v>
      </c>
      <c r="BA73" s="27"/>
      <c r="BB73" s="29">
        <f>BB$63</f>
        <v>140</v>
      </c>
      <c r="BC73" s="30">
        <f>BC72</f>
        <v>0.12679000000000001</v>
      </c>
      <c r="BD73" s="30">
        <f t="shared" si="319"/>
        <v>0.1061</v>
      </c>
      <c r="BE73" s="30"/>
      <c r="BF73" s="30"/>
      <c r="BG73" s="30"/>
      <c r="BH73" s="84">
        <f t="shared" si="311"/>
        <v>3098.7234988224986</v>
      </c>
      <c r="BI73" s="33">
        <f t="shared" si="312"/>
        <v>0</v>
      </c>
      <c r="BJ73" s="33">
        <f t="shared" si="312"/>
        <v>1</v>
      </c>
      <c r="BK73" s="33">
        <f t="shared" si="312"/>
        <v>5.7300000000000005E-4</v>
      </c>
      <c r="BL73" s="33">
        <f t="shared" si="312"/>
        <v>1.2200000000000003E-2</v>
      </c>
      <c r="BM73" s="33">
        <f t="shared" si="312"/>
        <v>0</v>
      </c>
      <c r="BN73" s="33">
        <f t="shared" si="312"/>
        <v>5.8E-4</v>
      </c>
      <c r="BO73" s="33">
        <f t="shared" si="237"/>
        <v>-4.6999999999999999E-4</v>
      </c>
      <c r="BP73" s="33">
        <f t="shared" si="238"/>
        <v>1.9499999999999999E-3</v>
      </c>
      <c r="BQ73" s="33">
        <f t="shared" si="239"/>
        <v>0</v>
      </c>
      <c r="BR73" s="33">
        <f t="shared" si="313"/>
        <v>0</v>
      </c>
      <c r="BS73" s="116">
        <f t="shared" si="320"/>
        <v>3.7399999999999998E-3</v>
      </c>
      <c r="BT73" s="116">
        <f t="shared" si="321"/>
        <v>0</v>
      </c>
      <c r="BU73" s="33">
        <f t="shared" si="299"/>
        <v>0</v>
      </c>
      <c r="BV73" s="33">
        <f t="shared" si="314"/>
        <v>6.7024E-2</v>
      </c>
      <c r="BW73" s="33">
        <f t="shared" si="314"/>
        <v>0.109636</v>
      </c>
      <c r="BX73" s="77">
        <f t="shared" si="322"/>
        <v>10.861269976449973</v>
      </c>
      <c r="BY73" s="77">
        <f t="shared" si="323"/>
        <v>0</v>
      </c>
      <c r="BZ73" s="78">
        <f>BZ72</f>
        <v>0</v>
      </c>
      <c r="CA73" s="77">
        <f t="shared" si="228"/>
        <v>407.75</v>
      </c>
      <c r="CB73" s="77">
        <f t="shared" si="315"/>
        <v>2499.0734988224985</v>
      </c>
      <c r="CC73" s="77">
        <f t="shared" si="229"/>
        <v>441.48632430198256</v>
      </c>
      <c r="CD73" s="77"/>
      <c r="CE73" s="27"/>
      <c r="CF73" s="79">
        <f>CF72</f>
        <v>0.5</v>
      </c>
      <c r="CG73" s="79"/>
      <c r="CH73" s="79">
        <f t="shared" si="316"/>
        <v>1</v>
      </c>
      <c r="CI73" s="72">
        <f t="shared" si="317"/>
        <v>4450</v>
      </c>
      <c r="CJ73" s="72">
        <f t="shared" si="318"/>
        <v>17450</v>
      </c>
      <c r="CK73" s="27"/>
      <c r="CL73" s="27"/>
      <c r="CM73" s="30">
        <f t="shared" si="244"/>
        <v>-5.2399999999999999E-3</v>
      </c>
      <c r="CN73" s="27"/>
      <c r="CO73" s="27">
        <f t="shared" si="230"/>
        <v>-114.756</v>
      </c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</row>
    <row r="74" spans="1:242">
      <c r="A74" s="28"/>
      <c r="B74" s="49"/>
      <c r="C74" s="85"/>
      <c r="D74" s="27"/>
      <c r="E74" s="85"/>
      <c r="F74" s="27"/>
      <c r="G74" s="72">
        <v>85</v>
      </c>
      <c r="H74" s="72"/>
      <c r="I74" s="86"/>
      <c r="J74" s="71"/>
      <c r="K74" s="72">
        <f t="shared" si="300"/>
        <v>31025</v>
      </c>
      <c r="L74" s="82"/>
      <c r="M74" s="23">
        <f t="shared" si="301"/>
        <v>4925.1954476000001</v>
      </c>
      <c r="N74" s="23"/>
      <c r="O74" s="130">
        <f t="shared" si="251"/>
        <v>5369.3518187867221</v>
      </c>
      <c r="P74" s="83"/>
      <c r="Q74" s="23">
        <f t="shared" si="289"/>
        <v>444.16</v>
      </c>
      <c r="R74" s="65"/>
      <c r="S74" s="26">
        <f t="shared" si="302"/>
        <v>0.09</v>
      </c>
      <c r="T74" s="27"/>
      <c r="U74" s="29">
        <f t="shared" si="294"/>
        <v>120</v>
      </c>
      <c r="V74" s="30">
        <f t="shared" si="294"/>
        <v>0.11558</v>
      </c>
      <c r="W74" s="30">
        <f t="shared" si="294"/>
        <v>0.10301</v>
      </c>
      <c r="X74" s="30"/>
      <c r="Y74" s="30"/>
      <c r="Z74" s="30"/>
      <c r="AA74" s="84">
        <f t="shared" si="303"/>
        <v>3938.82</v>
      </c>
      <c r="AB74" s="32"/>
      <c r="AC74" s="33">
        <f t="shared" si="295"/>
        <v>1</v>
      </c>
      <c r="AD74" s="15">
        <f t="shared" si="295"/>
        <v>5.7300000000000005E-4</v>
      </c>
      <c r="AE74" s="33">
        <f t="shared" si="295"/>
        <v>1.2200000000000003E-2</v>
      </c>
      <c r="AF74" s="33">
        <f t="shared" si="295"/>
        <v>0</v>
      </c>
      <c r="AG74" s="33">
        <f t="shared" si="295"/>
        <v>5.8E-4</v>
      </c>
      <c r="AH74" s="33">
        <f t="shared" si="295"/>
        <v>-4.6999999999999999E-4</v>
      </c>
      <c r="AI74" s="30">
        <f t="shared" si="295"/>
        <v>1.9499999999999999E-3</v>
      </c>
      <c r="AJ74" s="30">
        <f t="shared" si="276"/>
        <v>0</v>
      </c>
      <c r="AK74" s="76">
        <f t="shared" si="304"/>
        <v>0</v>
      </c>
      <c r="AL74" s="76">
        <f t="shared" si="296"/>
        <v>0</v>
      </c>
      <c r="AM74" s="76">
        <f t="shared" si="296"/>
        <v>6.7024E-2</v>
      </c>
      <c r="AN74" s="76">
        <f t="shared" si="296"/>
        <v>0.109636</v>
      </c>
      <c r="AO74" s="77">
        <f>AO66</f>
        <v>7.56</v>
      </c>
      <c r="AP74" s="78">
        <f t="shared" si="305"/>
        <v>0</v>
      </c>
      <c r="AQ74" s="78">
        <f>AQ66</f>
        <v>0</v>
      </c>
      <c r="AR74" s="77">
        <f t="shared" si="306"/>
        <v>461.19</v>
      </c>
      <c r="AS74" s="77">
        <f t="shared" si="307"/>
        <v>2972.86</v>
      </c>
      <c r="AT74" s="77">
        <f t="shared" si="258"/>
        <v>525.18544760000009</v>
      </c>
      <c r="AU74" s="27"/>
      <c r="AV74" s="79">
        <f>AV72</f>
        <v>0.5</v>
      </c>
      <c r="AW74" s="79"/>
      <c r="AX74" s="79">
        <f t="shared" si="308"/>
        <v>1</v>
      </c>
      <c r="AY74" s="72">
        <f t="shared" si="309"/>
        <v>4450</v>
      </c>
      <c r="AZ74" s="72">
        <f t="shared" si="310"/>
        <v>26575</v>
      </c>
      <c r="BA74" s="27"/>
      <c r="BB74" s="29">
        <f>BB$63</f>
        <v>140</v>
      </c>
      <c r="BC74" s="30">
        <f>BC66</f>
        <v>0.12679000000000001</v>
      </c>
      <c r="BD74" s="30">
        <f t="shared" si="319"/>
        <v>0.1061</v>
      </c>
      <c r="BE74" s="30"/>
      <c r="BF74" s="30"/>
      <c r="BG74" s="30"/>
      <c r="BH74" s="84">
        <f t="shared" si="311"/>
        <v>4338.4152482337486</v>
      </c>
      <c r="BI74" s="33">
        <f t="shared" si="312"/>
        <v>0</v>
      </c>
      <c r="BJ74" s="33">
        <f t="shared" si="312"/>
        <v>1</v>
      </c>
      <c r="BK74" s="33">
        <f t="shared" si="312"/>
        <v>5.7300000000000005E-4</v>
      </c>
      <c r="BL74" s="33">
        <f t="shared" si="312"/>
        <v>1.2200000000000003E-2</v>
      </c>
      <c r="BM74" s="33">
        <f t="shared" si="312"/>
        <v>0</v>
      </c>
      <c r="BN74" s="33">
        <f t="shared" si="312"/>
        <v>5.8E-4</v>
      </c>
      <c r="BO74" s="33">
        <f t="shared" si="237"/>
        <v>-4.6999999999999999E-4</v>
      </c>
      <c r="BP74" s="33">
        <f t="shared" si="238"/>
        <v>1.9499999999999999E-3</v>
      </c>
      <c r="BQ74" s="33">
        <f t="shared" si="239"/>
        <v>0</v>
      </c>
      <c r="BR74" s="33">
        <f t="shared" si="313"/>
        <v>0</v>
      </c>
      <c r="BS74" s="116">
        <f t="shared" si="320"/>
        <v>3.7399999999999998E-3</v>
      </c>
      <c r="BT74" s="116">
        <f t="shared" si="321"/>
        <v>0</v>
      </c>
      <c r="BU74" s="33">
        <f t="shared" si="299"/>
        <v>0</v>
      </c>
      <c r="BV74" s="33">
        <f t="shared" si="314"/>
        <v>6.7024E-2</v>
      </c>
      <c r="BW74" s="33">
        <f t="shared" si="314"/>
        <v>0.109636</v>
      </c>
      <c r="BX74" s="77">
        <f t="shared" si="322"/>
        <v>10.861269976449973</v>
      </c>
      <c r="BY74" s="77">
        <f t="shared" si="323"/>
        <v>0</v>
      </c>
      <c r="BZ74" s="78">
        <f>BZ66</f>
        <v>0</v>
      </c>
      <c r="CA74" s="77">
        <f t="shared" si="228"/>
        <v>577.23</v>
      </c>
      <c r="CB74" s="77">
        <f t="shared" si="315"/>
        <v>3488.495248233748</v>
      </c>
      <c r="CC74" s="77">
        <f t="shared" si="229"/>
        <v>616.27757055297388</v>
      </c>
      <c r="CD74" s="77"/>
      <c r="CE74" s="27"/>
      <c r="CF74" s="79">
        <f>CF72</f>
        <v>0.5</v>
      </c>
      <c r="CG74" s="79"/>
      <c r="CH74" s="79">
        <f t="shared" si="316"/>
        <v>1</v>
      </c>
      <c r="CI74" s="72">
        <f t="shared" si="317"/>
        <v>4450</v>
      </c>
      <c r="CJ74" s="72">
        <f t="shared" si="318"/>
        <v>26575</v>
      </c>
      <c r="CK74" s="27"/>
      <c r="CL74" s="27"/>
      <c r="CM74" s="30">
        <f t="shared" si="244"/>
        <v>-5.2399999999999999E-3</v>
      </c>
      <c r="CN74" s="27"/>
      <c r="CO74" s="27">
        <f t="shared" si="230"/>
        <v>-162.571</v>
      </c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</row>
    <row r="75" spans="1:242">
      <c r="A75" s="28" t="e">
        <f>A71+1</f>
        <v>#REF!</v>
      </c>
      <c r="B75" s="27"/>
      <c r="C75" s="18"/>
      <c r="D75" s="27"/>
      <c r="E75" s="18"/>
      <c r="F75" s="27"/>
      <c r="G75" s="72">
        <v>95</v>
      </c>
      <c r="H75" s="72"/>
      <c r="I75" s="86">
        <v>0</v>
      </c>
      <c r="J75" s="71"/>
      <c r="K75" s="72">
        <f t="shared" si="300"/>
        <v>34675</v>
      </c>
      <c r="L75" s="82"/>
      <c r="M75" s="23">
        <f t="shared" si="301"/>
        <v>5490.6064953999994</v>
      </c>
      <c r="N75" s="23"/>
      <c r="O75" s="130">
        <f t="shared" si="251"/>
        <v>5983.8157236916186</v>
      </c>
      <c r="P75" s="83"/>
      <c r="Q75" s="23">
        <f t="shared" si="289"/>
        <v>493.21</v>
      </c>
      <c r="R75" s="65"/>
      <c r="S75" s="26">
        <f t="shared" si="302"/>
        <v>0.09</v>
      </c>
      <c r="T75" s="27"/>
      <c r="U75" s="29">
        <f t="shared" si="294"/>
        <v>120</v>
      </c>
      <c r="V75" s="30">
        <f t="shared" si="294"/>
        <v>0.11558</v>
      </c>
      <c r="W75" s="30">
        <f t="shared" si="294"/>
        <v>0.10301</v>
      </c>
      <c r="X75" s="30"/>
      <c r="Y75" s="30"/>
      <c r="Z75" s="30"/>
      <c r="AA75" s="84">
        <f t="shared" si="303"/>
        <v>4390.41</v>
      </c>
      <c r="AB75" s="32"/>
      <c r="AC75" s="33">
        <f t="shared" si="295"/>
        <v>1</v>
      </c>
      <c r="AD75" s="15">
        <f t="shared" si="295"/>
        <v>5.7300000000000005E-4</v>
      </c>
      <c r="AE75" s="33">
        <f t="shared" si="295"/>
        <v>1.2200000000000003E-2</v>
      </c>
      <c r="AF75" s="33">
        <f t="shared" si="295"/>
        <v>0</v>
      </c>
      <c r="AG75" s="33">
        <f t="shared" si="295"/>
        <v>5.8E-4</v>
      </c>
      <c r="AH75" s="33">
        <f t="shared" si="295"/>
        <v>-4.6999999999999999E-4</v>
      </c>
      <c r="AI75" s="30">
        <f t="shared" si="295"/>
        <v>1.9499999999999999E-3</v>
      </c>
      <c r="AJ75" s="30">
        <f t="shared" si="276"/>
        <v>0</v>
      </c>
      <c r="AK75" s="76">
        <f t="shared" si="304"/>
        <v>0</v>
      </c>
      <c r="AL75" s="76">
        <f t="shared" si="296"/>
        <v>0</v>
      </c>
      <c r="AM75" s="76">
        <f t="shared" si="296"/>
        <v>6.7024E-2</v>
      </c>
      <c r="AN75" s="76">
        <f t="shared" si="296"/>
        <v>0.109636</v>
      </c>
      <c r="AO75" s="77">
        <f>AO63</f>
        <v>7.56</v>
      </c>
      <c r="AP75" s="78">
        <f t="shared" si="305"/>
        <v>0</v>
      </c>
      <c r="AQ75" s="78">
        <f>AQ63</f>
        <v>0</v>
      </c>
      <c r="AR75" s="77">
        <f t="shared" si="306"/>
        <v>515.33000000000004</v>
      </c>
      <c r="AS75" s="77">
        <f t="shared" si="307"/>
        <v>3310.69</v>
      </c>
      <c r="AT75" s="77">
        <f t="shared" si="258"/>
        <v>584.86649540000008</v>
      </c>
      <c r="AU75" s="27"/>
      <c r="AV75" s="79">
        <f>AV70</f>
        <v>0.5</v>
      </c>
      <c r="AW75" s="79"/>
      <c r="AX75" s="79">
        <f t="shared" si="308"/>
        <v>1</v>
      </c>
      <c r="AY75" s="72">
        <f t="shared" si="309"/>
        <v>4450</v>
      </c>
      <c r="AZ75" s="72">
        <f t="shared" si="310"/>
        <v>30225</v>
      </c>
      <c r="BA75" s="27"/>
      <c r="BB75" s="29">
        <f>BB$63</f>
        <v>140</v>
      </c>
      <c r="BC75" s="30">
        <f>BC63</f>
        <v>0.12679000000000001</v>
      </c>
      <c r="BD75" s="30">
        <f t="shared" si="319"/>
        <v>0.1061</v>
      </c>
      <c r="BE75" s="30"/>
      <c r="BF75" s="30"/>
      <c r="BG75" s="30"/>
      <c r="BH75" s="84">
        <f t="shared" si="311"/>
        <v>4834.2979479982478</v>
      </c>
      <c r="BI75" s="33">
        <f t="shared" si="312"/>
        <v>0</v>
      </c>
      <c r="BJ75" s="33">
        <f t="shared" si="312"/>
        <v>1</v>
      </c>
      <c r="BK75" s="33">
        <f t="shared" si="312"/>
        <v>5.7300000000000005E-4</v>
      </c>
      <c r="BL75" s="33">
        <f t="shared" si="312"/>
        <v>1.2200000000000003E-2</v>
      </c>
      <c r="BM75" s="33">
        <f t="shared" si="312"/>
        <v>0</v>
      </c>
      <c r="BN75" s="33">
        <f t="shared" si="312"/>
        <v>5.8E-4</v>
      </c>
      <c r="BO75" s="33">
        <f t="shared" si="237"/>
        <v>-4.6999999999999999E-4</v>
      </c>
      <c r="BP75" s="33">
        <f t="shared" si="238"/>
        <v>1.9499999999999999E-3</v>
      </c>
      <c r="BQ75" s="33">
        <f t="shared" si="239"/>
        <v>0</v>
      </c>
      <c r="BR75" s="33">
        <f t="shared" si="313"/>
        <v>0</v>
      </c>
      <c r="BS75" s="116">
        <f t="shared" si="320"/>
        <v>3.7399999999999998E-3</v>
      </c>
      <c r="BT75" s="116">
        <f t="shared" si="321"/>
        <v>0</v>
      </c>
      <c r="BU75" s="33">
        <f t="shared" si="299"/>
        <v>0</v>
      </c>
      <c r="BV75" s="33">
        <f t="shared" si="314"/>
        <v>6.7024E-2</v>
      </c>
      <c r="BW75" s="33">
        <f t="shared" si="314"/>
        <v>0.109636</v>
      </c>
      <c r="BX75" s="77">
        <f t="shared" si="322"/>
        <v>10.861269976449973</v>
      </c>
      <c r="BY75" s="77">
        <f t="shared" si="323"/>
        <v>0</v>
      </c>
      <c r="BZ75" s="78">
        <f>BZ63</f>
        <v>0</v>
      </c>
      <c r="CA75" s="77">
        <f t="shared" si="228"/>
        <v>645.02</v>
      </c>
      <c r="CB75" s="77">
        <f t="shared" si="315"/>
        <v>3884.267947998248</v>
      </c>
      <c r="CC75" s="77">
        <f t="shared" si="229"/>
        <v>686.1947756933705</v>
      </c>
      <c r="CD75" s="77"/>
      <c r="CE75" s="27"/>
      <c r="CF75" s="79">
        <f>CF70</f>
        <v>0.5</v>
      </c>
      <c r="CG75" s="79"/>
      <c r="CH75" s="79">
        <f t="shared" si="316"/>
        <v>1</v>
      </c>
      <c r="CI75" s="72">
        <f t="shared" si="317"/>
        <v>4450</v>
      </c>
      <c r="CJ75" s="72">
        <f t="shared" si="318"/>
        <v>30225</v>
      </c>
      <c r="CK75" s="27"/>
      <c r="CL75" s="27"/>
      <c r="CM75" s="30">
        <f t="shared" si="244"/>
        <v>-5.2399999999999999E-3</v>
      </c>
      <c r="CN75" s="27"/>
      <c r="CO75" s="27">
        <f t="shared" si="230"/>
        <v>-181.697</v>
      </c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</row>
    <row r="76" spans="1:242">
      <c r="A76" s="28"/>
      <c r="B76" s="27"/>
      <c r="C76" s="18"/>
      <c r="D76" s="27"/>
      <c r="E76" s="18"/>
      <c r="F76" s="27"/>
      <c r="G76" s="72"/>
      <c r="H76" s="72"/>
      <c r="I76" s="86"/>
      <c r="J76" s="71"/>
      <c r="K76" s="72"/>
      <c r="L76" s="82"/>
      <c r="M76" s="23"/>
      <c r="N76" s="23"/>
      <c r="O76" s="130"/>
      <c r="P76" s="83"/>
      <c r="Q76" s="23"/>
      <c r="R76" s="65"/>
      <c r="S76" s="26"/>
      <c r="T76" s="27"/>
      <c r="U76" s="29"/>
      <c r="V76" s="30"/>
      <c r="W76" s="30"/>
      <c r="X76" s="30"/>
      <c r="Y76" s="30"/>
      <c r="Z76" s="30"/>
      <c r="AA76" s="84"/>
      <c r="AB76" s="32"/>
      <c r="AC76" s="33"/>
      <c r="AE76" s="33"/>
      <c r="AF76" s="33"/>
      <c r="AG76" s="33"/>
      <c r="AH76" s="33"/>
      <c r="AI76" s="30"/>
      <c r="AJ76" s="30"/>
      <c r="AK76" s="76"/>
      <c r="AL76" s="76"/>
      <c r="AM76" s="76"/>
      <c r="AN76" s="76"/>
      <c r="AO76" s="77"/>
      <c r="AP76" s="78"/>
      <c r="AQ76" s="78"/>
      <c r="AR76" s="77"/>
      <c r="AS76" s="77"/>
      <c r="AT76" s="77"/>
      <c r="AU76" s="27"/>
      <c r="AV76" s="79"/>
      <c r="AW76" s="79"/>
      <c r="AX76" s="79"/>
      <c r="AY76" s="72"/>
      <c r="AZ76" s="72"/>
      <c r="BA76" s="27"/>
      <c r="BB76" s="29"/>
      <c r="BC76" s="30"/>
      <c r="BD76" s="30"/>
      <c r="BE76" s="30"/>
      <c r="BF76" s="30"/>
      <c r="BG76" s="30"/>
      <c r="BH76" s="84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116"/>
      <c r="BT76" s="116"/>
      <c r="BU76" s="33"/>
      <c r="BV76" s="33"/>
      <c r="BW76" s="33"/>
      <c r="BX76" s="77"/>
      <c r="BY76" s="77"/>
      <c r="BZ76" s="78"/>
      <c r="CA76" s="77"/>
      <c r="CB76" s="77"/>
      <c r="CC76" s="77"/>
      <c r="CD76" s="77"/>
      <c r="CE76" s="27"/>
      <c r="CF76" s="79"/>
      <c r="CG76" s="79"/>
      <c r="CH76" s="79"/>
      <c r="CI76" s="72"/>
      <c r="CJ76" s="72"/>
      <c r="CK76" s="27"/>
      <c r="CL76" s="27"/>
      <c r="CM76" s="30">
        <f t="shared" si="244"/>
        <v>-5.2399999999999999E-3</v>
      </c>
      <c r="CN76" s="27"/>
      <c r="CO76" s="27">
        <f t="shared" si="230"/>
        <v>0</v>
      </c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</row>
    <row r="77" spans="1:242">
      <c r="A77" s="28" t="e">
        <f>A75+1</f>
        <v>#REF!</v>
      </c>
      <c r="B77" s="49"/>
      <c r="C77" s="69" t="s">
        <v>48</v>
      </c>
      <c r="D77" s="68"/>
      <c r="E77" s="69"/>
      <c r="F77" s="27"/>
      <c r="G77" s="72">
        <v>15</v>
      </c>
      <c r="H77" s="72"/>
      <c r="I77" s="86">
        <v>0</v>
      </c>
      <c r="J77" s="71"/>
      <c r="K77" s="72">
        <f t="shared" ref="K77:K82" si="324">G77*AV77*730</f>
        <v>2737.5</v>
      </c>
      <c r="L77" s="82"/>
      <c r="M77" s="23">
        <f t="shared" ref="M77:M82" si="325">AA77+AR77+AT77</f>
        <v>941.55717879999997</v>
      </c>
      <c r="N77" s="23"/>
      <c r="O77" s="130">
        <f t="shared" si="251"/>
        <v>985.7000178159866</v>
      </c>
      <c r="P77" s="83"/>
      <c r="Q77" s="23">
        <f t="shared" si="289"/>
        <v>44.14</v>
      </c>
      <c r="R77" s="65"/>
      <c r="S77" s="26">
        <f t="shared" ref="S77:S82" si="326">ROUND(Q77/M77,3)</f>
        <v>4.7E-2</v>
      </c>
      <c r="T77" s="27"/>
      <c r="U77" s="29">
        <v>460</v>
      </c>
      <c r="V77" s="30">
        <v>0.10531</v>
      </c>
      <c r="W77" s="30">
        <v>9.3969999999999998E-2</v>
      </c>
      <c r="X77" s="30"/>
      <c r="Y77" s="30"/>
      <c r="Z77" s="30"/>
      <c r="AA77" s="84">
        <f t="shared" ref="AA77:AA82" si="327">ROUND(U77+(V77*AY77)+(W77*AZ77)+(AO77*(G77-10)),2)</f>
        <v>777.49</v>
      </c>
      <c r="AB77" s="32"/>
      <c r="AC77" s="33">
        <f>$AC$43</f>
        <v>1</v>
      </c>
      <c r="AD77" s="15">
        <f t="shared" si="295"/>
        <v>5.7300000000000005E-4</v>
      </c>
      <c r="AE77" s="33">
        <v>1.2200000000000003E-2</v>
      </c>
      <c r="AF77" s="33">
        <f>AF$70</f>
        <v>0</v>
      </c>
      <c r="AG77" s="33">
        <v>5.8E-4</v>
      </c>
      <c r="AH77" s="33">
        <v>-4.6999999999999999E-4</v>
      </c>
      <c r="AI77" s="30">
        <v>1.9499999999999999E-3</v>
      </c>
      <c r="AJ77" s="30">
        <f t="shared" ref="AJ77:AJ82" si="328">AJ$51</f>
        <v>0</v>
      </c>
      <c r="AK77" s="76">
        <f t="shared" ref="AK77:AK82" si="329">$AK$43</f>
        <v>0</v>
      </c>
      <c r="AL77" s="76">
        <v>0</v>
      </c>
      <c r="AM77" s="76">
        <v>6.7024E-2</v>
      </c>
      <c r="AN77" s="76">
        <v>0.109636</v>
      </c>
      <c r="AO77" s="77">
        <v>5.84</v>
      </c>
      <c r="AP77" s="78">
        <v>0</v>
      </c>
      <c r="AQ77" s="78">
        <v>0</v>
      </c>
      <c r="AR77" s="77">
        <f t="shared" ref="AR77:AR82" si="330">ROUND(AC77+(K77*(AD77+AE77+AF77+AG77+AI77+AK77+AH77))+(G77*AJ77),2)</f>
        <v>41.61</v>
      </c>
      <c r="AS77" s="77">
        <f t="shared" ref="AS77:AS82" si="331">ROUND((AA77+AR77)-((CI77*$AZ$1)+(CJ77*$AZ$1)+(K77*AE77)),2)</f>
        <v>693.18</v>
      </c>
      <c r="AT77" s="77">
        <f t="shared" si="258"/>
        <v>122.45717879999998</v>
      </c>
      <c r="AU77" s="27"/>
      <c r="AV77" s="79">
        <f>+E78</f>
        <v>0.25</v>
      </c>
      <c r="AW77" s="79"/>
      <c r="AX77" s="79">
        <f t="shared" ref="AX77:AX82" si="332">1-AW77</f>
        <v>1</v>
      </c>
      <c r="AY77" s="72">
        <f t="shared" ref="AY77:AY82" si="333">IF(K77&lt;4450,K77,4450)</f>
        <v>2737.5</v>
      </c>
      <c r="AZ77" s="72">
        <f t="shared" ref="AZ77:AZ82" si="334">IF(K77&gt;4450,K77-AY77,0)</f>
        <v>0</v>
      </c>
      <c r="BA77" s="27"/>
      <c r="BB77" s="77">
        <f>'Rate Export from RD'!B40</f>
        <v>460</v>
      </c>
      <c r="BC77" s="80">
        <f>'Rate Export from RD'!C41</f>
        <v>0.11552999999999999</v>
      </c>
      <c r="BD77" s="80">
        <f>'Rate Export from RD'!C42</f>
        <v>9.6790000000000001E-2</v>
      </c>
      <c r="BE77" s="30"/>
      <c r="BF77" s="30"/>
      <c r="BG77" s="30"/>
      <c r="BH77" s="84">
        <f t="shared" ref="BH77:BH82" si="335">ROUND(BB77+(BC77*AY77)+(BD77*AZ77),2)+IF(G77&gt;10,G77-10,0)*BX77</f>
        <v>816.96698614381944</v>
      </c>
      <c r="BI77" s="33">
        <f t="shared" ref="BI77:BN82" si="336">AB77</f>
        <v>0</v>
      </c>
      <c r="BJ77" s="33">
        <f t="shared" si="336"/>
        <v>1</v>
      </c>
      <c r="BK77" s="33">
        <f t="shared" si="336"/>
        <v>5.7300000000000005E-4</v>
      </c>
      <c r="BL77" s="33">
        <f t="shared" si="336"/>
        <v>1.2200000000000003E-2</v>
      </c>
      <c r="BM77" s="33">
        <f t="shared" si="336"/>
        <v>0</v>
      </c>
      <c r="BN77" s="33">
        <f t="shared" si="336"/>
        <v>5.8E-4</v>
      </c>
      <c r="BO77" s="33">
        <f t="shared" ref="BO77:BQ77" si="337">AH77</f>
        <v>-4.6999999999999999E-4</v>
      </c>
      <c r="BP77" s="33">
        <f t="shared" si="337"/>
        <v>1.9499999999999999E-3</v>
      </c>
      <c r="BQ77" s="33">
        <f t="shared" si="337"/>
        <v>0</v>
      </c>
      <c r="BR77" s="33">
        <f t="shared" ref="BR77:BR82" si="338">AK77</f>
        <v>0</v>
      </c>
      <c r="BS77" s="116">
        <f>BS75</f>
        <v>3.7399999999999998E-3</v>
      </c>
      <c r="BT77" s="116">
        <v>0</v>
      </c>
      <c r="BU77" s="33">
        <f>AL77</f>
        <v>0</v>
      </c>
      <c r="BV77" s="33">
        <f>AM77</f>
        <v>6.7024E-2</v>
      </c>
      <c r="BW77" s="33">
        <f>AN77</f>
        <v>0.109636</v>
      </c>
      <c r="BX77" s="77">
        <f>'Rate Export from RD'!D40</f>
        <v>8.1413972287638998</v>
      </c>
      <c r="BY77" s="77">
        <v>0</v>
      </c>
      <c r="BZ77" s="78">
        <v>0</v>
      </c>
      <c r="CA77" s="77">
        <f t="shared" si="228"/>
        <v>51.84</v>
      </c>
      <c r="CB77" s="77">
        <f t="shared" ref="CB77:CB82" si="339">(BH77+CA77)-((CI77*$AZ$1)+(CJ77*$AZ$1)+(K77*BL77))</f>
        <v>742.88198614381952</v>
      </c>
      <c r="CC77" s="77">
        <f t="shared" si="229"/>
        <v>131.23753167216717</v>
      </c>
      <c r="CD77" s="77"/>
      <c r="CE77" s="27"/>
      <c r="CF77" s="79">
        <f>$E$78</f>
        <v>0.25</v>
      </c>
      <c r="CG77" s="79"/>
      <c r="CH77" s="79">
        <f t="shared" ref="CH77:CH82" si="340">1-CG77</f>
        <v>1</v>
      </c>
      <c r="CI77" s="72">
        <f t="shared" ref="CI77:CI82" si="341">IF(K77&lt;4450,K77,4450)</f>
        <v>2737.5</v>
      </c>
      <c r="CJ77" s="72">
        <f t="shared" ref="CJ77:CJ82" si="342">IF(K77&gt;4450,K77-CI77,0)</f>
        <v>0</v>
      </c>
      <c r="CK77" s="27"/>
      <c r="CL77" s="27"/>
      <c r="CM77" s="30">
        <f t="shared" si="244"/>
        <v>-5.2399999999999999E-3</v>
      </c>
      <c r="CN77" s="27"/>
      <c r="CO77" s="27">
        <f t="shared" si="230"/>
        <v>-14.3445</v>
      </c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</row>
    <row r="78" spans="1:242">
      <c r="A78" s="28" t="e">
        <f>A77+1</f>
        <v>#REF!</v>
      </c>
      <c r="B78" s="49"/>
      <c r="C78" s="85">
        <v>0.25</v>
      </c>
      <c r="D78" s="27"/>
      <c r="E78" s="85">
        <v>0.25</v>
      </c>
      <c r="F78" s="27"/>
      <c r="G78" s="72">
        <v>25</v>
      </c>
      <c r="H78" s="72"/>
      <c r="I78" s="86">
        <v>0</v>
      </c>
      <c r="J78" s="71"/>
      <c r="K78" s="72">
        <f t="shared" si="324"/>
        <v>4562.5</v>
      </c>
      <c r="L78" s="82"/>
      <c r="M78" s="23">
        <f t="shared" si="325"/>
        <v>1251.9318625999999</v>
      </c>
      <c r="N78" s="23"/>
      <c r="O78" s="130">
        <f t="shared" si="251"/>
        <v>1342.6077578479601</v>
      </c>
      <c r="P78" s="83"/>
      <c r="Q78" s="23">
        <f t="shared" si="289"/>
        <v>90.68</v>
      </c>
      <c r="R78" s="65"/>
      <c r="S78" s="26">
        <f t="shared" si="326"/>
        <v>7.1999999999999995E-2</v>
      </c>
      <c r="T78" s="27"/>
      <c r="U78" s="29">
        <f>U$77</f>
        <v>460</v>
      </c>
      <c r="V78" s="30">
        <f>V$77</f>
        <v>0.10531</v>
      </c>
      <c r="W78" s="30">
        <f>W$77</f>
        <v>9.3969999999999998E-2</v>
      </c>
      <c r="X78" s="30"/>
      <c r="Y78" s="30"/>
      <c r="Z78" s="30"/>
      <c r="AA78" s="84">
        <f t="shared" si="327"/>
        <v>1026.8</v>
      </c>
      <c r="AB78" s="32"/>
      <c r="AC78" s="33">
        <f t="shared" ref="AC78:AC89" si="343">$AC$43</f>
        <v>1</v>
      </c>
      <c r="AD78" s="15">
        <f t="shared" si="295"/>
        <v>5.7300000000000005E-4</v>
      </c>
      <c r="AE78" s="33">
        <f>AE$77</f>
        <v>1.2200000000000003E-2</v>
      </c>
      <c r="AF78" s="33">
        <f t="shared" si="295"/>
        <v>0</v>
      </c>
      <c r="AG78" s="33">
        <f>AG$77</f>
        <v>5.8E-4</v>
      </c>
      <c r="AH78" s="33">
        <f>AH$77</f>
        <v>-4.6999999999999999E-4</v>
      </c>
      <c r="AI78" s="30">
        <f>AI$77</f>
        <v>1.9499999999999999E-3</v>
      </c>
      <c r="AJ78" s="30">
        <f t="shared" si="328"/>
        <v>0</v>
      </c>
      <c r="AK78" s="76">
        <f t="shared" si="329"/>
        <v>0</v>
      </c>
      <c r="AL78" s="76">
        <f>AL$77</f>
        <v>0</v>
      </c>
      <c r="AM78" s="76">
        <f>AM$77</f>
        <v>6.7024E-2</v>
      </c>
      <c r="AN78" s="76">
        <f>AN$77</f>
        <v>0.109636</v>
      </c>
      <c r="AO78" s="77">
        <f>AO$77</f>
        <v>5.84</v>
      </c>
      <c r="AP78" s="78">
        <f>AP$77</f>
        <v>0</v>
      </c>
      <c r="AQ78" s="78">
        <f>AQ77</f>
        <v>0</v>
      </c>
      <c r="AR78" s="77">
        <f t="shared" si="330"/>
        <v>68.680000000000007</v>
      </c>
      <c r="AS78" s="77">
        <f t="shared" si="331"/>
        <v>885.61</v>
      </c>
      <c r="AT78" s="77">
        <f t="shared" si="258"/>
        <v>156.4518626</v>
      </c>
      <c r="AU78" s="27"/>
      <c r="AV78" s="79">
        <f>AV77</f>
        <v>0.25</v>
      </c>
      <c r="AW78" s="79"/>
      <c r="AX78" s="79">
        <f t="shared" si="332"/>
        <v>1</v>
      </c>
      <c r="AY78" s="72">
        <f t="shared" si="333"/>
        <v>4450</v>
      </c>
      <c r="AZ78" s="72">
        <f t="shared" si="334"/>
        <v>112.5</v>
      </c>
      <c r="BA78" s="27"/>
      <c r="BB78" s="29">
        <f t="shared" ref="BB78:BD81" si="344">BB77</f>
        <v>460</v>
      </c>
      <c r="BC78" s="30">
        <f t="shared" si="344"/>
        <v>0.11552999999999999</v>
      </c>
      <c r="BD78" s="30">
        <f t="shared" si="344"/>
        <v>9.6790000000000001E-2</v>
      </c>
      <c r="BE78" s="30"/>
      <c r="BF78" s="30"/>
      <c r="BG78" s="30"/>
      <c r="BH78" s="84">
        <f t="shared" si="335"/>
        <v>1107.1209584314586</v>
      </c>
      <c r="BI78" s="33">
        <f t="shared" si="336"/>
        <v>0</v>
      </c>
      <c r="BJ78" s="33">
        <f t="shared" si="336"/>
        <v>1</v>
      </c>
      <c r="BK78" s="33">
        <f t="shared" si="336"/>
        <v>5.7300000000000005E-4</v>
      </c>
      <c r="BL78" s="33">
        <f t="shared" si="336"/>
        <v>1.2200000000000003E-2</v>
      </c>
      <c r="BM78" s="33">
        <f t="shared" si="336"/>
        <v>0</v>
      </c>
      <c r="BN78" s="33">
        <f t="shared" si="336"/>
        <v>5.8E-4</v>
      </c>
      <c r="BO78" s="33">
        <f t="shared" si="237"/>
        <v>-4.6999999999999999E-4</v>
      </c>
      <c r="BP78" s="33">
        <f t="shared" si="238"/>
        <v>1.9499999999999999E-3</v>
      </c>
      <c r="BQ78" s="33">
        <f t="shared" si="239"/>
        <v>0</v>
      </c>
      <c r="BR78" s="33">
        <f t="shared" si="338"/>
        <v>0</v>
      </c>
      <c r="BS78" s="116">
        <f>$BS$77</f>
        <v>3.7399999999999998E-3</v>
      </c>
      <c r="BT78" s="116">
        <f>$BT$77</f>
        <v>0</v>
      </c>
      <c r="BU78" s="33">
        <f t="shared" si="299"/>
        <v>0</v>
      </c>
      <c r="BV78" s="33">
        <f t="shared" ref="BV78:BW82" si="345">AM78</f>
        <v>6.7024E-2</v>
      </c>
      <c r="BW78" s="33">
        <f t="shared" si="345"/>
        <v>0.109636</v>
      </c>
      <c r="BX78" s="77">
        <f>BX77</f>
        <v>8.1413972287638998</v>
      </c>
      <c r="BY78" s="77">
        <f>BY77</f>
        <v>0</v>
      </c>
      <c r="BZ78" s="78">
        <f>BZ77</f>
        <v>0</v>
      </c>
      <c r="CA78" s="77">
        <f t="shared" si="228"/>
        <v>85.74</v>
      </c>
      <c r="CB78" s="77">
        <f t="shared" si="339"/>
        <v>982.98595843145858</v>
      </c>
      <c r="CC78" s="77">
        <f t="shared" si="229"/>
        <v>173.65429941650149</v>
      </c>
      <c r="CD78" s="77"/>
      <c r="CE78" s="27"/>
      <c r="CF78" s="79">
        <f>CF77</f>
        <v>0.25</v>
      </c>
      <c r="CG78" s="79"/>
      <c r="CH78" s="79">
        <f t="shared" si="340"/>
        <v>1</v>
      </c>
      <c r="CI78" s="72">
        <f t="shared" si="341"/>
        <v>4450</v>
      </c>
      <c r="CJ78" s="72">
        <f t="shared" si="342"/>
        <v>112.5</v>
      </c>
      <c r="CK78" s="27"/>
      <c r="CL78" s="27"/>
      <c r="CM78" s="30">
        <f t="shared" si="244"/>
        <v>-5.2399999999999999E-3</v>
      </c>
      <c r="CN78" s="27"/>
      <c r="CO78" s="27">
        <f t="shared" si="230"/>
        <v>-23.907499999999999</v>
      </c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</row>
    <row r="79" spans="1:242">
      <c r="A79" s="28"/>
      <c r="B79" s="49"/>
      <c r="C79" s="85"/>
      <c r="D79" s="27"/>
      <c r="E79" s="85"/>
      <c r="F79" s="27"/>
      <c r="G79" s="72">
        <v>40</v>
      </c>
      <c r="H79" s="72"/>
      <c r="I79" s="86"/>
      <c r="J79" s="71"/>
      <c r="K79" s="72">
        <f t="shared" si="324"/>
        <v>7300</v>
      </c>
      <c r="L79" s="82"/>
      <c r="M79" s="23">
        <f t="shared" si="325"/>
        <v>1683.2168992000002</v>
      </c>
      <c r="N79" s="23"/>
      <c r="O79" s="130">
        <f t="shared" si="251"/>
        <v>1821.3014222959198</v>
      </c>
      <c r="P79" s="83"/>
      <c r="Q79" s="23">
        <f t="shared" si="289"/>
        <v>138.08000000000001</v>
      </c>
      <c r="R79" s="65"/>
      <c r="S79" s="26">
        <f t="shared" si="326"/>
        <v>8.2000000000000003E-2</v>
      </c>
      <c r="T79" s="27"/>
      <c r="U79" s="29">
        <f t="shared" ref="U79:W89" si="346">U$77</f>
        <v>460</v>
      </c>
      <c r="V79" s="30">
        <f t="shared" si="346"/>
        <v>0.10531</v>
      </c>
      <c r="W79" s="30">
        <f t="shared" si="346"/>
        <v>9.3969999999999998E-2</v>
      </c>
      <c r="X79" s="30"/>
      <c r="Y79" s="30"/>
      <c r="Z79" s="30"/>
      <c r="AA79" s="84">
        <f t="shared" si="327"/>
        <v>1371.64</v>
      </c>
      <c r="AB79" s="32"/>
      <c r="AC79" s="33">
        <f t="shared" si="343"/>
        <v>1</v>
      </c>
      <c r="AD79" s="15">
        <f t="shared" si="295"/>
        <v>5.7300000000000005E-4</v>
      </c>
      <c r="AE79" s="33">
        <f t="shared" ref="AE79:AI91" si="347">AE$77</f>
        <v>1.2200000000000003E-2</v>
      </c>
      <c r="AF79" s="33">
        <f t="shared" si="295"/>
        <v>0</v>
      </c>
      <c r="AG79" s="33">
        <f t="shared" si="347"/>
        <v>5.8E-4</v>
      </c>
      <c r="AH79" s="33">
        <f t="shared" si="347"/>
        <v>-4.6999999999999999E-4</v>
      </c>
      <c r="AI79" s="30">
        <f t="shared" si="347"/>
        <v>1.9499999999999999E-3</v>
      </c>
      <c r="AJ79" s="30">
        <f t="shared" si="328"/>
        <v>0</v>
      </c>
      <c r="AK79" s="76">
        <f t="shared" si="329"/>
        <v>0</v>
      </c>
      <c r="AL79" s="76">
        <f t="shared" ref="AL79:AN89" si="348">AL$77</f>
        <v>0</v>
      </c>
      <c r="AM79" s="76">
        <f t="shared" si="348"/>
        <v>6.7024E-2</v>
      </c>
      <c r="AN79" s="76">
        <f t="shared" si="348"/>
        <v>0.109636</v>
      </c>
      <c r="AO79" s="77">
        <f t="shared" ref="AO79:AO89" si="349">AO$77</f>
        <v>5.84</v>
      </c>
      <c r="AP79" s="78">
        <f>AP$77</f>
        <v>0</v>
      </c>
      <c r="AQ79" s="78">
        <f>AQ78</f>
        <v>0</v>
      </c>
      <c r="AR79" s="77">
        <f t="shared" si="330"/>
        <v>109.28</v>
      </c>
      <c r="AS79" s="77">
        <f t="shared" si="331"/>
        <v>1145.1199999999999</v>
      </c>
      <c r="AT79" s="77">
        <f t="shared" si="258"/>
        <v>202.29689919999998</v>
      </c>
      <c r="AU79" s="27"/>
      <c r="AV79" s="79">
        <f>AV78</f>
        <v>0.25</v>
      </c>
      <c r="AW79" s="79"/>
      <c r="AX79" s="79">
        <f t="shared" si="332"/>
        <v>1</v>
      </c>
      <c r="AY79" s="72">
        <f t="shared" si="333"/>
        <v>4450</v>
      </c>
      <c r="AZ79" s="72">
        <f t="shared" si="334"/>
        <v>2850</v>
      </c>
      <c r="BA79" s="27"/>
      <c r="BB79" s="29">
        <f t="shared" si="344"/>
        <v>460</v>
      </c>
      <c r="BC79" s="30">
        <f t="shared" si="344"/>
        <v>0.11552999999999999</v>
      </c>
      <c r="BD79" s="30">
        <f t="shared" si="344"/>
        <v>9.6790000000000001E-2</v>
      </c>
      <c r="BE79" s="30"/>
      <c r="BF79" s="30"/>
      <c r="BG79" s="30"/>
      <c r="BH79" s="84">
        <f t="shared" si="335"/>
        <v>1494.201916862917</v>
      </c>
      <c r="BI79" s="33">
        <f t="shared" si="336"/>
        <v>0</v>
      </c>
      <c r="BJ79" s="33">
        <f t="shared" si="336"/>
        <v>1</v>
      </c>
      <c r="BK79" s="33">
        <f t="shared" si="336"/>
        <v>5.7300000000000005E-4</v>
      </c>
      <c r="BL79" s="33">
        <f t="shared" si="336"/>
        <v>1.2200000000000003E-2</v>
      </c>
      <c r="BM79" s="33">
        <f t="shared" si="336"/>
        <v>0</v>
      </c>
      <c r="BN79" s="33">
        <f t="shared" si="336"/>
        <v>5.8E-4</v>
      </c>
      <c r="BO79" s="33">
        <f t="shared" si="237"/>
        <v>-4.6999999999999999E-4</v>
      </c>
      <c r="BP79" s="33">
        <f t="shared" si="238"/>
        <v>1.9499999999999999E-3</v>
      </c>
      <c r="BQ79" s="33">
        <f t="shared" si="239"/>
        <v>0</v>
      </c>
      <c r="BR79" s="33">
        <f t="shared" si="338"/>
        <v>0</v>
      </c>
      <c r="BS79" s="116">
        <f t="shared" ref="BS79:BT92" si="350">BS78</f>
        <v>3.7399999999999998E-3</v>
      </c>
      <c r="BT79" s="116">
        <f t="shared" si="350"/>
        <v>0</v>
      </c>
      <c r="BU79" s="33">
        <f t="shared" si="299"/>
        <v>0</v>
      </c>
      <c r="BV79" s="33">
        <f t="shared" si="345"/>
        <v>6.7024E-2</v>
      </c>
      <c r="BW79" s="33">
        <f t="shared" si="345"/>
        <v>0.109636</v>
      </c>
      <c r="BX79" s="77">
        <f t="shared" ref="BX79:BX82" si="351">BX78</f>
        <v>8.1413972287638998</v>
      </c>
      <c r="BY79" s="77">
        <f t="shared" ref="BY79:BY82" si="352">BY78</f>
        <v>0</v>
      </c>
      <c r="BZ79" s="78">
        <f>BZ78</f>
        <v>0</v>
      </c>
      <c r="CA79" s="77">
        <f t="shared" si="228"/>
        <v>136.58000000000001</v>
      </c>
      <c r="CB79" s="77">
        <f t="shared" si="339"/>
        <v>1294.9819168629169</v>
      </c>
      <c r="CC79" s="77">
        <f t="shared" si="229"/>
        <v>228.77150543300289</v>
      </c>
      <c r="CD79" s="77"/>
      <c r="CE79" s="27"/>
      <c r="CF79" s="79">
        <f>CF78</f>
        <v>0.25</v>
      </c>
      <c r="CG79" s="79"/>
      <c r="CH79" s="79">
        <f t="shared" si="340"/>
        <v>1</v>
      </c>
      <c r="CI79" s="72">
        <f t="shared" si="341"/>
        <v>4450</v>
      </c>
      <c r="CJ79" s="72">
        <f t="shared" si="342"/>
        <v>2850</v>
      </c>
      <c r="CK79" s="27"/>
      <c r="CL79" s="27"/>
      <c r="CM79" s="30">
        <f t="shared" si="244"/>
        <v>-5.2399999999999999E-3</v>
      </c>
      <c r="CN79" s="27"/>
      <c r="CO79" s="27">
        <f t="shared" si="230"/>
        <v>-38.252000000000002</v>
      </c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</row>
    <row r="80" spans="1:242">
      <c r="A80" s="28"/>
      <c r="B80" s="49"/>
      <c r="C80" s="85"/>
      <c r="D80" s="27"/>
      <c r="E80" s="85"/>
      <c r="F80" s="27"/>
      <c r="G80" s="72">
        <v>50</v>
      </c>
      <c r="H80" s="72"/>
      <c r="I80" s="86"/>
      <c r="J80" s="71"/>
      <c r="K80" s="72">
        <f t="shared" si="324"/>
        <v>9125</v>
      </c>
      <c r="L80" s="82"/>
      <c r="M80" s="23">
        <f t="shared" si="325"/>
        <v>1970.7526123999999</v>
      </c>
      <c r="N80" s="23"/>
      <c r="O80" s="130">
        <f t="shared" si="251"/>
        <v>2140.4383763278934</v>
      </c>
      <c r="P80" s="83"/>
      <c r="Q80" s="23">
        <f t="shared" si="289"/>
        <v>169.69</v>
      </c>
      <c r="R80" s="65"/>
      <c r="S80" s="26">
        <f t="shared" si="326"/>
        <v>8.5999999999999993E-2</v>
      </c>
      <c r="T80" s="27"/>
      <c r="U80" s="29">
        <f t="shared" si="346"/>
        <v>460</v>
      </c>
      <c r="V80" s="30">
        <f t="shared" si="346"/>
        <v>0.10531</v>
      </c>
      <c r="W80" s="30">
        <f t="shared" si="346"/>
        <v>9.3969999999999998E-2</v>
      </c>
      <c r="X80" s="30"/>
      <c r="Y80" s="30"/>
      <c r="Z80" s="30"/>
      <c r="AA80" s="84">
        <f t="shared" si="327"/>
        <v>1601.54</v>
      </c>
      <c r="AB80" s="32"/>
      <c r="AC80" s="33">
        <f t="shared" si="343"/>
        <v>1</v>
      </c>
      <c r="AD80" s="15">
        <f t="shared" si="295"/>
        <v>5.7300000000000005E-4</v>
      </c>
      <c r="AE80" s="33">
        <f t="shared" si="347"/>
        <v>1.2200000000000003E-2</v>
      </c>
      <c r="AF80" s="33">
        <f t="shared" si="295"/>
        <v>0</v>
      </c>
      <c r="AG80" s="33">
        <f t="shared" si="347"/>
        <v>5.8E-4</v>
      </c>
      <c r="AH80" s="33">
        <f t="shared" si="347"/>
        <v>-4.6999999999999999E-4</v>
      </c>
      <c r="AI80" s="30">
        <f t="shared" si="347"/>
        <v>1.9499999999999999E-3</v>
      </c>
      <c r="AJ80" s="30">
        <f t="shared" si="328"/>
        <v>0</v>
      </c>
      <c r="AK80" s="76">
        <f t="shared" si="329"/>
        <v>0</v>
      </c>
      <c r="AL80" s="76">
        <f t="shared" si="348"/>
        <v>0</v>
      </c>
      <c r="AM80" s="76">
        <f t="shared" si="348"/>
        <v>6.7024E-2</v>
      </c>
      <c r="AN80" s="76">
        <f t="shared" si="348"/>
        <v>0.109636</v>
      </c>
      <c r="AO80" s="77">
        <f t="shared" si="349"/>
        <v>5.84</v>
      </c>
      <c r="AP80" s="78">
        <f>AP$77</f>
        <v>0</v>
      </c>
      <c r="AQ80" s="78">
        <f>AQ79</f>
        <v>0</v>
      </c>
      <c r="AR80" s="77">
        <f t="shared" si="330"/>
        <v>136.35</v>
      </c>
      <c r="AS80" s="77">
        <f t="shared" si="331"/>
        <v>1318.14</v>
      </c>
      <c r="AT80" s="77">
        <f t="shared" si="258"/>
        <v>232.86261240000002</v>
      </c>
      <c r="AU80" s="27"/>
      <c r="AV80" s="79">
        <f>AV79</f>
        <v>0.25</v>
      </c>
      <c r="AW80" s="79"/>
      <c r="AX80" s="79">
        <f t="shared" si="332"/>
        <v>1</v>
      </c>
      <c r="AY80" s="72">
        <f t="shared" si="333"/>
        <v>4450</v>
      </c>
      <c r="AZ80" s="72">
        <f t="shared" si="334"/>
        <v>4675</v>
      </c>
      <c r="BA80" s="27"/>
      <c r="BB80" s="29">
        <f t="shared" si="344"/>
        <v>460</v>
      </c>
      <c r="BC80" s="30">
        <f t="shared" si="344"/>
        <v>0.11552999999999999</v>
      </c>
      <c r="BD80" s="30">
        <f t="shared" si="344"/>
        <v>9.6790000000000001E-2</v>
      </c>
      <c r="BE80" s="30"/>
      <c r="BF80" s="30"/>
      <c r="BG80" s="30"/>
      <c r="BH80" s="84">
        <f t="shared" si="335"/>
        <v>1752.255889150556</v>
      </c>
      <c r="BI80" s="33">
        <f t="shared" si="336"/>
        <v>0</v>
      </c>
      <c r="BJ80" s="33">
        <f t="shared" si="336"/>
        <v>1</v>
      </c>
      <c r="BK80" s="33">
        <f t="shared" si="336"/>
        <v>5.7300000000000005E-4</v>
      </c>
      <c r="BL80" s="33">
        <f t="shared" si="336"/>
        <v>1.2200000000000003E-2</v>
      </c>
      <c r="BM80" s="33">
        <f t="shared" si="336"/>
        <v>0</v>
      </c>
      <c r="BN80" s="33">
        <f t="shared" si="336"/>
        <v>5.8E-4</v>
      </c>
      <c r="BO80" s="33">
        <f t="shared" si="237"/>
        <v>-4.6999999999999999E-4</v>
      </c>
      <c r="BP80" s="33">
        <f t="shared" si="238"/>
        <v>1.9499999999999999E-3</v>
      </c>
      <c r="BQ80" s="33">
        <f t="shared" si="239"/>
        <v>0</v>
      </c>
      <c r="BR80" s="33">
        <f t="shared" si="338"/>
        <v>0</v>
      </c>
      <c r="BS80" s="116">
        <f t="shared" si="350"/>
        <v>3.7399999999999998E-3</v>
      </c>
      <c r="BT80" s="116">
        <f t="shared" si="350"/>
        <v>0</v>
      </c>
      <c r="BU80" s="33">
        <f t="shared" si="299"/>
        <v>0</v>
      </c>
      <c r="BV80" s="33">
        <f t="shared" si="345"/>
        <v>6.7024E-2</v>
      </c>
      <c r="BW80" s="33">
        <f t="shared" si="345"/>
        <v>0.109636</v>
      </c>
      <c r="BX80" s="77">
        <f t="shared" si="351"/>
        <v>8.1413972287638998</v>
      </c>
      <c r="BY80" s="77">
        <f t="shared" si="352"/>
        <v>0</v>
      </c>
      <c r="BZ80" s="78">
        <f>BZ79</f>
        <v>0</v>
      </c>
      <c r="CA80" s="77">
        <f t="shared" si="228"/>
        <v>170.48</v>
      </c>
      <c r="CB80" s="77">
        <f t="shared" si="339"/>
        <v>1502.985889150556</v>
      </c>
      <c r="CC80" s="77">
        <f t="shared" si="229"/>
        <v>265.51748717733722</v>
      </c>
      <c r="CD80" s="77"/>
      <c r="CE80" s="27"/>
      <c r="CF80" s="79">
        <f>CF79</f>
        <v>0.25</v>
      </c>
      <c r="CG80" s="79"/>
      <c r="CH80" s="79">
        <f t="shared" si="340"/>
        <v>1</v>
      </c>
      <c r="CI80" s="72">
        <f t="shared" si="341"/>
        <v>4450</v>
      </c>
      <c r="CJ80" s="72">
        <f t="shared" si="342"/>
        <v>4675</v>
      </c>
      <c r="CK80" s="27"/>
      <c r="CL80" s="27"/>
      <c r="CM80" s="30">
        <f t="shared" si="244"/>
        <v>-5.2399999999999999E-3</v>
      </c>
      <c r="CN80" s="27"/>
      <c r="CO80" s="27">
        <f t="shared" si="230"/>
        <v>-47.814999999999998</v>
      </c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</row>
    <row r="81" spans="1:242">
      <c r="A81" s="28"/>
      <c r="B81" s="49"/>
      <c r="C81" s="85"/>
      <c r="D81" s="27"/>
      <c r="E81" s="85"/>
      <c r="F81" s="27"/>
      <c r="G81" s="72">
        <v>75</v>
      </c>
      <c r="H81" s="72"/>
      <c r="I81" s="86"/>
      <c r="J81" s="71"/>
      <c r="K81" s="72">
        <f t="shared" si="324"/>
        <v>13687.5</v>
      </c>
      <c r="L81" s="82"/>
      <c r="M81" s="23">
        <f t="shared" si="325"/>
        <v>2689.5868954000002</v>
      </c>
      <c r="N81" s="23"/>
      <c r="O81" s="130">
        <f t="shared" si="251"/>
        <v>2938.2807614078265</v>
      </c>
      <c r="P81" s="83"/>
      <c r="Q81" s="23">
        <f t="shared" si="289"/>
        <v>248.69</v>
      </c>
      <c r="R81" s="65"/>
      <c r="S81" s="26">
        <f t="shared" si="326"/>
        <v>9.1999999999999998E-2</v>
      </c>
      <c r="T81" s="27"/>
      <c r="U81" s="29">
        <f t="shared" si="346"/>
        <v>460</v>
      </c>
      <c r="V81" s="30">
        <f t="shared" si="346"/>
        <v>0.10531</v>
      </c>
      <c r="W81" s="30">
        <f t="shared" si="346"/>
        <v>9.3969999999999998E-2</v>
      </c>
      <c r="X81" s="30"/>
      <c r="Y81" s="30"/>
      <c r="Z81" s="30"/>
      <c r="AA81" s="84">
        <f t="shared" si="327"/>
        <v>2176.2800000000002</v>
      </c>
      <c r="AB81" s="32"/>
      <c r="AC81" s="33">
        <f t="shared" si="343"/>
        <v>1</v>
      </c>
      <c r="AD81" s="15">
        <f t="shared" ref="AD81:AD89" si="353">AD$63</f>
        <v>5.7300000000000005E-4</v>
      </c>
      <c r="AE81" s="33">
        <f t="shared" si="347"/>
        <v>1.2200000000000003E-2</v>
      </c>
      <c r="AF81" s="33">
        <f t="shared" ref="AF81:AF82" si="354">AF$63</f>
        <v>0</v>
      </c>
      <c r="AG81" s="33">
        <f t="shared" si="347"/>
        <v>5.8E-4</v>
      </c>
      <c r="AH81" s="33">
        <f t="shared" si="347"/>
        <v>-4.6999999999999999E-4</v>
      </c>
      <c r="AI81" s="30">
        <f t="shared" si="347"/>
        <v>1.9499999999999999E-3</v>
      </c>
      <c r="AJ81" s="30">
        <f t="shared" si="328"/>
        <v>0</v>
      </c>
      <c r="AK81" s="76">
        <f t="shared" si="329"/>
        <v>0</v>
      </c>
      <c r="AL81" s="76">
        <f t="shared" si="348"/>
        <v>0</v>
      </c>
      <c r="AM81" s="76">
        <f t="shared" si="348"/>
        <v>6.7024E-2</v>
      </c>
      <c r="AN81" s="76">
        <f t="shared" si="348"/>
        <v>0.109636</v>
      </c>
      <c r="AO81" s="77">
        <f t="shared" si="349"/>
        <v>5.84</v>
      </c>
      <c r="AP81" s="78">
        <f>AP$77</f>
        <v>0</v>
      </c>
      <c r="AQ81" s="78">
        <f>AQ80</f>
        <v>0</v>
      </c>
      <c r="AR81" s="77">
        <f t="shared" si="330"/>
        <v>204.03</v>
      </c>
      <c r="AS81" s="77">
        <f t="shared" si="331"/>
        <v>1750.69</v>
      </c>
      <c r="AT81" s="77">
        <f t="shared" si="258"/>
        <v>309.2768954</v>
      </c>
      <c r="AU81" s="27"/>
      <c r="AV81" s="79">
        <f>AV80</f>
        <v>0.25</v>
      </c>
      <c r="AW81" s="79"/>
      <c r="AX81" s="79">
        <f t="shared" si="332"/>
        <v>1</v>
      </c>
      <c r="AY81" s="72">
        <f t="shared" si="333"/>
        <v>4450</v>
      </c>
      <c r="AZ81" s="72">
        <f t="shared" si="334"/>
        <v>9237.5</v>
      </c>
      <c r="BA81" s="27"/>
      <c r="BB81" s="29">
        <f t="shared" si="344"/>
        <v>460</v>
      </c>
      <c r="BC81" s="30">
        <f t="shared" si="344"/>
        <v>0.11552999999999999</v>
      </c>
      <c r="BD81" s="30">
        <f t="shared" si="344"/>
        <v>9.6790000000000001E-2</v>
      </c>
      <c r="BE81" s="30"/>
      <c r="BF81" s="30"/>
      <c r="BG81" s="30"/>
      <c r="BH81" s="84">
        <f t="shared" si="335"/>
        <v>2397.4008198696538</v>
      </c>
      <c r="BI81" s="33">
        <f t="shared" si="336"/>
        <v>0</v>
      </c>
      <c r="BJ81" s="33">
        <f t="shared" si="336"/>
        <v>1</v>
      </c>
      <c r="BK81" s="33">
        <f t="shared" si="336"/>
        <v>5.7300000000000005E-4</v>
      </c>
      <c r="BL81" s="33">
        <f t="shared" si="336"/>
        <v>1.2200000000000003E-2</v>
      </c>
      <c r="BM81" s="33">
        <f t="shared" si="336"/>
        <v>0</v>
      </c>
      <c r="BN81" s="33">
        <f t="shared" si="336"/>
        <v>5.8E-4</v>
      </c>
      <c r="BO81" s="33">
        <f t="shared" si="237"/>
        <v>-4.6999999999999999E-4</v>
      </c>
      <c r="BP81" s="33">
        <f t="shared" si="238"/>
        <v>1.9499999999999999E-3</v>
      </c>
      <c r="BQ81" s="33">
        <f t="shared" si="239"/>
        <v>0</v>
      </c>
      <c r="BR81" s="33">
        <f t="shared" si="338"/>
        <v>0</v>
      </c>
      <c r="BS81" s="116">
        <f t="shared" si="350"/>
        <v>3.7399999999999998E-3</v>
      </c>
      <c r="BT81" s="116">
        <f t="shared" si="350"/>
        <v>0</v>
      </c>
      <c r="BU81" s="33">
        <f t="shared" si="299"/>
        <v>0</v>
      </c>
      <c r="BV81" s="33">
        <f t="shared" si="345"/>
        <v>6.7024E-2</v>
      </c>
      <c r="BW81" s="33">
        <f t="shared" si="345"/>
        <v>0.109636</v>
      </c>
      <c r="BX81" s="77">
        <f t="shared" si="351"/>
        <v>8.1413972287638998</v>
      </c>
      <c r="BY81" s="77">
        <f t="shared" si="352"/>
        <v>0</v>
      </c>
      <c r="BZ81" s="78">
        <f>BZ80</f>
        <v>0</v>
      </c>
      <c r="CA81" s="77">
        <f t="shared" si="228"/>
        <v>255.22</v>
      </c>
      <c r="CB81" s="77">
        <f t="shared" si="339"/>
        <v>2022.9958198696536</v>
      </c>
      <c r="CC81" s="77">
        <f t="shared" si="229"/>
        <v>357.382441538173</v>
      </c>
      <c r="CD81" s="77"/>
      <c r="CE81" s="27"/>
      <c r="CF81" s="79">
        <f>CF80</f>
        <v>0.25</v>
      </c>
      <c r="CG81" s="79"/>
      <c r="CH81" s="79">
        <f t="shared" si="340"/>
        <v>1</v>
      </c>
      <c r="CI81" s="72">
        <f t="shared" si="341"/>
        <v>4450</v>
      </c>
      <c r="CJ81" s="72">
        <f t="shared" si="342"/>
        <v>9237.5</v>
      </c>
      <c r="CK81" s="27"/>
      <c r="CL81" s="27"/>
      <c r="CM81" s="30">
        <f t="shared" si="244"/>
        <v>-5.2399999999999999E-3</v>
      </c>
      <c r="CN81" s="27"/>
      <c r="CO81" s="27">
        <f t="shared" si="230"/>
        <v>-71.722499999999997</v>
      </c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</row>
    <row r="82" spans="1:242">
      <c r="A82" s="28" t="e">
        <f>A78+1</f>
        <v>#REF!</v>
      </c>
      <c r="B82" s="27"/>
      <c r="C82" s="18"/>
      <c r="D82" s="27"/>
      <c r="E82" s="18"/>
      <c r="F82" s="27"/>
      <c r="G82" s="72">
        <v>90</v>
      </c>
      <c r="H82" s="72"/>
      <c r="I82" s="86">
        <v>0</v>
      </c>
      <c r="J82" s="71"/>
      <c r="K82" s="72">
        <f t="shared" si="324"/>
        <v>16425</v>
      </c>
      <c r="L82" s="82"/>
      <c r="M82" s="23">
        <f t="shared" si="325"/>
        <v>3120.871932</v>
      </c>
      <c r="N82" s="23"/>
      <c r="O82" s="130">
        <f t="shared" si="251"/>
        <v>3416.9744258557866</v>
      </c>
      <c r="P82" s="83"/>
      <c r="Q82" s="23">
        <f t="shared" si="289"/>
        <v>296.10000000000002</v>
      </c>
      <c r="R82" s="65"/>
      <c r="S82" s="26">
        <f t="shared" si="326"/>
        <v>9.5000000000000001E-2</v>
      </c>
      <c r="T82" s="27"/>
      <c r="U82" s="29">
        <f t="shared" si="346"/>
        <v>460</v>
      </c>
      <c r="V82" s="30">
        <f t="shared" si="346"/>
        <v>0.10531</v>
      </c>
      <c r="W82" s="30">
        <f t="shared" si="346"/>
        <v>9.3969999999999998E-2</v>
      </c>
      <c r="X82" s="30"/>
      <c r="Y82" s="30"/>
      <c r="Z82" s="30"/>
      <c r="AA82" s="84">
        <f t="shared" si="327"/>
        <v>2521.12</v>
      </c>
      <c r="AB82" s="32"/>
      <c r="AC82" s="33">
        <f t="shared" si="343"/>
        <v>1</v>
      </c>
      <c r="AD82" s="15">
        <f t="shared" si="353"/>
        <v>5.7300000000000005E-4</v>
      </c>
      <c r="AE82" s="33">
        <f t="shared" si="347"/>
        <v>1.2200000000000003E-2</v>
      </c>
      <c r="AF82" s="33">
        <f t="shared" si="354"/>
        <v>0</v>
      </c>
      <c r="AG82" s="33">
        <f t="shared" si="347"/>
        <v>5.8E-4</v>
      </c>
      <c r="AH82" s="33">
        <f t="shared" si="347"/>
        <v>-4.6999999999999999E-4</v>
      </c>
      <c r="AI82" s="30">
        <f t="shared" si="347"/>
        <v>1.9499999999999999E-3</v>
      </c>
      <c r="AJ82" s="30">
        <f t="shared" si="328"/>
        <v>0</v>
      </c>
      <c r="AK82" s="76">
        <f t="shared" si="329"/>
        <v>0</v>
      </c>
      <c r="AL82" s="76">
        <f t="shared" si="348"/>
        <v>0</v>
      </c>
      <c r="AM82" s="76">
        <f t="shared" si="348"/>
        <v>6.7024E-2</v>
      </c>
      <c r="AN82" s="76">
        <f t="shared" si="348"/>
        <v>0.109636</v>
      </c>
      <c r="AO82" s="77">
        <f t="shared" si="349"/>
        <v>5.84</v>
      </c>
      <c r="AP82" s="78">
        <f>AP$77</f>
        <v>0</v>
      </c>
      <c r="AQ82" s="78">
        <f>AQ77</f>
        <v>0</v>
      </c>
      <c r="AR82" s="77">
        <f t="shared" si="330"/>
        <v>244.63</v>
      </c>
      <c r="AS82" s="77">
        <f t="shared" si="331"/>
        <v>2010.2</v>
      </c>
      <c r="AT82" s="77">
        <f t="shared" si="258"/>
        <v>355.12193200000002</v>
      </c>
      <c r="AU82" s="27"/>
      <c r="AV82" s="79">
        <f>AV77</f>
        <v>0.25</v>
      </c>
      <c r="AW82" s="79"/>
      <c r="AX82" s="79">
        <f t="shared" si="332"/>
        <v>1</v>
      </c>
      <c r="AY82" s="72">
        <f t="shared" si="333"/>
        <v>4450</v>
      </c>
      <c r="AZ82" s="72">
        <f t="shared" si="334"/>
        <v>11975</v>
      </c>
      <c r="BA82" s="27"/>
      <c r="BB82" s="29">
        <f>BB78</f>
        <v>460</v>
      </c>
      <c r="BC82" s="30">
        <f>BC77</f>
        <v>0.11552999999999999</v>
      </c>
      <c r="BD82" s="30">
        <f>BD77</f>
        <v>9.6790000000000001E-2</v>
      </c>
      <c r="BE82" s="30"/>
      <c r="BF82" s="30"/>
      <c r="BG82" s="30"/>
      <c r="BH82" s="84">
        <f t="shared" si="335"/>
        <v>2784.4817783011122</v>
      </c>
      <c r="BI82" s="33">
        <f t="shared" si="336"/>
        <v>0</v>
      </c>
      <c r="BJ82" s="33">
        <f t="shared" si="336"/>
        <v>1</v>
      </c>
      <c r="BK82" s="33">
        <f t="shared" si="336"/>
        <v>5.7300000000000005E-4</v>
      </c>
      <c r="BL82" s="33">
        <f t="shared" si="336"/>
        <v>1.2200000000000003E-2</v>
      </c>
      <c r="BM82" s="33">
        <f t="shared" si="336"/>
        <v>0</v>
      </c>
      <c r="BN82" s="33">
        <f t="shared" si="336"/>
        <v>5.8E-4</v>
      </c>
      <c r="BO82" s="33">
        <f t="shared" si="237"/>
        <v>-4.6999999999999999E-4</v>
      </c>
      <c r="BP82" s="33">
        <f t="shared" si="238"/>
        <v>1.9499999999999999E-3</v>
      </c>
      <c r="BQ82" s="33">
        <f t="shared" si="239"/>
        <v>0</v>
      </c>
      <c r="BR82" s="33">
        <f t="shared" si="338"/>
        <v>0</v>
      </c>
      <c r="BS82" s="116">
        <f t="shared" si="350"/>
        <v>3.7399999999999998E-3</v>
      </c>
      <c r="BT82" s="116">
        <f t="shared" si="350"/>
        <v>0</v>
      </c>
      <c r="BU82" s="33">
        <f t="shared" si="299"/>
        <v>0</v>
      </c>
      <c r="BV82" s="33">
        <f t="shared" si="345"/>
        <v>6.7024E-2</v>
      </c>
      <c r="BW82" s="33">
        <f t="shared" si="345"/>
        <v>0.109636</v>
      </c>
      <c r="BX82" s="77">
        <f t="shared" si="351"/>
        <v>8.1413972287638998</v>
      </c>
      <c r="BY82" s="77">
        <f t="shared" si="352"/>
        <v>0</v>
      </c>
      <c r="BZ82" s="78">
        <f>BZ77</f>
        <v>0</v>
      </c>
      <c r="CA82" s="77">
        <f t="shared" si="228"/>
        <v>306.06</v>
      </c>
      <c r="CB82" s="77">
        <f t="shared" si="339"/>
        <v>2334.9917783011124</v>
      </c>
      <c r="CC82" s="77">
        <f t="shared" si="229"/>
        <v>412.49964755467454</v>
      </c>
      <c r="CD82" s="77"/>
      <c r="CE82" s="27"/>
      <c r="CF82" s="79">
        <f>CF77</f>
        <v>0.25</v>
      </c>
      <c r="CG82" s="79"/>
      <c r="CH82" s="79">
        <f t="shared" si="340"/>
        <v>1</v>
      </c>
      <c r="CI82" s="72">
        <f t="shared" si="341"/>
        <v>4450</v>
      </c>
      <c r="CJ82" s="72">
        <f t="shared" si="342"/>
        <v>11975</v>
      </c>
      <c r="CK82" s="27"/>
      <c r="CL82" s="27"/>
      <c r="CM82" s="30">
        <f t="shared" si="244"/>
        <v>-5.2399999999999999E-3</v>
      </c>
      <c r="CN82" s="27"/>
      <c r="CO82" s="27">
        <f t="shared" si="230"/>
        <v>-86.066999999999993</v>
      </c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</row>
    <row r="83" spans="1:242">
      <c r="A83" s="28"/>
      <c r="B83" s="27"/>
      <c r="C83" s="18"/>
      <c r="D83" s="27"/>
      <c r="E83" s="18"/>
      <c r="F83" s="27"/>
      <c r="G83" s="72"/>
      <c r="H83" s="72"/>
      <c r="I83" s="86"/>
      <c r="J83" s="71"/>
      <c r="K83" s="72"/>
      <c r="L83" s="82"/>
      <c r="M83" s="23"/>
      <c r="N83" s="23"/>
      <c r="O83" s="130"/>
      <c r="P83" s="83"/>
      <c r="Q83" s="23"/>
      <c r="R83" s="65"/>
      <c r="S83" s="26"/>
      <c r="T83" s="27"/>
      <c r="U83" s="29"/>
      <c r="V83" s="30"/>
      <c r="W83" s="30"/>
      <c r="X83" s="30"/>
      <c r="Y83" s="30"/>
      <c r="Z83" s="30"/>
      <c r="AA83" s="84"/>
      <c r="AB83" s="32"/>
      <c r="AC83" s="33"/>
      <c r="AE83" s="33"/>
      <c r="AF83" s="33"/>
      <c r="AG83" s="33"/>
      <c r="AH83" s="33"/>
      <c r="AI83" s="30"/>
      <c r="AJ83" s="30"/>
      <c r="AK83" s="76"/>
      <c r="AL83" s="76"/>
      <c r="AM83" s="76"/>
      <c r="AN83" s="76"/>
      <c r="AO83" s="77"/>
      <c r="AP83" s="78"/>
      <c r="AQ83" s="78"/>
      <c r="AR83" s="77"/>
      <c r="AS83" s="77"/>
      <c r="AT83" s="77"/>
      <c r="AU83" s="27"/>
      <c r="AV83" s="79"/>
      <c r="AW83" s="79"/>
      <c r="AX83" s="79"/>
      <c r="AY83" s="72"/>
      <c r="AZ83" s="72"/>
      <c r="BA83" s="27"/>
      <c r="BB83" s="29"/>
      <c r="BC83" s="30"/>
      <c r="BD83" s="30"/>
      <c r="BE83" s="30"/>
      <c r="BF83" s="30"/>
      <c r="BG83" s="30"/>
      <c r="BH83" s="84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116"/>
      <c r="BT83" s="116"/>
      <c r="BU83" s="33"/>
      <c r="BV83" s="33"/>
      <c r="BW83" s="33"/>
      <c r="BX83" s="77"/>
      <c r="BY83" s="77"/>
      <c r="BZ83" s="78"/>
      <c r="CA83" s="77"/>
      <c r="CB83" s="77"/>
      <c r="CC83" s="77"/>
      <c r="CD83" s="77"/>
      <c r="CE83" s="27"/>
      <c r="CF83" s="79"/>
      <c r="CG83" s="79"/>
      <c r="CH83" s="79"/>
      <c r="CI83" s="72"/>
      <c r="CJ83" s="72"/>
      <c r="CK83" s="27"/>
      <c r="CL83" s="27"/>
      <c r="CM83" s="30">
        <f t="shared" si="244"/>
        <v>-5.2399999999999999E-3</v>
      </c>
      <c r="CN83" s="27"/>
      <c r="CO83" s="27">
        <f t="shared" si="230"/>
        <v>0</v>
      </c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</row>
    <row r="84" spans="1:242">
      <c r="A84" s="28" t="e">
        <f>A82+1</f>
        <v>#REF!</v>
      </c>
      <c r="B84" s="49"/>
      <c r="C84" s="69" t="s">
        <v>48</v>
      </c>
      <c r="D84" s="68"/>
      <c r="E84" s="69"/>
      <c r="F84" s="27"/>
      <c r="G84" s="72">
        <v>25</v>
      </c>
      <c r="H84" s="72"/>
      <c r="I84" s="86">
        <v>0</v>
      </c>
      <c r="J84" s="71"/>
      <c r="K84" s="72">
        <f t="shared" ref="K84:K89" si="355">G84*AV84*730</f>
        <v>9125</v>
      </c>
      <c r="L84" s="82"/>
      <c r="M84" s="23">
        <f t="shared" ref="M84:M89" si="356">AA84+AR84+AT84</f>
        <v>1798.9602523999999</v>
      </c>
      <c r="N84" s="23"/>
      <c r="O84" s="130">
        <f t="shared" si="251"/>
        <v>1900.94696474796</v>
      </c>
      <c r="P84" s="83"/>
      <c r="Q84" s="23">
        <f t="shared" si="289"/>
        <v>101.99</v>
      </c>
      <c r="R84" s="65"/>
      <c r="S84" s="26">
        <f t="shared" ref="S84:S89" si="357">ROUND(Q84/M84,3)</f>
        <v>5.7000000000000002E-2</v>
      </c>
      <c r="T84" s="27"/>
      <c r="U84" s="29">
        <f t="shared" si="346"/>
        <v>460</v>
      </c>
      <c r="V84" s="30">
        <f t="shared" si="346"/>
        <v>0.10531</v>
      </c>
      <c r="W84" s="30">
        <f t="shared" si="346"/>
        <v>9.3969999999999998E-2</v>
      </c>
      <c r="X84" s="30"/>
      <c r="Y84" s="30"/>
      <c r="Z84" s="30"/>
      <c r="AA84" s="84">
        <f t="shared" ref="AA84:AA89" si="358">ROUND(U84+(V84*AY84)+(W84*AZ84)+(AO84*(G84-10)),2)</f>
        <v>1455.54</v>
      </c>
      <c r="AB84" s="32"/>
      <c r="AC84" s="33">
        <f t="shared" si="343"/>
        <v>1</v>
      </c>
      <c r="AD84" s="15">
        <f t="shared" si="353"/>
        <v>5.7300000000000005E-4</v>
      </c>
      <c r="AE84" s="33">
        <f t="shared" si="347"/>
        <v>1.2200000000000003E-2</v>
      </c>
      <c r="AF84" s="33">
        <f>AF$70</f>
        <v>0</v>
      </c>
      <c r="AG84" s="33">
        <f t="shared" si="347"/>
        <v>5.8E-4</v>
      </c>
      <c r="AH84" s="33">
        <f t="shared" si="347"/>
        <v>-4.6999999999999999E-4</v>
      </c>
      <c r="AI84" s="30">
        <f t="shared" si="347"/>
        <v>1.9499999999999999E-3</v>
      </c>
      <c r="AJ84" s="30">
        <f t="shared" ref="AJ84:AJ89" si="359">AJ$51</f>
        <v>0</v>
      </c>
      <c r="AK84" s="76">
        <f t="shared" ref="AK84:AK89" si="360">$AK$43</f>
        <v>0</v>
      </c>
      <c r="AL84" s="76">
        <f t="shared" si="348"/>
        <v>0</v>
      </c>
      <c r="AM84" s="76">
        <f t="shared" si="348"/>
        <v>6.7024E-2</v>
      </c>
      <c r="AN84" s="76">
        <f t="shared" si="348"/>
        <v>0.109636</v>
      </c>
      <c r="AO84" s="77">
        <f t="shared" si="349"/>
        <v>5.84</v>
      </c>
      <c r="AP84" s="78">
        <f t="shared" ref="AP84:AP89" si="361">AP$77</f>
        <v>0</v>
      </c>
      <c r="AQ84" s="78">
        <f>AQ77</f>
        <v>0</v>
      </c>
      <c r="AR84" s="77">
        <f t="shared" ref="AR84:AR89" si="362">ROUND(AC84+(K84*(AD84+AE84+AF84+AG84+AI84+AK84+AH84))+(G84*AJ84),2)</f>
        <v>136.35</v>
      </c>
      <c r="AS84" s="77">
        <f t="shared" ref="AS84:AS89" si="363">ROUND((AA84+AR84)-((CI84*$AZ$1)+(CJ84*$AZ$1)+(K84*AE84)),2)</f>
        <v>1172.1400000000001</v>
      </c>
      <c r="AT84" s="77">
        <f t="shared" si="258"/>
        <v>207.07025240000002</v>
      </c>
      <c r="AU84" s="27"/>
      <c r="AV84" s="79">
        <f>+E85</f>
        <v>0.5</v>
      </c>
      <c r="AW84" s="79"/>
      <c r="AX84" s="79">
        <f t="shared" ref="AX84:AX89" si="364">1-AW84</f>
        <v>1</v>
      </c>
      <c r="AY84" s="72">
        <f t="shared" ref="AY84:AY89" si="365">IF(K84&lt;4450,K84,4450)</f>
        <v>4450</v>
      </c>
      <c r="AZ84" s="72">
        <f t="shared" ref="AZ84:AZ89" si="366">IF(K84&gt;4450,K84-AY84,0)</f>
        <v>4675</v>
      </c>
      <c r="BA84" s="27"/>
      <c r="BB84" s="29">
        <f>BB$77</f>
        <v>460</v>
      </c>
      <c r="BC84" s="30">
        <f>BC77</f>
        <v>0.11552999999999999</v>
      </c>
      <c r="BD84" s="30">
        <f>BD77</f>
        <v>9.6790000000000001E-2</v>
      </c>
      <c r="BE84" s="30"/>
      <c r="BF84" s="30"/>
      <c r="BG84" s="30"/>
      <c r="BH84" s="84">
        <f t="shared" ref="BH84:BH89" si="367">ROUND(BB84+(BC84*AY84)+(BD84*AZ84),2)+IF(G84&gt;10,G84-10,0)*BX84</f>
        <v>1548.7209584314585</v>
      </c>
      <c r="BI84" s="33">
        <f t="shared" ref="BI84:BM89" si="368">AB84</f>
        <v>0</v>
      </c>
      <c r="BJ84" s="33">
        <f t="shared" si="368"/>
        <v>1</v>
      </c>
      <c r="BK84" s="33">
        <f t="shared" si="368"/>
        <v>5.7300000000000005E-4</v>
      </c>
      <c r="BL84" s="33">
        <f t="shared" si="368"/>
        <v>1.2200000000000003E-2</v>
      </c>
      <c r="BM84" s="33">
        <f t="shared" si="368"/>
        <v>0</v>
      </c>
      <c r="BN84" s="33">
        <f>BN77</f>
        <v>5.8E-4</v>
      </c>
      <c r="BO84" s="33">
        <f>BO77</f>
        <v>-4.6999999999999999E-4</v>
      </c>
      <c r="BP84" s="33">
        <f>BP77</f>
        <v>1.9499999999999999E-3</v>
      </c>
      <c r="BQ84" s="33">
        <f>BQ77</f>
        <v>0</v>
      </c>
      <c r="BR84" s="33">
        <f t="shared" ref="BR84:BR89" si="369">AK84</f>
        <v>0</v>
      </c>
      <c r="BS84" s="116">
        <f>$BS$77</f>
        <v>3.7399999999999998E-3</v>
      </c>
      <c r="BT84" s="116">
        <f>$BT$77</f>
        <v>0</v>
      </c>
      <c r="BU84" s="33">
        <f>AL84</f>
        <v>0</v>
      </c>
      <c r="BV84" s="33">
        <f>AM84</f>
        <v>6.7024E-2</v>
      </c>
      <c r="BW84" s="33">
        <f>AN84</f>
        <v>0.109636</v>
      </c>
      <c r="BX84" s="77">
        <f>BX77</f>
        <v>8.1413972287638998</v>
      </c>
      <c r="BY84" s="77">
        <f>BY77</f>
        <v>0</v>
      </c>
      <c r="BZ84" s="78">
        <f>BZ77</f>
        <v>0</v>
      </c>
      <c r="CA84" s="77">
        <f t="shared" si="228"/>
        <v>170.48</v>
      </c>
      <c r="CB84" s="77">
        <f t="shared" ref="CB84:CB89" si="370">(BH84+CA84)-((CI84*$AZ$1)+(CJ84*$AZ$1)+(K84*BL84))</f>
        <v>1299.4509584314585</v>
      </c>
      <c r="CC84" s="77">
        <f t="shared" si="229"/>
        <v>229.56100631650145</v>
      </c>
      <c r="CD84" s="77"/>
      <c r="CE84" s="27"/>
      <c r="CF84" s="79">
        <f>$E$85</f>
        <v>0.5</v>
      </c>
      <c r="CG84" s="79"/>
      <c r="CH84" s="79">
        <f t="shared" ref="CH84:CH89" si="371">1-CG84</f>
        <v>1</v>
      </c>
      <c r="CI84" s="72">
        <f t="shared" ref="CI84:CI89" si="372">IF(K84&lt;4450,K84,4450)</f>
        <v>4450</v>
      </c>
      <c r="CJ84" s="72">
        <f t="shared" ref="CJ84:CJ89" si="373">IF(K84&gt;4450,K84-CI84,0)</f>
        <v>4675</v>
      </c>
      <c r="CK84" s="27"/>
      <c r="CL84" s="27"/>
      <c r="CM84" s="30">
        <f t="shared" si="244"/>
        <v>-5.2399999999999999E-3</v>
      </c>
      <c r="CN84" s="27"/>
      <c r="CO84" s="27">
        <f t="shared" si="230"/>
        <v>-47.814999999999998</v>
      </c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</row>
    <row r="85" spans="1:242">
      <c r="A85" s="28" t="e">
        <f>A84+1</f>
        <v>#REF!</v>
      </c>
      <c r="B85" s="49"/>
      <c r="C85" s="85">
        <v>0.5</v>
      </c>
      <c r="D85" s="27"/>
      <c r="E85" s="85">
        <v>0.5</v>
      </c>
      <c r="F85" s="27"/>
      <c r="G85" s="72">
        <v>43</v>
      </c>
      <c r="H85" s="72"/>
      <c r="I85" s="86">
        <v>0</v>
      </c>
      <c r="J85" s="71"/>
      <c r="K85" s="72">
        <f t="shared" si="355"/>
        <v>15695</v>
      </c>
      <c r="L85" s="82"/>
      <c r="M85" s="23">
        <f t="shared" si="356"/>
        <v>2710.3724342</v>
      </c>
      <c r="N85" s="23"/>
      <c r="O85" s="130">
        <f t="shared" si="251"/>
        <v>2877.3897096855126</v>
      </c>
      <c r="P85" s="83"/>
      <c r="Q85" s="23">
        <f t="shared" si="289"/>
        <v>167.02</v>
      </c>
      <c r="R85" s="65"/>
      <c r="S85" s="26">
        <f t="shared" si="357"/>
        <v>6.2E-2</v>
      </c>
      <c r="T85" s="27"/>
      <c r="U85" s="29">
        <f t="shared" si="346"/>
        <v>460</v>
      </c>
      <c r="V85" s="30">
        <f t="shared" si="346"/>
        <v>0.10531</v>
      </c>
      <c r="W85" s="30">
        <f t="shared" si="346"/>
        <v>9.3969999999999998E-2</v>
      </c>
      <c r="X85" s="30"/>
      <c r="Y85" s="30"/>
      <c r="Z85" s="30"/>
      <c r="AA85" s="84">
        <f t="shared" si="358"/>
        <v>2178.04</v>
      </c>
      <c r="AB85" s="32"/>
      <c r="AC85" s="33">
        <f t="shared" si="343"/>
        <v>1</v>
      </c>
      <c r="AD85" s="15">
        <f t="shared" si="353"/>
        <v>5.7300000000000005E-4</v>
      </c>
      <c r="AE85" s="33">
        <f t="shared" si="347"/>
        <v>1.2200000000000003E-2</v>
      </c>
      <c r="AF85" s="33">
        <f t="shared" ref="AF85:AF89" si="374">AF$63</f>
        <v>0</v>
      </c>
      <c r="AG85" s="33">
        <f t="shared" si="347"/>
        <v>5.8E-4</v>
      </c>
      <c r="AH85" s="33">
        <f t="shared" si="347"/>
        <v>-4.6999999999999999E-4</v>
      </c>
      <c r="AI85" s="30">
        <f t="shared" si="347"/>
        <v>1.9499999999999999E-3</v>
      </c>
      <c r="AJ85" s="30">
        <f t="shared" si="359"/>
        <v>0</v>
      </c>
      <c r="AK85" s="76">
        <f t="shared" si="360"/>
        <v>0</v>
      </c>
      <c r="AL85" s="76">
        <f t="shared" si="348"/>
        <v>0</v>
      </c>
      <c r="AM85" s="76">
        <f t="shared" si="348"/>
        <v>6.7024E-2</v>
      </c>
      <c r="AN85" s="76">
        <f t="shared" si="348"/>
        <v>0.109636</v>
      </c>
      <c r="AO85" s="77">
        <f t="shared" si="349"/>
        <v>5.84</v>
      </c>
      <c r="AP85" s="78">
        <f t="shared" si="361"/>
        <v>0</v>
      </c>
      <c r="AQ85" s="78">
        <f>AQ77</f>
        <v>0</v>
      </c>
      <c r="AR85" s="77">
        <f t="shared" si="362"/>
        <v>233.8</v>
      </c>
      <c r="AS85" s="77">
        <f t="shared" si="363"/>
        <v>1689.87</v>
      </c>
      <c r="AT85" s="77">
        <f t="shared" si="258"/>
        <v>298.53243419999995</v>
      </c>
      <c r="AU85" s="27"/>
      <c r="AV85" s="79">
        <f>AV84</f>
        <v>0.5</v>
      </c>
      <c r="AW85" s="79"/>
      <c r="AX85" s="79">
        <f t="shared" si="364"/>
        <v>1</v>
      </c>
      <c r="AY85" s="72">
        <f t="shared" si="365"/>
        <v>4450</v>
      </c>
      <c r="AZ85" s="72">
        <f t="shared" si="366"/>
        <v>11245</v>
      </c>
      <c r="BA85" s="27"/>
      <c r="BB85" s="29">
        <f>BB$77</f>
        <v>460</v>
      </c>
      <c r="BC85" s="30">
        <f>BC77</f>
        <v>0.11552999999999999</v>
      </c>
      <c r="BD85" s="30">
        <f>BD77</f>
        <v>9.6790000000000001E-2</v>
      </c>
      <c r="BE85" s="30"/>
      <c r="BG85" s="30"/>
      <c r="BH85" s="84">
        <f t="shared" si="367"/>
        <v>2331.1761085492089</v>
      </c>
      <c r="BI85" s="33">
        <f t="shared" si="368"/>
        <v>0</v>
      </c>
      <c r="BJ85" s="33">
        <f t="shared" si="368"/>
        <v>1</v>
      </c>
      <c r="BK85" s="33">
        <f t="shared" si="368"/>
        <v>5.7300000000000005E-4</v>
      </c>
      <c r="BL85" s="33">
        <f t="shared" si="368"/>
        <v>1.2200000000000003E-2</v>
      </c>
      <c r="BM85" s="33">
        <f t="shared" si="368"/>
        <v>0</v>
      </c>
      <c r="BN85" s="33">
        <f>AG85</f>
        <v>5.8E-4</v>
      </c>
      <c r="BO85" s="33">
        <f t="shared" si="237"/>
        <v>-4.6999999999999999E-4</v>
      </c>
      <c r="BP85" s="33">
        <f t="shared" si="238"/>
        <v>1.9499999999999999E-3</v>
      </c>
      <c r="BQ85" s="33">
        <f t="shared" si="239"/>
        <v>0</v>
      </c>
      <c r="BR85" s="33">
        <f t="shared" si="369"/>
        <v>0</v>
      </c>
      <c r="BS85" s="116">
        <f t="shared" ref="BS85:BS89" si="375">$BS$77</f>
        <v>3.7399999999999998E-3</v>
      </c>
      <c r="BT85" s="116">
        <f t="shared" ref="BT85:BT89" si="376">$BT$77</f>
        <v>0</v>
      </c>
      <c r="BU85" s="33">
        <f t="shared" si="299"/>
        <v>0</v>
      </c>
      <c r="BV85" s="33">
        <f t="shared" ref="BV85:BW89" si="377">AM85</f>
        <v>6.7024E-2</v>
      </c>
      <c r="BW85" s="33">
        <f t="shared" si="377"/>
        <v>0.109636</v>
      </c>
      <c r="BX85" s="77">
        <f>BX84</f>
        <v>8.1413972287638998</v>
      </c>
      <c r="BY85" s="77">
        <f>BY84</f>
        <v>0</v>
      </c>
      <c r="BZ85" s="78">
        <f>BZ77</f>
        <v>0</v>
      </c>
      <c r="CA85" s="77">
        <f t="shared" si="228"/>
        <v>292.5</v>
      </c>
      <c r="CB85" s="77">
        <f t="shared" si="370"/>
        <v>1901.7061085492089</v>
      </c>
      <c r="CC85" s="77">
        <f t="shared" si="229"/>
        <v>335.95540113630324</v>
      </c>
      <c r="CD85" s="77"/>
      <c r="CE85" s="27"/>
      <c r="CF85" s="79">
        <f>CF84</f>
        <v>0.5</v>
      </c>
      <c r="CG85" s="79"/>
      <c r="CH85" s="79">
        <f t="shared" si="371"/>
        <v>1</v>
      </c>
      <c r="CI85" s="72">
        <f t="shared" si="372"/>
        <v>4450</v>
      </c>
      <c r="CJ85" s="72">
        <f t="shared" si="373"/>
        <v>11245</v>
      </c>
      <c r="CK85" s="27"/>
      <c r="CL85" s="27"/>
      <c r="CM85" s="30">
        <f t="shared" si="244"/>
        <v>-5.2399999999999999E-3</v>
      </c>
      <c r="CN85" s="27"/>
      <c r="CO85" s="27">
        <f t="shared" si="230"/>
        <v>-82.241799999999998</v>
      </c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</row>
    <row r="86" spans="1:242">
      <c r="A86" s="28"/>
      <c r="B86" s="49"/>
      <c r="C86" s="28"/>
      <c r="D86" s="27"/>
      <c r="E86" s="85"/>
      <c r="F86" s="27"/>
      <c r="G86" s="72">
        <v>52</v>
      </c>
      <c r="H86" s="72"/>
      <c r="I86" s="86"/>
      <c r="J86" s="71"/>
      <c r="K86" s="72">
        <f t="shared" si="355"/>
        <v>18980</v>
      </c>
      <c r="L86" s="82"/>
      <c r="M86" s="23">
        <f t="shared" si="356"/>
        <v>3166.0844083999996</v>
      </c>
      <c r="N86" s="23"/>
      <c r="O86" s="130">
        <f t="shared" si="251"/>
        <v>3365.6287320542879</v>
      </c>
      <c r="P86" s="83"/>
      <c r="Q86" s="23">
        <f t="shared" si="289"/>
        <v>199.54</v>
      </c>
      <c r="R86" s="65"/>
      <c r="S86" s="26">
        <f t="shared" si="357"/>
        <v>6.3E-2</v>
      </c>
      <c r="T86" s="27"/>
      <c r="U86" s="29">
        <f t="shared" si="346"/>
        <v>460</v>
      </c>
      <c r="V86" s="30">
        <f t="shared" si="346"/>
        <v>0.10531</v>
      </c>
      <c r="W86" s="30">
        <f t="shared" si="346"/>
        <v>9.3969999999999998E-2</v>
      </c>
      <c r="X86" s="30"/>
      <c r="Y86" s="30"/>
      <c r="Z86" s="30"/>
      <c r="AA86" s="84">
        <f t="shared" si="358"/>
        <v>2539.29</v>
      </c>
      <c r="AB86" s="32"/>
      <c r="AC86" s="33">
        <f t="shared" si="343"/>
        <v>1</v>
      </c>
      <c r="AD86" s="15">
        <f t="shared" si="353"/>
        <v>5.7300000000000005E-4</v>
      </c>
      <c r="AE86" s="33">
        <f t="shared" si="347"/>
        <v>1.2200000000000003E-2</v>
      </c>
      <c r="AF86" s="33">
        <f t="shared" si="374"/>
        <v>0</v>
      </c>
      <c r="AG86" s="33">
        <f t="shared" si="347"/>
        <v>5.8E-4</v>
      </c>
      <c r="AH86" s="33">
        <f t="shared" si="347"/>
        <v>-4.6999999999999999E-4</v>
      </c>
      <c r="AI86" s="30">
        <f t="shared" si="347"/>
        <v>1.9499999999999999E-3</v>
      </c>
      <c r="AJ86" s="30">
        <f t="shared" si="359"/>
        <v>0</v>
      </c>
      <c r="AK86" s="76">
        <f t="shared" si="360"/>
        <v>0</v>
      </c>
      <c r="AL86" s="76">
        <f t="shared" si="348"/>
        <v>0</v>
      </c>
      <c r="AM86" s="76">
        <f t="shared" si="348"/>
        <v>6.7024E-2</v>
      </c>
      <c r="AN86" s="76">
        <f t="shared" si="348"/>
        <v>0.109636</v>
      </c>
      <c r="AO86" s="77">
        <f t="shared" si="349"/>
        <v>5.84</v>
      </c>
      <c r="AP86" s="78">
        <f t="shared" si="361"/>
        <v>0</v>
      </c>
      <c r="AQ86" s="78">
        <f>AQ85</f>
        <v>0</v>
      </c>
      <c r="AR86" s="77">
        <f t="shared" si="362"/>
        <v>282.52999999999997</v>
      </c>
      <c r="AS86" s="77">
        <f t="shared" si="363"/>
        <v>1948.74</v>
      </c>
      <c r="AT86" s="77">
        <f t="shared" si="258"/>
        <v>344.26440839999998</v>
      </c>
      <c r="AU86" s="27"/>
      <c r="AV86" s="79">
        <f>AV85</f>
        <v>0.5</v>
      </c>
      <c r="AW86" s="79"/>
      <c r="AX86" s="79">
        <f t="shared" si="364"/>
        <v>1</v>
      </c>
      <c r="AY86" s="72">
        <f t="shared" si="365"/>
        <v>4450</v>
      </c>
      <c r="AZ86" s="72">
        <f t="shared" si="366"/>
        <v>14530</v>
      </c>
      <c r="BA86" s="27"/>
      <c r="BB86" s="29">
        <f t="shared" ref="BB86:BD88" si="378">BB85</f>
        <v>460</v>
      </c>
      <c r="BC86" s="30">
        <f t="shared" si="378"/>
        <v>0.11552999999999999</v>
      </c>
      <c r="BD86" s="30">
        <f t="shared" si="378"/>
        <v>9.6790000000000001E-2</v>
      </c>
      <c r="BE86" s="30"/>
      <c r="BG86" s="30"/>
      <c r="BH86" s="84">
        <f t="shared" si="367"/>
        <v>2722.4086836080837</v>
      </c>
      <c r="BI86" s="33">
        <f t="shared" si="368"/>
        <v>0</v>
      </c>
      <c r="BJ86" s="33">
        <f t="shared" si="368"/>
        <v>1</v>
      </c>
      <c r="BK86" s="33">
        <f t="shared" si="368"/>
        <v>5.7300000000000005E-4</v>
      </c>
      <c r="BL86" s="33">
        <f t="shared" si="368"/>
        <v>1.2200000000000003E-2</v>
      </c>
      <c r="BM86" s="33">
        <f t="shared" si="368"/>
        <v>0</v>
      </c>
      <c r="BN86" s="33">
        <f>AG86</f>
        <v>5.8E-4</v>
      </c>
      <c r="BO86" s="33">
        <f t="shared" si="237"/>
        <v>-4.6999999999999999E-4</v>
      </c>
      <c r="BP86" s="33">
        <f t="shared" si="238"/>
        <v>1.9499999999999999E-3</v>
      </c>
      <c r="BQ86" s="33">
        <f t="shared" si="239"/>
        <v>0</v>
      </c>
      <c r="BR86" s="33">
        <f t="shared" si="369"/>
        <v>0</v>
      </c>
      <c r="BS86" s="116">
        <f t="shared" si="375"/>
        <v>3.7399999999999998E-3</v>
      </c>
      <c r="BT86" s="116">
        <f t="shared" si="376"/>
        <v>0</v>
      </c>
      <c r="BU86" s="33">
        <f t="shared" si="299"/>
        <v>0</v>
      </c>
      <c r="BV86" s="33">
        <f t="shared" si="377"/>
        <v>6.7024E-2</v>
      </c>
      <c r="BW86" s="33">
        <f t="shared" si="377"/>
        <v>0.109636</v>
      </c>
      <c r="BX86" s="77">
        <f t="shared" ref="BX86:BX89" si="379">BX85</f>
        <v>8.1413972287638998</v>
      </c>
      <c r="BY86" s="77">
        <f t="shared" ref="BY86:BY89" si="380">BY85</f>
        <v>0</v>
      </c>
      <c r="BZ86" s="78">
        <f>BZ85</f>
        <v>0</v>
      </c>
      <c r="CA86" s="77">
        <f t="shared" si="228"/>
        <v>353.52</v>
      </c>
      <c r="CB86" s="77">
        <f t="shared" si="370"/>
        <v>2202.8486836080838</v>
      </c>
      <c r="CC86" s="77">
        <f t="shared" si="229"/>
        <v>389.1552484462041</v>
      </c>
      <c r="CD86" s="77"/>
      <c r="CE86" s="27"/>
      <c r="CF86" s="79">
        <f>CF85</f>
        <v>0.5</v>
      </c>
      <c r="CG86" s="79"/>
      <c r="CH86" s="79">
        <f t="shared" si="371"/>
        <v>1</v>
      </c>
      <c r="CI86" s="72">
        <f t="shared" si="372"/>
        <v>4450</v>
      </c>
      <c r="CJ86" s="72">
        <f t="shared" si="373"/>
        <v>14530</v>
      </c>
      <c r="CK86" s="27"/>
      <c r="CL86" s="27"/>
      <c r="CM86" s="30">
        <f t="shared" si="244"/>
        <v>-5.2399999999999999E-3</v>
      </c>
      <c r="CN86" s="27"/>
      <c r="CO86" s="27">
        <f t="shared" si="230"/>
        <v>-99.455199999999991</v>
      </c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</row>
    <row r="87" spans="1:242">
      <c r="A87" s="28"/>
      <c r="B87" s="49"/>
      <c r="C87" s="28"/>
      <c r="D87" s="27"/>
      <c r="E87" s="85"/>
      <c r="F87" s="27"/>
      <c r="G87" s="72">
        <v>60</v>
      </c>
      <c r="H87" s="72"/>
      <c r="I87" s="86"/>
      <c r="J87" s="71"/>
      <c r="K87" s="72">
        <f t="shared" si="355"/>
        <v>21900</v>
      </c>
      <c r="L87" s="82"/>
      <c r="M87" s="23">
        <f t="shared" si="356"/>
        <v>3571.1656410000001</v>
      </c>
      <c r="N87" s="23"/>
      <c r="O87" s="130">
        <f t="shared" si="251"/>
        <v>3799.5941335598668</v>
      </c>
      <c r="P87" s="83"/>
      <c r="Q87" s="23">
        <f t="shared" si="289"/>
        <v>228.43</v>
      </c>
      <c r="R87" s="65"/>
      <c r="S87" s="26">
        <f t="shared" si="357"/>
        <v>6.4000000000000001E-2</v>
      </c>
      <c r="T87" s="27"/>
      <c r="U87" s="29">
        <f t="shared" si="346"/>
        <v>460</v>
      </c>
      <c r="V87" s="30">
        <f t="shared" si="346"/>
        <v>0.10531</v>
      </c>
      <c r="W87" s="30">
        <f t="shared" si="346"/>
        <v>9.3969999999999998E-2</v>
      </c>
      <c r="X87" s="30"/>
      <c r="Y87" s="30"/>
      <c r="Z87" s="30"/>
      <c r="AA87" s="84">
        <f t="shared" si="358"/>
        <v>2860.41</v>
      </c>
      <c r="AB87" s="32"/>
      <c r="AC87" s="33">
        <f t="shared" si="343"/>
        <v>1</v>
      </c>
      <c r="AD87" s="15">
        <f t="shared" si="353"/>
        <v>5.7300000000000005E-4</v>
      </c>
      <c r="AE87" s="33">
        <f t="shared" si="347"/>
        <v>1.2200000000000003E-2</v>
      </c>
      <c r="AF87" s="33">
        <f t="shared" si="374"/>
        <v>0</v>
      </c>
      <c r="AG87" s="33">
        <f t="shared" si="347"/>
        <v>5.8E-4</v>
      </c>
      <c r="AH87" s="33">
        <f t="shared" si="347"/>
        <v>-4.6999999999999999E-4</v>
      </c>
      <c r="AI87" s="30">
        <f t="shared" si="347"/>
        <v>1.9499999999999999E-3</v>
      </c>
      <c r="AJ87" s="30">
        <f t="shared" si="359"/>
        <v>0</v>
      </c>
      <c r="AK87" s="76">
        <f t="shared" si="360"/>
        <v>0</v>
      </c>
      <c r="AL87" s="76">
        <f t="shared" si="348"/>
        <v>0</v>
      </c>
      <c r="AM87" s="76">
        <f t="shared" si="348"/>
        <v>6.7024E-2</v>
      </c>
      <c r="AN87" s="76">
        <f t="shared" si="348"/>
        <v>0.109636</v>
      </c>
      <c r="AO87" s="77">
        <f t="shared" si="349"/>
        <v>5.84</v>
      </c>
      <c r="AP87" s="78">
        <f t="shared" si="361"/>
        <v>0</v>
      </c>
      <c r="AQ87" s="78">
        <f>AQ86</f>
        <v>0</v>
      </c>
      <c r="AR87" s="77">
        <f t="shared" si="362"/>
        <v>325.83999999999997</v>
      </c>
      <c r="AS87" s="77">
        <f t="shared" si="363"/>
        <v>2178.85</v>
      </c>
      <c r="AT87" s="77">
        <f t="shared" si="258"/>
        <v>384.91564099999994</v>
      </c>
      <c r="AU87" s="27"/>
      <c r="AV87" s="79">
        <f>AV86</f>
        <v>0.5</v>
      </c>
      <c r="AW87" s="79"/>
      <c r="AX87" s="79">
        <f t="shared" si="364"/>
        <v>1</v>
      </c>
      <c r="AY87" s="72">
        <f t="shared" si="365"/>
        <v>4450</v>
      </c>
      <c r="AZ87" s="72">
        <f t="shared" si="366"/>
        <v>17450</v>
      </c>
      <c r="BA87" s="27"/>
      <c r="BB87" s="29">
        <f t="shared" si="378"/>
        <v>460</v>
      </c>
      <c r="BC87" s="30">
        <f t="shared" si="378"/>
        <v>0.11552999999999999</v>
      </c>
      <c r="BD87" s="30">
        <f t="shared" si="378"/>
        <v>9.6790000000000001E-2</v>
      </c>
      <c r="BE87" s="30"/>
      <c r="BG87" s="30"/>
      <c r="BH87" s="84">
        <f t="shared" si="367"/>
        <v>3070.1598614381951</v>
      </c>
      <c r="BI87" s="33">
        <f t="shared" si="368"/>
        <v>0</v>
      </c>
      <c r="BJ87" s="33">
        <f t="shared" si="368"/>
        <v>1</v>
      </c>
      <c r="BK87" s="33">
        <f t="shared" si="368"/>
        <v>5.7300000000000005E-4</v>
      </c>
      <c r="BL87" s="33">
        <f t="shared" si="368"/>
        <v>1.2200000000000003E-2</v>
      </c>
      <c r="BM87" s="33">
        <f t="shared" si="368"/>
        <v>0</v>
      </c>
      <c r="BN87" s="33">
        <f>AG87</f>
        <v>5.8E-4</v>
      </c>
      <c r="BO87" s="33">
        <f t="shared" si="237"/>
        <v>-4.6999999999999999E-4</v>
      </c>
      <c r="BP87" s="33">
        <f t="shared" si="238"/>
        <v>1.9499999999999999E-3</v>
      </c>
      <c r="BQ87" s="33">
        <f t="shared" si="239"/>
        <v>0</v>
      </c>
      <c r="BR87" s="33">
        <f t="shared" si="369"/>
        <v>0</v>
      </c>
      <c r="BS87" s="116">
        <f t="shared" si="375"/>
        <v>3.7399999999999998E-3</v>
      </c>
      <c r="BT87" s="116">
        <f t="shared" si="376"/>
        <v>0</v>
      </c>
      <c r="BU87" s="33">
        <f t="shared" si="299"/>
        <v>0</v>
      </c>
      <c r="BV87" s="33">
        <f t="shared" si="377"/>
        <v>6.7024E-2</v>
      </c>
      <c r="BW87" s="33">
        <f t="shared" si="377"/>
        <v>0.109636</v>
      </c>
      <c r="BX87" s="77">
        <f t="shared" si="379"/>
        <v>8.1413972287638998</v>
      </c>
      <c r="BY87" s="77">
        <f t="shared" si="380"/>
        <v>0</v>
      </c>
      <c r="BZ87" s="78">
        <f>BZ86</f>
        <v>0</v>
      </c>
      <c r="CA87" s="77">
        <f t="shared" si="228"/>
        <v>407.75</v>
      </c>
      <c r="CB87" s="77">
        <f t="shared" si="370"/>
        <v>2470.509861438195</v>
      </c>
      <c r="CC87" s="77">
        <f t="shared" si="229"/>
        <v>436.44027212167157</v>
      </c>
      <c r="CD87" s="77"/>
      <c r="CE87" s="27"/>
      <c r="CF87" s="79">
        <f>CF86</f>
        <v>0.5</v>
      </c>
      <c r="CG87" s="79"/>
      <c r="CH87" s="79">
        <f t="shared" si="371"/>
        <v>1</v>
      </c>
      <c r="CI87" s="72">
        <f t="shared" si="372"/>
        <v>4450</v>
      </c>
      <c r="CJ87" s="72">
        <f t="shared" si="373"/>
        <v>17450</v>
      </c>
      <c r="CK87" s="27"/>
      <c r="CL87" s="27"/>
      <c r="CM87" s="30">
        <f t="shared" si="244"/>
        <v>-5.2399999999999999E-3</v>
      </c>
      <c r="CN87" s="27"/>
      <c r="CO87" s="27">
        <f t="shared" si="230"/>
        <v>-114.756</v>
      </c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</row>
    <row r="88" spans="1:242">
      <c r="A88" s="28"/>
      <c r="B88" s="49"/>
      <c r="C88" s="28"/>
      <c r="D88" s="27"/>
      <c r="E88" s="85"/>
      <c r="F88" s="27"/>
      <c r="G88" s="72">
        <v>85</v>
      </c>
      <c r="H88" s="72"/>
      <c r="I88" s="86"/>
      <c r="J88" s="71"/>
      <c r="K88" s="72">
        <f t="shared" si="355"/>
        <v>31025</v>
      </c>
      <c r="L88" s="82"/>
      <c r="M88" s="23">
        <f t="shared" si="356"/>
        <v>4837.0165471999999</v>
      </c>
      <c r="N88" s="23"/>
      <c r="O88" s="130">
        <f t="shared" si="251"/>
        <v>5155.7757255398001</v>
      </c>
      <c r="P88" s="83"/>
      <c r="Q88" s="23">
        <f t="shared" si="289"/>
        <v>318.76</v>
      </c>
      <c r="R88" s="65"/>
      <c r="S88" s="26">
        <f t="shared" si="357"/>
        <v>6.6000000000000003E-2</v>
      </c>
      <c r="T88" s="27"/>
      <c r="U88" s="29">
        <f t="shared" si="346"/>
        <v>460</v>
      </c>
      <c r="V88" s="30">
        <f t="shared" si="346"/>
        <v>0.10531</v>
      </c>
      <c r="W88" s="30">
        <f t="shared" si="346"/>
        <v>9.3969999999999998E-2</v>
      </c>
      <c r="X88" s="30"/>
      <c r="Y88" s="30"/>
      <c r="Z88" s="30"/>
      <c r="AA88" s="84">
        <f t="shared" si="358"/>
        <v>3863.88</v>
      </c>
      <c r="AB88" s="32"/>
      <c r="AC88" s="33">
        <f t="shared" si="343"/>
        <v>1</v>
      </c>
      <c r="AD88" s="15">
        <f t="shared" si="353"/>
        <v>5.7300000000000005E-4</v>
      </c>
      <c r="AE88" s="33">
        <f t="shared" si="347"/>
        <v>1.2200000000000003E-2</v>
      </c>
      <c r="AF88" s="33">
        <f t="shared" si="374"/>
        <v>0</v>
      </c>
      <c r="AG88" s="33">
        <f t="shared" si="347"/>
        <v>5.8E-4</v>
      </c>
      <c r="AH88" s="33">
        <f t="shared" si="347"/>
        <v>-4.6999999999999999E-4</v>
      </c>
      <c r="AI88" s="30">
        <f t="shared" si="347"/>
        <v>1.9499999999999999E-3</v>
      </c>
      <c r="AJ88" s="30">
        <f t="shared" si="359"/>
        <v>0</v>
      </c>
      <c r="AK88" s="76">
        <f t="shared" si="360"/>
        <v>0</v>
      </c>
      <c r="AL88" s="76">
        <f t="shared" si="348"/>
        <v>0</v>
      </c>
      <c r="AM88" s="76">
        <f t="shared" si="348"/>
        <v>6.7024E-2</v>
      </c>
      <c r="AN88" s="76">
        <f t="shared" si="348"/>
        <v>0.109636</v>
      </c>
      <c r="AO88" s="77">
        <f t="shared" si="349"/>
        <v>5.84</v>
      </c>
      <c r="AP88" s="78">
        <f t="shared" si="361"/>
        <v>0</v>
      </c>
      <c r="AQ88" s="78">
        <f>AQ87</f>
        <v>0</v>
      </c>
      <c r="AR88" s="77">
        <f t="shared" si="362"/>
        <v>461.19</v>
      </c>
      <c r="AS88" s="77">
        <f t="shared" si="363"/>
        <v>2897.92</v>
      </c>
      <c r="AT88" s="77">
        <f t="shared" si="258"/>
        <v>511.9465472</v>
      </c>
      <c r="AU88" s="27"/>
      <c r="AV88" s="79">
        <f>AV87</f>
        <v>0.5</v>
      </c>
      <c r="AW88" s="79"/>
      <c r="AX88" s="79">
        <f t="shared" si="364"/>
        <v>1</v>
      </c>
      <c r="AY88" s="72">
        <f t="shared" si="365"/>
        <v>4450</v>
      </c>
      <c r="AZ88" s="72">
        <f t="shared" si="366"/>
        <v>26575</v>
      </c>
      <c r="BA88" s="27"/>
      <c r="BB88" s="29">
        <f t="shared" si="378"/>
        <v>460</v>
      </c>
      <c r="BC88" s="30">
        <f t="shared" si="378"/>
        <v>0.11552999999999999</v>
      </c>
      <c r="BD88" s="30">
        <f t="shared" si="378"/>
        <v>9.6790000000000001E-2</v>
      </c>
      <c r="BE88" s="30"/>
      <c r="BG88" s="30"/>
      <c r="BH88" s="84">
        <f t="shared" si="367"/>
        <v>4156.9047921572928</v>
      </c>
      <c r="BI88" s="33">
        <f t="shared" si="368"/>
        <v>0</v>
      </c>
      <c r="BJ88" s="33">
        <f t="shared" si="368"/>
        <v>1</v>
      </c>
      <c r="BK88" s="33">
        <f t="shared" si="368"/>
        <v>5.7300000000000005E-4</v>
      </c>
      <c r="BL88" s="33">
        <f t="shared" si="368"/>
        <v>1.2200000000000003E-2</v>
      </c>
      <c r="BM88" s="33">
        <f t="shared" si="368"/>
        <v>0</v>
      </c>
      <c r="BN88" s="33">
        <f>AG88</f>
        <v>5.8E-4</v>
      </c>
      <c r="BO88" s="33">
        <f t="shared" si="237"/>
        <v>-4.6999999999999999E-4</v>
      </c>
      <c r="BP88" s="33">
        <f t="shared" si="238"/>
        <v>1.9499999999999999E-3</v>
      </c>
      <c r="BQ88" s="33">
        <f t="shared" si="239"/>
        <v>0</v>
      </c>
      <c r="BR88" s="33">
        <f t="shared" si="369"/>
        <v>0</v>
      </c>
      <c r="BS88" s="116">
        <f t="shared" si="375"/>
        <v>3.7399999999999998E-3</v>
      </c>
      <c r="BT88" s="116">
        <f t="shared" si="376"/>
        <v>0</v>
      </c>
      <c r="BU88" s="33">
        <f t="shared" si="299"/>
        <v>0</v>
      </c>
      <c r="BV88" s="33">
        <f t="shared" si="377"/>
        <v>6.7024E-2</v>
      </c>
      <c r="BW88" s="33">
        <f t="shared" si="377"/>
        <v>0.109636</v>
      </c>
      <c r="BX88" s="77">
        <f t="shared" si="379"/>
        <v>8.1413972287638998</v>
      </c>
      <c r="BY88" s="77">
        <f t="shared" si="380"/>
        <v>0</v>
      </c>
      <c r="BZ88" s="78">
        <f>BZ87</f>
        <v>0</v>
      </c>
      <c r="CA88" s="77">
        <f t="shared" si="228"/>
        <v>577.23</v>
      </c>
      <c r="CB88" s="77">
        <f t="shared" si="370"/>
        <v>3306.9847921572923</v>
      </c>
      <c r="CC88" s="77">
        <f t="shared" si="229"/>
        <v>584.21193338250725</v>
      </c>
      <c r="CD88" s="77"/>
      <c r="CE88" s="27"/>
      <c r="CF88" s="79">
        <f>CF87</f>
        <v>0.5</v>
      </c>
      <c r="CG88" s="79"/>
      <c r="CH88" s="79">
        <f t="shared" si="371"/>
        <v>1</v>
      </c>
      <c r="CI88" s="72">
        <f t="shared" si="372"/>
        <v>4450</v>
      </c>
      <c r="CJ88" s="72">
        <f t="shared" si="373"/>
        <v>26575</v>
      </c>
      <c r="CK88" s="27"/>
      <c r="CL88" s="27"/>
      <c r="CM88" s="30">
        <f t="shared" si="244"/>
        <v>-5.2399999999999999E-3</v>
      </c>
      <c r="CN88" s="27"/>
      <c r="CO88" s="27">
        <f t="shared" si="230"/>
        <v>-162.571</v>
      </c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</row>
    <row r="89" spans="1:242">
      <c r="A89" s="28" t="e">
        <f>A85+1</f>
        <v>#REF!</v>
      </c>
      <c r="B89" s="27"/>
      <c r="C89" s="28"/>
      <c r="D89" s="27"/>
      <c r="E89" s="18"/>
      <c r="F89" s="27"/>
      <c r="G89" s="72">
        <v>95</v>
      </c>
      <c r="H89" s="72"/>
      <c r="I89" s="86">
        <v>0</v>
      </c>
      <c r="J89" s="71"/>
      <c r="K89" s="72">
        <f t="shared" si="355"/>
        <v>34675</v>
      </c>
      <c r="L89" s="82"/>
      <c r="M89" s="23">
        <f t="shared" si="356"/>
        <v>5343.3592630000003</v>
      </c>
      <c r="N89" s="23"/>
      <c r="O89" s="130">
        <f t="shared" si="251"/>
        <v>5698.2530689717723</v>
      </c>
      <c r="P89" s="83"/>
      <c r="Q89" s="23">
        <f t="shared" si="289"/>
        <v>354.89</v>
      </c>
      <c r="R89" s="65"/>
      <c r="S89" s="26">
        <f t="shared" si="357"/>
        <v>6.6000000000000003E-2</v>
      </c>
      <c r="T89" s="27"/>
      <c r="U89" s="29">
        <f t="shared" si="346"/>
        <v>460</v>
      </c>
      <c r="V89" s="30">
        <f t="shared" si="346"/>
        <v>0.10531</v>
      </c>
      <c r="W89" s="30">
        <f t="shared" si="346"/>
        <v>9.3969999999999998E-2</v>
      </c>
      <c r="X89" s="30"/>
      <c r="Y89" s="30"/>
      <c r="Z89" s="30"/>
      <c r="AA89" s="84">
        <f t="shared" si="358"/>
        <v>4265.2700000000004</v>
      </c>
      <c r="AB89" s="32"/>
      <c r="AC89" s="33">
        <f t="shared" si="343"/>
        <v>1</v>
      </c>
      <c r="AD89" s="15">
        <f t="shared" si="353"/>
        <v>5.7300000000000005E-4</v>
      </c>
      <c r="AE89" s="33">
        <f t="shared" si="347"/>
        <v>1.2200000000000003E-2</v>
      </c>
      <c r="AF89" s="33">
        <f t="shared" si="374"/>
        <v>0</v>
      </c>
      <c r="AG89" s="33">
        <f t="shared" si="347"/>
        <v>5.8E-4</v>
      </c>
      <c r="AH89" s="33">
        <f t="shared" si="347"/>
        <v>-4.6999999999999999E-4</v>
      </c>
      <c r="AI89" s="30">
        <f t="shared" si="347"/>
        <v>1.9499999999999999E-3</v>
      </c>
      <c r="AJ89" s="30">
        <f t="shared" si="359"/>
        <v>0</v>
      </c>
      <c r="AK89" s="76">
        <f t="shared" si="360"/>
        <v>0</v>
      </c>
      <c r="AL89" s="76">
        <f t="shared" si="348"/>
        <v>0</v>
      </c>
      <c r="AM89" s="76">
        <f t="shared" si="348"/>
        <v>6.7024E-2</v>
      </c>
      <c r="AN89" s="76">
        <f t="shared" si="348"/>
        <v>0.109636</v>
      </c>
      <c r="AO89" s="77">
        <f t="shared" si="349"/>
        <v>5.84</v>
      </c>
      <c r="AP89" s="78">
        <f t="shared" si="361"/>
        <v>0</v>
      </c>
      <c r="AQ89" s="78">
        <f>AQ77</f>
        <v>0</v>
      </c>
      <c r="AR89" s="77">
        <f t="shared" si="362"/>
        <v>515.33000000000004</v>
      </c>
      <c r="AS89" s="77">
        <f t="shared" si="363"/>
        <v>3185.55</v>
      </c>
      <c r="AT89" s="77">
        <f t="shared" si="258"/>
        <v>562.75926300000003</v>
      </c>
      <c r="AU89" s="27"/>
      <c r="AV89" s="79">
        <f>AV84</f>
        <v>0.5</v>
      </c>
      <c r="AW89" s="79"/>
      <c r="AX89" s="79">
        <f t="shared" si="364"/>
        <v>1</v>
      </c>
      <c r="AY89" s="72">
        <f t="shared" si="365"/>
        <v>4450</v>
      </c>
      <c r="AZ89" s="72">
        <f t="shared" si="366"/>
        <v>30225</v>
      </c>
      <c r="BA89" s="27"/>
      <c r="BB89" s="29">
        <f>BB$77</f>
        <v>460</v>
      </c>
      <c r="BC89" s="30">
        <f>BC77</f>
        <v>0.11552999999999999</v>
      </c>
      <c r="BD89" s="30">
        <f>BD77</f>
        <v>9.6790000000000001E-2</v>
      </c>
      <c r="BE89" s="30"/>
      <c r="BF89" s="25"/>
      <c r="BG89" s="30"/>
      <c r="BH89" s="84">
        <f t="shared" si="367"/>
        <v>4591.6087644449317</v>
      </c>
      <c r="BI89" s="33">
        <f t="shared" si="368"/>
        <v>0</v>
      </c>
      <c r="BJ89" s="33">
        <f t="shared" si="368"/>
        <v>1</v>
      </c>
      <c r="BK89" s="33">
        <f t="shared" si="368"/>
        <v>5.7300000000000005E-4</v>
      </c>
      <c r="BL89" s="33">
        <f t="shared" si="368"/>
        <v>1.2200000000000003E-2</v>
      </c>
      <c r="BM89" s="33">
        <f t="shared" si="368"/>
        <v>0</v>
      </c>
      <c r="BN89" s="33">
        <f>AG89</f>
        <v>5.8E-4</v>
      </c>
      <c r="BO89" s="33">
        <f t="shared" si="237"/>
        <v>-4.6999999999999999E-4</v>
      </c>
      <c r="BP89" s="33">
        <f t="shared" si="238"/>
        <v>1.9499999999999999E-3</v>
      </c>
      <c r="BQ89" s="33">
        <f t="shared" si="239"/>
        <v>0</v>
      </c>
      <c r="BR89" s="33">
        <f t="shared" si="369"/>
        <v>0</v>
      </c>
      <c r="BS89" s="116">
        <f t="shared" si="375"/>
        <v>3.7399999999999998E-3</v>
      </c>
      <c r="BT89" s="116">
        <f t="shared" si="376"/>
        <v>0</v>
      </c>
      <c r="BU89" s="33">
        <f t="shared" si="299"/>
        <v>0</v>
      </c>
      <c r="BV89" s="33">
        <f t="shared" si="377"/>
        <v>6.7024E-2</v>
      </c>
      <c r="BW89" s="33">
        <f t="shared" si="377"/>
        <v>0.109636</v>
      </c>
      <c r="BX89" s="77">
        <f t="shared" si="379"/>
        <v>8.1413972287638998</v>
      </c>
      <c r="BY89" s="77">
        <f t="shared" si="380"/>
        <v>0</v>
      </c>
      <c r="BZ89" s="78">
        <f>BZ77</f>
        <v>0</v>
      </c>
      <c r="CA89" s="77">
        <f t="shared" si="228"/>
        <v>645.02</v>
      </c>
      <c r="CB89" s="77">
        <f t="shared" si="370"/>
        <v>3641.578764444931</v>
      </c>
      <c r="CC89" s="77">
        <f t="shared" si="229"/>
        <v>643.32130452684146</v>
      </c>
      <c r="CD89" s="77"/>
      <c r="CE89" s="27"/>
      <c r="CF89" s="79">
        <f>CF84</f>
        <v>0.5</v>
      </c>
      <c r="CG89" s="79"/>
      <c r="CH89" s="79">
        <f t="shared" si="371"/>
        <v>1</v>
      </c>
      <c r="CI89" s="72">
        <f t="shared" si="372"/>
        <v>4450</v>
      </c>
      <c r="CJ89" s="72">
        <f t="shared" si="373"/>
        <v>30225</v>
      </c>
      <c r="CK89" s="27"/>
      <c r="CL89" s="27"/>
      <c r="CM89" s="30">
        <f t="shared" si="244"/>
        <v>-5.2399999999999999E-3</v>
      </c>
      <c r="CN89" s="27"/>
      <c r="CO89" s="27">
        <f t="shared" si="230"/>
        <v>-181.697</v>
      </c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</row>
    <row r="90" spans="1:242">
      <c r="A90" s="28"/>
      <c r="B90" s="27"/>
      <c r="C90" s="28"/>
      <c r="D90" s="27"/>
      <c r="E90" s="18"/>
      <c r="F90" s="27"/>
      <c r="G90" s="72"/>
      <c r="H90" s="72"/>
      <c r="I90" s="86"/>
      <c r="J90" s="71"/>
      <c r="K90" s="72"/>
      <c r="L90" s="82"/>
      <c r="M90" s="23"/>
      <c r="N90" s="23"/>
      <c r="O90" s="130"/>
      <c r="P90" s="83"/>
      <c r="Q90" s="23"/>
      <c r="R90" s="65"/>
      <c r="S90" s="26"/>
      <c r="T90" s="27"/>
      <c r="U90" s="29"/>
      <c r="V90" s="30"/>
      <c r="W90" s="30"/>
      <c r="X90" s="30"/>
      <c r="Y90" s="30"/>
      <c r="Z90" s="30"/>
      <c r="AA90" s="31"/>
      <c r="AB90" s="15"/>
      <c r="AC90" s="33"/>
      <c r="AE90" s="33"/>
      <c r="AF90" s="33"/>
      <c r="AG90" s="33"/>
      <c r="AH90" s="33"/>
      <c r="AI90" s="30"/>
      <c r="AJ90" s="30"/>
      <c r="AK90" s="76"/>
      <c r="AL90" s="76"/>
      <c r="AM90" s="76"/>
      <c r="AN90" s="76"/>
      <c r="AO90" s="88"/>
      <c r="AP90" s="78"/>
      <c r="AQ90" s="78"/>
      <c r="AR90" s="77"/>
      <c r="AS90" s="77"/>
      <c r="AT90" s="77"/>
      <c r="AU90" s="27"/>
      <c r="AV90" s="79"/>
      <c r="AW90" s="79"/>
      <c r="AX90" s="79"/>
      <c r="AY90" s="79"/>
      <c r="AZ90" s="79"/>
      <c r="BA90" s="27"/>
      <c r="BB90" s="29"/>
      <c r="BC90" s="30"/>
      <c r="BD90" s="30"/>
      <c r="BE90" s="30"/>
      <c r="BF90" s="30"/>
      <c r="BG90" s="30"/>
      <c r="BH90" s="31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116"/>
      <c r="BT90" s="116"/>
      <c r="BU90" s="33"/>
      <c r="BV90" s="33"/>
      <c r="BW90" s="33"/>
      <c r="BX90" s="77"/>
      <c r="BY90" s="77"/>
      <c r="BZ90" s="78"/>
      <c r="CA90" s="77"/>
      <c r="CB90" s="77"/>
      <c r="CC90" s="77"/>
      <c r="CD90" s="77"/>
      <c r="CE90" s="27"/>
      <c r="CF90" s="79"/>
      <c r="CG90" s="79"/>
      <c r="CH90" s="79"/>
      <c r="CI90" s="79"/>
      <c r="CJ90" s="79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</row>
    <row r="91" spans="1:242">
      <c r="A91" s="28" t="e">
        <f>A89+1</f>
        <v>#REF!</v>
      </c>
      <c r="B91" s="49"/>
      <c r="C91" s="69" t="s">
        <v>32</v>
      </c>
      <c r="D91" s="68"/>
      <c r="E91" s="69" t="s">
        <v>32</v>
      </c>
      <c r="F91" s="27"/>
      <c r="G91" s="72">
        <v>100</v>
      </c>
      <c r="H91" s="72"/>
      <c r="I91" s="86">
        <v>0</v>
      </c>
      <c r="J91" s="71"/>
      <c r="K91" s="72">
        <f>G91*730*AV91</f>
        <v>29200</v>
      </c>
      <c r="L91" s="73"/>
      <c r="M91" s="23">
        <f>AA91+AR91+AT91</f>
        <v>5095.5099069999997</v>
      </c>
      <c r="N91" s="23"/>
      <c r="O91" s="130">
        <f>BH91+CA91+CC91+CO91</f>
        <v>5671.0138028000001</v>
      </c>
      <c r="P91" s="74"/>
      <c r="Q91" s="23">
        <f t="shared" si="289"/>
        <v>575.5</v>
      </c>
      <c r="R91" s="65"/>
      <c r="S91" s="26">
        <f>ROUND(Q91/M91,3)</f>
        <v>0.113</v>
      </c>
      <c r="T91" s="27"/>
      <c r="U91" s="29">
        <v>97</v>
      </c>
      <c r="V91" s="30">
        <v>8.9660000000000004E-2</v>
      </c>
      <c r="W91" s="30">
        <f>V91</f>
        <v>8.9660000000000004E-2</v>
      </c>
      <c r="X91" s="30">
        <v>0</v>
      </c>
      <c r="Y91" s="30">
        <v>0</v>
      </c>
      <c r="Z91" s="30">
        <v>0</v>
      </c>
      <c r="AA91" s="84">
        <f>ROUND(U91+(V91*AY91)+(W91*AZ91)+(AO91*G91),2)</f>
        <v>4099.07</v>
      </c>
      <c r="AB91" s="15"/>
      <c r="AC91" s="33">
        <f>$AC43</f>
        <v>1</v>
      </c>
      <c r="AD91" s="15">
        <f>AD$43</f>
        <v>5.7300000000000005E-4</v>
      </c>
      <c r="AE91" s="33">
        <f t="shared" si="347"/>
        <v>1.2200000000000003E-2</v>
      </c>
      <c r="AF91" s="33">
        <f>AF$84</f>
        <v>0</v>
      </c>
      <c r="AG91" s="33">
        <v>5.8E-4</v>
      </c>
      <c r="AH91" s="33">
        <v>-4.6999999999999999E-4</v>
      </c>
      <c r="AI91" s="30">
        <v>7.5000000000000002E-4</v>
      </c>
      <c r="AJ91" s="30">
        <v>0.34</v>
      </c>
      <c r="AK91" s="76">
        <f>$AK$43</f>
        <v>0</v>
      </c>
      <c r="AL91" s="76">
        <v>0</v>
      </c>
      <c r="AM91" s="76">
        <v>6.7024E-2</v>
      </c>
      <c r="AN91" s="76">
        <v>0.109636</v>
      </c>
      <c r="AO91" s="77">
        <v>13.84</v>
      </c>
      <c r="AP91" s="78">
        <v>0</v>
      </c>
      <c r="AQ91" s="78">
        <v>0</v>
      </c>
      <c r="AR91" s="77">
        <f>ROUND(AC91+(K91*(AD91+AE91+AF91+AG91+AI91+AK91+AH91))+(G91*AJ91),2)</f>
        <v>433.08</v>
      </c>
      <c r="AS91" s="77">
        <f>ROUND((AA91+AR91)-((CI91*$AZ$1)+(CJ91*$AZ$1)+(K91*AE91)),2)</f>
        <v>3188.95</v>
      </c>
      <c r="AT91" s="77">
        <f t="shared" si="258"/>
        <v>563.35990700000002</v>
      </c>
      <c r="AU91" s="27"/>
      <c r="AV91" s="79">
        <f>+E92</f>
        <v>0.4</v>
      </c>
      <c r="AW91" s="79"/>
      <c r="AX91" s="79">
        <f t="shared" ref="AX91:AX113" si="381">1-AW91</f>
        <v>1</v>
      </c>
      <c r="AY91" s="72">
        <f>IF(G91*500&lt;K91,G91*500,K91)</f>
        <v>29200</v>
      </c>
      <c r="AZ91" s="72">
        <f>K91-AY91</f>
        <v>0</v>
      </c>
      <c r="BA91" s="27"/>
      <c r="BB91" s="77">
        <f>'Rate Export from RD'!B44</f>
        <v>109</v>
      </c>
      <c r="BC91" s="80">
        <f>'Rate Export from RD'!C44</f>
        <v>0.10088</v>
      </c>
      <c r="BD91" s="80">
        <f>'Rate Export from RD'!C44</f>
        <v>0.10088</v>
      </c>
      <c r="BE91" s="30">
        <v>0</v>
      </c>
      <c r="BF91" s="30">
        <v>0</v>
      </c>
      <c r="BG91" s="30">
        <v>0</v>
      </c>
      <c r="BH91" s="84">
        <f>ROUND(BB91+(BC91*CI91)+(BD91*CJ91)+(BX91*G91),2)</f>
        <v>4603.7</v>
      </c>
      <c r="BI91" s="33">
        <f t="shared" ref="BI91:BN95" si="382">AB91</f>
        <v>0</v>
      </c>
      <c r="BJ91" s="33">
        <f t="shared" si="382"/>
        <v>1</v>
      </c>
      <c r="BK91" s="33">
        <f t="shared" si="382"/>
        <v>5.7300000000000005E-4</v>
      </c>
      <c r="BL91" s="33">
        <f t="shared" si="382"/>
        <v>1.2200000000000003E-2</v>
      </c>
      <c r="BM91" s="33">
        <f t="shared" si="382"/>
        <v>0</v>
      </c>
      <c r="BN91" s="33">
        <f t="shared" si="382"/>
        <v>5.8E-4</v>
      </c>
      <c r="BO91" s="33">
        <f t="shared" ref="BO91:BQ91" si="383">AH91</f>
        <v>-4.6999999999999999E-4</v>
      </c>
      <c r="BP91" s="33">
        <f t="shared" si="383"/>
        <v>7.5000000000000002E-4</v>
      </c>
      <c r="BQ91" s="33">
        <f t="shared" si="383"/>
        <v>0.34</v>
      </c>
      <c r="BR91" s="33">
        <f>AK91</f>
        <v>0</v>
      </c>
      <c r="BS91" s="116">
        <v>0</v>
      </c>
      <c r="BT91" s="122">
        <v>1.06</v>
      </c>
      <c r="BU91" s="33">
        <f>AL91</f>
        <v>0</v>
      </c>
      <c r="BV91" s="33">
        <f>AM91</f>
        <v>6.7024E-2</v>
      </c>
      <c r="BW91" s="33">
        <f>AN91</f>
        <v>0.109636</v>
      </c>
      <c r="BX91" s="77">
        <f>'Rate Export from RD'!D44</f>
        <v>15.49</v>
      </c>
      <c r="BY91" s="77">
        <v>0</v>
      </c>
      <c r="BZ91" s="78">
        <v>0</v>
      </c>
      <c r="CA91" s="77">
        <f>ROUND(BJ91+(K91*(BK91+BL91+BM91+BN91+BO91+BP91+BR91+BS91))+(G91*(BQ91+BT91)),2)</f>
        <v>539.08000000000004</v>
      </c>
      <c r="CB91" s="125">
        <f>(BH91+CA91)-((CI91*$AZ$1)+(CJ91*$AZ$1)+(K91*BL91))</f>
        <v>3799.58</v>
      </c>
      <c r="CC91" s="77">
        <f>(CB91*BU91)+(CB91*BV91)+(BW91*CB91)</f>
        <v>671.23380279999992</v>
      </c>
      <c r="CD91" s="77"/>
      <c r="CE91" s="27"/>
      <c r="CF91" s="79">
        <f>$E$92</f>
        <v>0.4</v>
      </c>
      <c r="CG91" s="79"/>
      <c r="CH91" s="79">
        <f>1-CG91</f>
        <v>1</v>
      </c>
      <c r="CI91" s="72">
        <f>K91</f>
        <v>29200</v>
      </c>
      <c r="CJ91" s="72">
        <f>K91-CI91</f>
        <v>0</v>
      </c>
      <c r="CK91" s="27"/>
      <c r="CL91" s="27"/>
      <c r="CM91" s="27"/>
      <c r="CN91" s="27">
        <v>-1.43</v>
      </c>
      <c r="CO91" s="27">
        <f>CN91*G91</f>
        <v>-143</v>
      </c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</row>
    <row r="92" spans="1:242">
      <c r="A92" s="28" t="e">
        <f>A91+1</f>
        <v>#REF!</v>
      </c>
      <c r="B92" s="49"/>
      <c r="C92" s="28" t="s">
        <v>19</v>
      </c>
      <c r="D92" s="27"/>
      <c r="E92" s="85">
        <v>0.4</v>
      </c>
      <c r="F92" s="27"/>
      <c r="G92" s="72">
        <v>150</v>
      </c>
      <c r="H92" s="72"/>
      <c r="I92" s="86">
        <v>0</v>
      </c>
      <c r="J92" s="71"/>
      <c r="K92" s="72">
        <f>G92*730*AV92</f>
        <v>43800</v>
      </c>
      <c r="L92" s="73"/>
      <c r="M92" s="23">
        <f>AA92+AR92+AT92</f>
        <v>7585.6261703999999</v>
      </c>
      <c r="N92" s="23"/>
      <c r="O92" s="130">
        <f t="shared" ref="O92:O155" si="384">BH92+CA92+CC92+CO92</f>
        <v>8441.8044042000001</v>
      </c>
      <c r="P92" s="74"/>
      <c r="Q92" s="23">
        <f t="shared" si="289"/>
        <v>856.18</v>
      </c>
      <c r="R92" s="65"/>
      <c r="S92" s="26">
        <f>ROUND(Q92/M92,3)</f>
        <v>0.113</v>
      </c>
      <c r="T92" s="27"/>
      <c r="U92" s="29">
        <f>U$91</f>
        <v>97</v>
      </c>
      <c r="V92" s="30">
        <f>V$91</f>
        <v>8.9660000000000004E-2</v>
      </c>
      <c r="W92" s="30">
        <f>W$91</f>
        <v>8.9660000000000004E-2</v>
      </c>
      <c r="X92" s="30">
        <f t="shared" ref="X92:Z95" si="385">X91</f>
        <v>0</v>
      </c>
      <c r="Y92" s="30">
        <f t="shared" si="385"/>
        <v>0</v>
      </c>
      <c r="Z92" s="30">
        <f t="shared" si="385"/>
        <v>0</v>
      </c>
      <c r="AA92" s="84">
        <f>ROUND(U92+(V92*AY92)+(W92*AZ92)+(AO92*G92),2)</f>
        <v>6100.11</v>
      </c>
      <c r="AB92" s="15"/>
      <c r="AC92" s="33">
        <f t="shared" ref="AC92:AC103" si="386">$AC$43</f>
        <v>1</v>
      </c>
      <c r="AD92" s="15">
        <f>AD$43</f>
        <v>5.7300000000000005E-4</v>
      </c>
      <c r="AE92" s="33">
        <f t="shared" ref="AE92:AJ92" si="387">AE$91</f>
        <v>1.2200000000000003E-2</v>
      </c>
      <c r="AF92" s="33">
        <f t="shared" si="387"/>
        <v>0</v>
      </c>
      <c r="AG92" s="33">
        <f t="shared" si="387"/>
        <v>5.8E-4</v>
      </c>
      <c r="AH92" s="33">
        <f t="shared" si="387"/>
        <v>-4.6999999999999999E-4</v>
      </c>
      <c r="AI92" s="30">
        <f t="shared" si="387"/>
        <v>7.5000000000000002E-4</v>
      </c>
      <c r="AJ92" s="30">
        <f t="shared" si="387"/>
        <v>0.34</v>
      </c>
      <c r="AK92" s="76">
        <f>$AK$43</f>
        <v>0</v>
      </c>
      <c r="AL92" s="76">
        <f>AL$91</f>
        <v>0</v>
      </c>
      <c r="AM92" s="76">
        <f>AM$91</f>
        <v>6.7024E-2</v>
      </c>
      <c r="AN92" s="76">
        <f>AN$91</f>
        <v>0.109636</v>
      </c>
      <c r="AO92" s="77">
        <f>AO$91</f>
        <v>13.84</v>
      </c>
      <c r="AP92" s="78">
        <f t="shared" ref="AP92:AQ95" si="388">AP91</f>
        <v>0</v>
      </c>
      <c r="AQ92" s="78">
        <f>AQ91</f>
        <v>0</v>
      </c>
      <c r="AR92" s="77">
        <f>ROUND(AC92+(K92*(AD92+AE92+AF92+AG92+AI92+AK92+AH92))+(G92*AJ92),2)</f>
        <v>649.13</v>
      </c>
      <c r="AS92" s="77">
        <f>ROUND((AA92+AR92)-((CI92*$AZ$1)+(CJ92*$AZ$1)+(K92*AE92)),2)</f>
        <v>4734.4399999999996</v>
      </c>
      <c r="AT92" s="77">
        <f t="shared" si="258"/>
        <v>836.38617039999997</v>
      </c>
      <c r="AU92" s="27"/>
      <c r="AV92" s="79">
        <f>AV91</f>
        <v>0.4</v>
      </c>
      <c r="AW92" s="79"/>
      <c r="AX92" s="79">
        <f t="shared" si="381"/>
        <v>1</v>
      </c>
      <c r="AY92" s="72">
        <f>IF(G92*500&lt;K92,G92*500,K92)</f>
        <v>43800</v>
      </c>
      <c r="AZ92" s="72">
        <f>K92-AY92</f>
        <v>0</v>
      </c>
      <c r="BA92" s="27"/>
      <c r="BB92" s="29">
        <f t="shared" ref="BB92:BG92" si="389">BB91</f>
        <v>109</v>
      </c>
      <c r="BC92" s="30">
        <f t="shared" si="389"/>
        <v>0.10088</v>
      </c>
      <c r="BD92" s="30">
        <f t="shared" si="389"/>
        <v>0.10088</v>
      </c>
      <c r="BE92" s="30">
        <f t="shared" si="389"/>
        <v>0</v>
      </c>
      <c r="BF92" s="30">
        <f t="shared" si="389"/>
        <v>0</v>
      </c>
      <c r="BG92" s="30">
        <f t="shared" si="389"/>
        <v>0</v>
      </c>
      <c r="BH92" s="84">
        <f>ROUND(BB92+(BC92*CI92)+(BD92*CJ92)+(BX92*G92),2)</f>
        <v>6851.04</v>
      </c>
      <c r="BI92" s="33">
        <f t="shared" si="382"/>
        <v>0</v>
      </c>
      <c r="BJ92" s="33">
        <f t="shared" si="382"/>
        <v>1</v>
      </c>
      <c r="BK92" s="33">
        <f t="shared" si="382"/>
        <v>5.7300000000000005E-4</v>
      </c>
      <c r="BL92" s="33">
        <f t="shared" si="382"/>
        <v>1.2200000000000003E-2</v>
      </c>
      <c r="BM92" s="33">
        <f t="shared" si="382"/>
        <v>0</v>
      </c>
      <c r="BN92" s="33">
        <f t="shared" si="382"/>
        <v>5.8E-4</v>
      </c>
      <c r="BO92" s="33">
        <f t="shared" si="237"/>
        <v>-4.6999999999999999E-4</v>
      </c>
      <c r="BP92" s="33">
        <f t="shared" si="238"/>
        <v>7.5000000000000002E-4</v>
      </c>
      <c r="BQ92" s="33">
        <f t="shared" si="239"/>
        <v>0.34</v>
      </c>
      <c r="BR92" s="33">
        <f>AK92</f>
        <v>0</v>
      </c>
      <c r="BS92" s="116">
        <f t="shared" si="350"/>
        <v>0</v>
      </c>
      <c r="BT92" s="122">
        <f t="shared" si="350"/>
        <v>1.06</v>
      </c>
      <c r="BU92" s="33">
        <f t="shared" si="299"/>
        <v>0</v>
      </c>
      <c r="BV92" s="33">
        <f t="shared" ref="BV92:BW95" si="390">AM92</f>
        <v>6.7024E-2</v>
      </c>
      <c r="BW92" s="33">
        <f t="shared" si="390"/>
        <v>0.109636</v>
      </c>
      <c r="BX92" s="77">
        <f>BX91</f>
        <v>15.49</v>
      </c>
      <c r="BY92" s="77">
        <f>BY91</f>
        <v>0</v>
      </c>
      <c r="BZ92" s="78">
        <f t="shared" ref="BZ92:BZ95" si="391">BZ91</f>
        <v>0</v>
      </c>
      <c r="CA92" s="77">
        <f t="shared" ref="CA92:CA95" si="392">ROUND(BJ92+(K92*(BK92+BL92+BM92+BN92+BO92+BP92+BR92+BS92))+(G92*(BQ92+BT92)),2)</f>
        <v>808.13</v>
      </c>
      <c r="CB92" s="77">
        <f>(BH92+CA92)-((CI92*$AZ$1)+(CJ92*$AZ$1)+(K92*BL92))</f>
        <v>5644.37</v>
      </c>
      <c r="CC92" s="77">
        <f t="shared" si="229"/>
        <v>997.13440420000006</v>
      </c>
      <c r="CD92" s="77"/>
      <c r="CE92" s="27"/>
      <c r="CF92" s="79">
        <f>CF91</f>
        <v>0.4</v>
      </c>
      <c r="CG92" s="79"/>
      <c r="CH92" s="79">
        <f>1-CG92</f>
        <v>1</v>
      </c>
      <c r="CI92" s="72">
        <f t="shared" ref="CI92:CI97" si="393">K92</f>
        <v>43800</v>
      </c>
      <c r="CJ92" s="72">
        <f>K92-CI92</f>
        <v>0</v>
      </c>
      <c r="CK92" s="27"/>
      <c r="CL92" s="27"/>
      <c r="CM92" s="27"/>
      <c r="CN92" s="27">
        <f>CN91</f>
        <v>-1.43</v>
      </c>
      <c r="CO92" s="27">
        <f t="shared" ref="CO92:CO155" si="394">CN92*G92</f>
        <v>-214.5</v>
      </c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</row>
    <row r="93" spans="1:242">
      <c r="A93" s="28" t="e">
        <f>A92+1</f>
        <v>#REF!</v>
      </c>
      <c r="B93" s="49"/>
      <c r="C93" s="65"/>
      <c r="D93" s="27"/>
      <c r="E93" s="85"/>
      <c r="F93" s="27"/>
      <c r="G93" s="72">
        <v>200</v>
      </c>
      <c r="H93" s="72"/>
      <c r="I93" s="86">
        <v>0</v>
      </c>
      <c r="J93" s="71"/>
      <c r="K93" s="72">
        <f>G93*730*AV93</f>
        <v>58400</v>
      </c>
      <c r="L93" s="73"/>
      <c r="M93" s="23">
        <f>AA93+AR93+AT93</f>
        <v>10075.718900599999</v>
      </c>
      <c r="N93" s="23"/>
      <c r="O93" s="130">
        <f t="shared" si="384"/>
        <v>11212.5950056</v>
      </c>
      <c r="P93" s="74"/>
      <c r="Q93" s="23">
        <f t="shared" si="289"/>
        <v>1136.8800000000001</v>
      </c>
      <c r="R93" s="65"/>
      <c r="S93" s="26">
        <f>ROUND(Q93/M93,3)</f>
        <v>0.113</v>
      </c>
      <c r="T93" s="27"/>
      <c r="U93" s="29">
        <f t="shared" ref="U93:W113" si="395">U$91</f>
        <v>97</v>
      </c>
      <c r="V93" s="30">
        <f t="shared" si="395"/>
        <v>8.9660000000000004E-2</v>
      </c>
      <c r="W93" s="30">
        <f t="shared" si="395"/>
        <v>8.9660000000000004E-2</v>
      </c>
      <c r="X93" s="30">
        <f t="shared" si="385"/>
        <v>0</v>
      </c>
      <c r="Y93" s="30">
        <f t="shared" si="385"/>
        <v>0</v>
      </c>
      <c r="Z93" s="30">
        <f t="shared" si="385"/>
        <v>0</v>
      </c>
      <c r="AA93" s="84">
        <f>ROUND(U93+(V93*AY93)+(W93*AZ93)+(AO93*G93),2)</f>
        <v>8101.14</v>
      </c>
      <c r="AB93" s="15"/>
      <c r="AC93" s="33">
        <f t="shared" si="386"/>
        <v>1</v>
      </c>
      <c r="AD93" s="15">
        <f>AD$43</f>
        <v>5.7300000000000005E-4</v>
      </c>
      <c r="AE93" s="33">
        <f t="shared" ref="AE93:AJ113" si="396">AE$91</f>
        <v>1.2200000000000003E-2</v>
      </c>
      <c r="AF93" s="33">
        <f t="shared" si="396"/>
        <v>0</v>
      </c>
      <c r="AG93" s="33">
        <f t="shared" si="396"/>
        <v>5.8E-4</v>
      </c>
      <c r="AH93" s="33">
        <f t="shared" si="396"/>
        <v>-4.6999999999999999E-4</v>
      </c>
      <c r="AI93" s="30">
        <f t="shared" si="396"/>
        <v>7.5000000000000002E-4</v>
      </c>
      <c r="AJ93" s="30">
        <f t="shared" si="396"/>
        <v>0.34</v>
      </c>
      <c r="AK93" s="76">
        <f>$AK$43</f>
        <v>0</v>
      </c>
      <c r="AL93" s="76">
        <f t="shared" ref="AL93:AN113" si="397">AL$91</f>
        <v>0</v>
      </c>
      <c r="AM93" s="76">
        <f t="shared" si="397"/>
        <v>6.7024E-2</v>
      </c>
      <c r="AN93" s="76">
        <f t="shared" si="397"/>
        <v>0.109636</v>
      </c>
      <c r="AO93" s="77">
        <f t="shared" ref="AO93:AO113" si="398">AO$91</f>
        <v>13.84</v>
      </c>
      <c r="AP93" s="78">
        <f t="shared" si="388"/>
        <v>0</v>
      </c>
      <c r="AQ93" s="78">
        <f t="shared" si="388"/>
        <v>0</v>
      </c>
      <c r="AR93" s="77">
        <f>ROUND(AC93+(K93*(AD93+AE93+AF93+AG93+AI93+AK93+AH93))+(G93*AJ93),2)</f>
        <v>865.17</v>
      </c>
      <c r="AS93" s="77">
        <f>ROUND((AA93+AR93)-((CI93*$AZ$1)+(CJ93*$AZ$1)+(K93*AE93)),2)</f>
        <v>6279.91</v>
      </c>
      <c r="AT93" s="77">
        <f t="shared" si="258"/>
        <v>1109.4089005999999</v>
      </c>
      <c r="AU93" s="27"/>
      <c r="AV93" s="79">
        <f>AV91</f>
        <v>0.4</v>
      </c>
      <c r="AW93" s="79"/>
      <c r="AX93" s="79">
        <f t="shared" si="381"/>
        <v>1</v>
      </c>
      <c r="AY93" s="72">
        <f>IF(G93*500&lt;K93,G93*500,K93)</f>
        <v>58400</v>
      </c>
      <c r="AZ93" s="72">
        <f>K93-AY93</f>
        <v>0</v>
      </c>
      <c r="BA93" s="27"/>
      <c r="BB93" s="29">
        <f t="shared" ref="BB93:BG93" si="399">BB92</f>
        <v>109</v>
      </c>
      <c r="BC93" s="30">
        <f t="shared" si="399"/>
        <v>0.10088</v>
      </c>
      <c r="BD93" s="30">
        <f t="shared" si="399"/>
        <v>0.10088</v>
      </c>
      <c r="BE93" s="30">
        <f t="shared" si="399"/>
        <v>0</v>
      </c>
      <c r="BF93" s="30">
        <f t="shared" si="399"/>
        <v>0</v>
      </c>
      <c r="BG93" s="30">
        <f t="shared" si="399"/>
        <v>0</v>
      </c>
      <c r="BH93" s="84">
        <f>ROUND(BB93+(BC93*CI93)+(BD93*CJ93)+(BX93*G93),2)</f>
        <v>9098.39</v>
      </c>
      <c r="BI93" s="33">
        <f t="shared" si="382"/>
        <v>0</v>
      </c>
      <c r="BJ93" s="33">
        <f t="shared" si="382"/>
        <v>1</v>
      </c>
      <c r="BK93" s="33">
        <f t="shared" si="382"/>
        <v>5.7300000000000005E-4</v>
      </c>
      <c r="BL93" s="33">
        <f t="shared" si="382"/>
        <v>1.2200000000000003E-2</v>
      </c>
      <c r="BM93" s="33">
        <f t="shared" si="382"/>
        <v>0</v>
      </c>
      <c r="BN93" s="33">
        <f t="shared" si="382"/>
        <v>5.8E-4</v>
      </c>
      <c r="BO93" s="33">
        <f t="shared" si="237"/>
        <v>-4.6999999999999999E-4</v>
      </c>
      <c r="BP93" s="33">
        <f t="shared" si="238"/>
        <v>7.5000000000000002E-4</v>
      </c>
      <c r="BQ93" s="33">
        <f t="shared" si="239"/>
        <v>0.34</v>
      </c>
      <c r="BR93" s="33">
        <f>AK93</f>
        <v>0</v>
      </c>
      <c r="BS93" s="116">
        <f t="shared" ref="BS93:BT107" si="400">BS92</f>
        <v>0</v>
      </c>
      <c r="BT93" s="122">
        <f t="shared" si="400"/>
        <v>1.06</v>
      </c>
      <c r="BU93" s="33">
        <f t="shared" si="299"/>
        <v>0</v>
      </c>
      <c r="BV93" s="33">
        <f t="shared" si="390"/>
        <v>6.7024E-2</v>
      </c>
      <c r="BW93" s="33">
        <f t="shared" si="390"/>
        <v>0.109636</v>
      </c>
      <c r="BX93" s="77">
        <f t="shared" ref="BX93:BX94" si="401">BX92</f>
        <v>15.49</v>
      </c>
      <c r="BY93" s="77">
        <f t="shared" ref="BY93:BY95" si="402">BY92</f>
        <v>0</v>
      </c>
      <c r="BZ93" s="78">
        <f t="shared" si="391"/>
        <v>0</v>
      </c>
      <c r="CA93" s="77">
        <f t="shared" si="392"/>
        <v>1077.17</v>
      </c>
      <c r="CB93" s="77">
        <f>(BH93+CA93)-((CI93*$AZ$1)+(CJ93*$AZ$1)+(K93*BL93))</f>
        <v>7489.16</v>
      </c>
      <c r="CC93" s="77">
        <f t="shared" si="229"/>
        <v>1323.0350056</v>
      </c>
      <c r="CD93" s="77"/>
      <c r="CE93" s="27"/>
      <c r="CF93" s="79">
        <f>CF91</f>
        <v>0.4</v>
      </c>
      <c r="CG93" s="79"/>
      <c r="CH93" s="79">
        <f>1-CG93</f>
        <v>1</v>
      </c>
      <c r="CI93" s="72">
        <f t="shared" si="393"/>
        <v>58400</v>
      </c>
      <c r="CJ93" s="72">
        <f>K93-CI93</f>
        <v>0</v>
      </c>
      <c r="CK93" s="27"/>
      <c r="CL93" s="27"/>
      <c r="CM93" s="27"/>
      <c r="CN93" s="27">
        <f t="shared" ref="CN93:CN156" si="403">CN92</f>
        <v>-1.43</v>
      </c>
      <c r="CO93" s="27">
        <f t="shared" si="394"/>
        <v>-286</v>
      </c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</row>
    <row r="94" spans="1:242">
      <c r="A94" s="28" t="e">
        <f>A93+1</f>
        <v>#REF!</v>
      </c>
      <c r="B94" s="49"/>
      <c r="C94" s="28"/>
      <c r="D94" s="27"/>
      <c r="E94" s="18"/>
      <c r="F94" s="27"/>
      <c r="G94" s="72">
        <v>300</v>
      </c>
      <c r="H94" s="72"/>
      <c r="I94" s="86">
        <v>0</v>
      </c>
      <c r="J94" s="71"/>
      <c r="K94" s="72">
        <f>G94*730*AV94</f>
        <v>87600</v>
      </c>
      <c r="L94" s="73"/>
      <c r="M94" s="23">
        <f>AA94+AR94+AT94</f>
        <v>15055.9278942</v>
      </c>
      <c r="N94" s="23"/>
      <c r="O94" s="130">
        <f t="shared" si="384"/>
        <v>16754.1762084</v>
      </c>
      <c r="P94" s="74"/>
      <c r="Q94" s="23">
        <f t="shared" si="289"/>
        <v>1698.25</v>
      </c>
      <c r="R94" s="65"/>
      <c r="S94" s="26">
        <f>ROUND(Q94/M94,3)</f>
        <v>0.113</v>
      </c>
      <c r="T94" s="27"/>
      <c r="U94" s="29">
        <f t="shared" si="395"/>
        <v>97</v>
      </c>
      <c r="V94" s="30">
        <f t="shared" si="395"/>
        <v>8.9660000000000004E-2</v>
      </c>
      <c r="W94" s="30">
        <f t="shared" si="395"/>
        <v>8.9660000000000004E-2</v>
      </c>
      <c r="X94" s="30">
        <f t="shared" si="385"/>
        <v>0</v>
      </c>
      <c r="Y94" s="30">
        <f t="shared" si="385"/>
        <v>0</v>
      </c>
      <c r="Z94" s="30">
        <f t="shared" si="385"/>
        <v>0</v>
      </c>
      <c r="AA94" s="84">
        <f>ROUND(U94+(V94*AY94)+(W94*AZ94)+(AO94*G94),2)</f>
        <v>12103.22</v>
      </c>
      <c r="AB94" s="32"/>
      <c r="AC94" s="33">
        <f t="shared" si="386"/>
        <v>1</v>
      </c>
      <c r="AD94" s="15">
        <f>AD$43</f>
        <v>5.7300000000000005E-4</v>
      </c>
      <c r="AE94" s="33">
        <f t="shared" si="396"/>
        <v>1.2200000000000003E-2</v>
      </c>
      <c r="AF94" s="33">
        <f t="shared" si="396"/>
        <v>0</v>
      </c>
      <c r="AG94" s="33">
        <f t="shared" si="396"/>
        <v>5.8E-4</v>
      </c>
      <c r="AH94" s="33">
        <f t="shared" si="396"/>
        <v>-4.6999999999999999E-4</v>
      </c>
      <c r="AI94" s="30">
        <f t="shared" si="396"/>
        <v>7.5000000000000002E-4</v>
      </c>
      <c r="AJ94" s="30">
        <f t="shared" si="396"/>
        <v>0.34</v>
      </c>
      <c r="AK94" s="76">
        <f>$AK$43</f>
        <v>0</v>
      </c>
      <c r="AL94" s="76">
        <f t="shared" si="397"/>
        <v>0</v>
      </c>
      <c r="AM94" s="76">
        <f t="shared" si="397"/>
        <v>6.7024E-2</v>
      </c>
      <c r="AN94" s="76">
        <f t="shared" si="397"/>
        <v>0.109636</v>
      </c>
      <c r="AO94" s="77">
        <f t="shared" si="398"/>
        <v>13.84</v>
      </c>
      <c r="AP94" s="78">
        <f t="shared" si="388"/>
        <v>0</v>
      </c>
      <c r="AQ94" s="78">
        <f t="shared" si="388"/>
        <v>0</v>
      </c>
      <c r="AR94" s="77">
        <f>ROUND(AC94+(K94*(AD94+AE94+AF94+AG94+AI94+AK94+AH94))+(G94*AJ94),2)</f>
        <v>1297.25</v>
      </c>
      <c r="AS94" s="77">
        <f>ROUND((AA94+AR94)-((CI94*$AZ$1)+(CJ94*$AZ$1)+(K94*AE94)),2)</f>
        <v>9370.8700000000008</v>
      </c>
      <c r="AT94" s="77">
        <f t="shared" si="258"/>
        <v>1655.4578942000001</v>
      </c>
      <c r="AU94" s="27"/>
      <c r="AV94" s="79">
        <f>AV91</f>
        <v>0.4</v>
      </c>
      <c r="AW94" s="79"/>
      <c r="AX94" s="79">
        <f t="shared" si="381"/>
        <v>1</v>
      </c>
      <c r="AY94" s="72">
        <f>IF(G94*500&lt;K94,G94*500,K94)</f>
        <v>87600</v>
      </c>
      <c r="AZ94" s="72">
        <f>K94-AY94</f>
        <v>0</v>
      </c>
      <c r="BA94" s="27"/>
      <c r="BB94" s="29">
        <f t="shared" ref="BB94:BG94" si="404">BB93</f>
        <v>109</v>
      </c>
      <c r="BC94" s="30">
        <f t="shared" si="404"/>
        <v>0.10088</v>
      </c>
      <c r="BD94" s="30">
        <f t="shared" si="404"/>
        <v>0.10088</v>
      </c>
      <c r="BE94" s="30">
        <f t="shared" si="404"/>
        <v>0</v>
      </c>
      <c r="BF94" s="30">
        <f t="shared" si="404"/>
        <v>0</v>
      </c>
      <c r="BG94" s="30">
        <f t="shared" si="404"/>
        <v>0</v>
      </c>
      <c r="BH94" s="84">
        <f>ROUND(BB94+(BC94*CI94)+(BD94*CJ94)+(BX94*G94),2)</f>
        <v>13593.09</v>
      </c>
      <c r="BI94" s="33">
        <f t="shared" si="382"/>
        <v>0</v>
      </c>
      <c r="BJ94" s="33">
        <f t="shared" si="382"/>
        <v>1</v>
      </c>
      <c r="BK94" s="33">
        <f t="shared" si="382"/>
        <v>5.7300000000000005E-4</v>
      </c>
      <c r="BL94" s="33">
        <f t="shared" si="382"/>
        <v>1.2200000000000003E-2</v>
      </c>
      <c r="BM94" s="33">
        <f t="shared" si="382"/>
        <v>0</v>
      </c>
      <c r="BN94" s="33">
        <f t="shared" si="382"/>
        <v>5.8E-4</v>
      </c>
      <c r="BO94" s="33">
        <f t="shared" si="237"/>
        <v>-4.6999999999999999E-4</v>
      </c>
      <c r="BP94" s="33">
        <f t="shared" si="238"/>
        <v>7.5000000000000002E-4</v>
      </c>
      <c r="BQ94" s="33">
        <f t="shared" si="239"/>
        <v>0.34</v>
      </c>
      <c r="BR94" s="33">
        <f>AK94</f>
        <v>0</v>
      </c>
      <c r="BS94" s="116">
        <f t="shared" si="400"/>
        <v>0</v>
      </c>
      <c r="BT94" s="122">
        <f t="shared" si="400"/>
        <v>1.06</v>
      </c>
      <c r="BU94" s="33">
        <f t="shared" si="299"/>
        <v>0</v>
      </c>
      <c r="BV94" s="33">
        <f t="shared" si="390"/>
        <v>6.7024E-2</v>
      </c>
      <c r="BW94" s="33">
        <f t="shared" si="390"/>
        <v>0.109636</v>
      </c>
      <c r="BX94" s="77">
        <f t="shared" si="401"/>
        <v>15.49</v>
      </c>
      <c r="BY94" s="77">
        <f t="shared" si="402"/>
        <v>0</v>
      </c>
      <c r="BZ94" s="78">
        <f t="shared" si="391"/>
        <v>0</v>
      </c>
      <c r="CA94" s="77">
        <f t="shared" si="392"/>
        <v>1615.25</v>
      </c>
      <c r="CB94" s="77">
        <f>(BH94+CA94)-((CI94*$AZ$1)+(CJ94*$AZ$1)+(K94*BL94))</f>
        <v>11178.74</v>
      </c>
      <c r="CC94" s="77">
        <f t="shared" si="229"/>
        <v>1974.8362084</v>
      </c>
      <c r="CD94" s="77"/>
      <c r="CE94" s="27"/>
      <c r="CF94" s="79">
        <f>CF91</f>
        <v>0.4</v>
      </c>
      <c r="CG94" s="79"/>
      <c r="CH94" s="79">
        <f>1-CG94</f>
        <v>1</v>
      </c>
      <c r="CI94" s="72">
        <f t="shared" si="393"/>
        <v>87600</v>
      </c>
      <c r="CJ94" s="72">
        <f>K94-CI94</f>
        <v>0</v>
      </c>
      <c r="CK94" s="27"/>
      <c r="CL94" s="27"/>
      <c r="CM94" s="27"/>
      <c r="CN94" s="27">
        <f t="shared" si="403"/>
        <v>-1.43</v>
      </c>
      <c r="CO94" s="27">
        <f t="shared" si="394"/>
        <v>-429</v>
      </c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</row>
    <row r="95" spans="1:242">
      <c r="A95" s="28" t="e">
        <f>A94+1</f>
        <v>#REF!</v>
      </c>
      <c r="B95" s="49"/>
      <c r="C95" s="28"/>
      <c r="D95" s="27"/>
      <c r="E95" s="18"/>
      <c r="F95" s="27"/>
      <c r="G95" s="72">
        <v>500</v>
      </c>
      <c r="H95" s="72"/>
      <c r="I95" s="86">
        <v>0</v>
      </c>
      <c r="J95" s="71"/>
      <c r="K95" s="72">
        <f>G95*730*AV95</f>
        <v>146000</v>
      </c>
      <c r="L95" s="73"/>
      <c r="M95" s="23">
        <f>AA95+AR95+AT95</f>
        <v>25016.3341148</v>
      </c>
      <c r="N95" s="23"/>
      <c r="O95" s="130">
        <f t="shared" si="384"/>
        <v>27837.338614</v>
      </c>
      <c r="P95" s="74"/>
      <c r="Q95" s="23">
        <f t="shared" si="289"/>
        <v>2821</v>
      </c>
      <c r="R95" s="65"/>
      <c r="S95" s="26">
        <f>ROUND(Q95/M95,3)</f>
        <v>0.113</v>
      </c>
      <c r="T95" s="27"/>
      <c r="U95" s="29">
        <f t="shared" si="395"/>
        <v>97</v>
      </c>
      <c r="V95" s="30">
        <f t="shared" si="395"/>
        <v>8.9660000000000004E-2</v>
      </c>
      <c r="W95" s="30">
        <f t="shared" si="395"/>
        <v>8.9660000000000004E-2</v>
      </c>
      <c r="X95" s="30">
        <f t="shared" si="385"/>
        <v>0</v>
      </c>
      <c r="Y95" s="30">
        <f t="shared" si="385"/>
        <v>0</v>
      </c>
      <c r="Z95" s="30">
        <f t="shared" si="385"/>
        <v>0</v>
      </c>
      <c r="AA95" s="84">
        <f>ROUND(U95+(V95*AY95)+(W95*AZ95)+(AO95*G95),2)</f>
        <v>20107.36</v>
      </c>
      <c r="AB95" s="32"/>
      <c r="AC95" s="33">
        <f t="shared" si="386"/>
        <v>1</v>
      </c>
      <c r="AD95" s="15">
        <f>AD$43</f>
        <v>5.7300000000000005E-4</v>
      </c>
      <c r="AE95" s="33">
        <f t="shared" si="396"/>
        <v>1.2200000000000003E-2</v>
      </c>
      <c r="AF95" s="33">
        <f t="shared" si="396"/>
        <v>0</v>
      </c>
      <c r="AG95" s="33">
        <f t="shared" si="396"/>
        <v>5.8E-4</v>
      </c>
      <c r="AH95" s="33">
        <f t="shared" si="396"/>
        <v>-4.6999999999999999E-4</v>
      </c>
      <c r="AI95" s="30">
        <f t="shared" si="396"/>
        <v>7.5000000000000002E-4</v>
      </c>
      <c r="AJ95" s="30">
        <f t="shared" si="396"/>
        <v>0.34</v>
      </c>
      <c r="AK95" s="76">
        <f>$AK$43</f>
        <v>0</v>
      </c>
      <c r="AL95" s="76">
        <f t="shared" si="397"/>
        <v>0</v>
      </c>
      <c r="AM95" s="76">
        <f t="shared" si="397"/>
        <v>6.7024E-2</v>
      </c>
      <c r="AN95" s="76">
        <f t="shared" si="397"/>
        <v>0.109636</v>
      </c>
      <c r="AO95" s="77">
        <f t="shared" si="398"/>
        <v>13.84</v>
      </c>
      <c r="AP95" s="78">
        <f t="shared" si="388"/>
        <v>0</v>
      </c>
      <c r="AQ95" s="78">
        <f t="shared" si="388"/>
        <v>0</v>
      </c>
      <c r="AR95" s="77">
        <f>ROUND(AC95+(K95*(AD95+AE95+AF95+AG95+AI95+AK95+AH95))+(G95*AJ95),2)</f>
        <v>2161.42</v>
      </c>
      <c r="AS95" s="77">
        <f>ROUND((AA95+AR95)-((CI95*$AZ$1)+(CJ95*$AZ$1)+(K95*AE95)),2)</f>
        <v>15552.78</v>
      </c>
      <c r="AT95" s="77">
        <f t="shared" si="258"/>
        <v>2747.5541148000002</v>
      </c>
      <c r="AU95" s="27"/>
      <c r="AV95" s="79">
        <f>AV91</f>
        <v>0.4</v>
      </c>
      <c r="AW95" s="79"/>
      <c r="AX95" s="79">
        <f t="shared" si="381"/>
        <v>1</v>
      </c>
      <c r="AY95" s="72">
        <f>IF(G95*500&lt;K95,G95*500,K95)</f>
        <v>146000</v>
      </c>
      <c r="AZ95" s="72">
        <f>K95-AY95</f>
        <v>0</v>
      </c>
      <c r="BA95" s="27"/>
      <c r="BB95" s="29">
        <f t="shared" ref="BB95:BG95" si="405">BB94</f>
        <v>109</v>
      </c>
      <c r="BC95" s="30">
        <f t="shared" si="405"/>
        <v>0.10088</v>
      </c>
      <c r="BD95" s="30">
        <f t="shared" si="405"/>
        <v>0.10088</v>
      </c>
      <c r="BE95" s="30">
        <f t="shared" si="405"/>
        <v>0</v>
      </c>
      <c r="BF95" s="30">
        <f t="shared" si="405"/>
        <v>0</v>
      </c>
      <c r="BG95" s="30">
        <f t="shared" si="405"/>
        <v>0</v>
      </c>
      <c r="BH95" s="84">
        <f>ROUND(BB95+(BC95*CI95)+(BD95*CJ95)+(BX95*G95),2)</f>
        <v>22582.48</v>
      </c>
      <c r="BI95" s="33">
        <f t="shared" si="382"/>
        <v>0</v>
      </c>
      <c r="BJ95" s="33">
        <f t="shared" si="382"/>
        <v>1</v>
      </c>
      <c r="BK95" s="33">
        <f t="shared" si="382"/>
        <v>5.7300000000000005E-4</v>
      </c>
      <c r="BL95" s="33">
        <f t="shared" si="382"/>
        <v>1.2200000000000003E-2</v>
      </c>
      <c r="BM95" s="33">
        <f t="shared" si="382"/>
        <v>0</v>
      </c>
      <c r="BN95" s="33">
        <f t="shared" si="382"/>
        <v>5.8E-4</v>
      </c>
      <c r="BO95" s="33">
        <f t="shared" si="237"/>
        <v>-4.6999999999999999E-4</v>
      </c>
      <c r="BP95" s="33">
        <f t="shared" si="238"/>
        <v>7.5000000000000002E-4</v>
      </c>
      <c r="BQ95" s="33">
        <f t="shared" si="239"/>
        <v>0.34</v>
      </c>
      <c r="BR95" s="33">
        <f>AK95</f>
        <v>0</v>
      </c>
      <c r="BS95" s="116">
        <f t="shared" si="400"/>
        <v>0</v>
      </c>
      <c r="BT95" s="122">
        <f t="shared" si="400"/>
        <v>1.06</v>
      </c>
      <c r="BU95" s="33">
        <f t="shared" si="299"/>
        <v>0</v>
      </c>
      <c r="BV95" s="33">
        <f t="shared" si="390"/>
        <v>6.7024E-2</v>
      </c>
      <c r="BW95" s="33">
        <f t="shared" si="390"/>
        <v>0.109636</v>
      </c>
      <c r="BX95" s="77">
        <f>BX94</f>
        <v>15.49</v>
      </c>
      <c r="BY95" s="77">
        <f t="shared" si="402"/>
        <v>0</v>
      </c>
      <c r="BZ95" s="78">
        <f t="shared" si="391"/>
        <v>0</v>
      </c>
      <c r="CA95" s="77">
        <f t="shared" si="392"/>
        <v>2691.42</v>
      </c>
      <c r="CB95" s="77">
        <f>(BH95+CA95)-((CI95*$AZ$1)+(CJ95*$AZ$1)+(K95*BL95))</f>
        <v>18557.900000000001</v>
      </c>
      <c r="CC95" s="77">
        <f t="shared" si="229"/>
        <v>3278.4386140000001</v>
      </c>
      <c r="CD95" s="77"/>
      <c r="CE95" s="27"/>
      <c r="CF95" s="79">
        <f>CF91</f>
        <v>0.4</v>
      </c>
      <c r="CG95" s="79"/>
      <c r="CH95" s="79">
        <f>1-CG95</f>
        <v>1</v>
      </c>
      <c r="CI95" s="72">
        <f t="shared" si="393"/>
        <v>146000</v>
      </c>
      <c r="CJ95" s="72">
        <f>K95-CI95</f>
        <v>0</v>
      </c>
      <c r="CK95" s="27"/>
      <c r="CL95" s="27"/>
      <c r="CM95" s="27"/>
      <c r="CN95" s="27">
        <f t="shared" si="403"/>
        <v>-1.43</v>
      </c>
      <c r="CO95" s="27">
        <f t="shared" si="394"/>
        <v>-715</v>
      </c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</row>
    <row r="96" spans="1:242">
      <c r="A96" s="48"/>
      <c r="B96" s="49"/>
      <c r="C96" s="28"/>
      <c r="D96" s="27"/>
      <c r="E96" s="18"/>
      <c r="F96" s="27"/>
      <c r="G96" s="72"/>
      <c r="H96" s="72"/>
      <c r="I96" s="86"/>
      <c r="J96" s="71"/>
      <c r="K96" s="72"/>
      <c r="L96" s="73"/>
      <c r="M96" s="23"/>
      <c r="N96" s="23"/>
      <c r="O96" s="130"/>
      <c r="P96" s="74"/>
      <c r="Q96" s="23"/>
      <c r="R96" s="65"/>
      <c r="S96" s="26"/>
      <c r="T96" s="27"/>
      <c r="U96" s="29"/>
      <c r="V96" s="30"/>
      <c r="W96" s="30"/>
      <c r="X96" s="30"/>
      <c r="Y96" s="30"/>
      <c r="Z96" s="30"/>
      <c r="AA96" s="31"/>
      <c r="AB96" s="32"/>
      <c r="AC96" s="33"/>
      <c r="AE96" s="33"/>
      <c r="AF96" s="33"/>
      <c r="AG96" s="33"/>
      <c r="AH96" s="33"/>
      <c r="AI96" s="30"/>
      <c r="AJ96" s="30"/>
      <c r="AK96" s="76"/>
      <c r="AL96" s="76"/>
      <c r="AM96" s="76"/>
      <c r="AN96" s="76"/>
      <c r="AO96" s="77"/>
      <c r="AP96" s="78"/>
      <c r="AQ96" s="78"/>
      <c r="AR96" s="77"/>
      <c r="AS96" s="77"/>
      <c r="AT96" s="77"/>
      <c r="AU96" s="27"/>
      <c r="AV96" s="79"/>
      <c r="AW96" s="79"/>
      <c r="AX96" s="79"/>
      <c r="AY96" s="79"/>
      <c r="AZ96" s="79"/>
      <c r="BA96" s="27"/>
      <c r="BB96" s="29"/>
      <c r="BC96" s="30"/>
      <c r="BD96" s="30"/>
      <c r="BE96" s="30"/>
      <c r="BF96" s="30"/>
      <c r="BG96" s="30"/>
      <c r="BH96" s="84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116"/>
      <c r="BT96" s="116"/>
      <c r="BU96" s="33"/>
      <c r="BV96" s="33"/>
      <c r="BW96" s="33"/>
      <c r="BX96" s="77"/>
      <c r="BY96" s="77"/>
      <c r="BZ96" s="78"/>
      <c r="CA96" s="77"/>
      <c r="CB96" s="77"/>
      <c r="CC96" s="77"/>
      <c r="CD96" s="77"/>
      <c r="CE96" s="27"/>
      <c r="CF96" s="79"/>
      <c r="CG96" s="79"/>
      <c r="CH96" s="79"/>
      <c r="CI96" s="72"/>
      <c r="CJ96" s="72"/>
      <c r="CK96" s="27"/>
      <c r="CL96" s="27"/>
      <c r="CM96" s="27"/>
      <c r="CN96" s="27">
        <f t="shared" si="403"/>
        <v>-1.43</v>
      </c>
      <c r="CO96" s="27">
        <f t="shared" si="394"/>
        <v>0</v>
      </c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</row>
    <row r="97" spans="1:242">
      <c r="A97" s="28" t="e">
        <f>A95+1</f>
        <v>#REF!</v>
      </c>
      <c r="B97" s="49"/>
      <c r="C97" s="69" t="s">
        <v>32</v>
      </c>
      <c r="D97" s="68"/>
      <c r="E97" s="69" t="s">
        <v>32</v>
      </c>
      <c r="F97" s="27"/>
      <c r="G97" s="72">
        <v>100</v>
      </c>
      <c r="H97" s="72"/>
      <c r="I97" s="86">
        <v>0</v>
      </c>
      <c r="J97" s="71"/>
      <c r="K97" s="72">
        <f>G97*730*AV97</f>
        <v>36500</v>
      </c>
      <c r="L97" s="73"/>
      <c r="M97" s="23">
        <f>AA97+AR97+AT97</f>
        <v>5923.4361854000008</v>
      </c>
      <c r="N97" s="23"/>
      <c r="O97" s="130">
        <f t="shared" si="384"/>
        <v>6595.3085351999998</v>
      </c>
      <c r="P97" s="74"/>
      <c r="Q97" s="23">
        <f t="shared" si="289"/>
        <v>671.87</v>
      </c>
      <c r="R97" s="65"/>
      <c r="S97" s="26">
        <f>ROUND(Q97/M97,3)</f>
        <v>0.113</v>
      </c>
      <c r="T97" s="27"/>
      <c r="U97" s="29">
        <f t="shared" si="395"/>
        <v>97</v>
      </c>
      <c r="V97" s="30">
        <f t="shared" si="395"/>
        <v>8.9660000000000004E-2</v>
      </c>
      <c r="W97" s="30">
        <f t="shared" si="395"/>
        <v>8.9660000000000004E-2</v>
      </c>
      <c r="X97" s="30">
        <v>0</v>
      </c>
      <c r="Y97" s="30">
        <v>0</v>
      </c>
      <c r="Z97" s="30">
        <v>0</v>
      </c>
      <c r="AA97" s="84">
        <f>ROUND(U97+(V97*AY97)+(W97*AZ97)+(AO97*G97),2)</f>
        <v>4753.59</v>
      </c>
      <c r="AB97" s="32"/>
      <c r="AC97" s="33">
        <f t="shared" si="386"/>
        <v>1</v>
      </c>
      <c r="AD97" s="15">
        <f>AD$43</f>
        <v>5.7300000000000005E-4</v>
      </c>
      <c r="AE97" s="33">
        <f t="shared" si="396"/>
        <v>1.2200000000000003E-2</v>
      </c>
      <c r="AF97" s="33">
        <f>AF$91</f>
        <v>0</v>
      </c>
      <c r="AG97" s="33">
        <f t="shared" si="396"/>
        <v>5.8E-4</v>
      </c>
      <c r="AH97" s="33">
        <f t="shared" si="396"/>
        <v>-4.6999999999999999E-4</v>
      </c>
      <c r="AI97" s="30">
        <f t="shared" si="396"/>
        <v>7.5000000000000002E-4</v>
      </c>
      <c r="AJ97" s="30">
        <f t="shared" si="396"/>
        <v>0.34</v>
      </c>
      <c r="AK97" s="76">
        <f>$AK$43</f>
        <v>0</v>
      </c>
      <c r="AL97" s="76">
        <f t="shared" si="397"/>
        <v>0</v>
      </c>
      <c r="AM97" s="76">
        <f t="shared" si="397"/>
        <v>6.7024E-2</v>
      </c>
      <c r="AN97" s="76">
        <f t="shared" si="397"/>
        <v>0.109636</v>
      </c>
      <c r="AO97" s="77">
        <f t="shared" si="398"/>
        <v>13.84</v>
      </c>
      <c r="AP97" s="78">
        <f>AP91</f>
        <v>0</v>
      </c>
      <c r="AQ97" s="78">
        <f>AQ91</f>
        <v>0</v>
      </c>
      <c r="AR97" s="77">
        <f>ROUND(AC97+(K97*(AD97+AE97+AF97+AG97+AI97+AK97+AH97))+(G97*AJ97),2)</f>
        <v>532.6</v>
      </c>
      <c r="AS97" s="77">
        <f>ROUND((AA97+AR97)-((CI97*$AZ$1)+(CJ97*$AZ$1)+(K97*AE97)),2)</f>
        <v>3607.19</v>
      </c>
      <c r="AT97" s="77">
        <f t="shared" ref="AT97" si="406">(AS97*AL97)+(AS97*AM97)+(AN97*AS97)</f>
        <v>637.24618540000006</v>
      </c>
      <c r="AU97" s="27"/>
      <c r="AV97" s="79">
        <f>+E98</f>
        <v>0.5</v>
      </c>
      <c r="AW97" s="79"/>
      <c r="AX97" s="79">
        <f t="shared" si="381"/>
        <v>1</v>
      </c>
      <c r="AY97" s="72">
        <f>IF(G97*500&lt;K97,G97*500,K97)</f>
        <v>36500</v>
      </c>
      <c r="AZ97" s="72">
        <f>K97-AY97</f>
        <v>0</v>
      </c>
      <c r="BA97" s="27"/>
      <c r="BB97" s="29">
        <f>BB91</f>
        <v>109</v>
      </c>
      <c r="BC97" s="30">
        <f>BC91</f>
        <v>0.10088</v>
      </c>
      <c r="BD97" s="30">
        <f>BD91</f>
        <v>0.10088</v>
      </c>
      <c r="BE97" s="30">
        <v>0</v>
      </c>
      <c r="BF97" s="30">
        <v>0</v>
      </c>
      <c r="BG97" s="30">
        <v>0</v>
      </c>
      <c r="BH97" s="84">
        <f>ROUND(BB97+(BC97*CI97)+(BD97*CJ97)+(BX97*G97),2)</f>
        <v>5340.12</v>
      </c>
      <c r="BI97" s="33">
        <f t="shared" ref="BI97:BN101" si="407">AB97</f>
        <v>0</v>
      </c>
      <c r="BJ97" s="33">
        <f t="shared" si="407"/>
        <v>1</v>
      </c>
      <c r="BK97" s="33">
        <f t="shared" si="407"/>
        <v>5.7300000000000005E-4</v>
      </c>
      <c r="BL97" s="33">
        <f t="shared" si="407"/>
        <v>1.2200000000000003E-2</v>
      </c>
      <c r="BM97" s="33">
        <f t="shared" si="407"/>
        <v>0</v>
      </c>
      <c r="BN97" s="33">
        <f t="shared" si="407"/>
        <v>5.8E-4</v>
      </c>
      <c r="BO97" s="33">
        <f>BO91</f>
        <v>-4.6999999999999999E-4</v>
      </c>
      <c r="BP97" s="33">
        <f>BP91</f>
        <v>7.5000000000000002E-4</v>
      </c>
      <c r="BQ97" s="33">
        <f>BQ91</f>
        <v>0.34</v>
      </c>
      <c r="BR97" s="33">
        <f>AK97</f>
        <v>0</v>
      </c>
      <c r="BS97" s="116">
        <f>BS91</f>
        <v>0</v>
      </c>
      <c r="BT97" s="122">
        <f>BT91</f>
        <v>1.06</v>
      </c>
      <c r="BU97" s="33">
        <f>BU91</f>
        <v>0</v>
      </c>
      <c r="BV97" s="33">
        <f t="shared" ref="BV97:BW101" si="408">AM97</f>
        <v>6.7024E-2</v>
      </c>
      <c r="BW97" s="33">
        <f t="shared" si="408"/>
        <v>0.109636</v>
      </c>
      <c r="BX97" s="77">
        <f>BX91</f>
        <v>15.49</v>
      </c>
      <c r="BY97" s="77">
        <f>BY91</f>
        <v>0</v>
      </c>
      <c r="BZ97" s="78">
        <f>BZ91</f>
        <v>0</v>
      </c>
      <c r="CA97" s="77">
        <f>ROUND(BJ97+(K97*(BK97+BL97+BM97+BN97+BO97+BP97+BR97+BS97))+(G97*(BQ97+BT97)),2)</f>
        <v>638.6</v>
      </c>
      <c r="CB97" s="77">
        <f>(BH97+CA97)-((CI97*$AZ$1)+(CJ97*$AZ$1)+(K97*BL97))</f>
        <v>4299.72</v>
      </c>
      <c r="CC97" s="77">
        <f t="shared" si="229"/>
        <v>759.58853520000002</v>
      </c>
      <c r="CD97" s="77"/>
      <c r="CE97" s="27"/>
      <c r="CF97" s="79">
        <f>$E$98</f>
        <v>0.5</v>
      </c>
      <c r="CG97" s="79"/>
      <c r="CH97" s="79">
        <f>1-CG97</f>
        <v>1</v>
      </c>
      <c r="CI97" s="72">
        <f t="shared" si="393"/>
        <v>36500</v>
      </c>
      <c r="CJ97" s="72">
        <f>K97-CI97</f>
        <v>0</v>
      </c>
      <c r="CK97" s="27"/>
      <c r="CL97" s="27"/>
      <c r="CM97" s="27"/>
      <c r="CN97" s="27">
        <f t="shared" si="403"/>
        <v>-1.43</v>
      </c>
      <c r="CO97" s="27">
        <f t="shared" si="394"/>
        <v>-143</v>
      </c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</row>
    <row r="98" spans="1:242">
      <c r="A98" s="28" t="e">
        <f>A97+1</f>
        <v>#REF!</v>
      </c>
      <c r="B98" s="49"/>
      <c r="C98" s="28" t="s">
        <v>19</v>
      </c>
      <c r="D98" s="27"/>
      <c r="E98" s="85">
        <v>0.5</v>
      </c>
      <c r="F98" s="27"/>
      <c r="G98" s="72">
        <v>170</v>
      </c>
      <c r="H98" s="72"/>
      <c r="I98" s="86">
        <v>0</v>
      </c>
      <c r="J98" s="71"/>
      <c r="K98" s="72">
        <f>G98*730*AV98</f>
        <v>62050</v>
      </c>
      <c r="L98" s="73"/>
      <c r="M98" s="23">
        <f>AA98+AR98+AT98</f>
        <v>9989.1308757999996</v>
      </c>
      <c r="N98" s="23"/>
      <c r="O98" s="130">
        <f t="shared" si="384"/>
        <v>11121.428749799999</v>
      </c>
      <c r="P98" s="74"/>
      <c r="Q98" s="23">
        <f t="shared" si="289"/>
        <v>1132.3</v>
      </c>
      <c r="R98" s="65"/>
      <c r="S98" s="26">
        <f>ROUND(Q98/M98,3)</f>
        <v>0.113</v>
      </c>
      <c r="T98" s="27"/>
      <c r="U98" s="29">
        <f t="shared" si="395"/>
        <v>97</v>
      </c>
      <c r="V98" s="30">
        <f t="shared" si="395"/>
        <v>8.9660000000000004E-2</v>
      </c>
      <c r="W98" s="30">
        <f t="shared" si="395"/>
        <v>8.9660000000000004E-2</v>
      </c>
      <c r="X98" s="30">
        <f t="shared" ref="X98:Z101" si="409">X97</f>
        <v>0</v>
      </c>
      <c r="Y98" s="30">
        <f t="shared" si="409"/>
        <v>0</v>
      </c>
      <c r="Z98" s="30">
        <f t="shared" si="409"/>
        <v>0</v>
      </c>
      <c r="AA98" s="84">
        <f>ROUND(U98+(V98*AY98)+(W98*AZ98)+(AO98*G98),2)</f>
        <v>8013.2</v>
      </c>
      <c r="AB98" s="32"/>
      <c r="AC98" s="33">
        <f t="shared" si="386"/>
        <v>1</v>
      </c>
      <c r="AD98" s="15">
        <f>AD$43</f>
        <v>5.7300000000000005E-4</v>
      </c>
      <c r="AE98" s="33">
        <f t="shared" si="396"/>
        <v>1.2200000000000003E-2</v>
      </c>
      <c r="AF98" s="33">
        <f>AF$91</f>
        <v>0</v>
      </c>
      <c r="AG98" s="33">
        <f t="shared" si="396"/>
        <v>5.8E-4</v>
      </c>
      <c r="AH98" s="33">
        <f t="shared" si="396"/>
        <v>-4.6999999999999999E-4</v>
      </c>
      <c r="AI98" s="30">
        <f t="shared" si="396"/>
        <v>7.5000000000000002E-4</v>
      </c>
      <c r="AJ98" s="30">
        <f t="shared" si="396"/>
        <v>0.34</v>
      </c>
      <c r="AK98" s="76">
        <f>$AK$43</f>
        <v>0</v>
      </c>
      <c r="AL98" s="76">
        <f t="shared" si="397"/>
        <v>0</v>
      </c>
      <c r="AM98" s="76">
        <f t="shared" si="397"/>
        <v>6.7024E-2</v>
      </c>
      <c r="AN98" s="76">
        <f t="shared" si="397"/>
        <v>0.109636</v>
      </c>
      <c r="AO98" s="77">
        <f t="shared" si="398"/>
        <v>13.84</v>
      </c>
      <c r="AP98" s="78">
        <f t="shared" ref="AP98:AQ101" si="410">AP97</f>
        <v>0</v>
      </c>
      <c r="AQ98" s="78">
        <f>AQ97</f>
        <v>0</v>
      </c>
      <c r="AR98" s="77">
        <f>ROUND(AC98+(K98*(AD98+AE98+AF98+AG98+AI98+AK98+AH98))+(G98*AJ98),2)</f>
        <v>904.73</v>
      </c>
      <c r="AS98" s="77">
        <f>ROUND((AA98+AR98)-((CI98*$AZ$1)+(CJ98*$AZ$1)+(K98*AE98)),2)</f>
        <v>6063.63</v>
      </c>
      <c r="AT98" s="77">
        <f t="shared" ref="AT98:AT107" si="411">(AS98*AL98)+(AS98*AM98)+(AN98*AS98)</f>
        <v>1071.2008757999999</v>
      </c>
      <c r="AU98" s="27"/>
      <c r="AV98" s="79">
        <f>AV97</f>
        <v>0.5</v>
      </c>
      <c r="AW98" s="79"/>
      <c r="AX98" s="79">
        <f t="shared" si="381"/>
        <v>1</v>
      </c>
      <c r="AY98" s="72">
        <f>IF(G98*500&lt;K98,G98*500,K98)</f>
        <v>62050</v>
      </c>
      <c r="AZ98" s="72">
        <f>K98-AY98</f>
        <v>0</v>
      </c>
      <c r="BA98" s="27"/>
      <c r="BB98" s="29">
        <f t="shared" ref="BB98:BG98" si="412">BB97</f>
        <v>109</v>
      </c>
      <c r="BC98" s="30">
        <f t="shared" si="412"/>
        <v>0.10088</v>
      </c>
      <c r="BD98" s="30">
        <f t="shared" si="412"/>
        <v>0.10088</v>
      </c>
      <c r="BE98" s="30">
        <f t="shared" si="412"/>
        <v>0</v>
      </c>
      <c r="BF98" s="30">
        <f t="shared" si="412"/>
        <v>0</v>
      </c>
      <c r="BG98" s="30">
        <f t="shared" si="412"/>
        <v>0</v>
      </c>
      <c r="BH98" s="84">
        <f>ROUND(BB98+(BC98*CI98)+(BD98*CJ98)+(BX98*G98),2)</f>
        <v>9001.9</v>
      </c>
      <c r="BI98" s="33">
        <f t="shared" si="407"/>
        <v>0</v>
      </c>
      <c r="BJ98" s="33">
        <f t="shared" si="407"/>
        <v>1</v>
      </c>
      <c r="BK98" s="33">
        <f t="shared" si="407"/>
        <v>5.7300000000000005E-4</v>
      </c>
      <c r="BL98" s="33">
        <f t="shared" si="407"/>
        <v>1.2200000000000003E-2</v>
      </c>
      <c r="BM98" s="33">
        <f t="shared" si="407"/>
        <v>0</v>
      </c>
      <c r="BN98" s="33">
        <f t="shared" si="407"/>
        <v>5.8E-4</v>
      </c>
      <c r="BO98" s="33">
        <f t="shared" si="237"/>
        <v>-4.6999999999999999E-4</v>
      </c>
      <c r="BP98" s="33">
        <f t="shared" si="238"/>
        <v>7.5000000000000002E-4</v>
      </c>
      <c r="BQ98" s="33">
        <f t="shared" si="239"/>
        <v>0.34</v>
      </c>
      <c r="BR98" s="33">
        <f>AK98</f>
        <v>0</v>
      </c>
      <c r="BS98" s="116">
        <f t="shared" si="400"/>
        <v>0</v>
      </c>
      <c r="BT98" s="122">
        <f t="shared" si="400"/>
        <v>1.06</v>
      </c>
      <c r="BU98" s="33">
        <f t="shared" si="299"/>
        <v>0</v>
      </c>
      <c r="BV98" s="33">
        <f t="shared" si="408"/>
        <v>6.7024E-2</v>
      </c>
      <c r="BW98" s="33">
        <f t="shared" si="408"/>
        <v>0.109636</v>
      </c>
      <c r="BX98" s="77">
        <f>BX97</f>
        <v>15.49</v>
      </c>
      <c r="BY98" s="77">
        <f t="shared" ref="BY98:BY101" si="413">BY92</f>
        <v>0</v>
      </c>
      <c r="BZ98" s="78">
        <f t="shared" ref="BZ98:BZ101" si="414">BZ97</f>
        <v>0</v>
      </c>
      <c r="CA98" s="77">
        <f t="shared" ref="CA98:CA164" si="415">ROUND(BJ98+(K98*(BK98+BL98+BM98+BN98+BO98+BP98+BR98+BS98))+(G98*(BQ98+BT98)),2)</f>
        <v>1084.93</v>
      </c>
      <c r="CB98" s="77">
        <f>(BH98+CA98)-((CI98*$AZ$1)+(CJ98*$AZ$1)+(K98*BL98))</f>
        <v>7232.53</v>
      </c>
      <c r="CC98" s="77">
        <f t="shared" si="229"/>
        <v>1277.6987497999999</v>
      </c>
      <c r="CD98" s="77"/>
      <c r="CE98" s="27"/>
      <c r="CF98" s="79">
        <f>CF97</f>
        <v>0.5</v>
      </c>
      <c r="CG98" s="79"/>
      <c r="CH98" s="79">
        <f>1-CG98</f>
        <v>1</v>
      </c>
      <c r="CI98" s="72">
        <f>IF(G98*500&lt;K98,G98*500,K98)</f>
        <v>62050</v>
      </c>
      <c r="CJ98" s="72">
        <f>K98-CI98</f>
        <v>0</v>
      </c>
      <c r="CK98" s="27"/>
      <c r="CL98" s="27"/>
      <c r="CM98" s="27"/>
      <c r="CN98" s="27">
        <f t="shared" si="403"/>
        <v>-1.43</v>
      </c>
      <c r="CO98" s="27">
        <f t="shared" si="394"/>
        <v>-243.1</v>
      </c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</row>
    <row r="99" spans="1:242">
      <c r="A99" s="28" t="e">
        <f>A98+1</f>
        <v>#REF!</v>
      </c>
      <c r="B99" s="49"/>
      <c r="C99" s="65"/>
      <c r="D99" s="27"/>
      <c r="E99" s="85"/>
      <c r="F99" s="27"/>
      <c r="G99" s="72">
        <v>250</v>
      </c>
      <c r="H99" s="72"/>
      <c r="I99" s="86">
        <v>0</v>
      </c>
      <c r="J99" s="71"/>
      <c r="K99" s="72">
        <f>G99*730*AV99</f>
        <v>91250</v>
      </c>
      <c r="L99" s="73"/>
      <c r="M99" s="23">
        <f>AA99+AR99+AT99</f>
        <v>14635.639093399999</v>
      </c>
      <c r="N99" s="23"/>
      <c r="O99" s="130">
        <f t="shared" si="384"/>
        <v>16294.134204599999</v>
      </c>
      <c r="P99" s="74"/>
      <c r="Q99" s="23">
        <f t="shared" si="289"/>
        <v>1658.5</v>
      </c>
      <c r="R99" s="65"/>
      <c r="S99" s="26">
        <f>ROUND(Q99/M99,3)</f>
        <v>0.113</v>
      </c>
      <c r="T99" s="27"/>
      <c r="U99" s="29">
        <f t="shared" si="395"/>
        <v>97</v>
      </c>
      <c r="V99" s="30">
        <f t="shared" si="395"/>
        <v>8.9660000000000004E-2</v>
      </c>
      <c r="W99" s="30">
        <f t="shared" si="395"/>
        <v>8.9660000000000004E-2</v>
      </c>
      <c r="X99" s="30">
        <f t="shared" si="409"/>
        <v>0</v>
      </c>
      <c r="Y99" s="30">
        <f t="shared" si="409"/>
        <v>0</v>
      </c>
      <c r="Z99" s="30">
        <f t="shared" si="409"/>
        <v>0</v>
      </c>
      <c r="AA99" s="84">
        <f>ROUND(U99+(V99*AY99)+(W99*AZ99)+(AO99*G99),2)</f>
        <v>11738.48</v>
      </c>
      <c r="AB99" s="32"/>
      <c r="AC99" s="33">
        <f t="shared" si="386"/>
        <v>1</v>
      </c>
      <c r="AD99" s="15">
        <f>AD$43</f>
        <v>5.7300000000000005E-4</v>
      </c>
      <c r="AE99" s="33">
        <f t="shared" si="396"/>
        <v>1.2200000000000003E-2</v>
      </c>
      <c r="AF99" s="33">
        <f t="shared" si="396"/>
        <v>0</v>
      </c>
      <c r="AG99" s="33">
        <f t="shared" si="396"/>
        <v>5.8E-4</v>
      </c>
      <c r="AH99" s="33">
        <f t="shared" si="396"/>
        <v>-4.6999999999999999E-4</v>
      </c>
      <c r="AI99" s="30">
        <f t="shared" si="396"/>
        <v>7.5000000000000002E-4</v>
      </c>
      <c r="AJ99" s="30">
        <f t="shared" si="396"/>
        <v>0.34</v>
      </c>
      <c r="AK99" s="76">
        <f>$AK$43</f>
        <v>0</v>
      </c>
      <c r="AL99" s="76">
        <f t="shared" si="397"/>
        <v>0</v>
      </c>
      <c r="AM99" s="76">
        <f t="shared" si="397"/>
        <v>6.7024E-2</v>
      </c>
      <c r="AN99" s="76">
        <f t="shared" si="397"/>
        <v>0.109636</v>
      </c>
      <c r="AO99" s="77">
        <f t="shared" si="398"/>
        <v>13.84</v>
      </c>
      <c r="AP99" s="78">
        <f t="shared" si="410"/>
        <v>0</v>
      </c>
      <c r="AQ99" s="78">
        <f t="shared" si="410"/>
        <v>0</v>
      </c>
      <c r="AR99" s="77">
        <f>ROUND(AC99+(K99*(AD99+AE99+AF99+AG99+AI99+AK99+AH99))+(G99*AJ99),2)</f>
        <v>1330.01</v>
      </c>
      <c r="AS99" s="77">
        <f>ROUND((AA99+AR99)-((CI99*$AZ$1)+(CJ99*$AZ$1)+(K99*AE99)),2)</f>
        <v>8870.99</v>
      </c>
      <c r="AT99" s="77">
        <f t="shared" si="411"/>
        <v>1567.1490933999999</v>
      </c>
      <c r="AU99" s="27"/>
      <c r="AV99" s="79">
        <f>AV97</f>
        <v>0.5</v>
      </c>
      <c r="AW99" s="79"/>
      <c r="AX99" s="79">
        <f t="shared" si="381"/>
        <v>1</v>
      </c>
      <c r="AY99" s="72">
        <f>IF(G99*500&lt;K99,G99*500,K99)</f>
        <v>91250</v>
      </c>
      <c r="AZ99" s="72">
        <f>K99-AY99</f>
        <v>0</v>
      </c>
      <c r="BA99" s="27"/>
      <c r="BB99" s="29">
        <f t="shared" ref="BB99:BG99" si="416">BB98</f>
        <v>109</v>
      </c>
      <c r="BC99" s="30">
        <f t="shared" si="416"/>
        <v>0.10088</v>
      </c>
      <c r="BD99" s="30">
        <f t="shared" si="416"/>
        <v>0.10088</v>
      </c>
      <c r="BE99" s="30">
        <f t="shared" si="416"/>
        <v>0</v>
      </c>
      <c r="BF99" s="30">
        <f t="shared" si="416"/>
        <v>0</v>
      </c>
      <c r="BG99" s="30">
        <f t="shared" si="416"/>
        <v>0</v>
      </c>
      <c r="BH99" s="84">
        <f>ROUND(BB99+(BC99*CI99)+(BD99*CJ99)+(BX99*G99),2)</f>
        <v>13186.8</v>
      </c>
      <c r="BI99" s="33">
        <f t="shared" si="407"/>
        <v>0</v>
      </c>
      <c r="BJ99" s="33">
        <f t="shared" si="407"/>
        <v>1</v>
      </c>
      <c r="BK99" s="33">
        <f t="shared" si="407"/>
        <v>5.7300000000000005E-4</v>
      </c>
      <c r="BL99" s="33">
        <f t="shared" si="407"/>
        <v>1.2200000000000003E-2</v>
      </c>
      <c r="BM99" s="33">
        <f t="shared" si="407"/>
        <v>0</v>
      </c>
      <c r="BN99" s="33">
        <f t="shared" si="407"/>
        <v>5.8E-4</v>
      </c>
      <c r="BO99" s="33">
        <f t="shared" si="237"/>
        <v>-4.6999999999999999E-4</v>
      </c>
      <c r="BP99" s="33">
        <f t="shared" si="238"/>
        <v>7.5000000000000002E-4</v>
      </c>
      <c r="BQ99" s="33">
        <f t="shared" si="239"/>
        <v>0.34</v>
      </c>
      <c r="BR99" s="33">
        <f>AK99</f>
        <v>0</v>
      </c>
      <c r="BS99" s="116">
        <f t="shared" si="400"/>
        <v>0</v>
      </c>
      <c r="BT99" s="122">
        <f t="shared" si="400"/>
        <v>1.06</v>
      </c>
      <c r="BU99" s="33">
        <f t="shared" si="299"/>
        <v>0</v>
      </c>
      <c r="BV99" s="33">
        <f t="shared" si="408"/>
        <v>6.7024E-2</v>
      </c>
      <c r="BW99" s="33">
        <f t="shared" si="408"/>
        <v>0.109636</v>
      </c>
      <c r="BX99" s="77">
        <f t="shared" ref="BX99:BX101" si="417">BX98</f>
        <v>15.49</v>
      </c>
      <c r="BY99" s="77">
        <f t="shared" si="413"/>
        <v>0</v>
      </c>
      <c r="BZ99" s="78">
        <f t="shared" si="414"/>
        <v>0</v>
      </c>
      <c r="CA99" s="77">
        <f t="shared" si="415"/>
        <v>1595.01</v>
      </c>
      <c r="CB99" s="77">
        <f>(BH99+CA99)-((CI99*$AZ$1)+(CJ99*$AZ$1)+(K99*BL99))</f>
        <v>10584.31</v>
      </c>
      <c r="CC99" s="77">
        <f t="shared" si="229"/>
        <v>1869.8242046</v>
      </c>
      <c r="CD99" s="77"/>
      <c r="CE99" s="27"/>
      <c r="CF99" s="79">
        <f>CF97</f>
        <v>0.5</v>
      </c>
      <c r="CG99" s="79"/>
      <c r="CH99" s="79">
        <f>1-CG99</f>
        <v>1</v>
      </c>
      <c r="CI99" s="72">
        <f>IF(G99*500&lt;K99,G99*500,K99)</f>
        <v>91250</v>
      </c>
      <c r="CJ99" s="72">
        <f>K99-CI99</f>
        <v>0</v>
      </c>
      <c r="CK99" s="27"/>
      <c r="CL99" s="27"/>
      <c r="CM99" s="27"/>
      <c r="CN99" s="27">
        <f t="shared" si="403"/>
        <v>-1.43</v>
      </c>
      <c r="CO99" s="27">
        <f t="shared" si="394"/>
        <v>-357.5</v>
      </c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</row>
    <row r="100" spans="1:242">
      <c r="A100" s="28" t="e">
        <f>A99+1</f>
        <v>#REF!</v>
      </c>
      <c r="B100" s="49"/>
      <c r="C100" s="28"/>
      <c r="D100" s="27"/>
      <c r="E100" s="18"/>
      <c r="F100" s="27"/>
      <c r="G100" s="72">
        <v>500</v>
      </c>
      <c r="H100" s="72"/>
      <c r="I100" s="86">
        <v>0</v>
      </c>
      <c r="J100" s="71"/>
      <c r="K100" s="72">
        <f>G100*730*AV100</f>
        <v>182500</v>
      </c>
      <c r="L100" s="73"/>
      <c r="M100" s="23">
        <f>AA100+AR100+AT100</f>
        <v>29155.953740200002</v>
      </c>
      <c r="N100" s="23"/>
      <c r="O100" s="130">
        <f t="shared" si="384"/>
        <v>32458.835809199998</v>
      </c>
      <c r="P100" s="74"/>
      <c r="Q100" s="23">
        <f t="shared" si="289"/>
        <v>3302.88</v>
      </c>
      <c r="R100" s="65"/>
      <c r="S100" s="26">
        <f>ROUND(Q100/M100,3)</f>
        <v>0.113</v>
      </c>
      <c r="T100" s="27"/>
      <c r="U100" s="29">
        <f t="shared" si="395"/>
        <v>97</v>
      </c>
      <c r="V100" s="30">
        <f t="shared" si="395"/>
        <v>8.9660000000000004E-2</v>
      </c>
      <c r="W100" s="30">
        <f t="shared" si="395"/>
        <v>8.9660000000000004E-2</v>
      </c>
      <c r="X100" s="30">
        <f t="shared" si="409"/>
        <v>0</v>
      </c>
      <c r="Y100" s="30">
        <f t="shared" si="409"/>
        <v>0</v>
      </c>
      <c r="Z100" s="30">
        <f t="shared" si="409"/>
        <v>0</v>
      </c>
      <c r="AA100" s="84">
        <f>ROUND(U100+(V100*AY100)+(W100*AZ100)+(AO100*G100),2)</f>
        <v>23379.95</v>
      </c>
      <c r="AB100" s="32"/>
      <c r="AC100" s="33">
        <f t="shared" si="386"/>
        <v>1</v>
      </c>
      <c r="AD100" s="15">
        <f>AD$43</f>
        <v>5.7300000000000005E-4</v>
      </c>
      <c r="AE100" s="33">
        <f t="shared" si="396"/>
        <v>1.2200000000000003E-2</v>
      </c>
      <c r="AF100" s="33">
        <f t="shared" si="396"/>
        <v>0</v>
      </c>
      <c r="AG100" s="33">
        <f t="shared" si="396"/>
        <v>5.8E-4</v>
      </c>
      <c r="AH100" s="33">
        <f t="shared" si="396"/>
        <v>-4.6999999999999999E-4</v>
      </c>
      <c r="AI100" s="30">
        <f t="shared" si="396"/>
        <v>7.5000000000000002E-4</v>
      </c>
      <c r="AJ100" s="30">
        <f t="shared" si="396"/>
        <v>0.34</v>
      </c>
      <c r="AK100" s="76">
        <f>$AK$43</f>
        <v>0</v>
      </c>
      <c r="AL100" s="76">
        <f t="shared" si="397"/>
        <v>0</v>
      </c>
      <c r="AM100" s="76">
        <f t="shared" si="397"/>
        <v>6.7024E-2</v>
      </c>
      <c r="AN100" s="76">
        <f t="shared" si="397"/>
        <v>0.109636</v>
      </c>
      <c r="AO100" s="77">
        <f t="shared" si="398"/>
        <v>13.84</v>
      </c>
      <c r="AP100" s="78">
        <f t="shared" si="410"/>
        <v>0</v>
      </c>
      <c r="AQ100" s="78">
        <f t="shared" si="410"/>
        <v>0</v>
      </c>
      <c r="AR100" s="77">
        <f>ROUND(AC100+(K100*(AD100+AE100+AF100+AG100+AI100+AK100+AH100))+(G100*AJ100),2)</f>
        <v>2659.02</v>
      </c>
      <c r="AS100" s="77">
        <f>ROUND((AA100+AR100)-((CI100*$AZ$1)+(CJ100*$AZ$1)+(K100*AE100)),2)</f>
        <v>17643.97</v>
      </c>
      <c r="AT100" s="77">
        <f t="shared" si="411"/>
        <v>3116.9837402000003</v>
      </c>
      <c r="AU100" s="27"/>
      <c r="AV100" s="79">
        <f>AV97</f>
        <v>0.5</v>
      </c>
      <c r="AW100" s="79"/>
      <c r="AX100" s="79">
        <f t="shared" si="381"/>
        <v>1</v>
      </c>
      <c r="AY100" s="72">
        <f>IF(G100*500&lt;K100,G100*500,K100)</f>
        <v>182500</v>
      </c>
      <c r="AZ100" s="72">
        <f>K100-AY100</f>
        <v>0</v>
      </c>
      <c r="BA100" s="27"/>
      <c r="BB100" s="29">
        <f t="shared" ref="BB100:BG100" si="418">BB99</f>
        <v>109</v>
      </c>
      <c r="BC100" s="30">
        <f t="shared" si="418"/>
        <v>0.10088</v>
      </c>
      <c r="BD100" s="30">
        <f t="shared" si="418"/>
        <v>0.10088</v>
      </c>
      <c r="BE100" s="30">
        <f t="shared" si="418"/>
        <v>0</v>
      </c>
      <c r="BF100" s="30">
        <f t="shared" si="418"/>
        <v>0</v>
      </c>
      <c r="BG100" s="30">
        <f t="shared" si="418"/>
        <v>0</v>
      </c>
      <c r="BH100" s="84">
        <f>ROUND(BB100+(BC100*CI100)+(BD100*CJ100)+(BX100*G100),2)</f>
        <v>26264.6</v>
      </c>
      <c r="BI100" s="33">
        <f t="shared" si="407"/>
        <v>0</v>
      </c>
      <c r="BJ100" s="33">
        <f t="shared" si="407"/>
        <v>1</v>
      </c>
      <c r="BK100" s="33">
        <f t="shared" si="407"/>
        <v>5.7300000000000005E-4</v>
      </c>
      <c r="BL100" s="33">
        <f t="shared" si="407"/>
        <v>1.2200000000000003E-2</v>
      </c>
      <c r="BM100" s="33">
        <f t="shared" si="407"/>
        <v>0</v>
      </c>
      <c r="BN100" s="33">
        <f t="shared" si="407"/>
        <v>5.8E-4</v>
      </c>
      <c r="BO100" s="33">
        <f t="shared" si="237"/>
        <v>-4.6999999999999999E-4</v>
      </c>
      <c r="BP100" s="33">
        <f t="shared" si="238"/>
        <v>7.5000000000000002E-4</v>
      </c>
      <c r="BQ100" s="33">
        <f t="shared" si="239"/>
        <v>0.34</v>
      </c>
      <c r="BR100" s="33">
        <f>AK100</f>
        <v>0</v>
      </c>
      <c r="BS100" s="116">
        <f t="shared" si="400"/>
        <v>0</v>
      </c>
      <c r="BT100" s="122">
        <f t="shared" si="400"/>
        <v>1.06</v>
      </c>
      <c r="BU100" s="33">
        <f t="shared" si="299"/>
        <v>0</v>
      </c>
      <c r="BV100" s="33">
        <f t="shared" si="408"/>
        <v>6.7024E-2</v>
      </c>
      <c r="BW100" s="33">
        <f t="shared" si="408"/>
        <v>0.109636</v>
      </c>
      <c r="BX100" s="77">
        <f t="shared" si="417"/>
        <v>15.49</v>
      </c>
      <c r="BY100" s="77">
        <f t="shared" si="413"/>
        <v>0</v>
      </c>
      <c r="BZ100" s="78">
        <f t="shared" si="414"/>
        <v>0</v>
      </c>
      <c r="CA100" s="77">
        <f t="shared" si="415"/>
        <v>3189.02</v>
      </c>
      <c r="CB100" s="77">
        <f>(BH100+CA100)-((CI100*$AZ$1)+(CJ100*$AZ$1)+(K100*BL100))</f>
        <v>21058.62</v>
      </c>
      <c r="CC100" s="77">
        <f t="shared" si="229"/>
        <v>3720.2158092</v>
      </c>
      <c r="CD100" s="77"/>
      <c r="CE100" s="27"/>
      <c r="CF100" s="79">
        <f>CF97</f>
        <v>0.5</v>
      </c>
      <c r="CG100" s="79"/>
      <c r="CH100" s="79">
        <f>1-CG100</f>
        <v>1</v>
      </c>
      <c r="CI100" s="72">
        <f>IF(G100*500&lt;K100,G100*500,K100)</f>
        <v>182500</v>
      </c>
      <c r="CJ100" s="72">
        <f>K100-CI100</f>
        <v>0</v>
      </c>
      <c r="CK100" s="27"/>
      <c r="CL100" s="27"/>
      <c r="CM100" s="27"/>
      <c r="CN100" s="27">
        <f t="shared" si="403"/>
        <v>-1.43</v>
      </c>
      <c r="CO100" s="27">
        <f t="shared" si="394"/>
        <v>-715</v>
      </c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</row>
    <row r="101" spans="1:242">
      <c r="A101" s="28" t="e">
        <f>A100+1</f>
        <v>#REF!</v>
      </c>
      <c r="B101" s="49"/>
      <c r="C101" s="28"/>
      <c r="D101" s="27"/>
      <c r="E101" s="18"/>
      <c r="F101" s="27"/>
      <c r="G101" s="72">
        <v>750</v>
      </c>
      <c r="H101" s="72"/>
      <c r="I101" s="86">
        <v>0</v>
      </c>
      <c r="J101" s="71"/>
      <c r="K101" s="72">
        <f>G101*730*AV101</f>
        <v>273750</v>
      </c>
      <c r="L101" s="73"/>
      <c r="M101" s="23">
        <f>AA101+AR101+AT101</f>
        <v>43676.280153599997</v>
      </c>
      <c r="N101" s="23"/>
      <c r="O101" s="130">
        <f t="shared" si="384"/>
        <v>48623.537413800004</v>
      </c>
      <c r="P101" s="74"/>
      <c r="Q101" s="23">
        <f t="shared" si="289"/>
        <v>4947.26</v>
      </c>
      <c r="R101" s="65"/>
      <c r="S101" s="26">
        <f>ROUND(Q101/M101,3)</f>
        <v>0.113</v>
      </c>
      <c r="T101" s="27"/>
      <c r="U101" s="29">
        <f t="shared" si="395"/>
        <v>97</v>
      </c>
      <c r="V101" s="30">
        <f t="shared" si="395"/>
        <v>8.9660000000000004E-2</v>
      </c>
      <c r="W101" s="30">
        <f t="shared" si="395"/>
        <v>8.9660000000000004E-2</v>
      </c>
      <c r="X101" s="30">
        <f t="shared" si="409"/>
        <v>0</v>
      </c>
      <c r="Y101" s="30">
        <f t="shared" si="409"/>
        <v>0</v>
      </c>
      <c r="Z101" s="30">
        <f t="shared" si="409"/>
        <v>0</v>
      </c>
      <c r="AA101" s="84">
        <f>ROUND(U101+(V101*AY101)+(W101*AZ101)+(AO101*G101),2)</f>
        <v>35021.43</v>
      </c>
      <c r="AB101" s="32"/>
      <c r="AC101" s="33">
        <f t="shared" si="386"/>
        <v>1</v>
      </c>
      <c r="AD101" s="15">
        <f>AD$43</f>
        <v>5.7300000000000005E-4</v>
      </c>
      <c r="AE101" s="33">
        <f t="shared" si="396"/>
        <v>1.2200000000000003E-2</v>
      </c>
      <c r="AF101" s="33">
        <f t="shared" si="396"/>
        <v>0</v>
      </c>
      <c r="AG101" s="33">
        <f t="shared" si="396"/>
        <v>5.8E-4</v>
      </c>
      <c r="AH101" s="33">
        <f t="shared" si="396"/>
        <v>-4.6999999999999999E-4</v>
      </c>
      <c r="AI101" s="30">
        <f t="shared" si="396"/>
        <v>7.5000000000000002E-4</v>
      </c>
      <c r="AJ101" s="30">
        <f t="shared" si="396"/>
        <v>0.34</v>
      </c>
      <c r="AK101" s="76">
        <f>$AK$43</f>
        <v>0</v>
      </c>
      <c r="AL101" s="76">
        <f t="shared" si="397"/>
        <v>0</v>
      </c>
      <c r="AM101" s="76">
        <f t="shared" si="397"/>
        <v>6.7024E-2</v>
      </c>
      <c r="AN101" s="76">
        <f t="shared" si="397"/>
        <v>0.109636</v>
      </c>
      <c r="AO101" s="77">
        <f t="shared" si="398"/>
        <v>13.84</v>
      </c>
      <c r="AP101" s="78">
        <f t="shared" si="410"/>
        <v>0</v>
      </c>
      <c r="AQ101" s="78">
        <f t="shared" si="410"/>
        <v>0</v>
      </c>
      <c r="AR101" s="77">
        <f>ROUND(AC101+(K101*(AD101+AE101+AF101+AG101+AI101+AK101+AH101))+(G101*AJ101),2)</f>
        <v>3988.03</v>
      </c>
      <c r="AS101" s="77">
        <f>ROUND((AA101+AR101)-((CI101*$AZ$1)+(CJ101*$AZ$1)+(K101*AE101)),2)</f>
        <v>26416.959999999999</v>
      </c>
      <c r="AT101" s="77">
        <f t="shared" si="411"/>
        <v>4666.8201535999997</v>
      </c>
      <c r="AU101" s="27"/>
      <c r="AV101" s="79">
        <f>AV97</f>
        <v>0.5</v>
      </c>
      <c r="AW101" s="79"/>
      <c r="AX101" s="79">
        <f t="shared" si="381"/>
        <v>1</v>
      </c>
      <c r="AY101" s="72">
        <f>IF(G101*500&lt;K101,G101*500,K101)</f>
        <v>273750</v>
      </c>
      <c r="AZ101" s="72">
        <f>K101-AY101</f>
        <v>0</v>
      </c>
      <c r="BA101" s="27"/>
      <c r="BB101" s="29">
        <f t="shared" ref="BB101:BG101" si="419">BB100</f>
        <v>109</v>
      </c>
      <c r="BC101" s="30">
        <f t="shared" si="419"/>
        <v>0.10088</v>
      </c>
      <c r="BD101" s="30">
        <f t="shared" si="419"/>
        <v>0.10088</v>
      </c>
      <c r="BE101" s="30">
        <f t="shared" si="419"/>
        <v>0</v>
      </c>
      <c r="BF101" s="30">
        <f t="shared" si="419"/>
        <v>0</v>
      </c>
      <c r="BG101" s="30">
        <f t="shared" si="419"/>
        <v>0</v>
      </c>
      <c r="BH101" s="84">
        <f>ROUND(BB101+(BC101*CI101)+(BD101*CJ101)+(BX101*G101),2)</f>
        <v>39342.400000000001</v>
      </c>
      <c r="BI101" s="33">
        <f t="shared" si="407"/>
        <v>0</v>
      </c>
      <c r="BJ101" s="33">
        <f t="shared" si="407"/>
        <v>1</v>
      </c>
      <c r="BK101" s="33">
        <f t="shared" si="407"/>
        <v>5.7300000000000005E-4</v>
      </c>
      <c r="BL101" s="33">
        <f t="shared" si="407"/>
        <v>1.2200000000000003E-2</v>
      </c>
      <c r="BM101" s="33">
        <f t="shared" si="407"/>
        <v>0</v>
      </c>
      <c r="BN101" s="33">
        <f t="shared" si="407"/>
        <v>5.8E-4</v>
      </c>
      <c r="BO101" s="33">
        <f t="shared" si="237"/>
        <v>-4.6999999999999999E-4</v>
      </c>
      <c r="BP101" s="33">
        <f t="shared" si="238"/>
        <v>7.5000000000000002E-4</v>
      </c>
      <c r="BQ101" s="33">
        <f t="shared" si="239"/>
        <v>0.34</v>
      </c>
      <c r="BR101" s="33">
        <f>AK101</f>
        <v>0</v>
      </c>
      <c r="BS101" s="116">
        <f t="shared" si="400"/>
        <v>0</v>
      </c>
      <c r="BT101" s="122">
        <f t="shared" si="400"/>
        <v>1.06</v>
      </c>
      <c r="BU101" s="33">
        <f t="shared" si="299"/>
        <v>0</v>
      </c>
      <c r="BV101" s="33">
        <f t="shared" si="408"/>
        <v>6.7024E-2</v>
      </c>
      <c r="BW101" s="33">
        <f t="shared" si="408"/>
        <v>0.109636</v>
      </c>
      <c r="BX101" s="77">
        <f t="shared" si="417"/>
        <v>15.49</v>
      </c>
      <c r="BY101" s="77">
        <f t="shared" si="413"/>
        <v>0</v>
      </c>
      <c r="BZ101" s="78">
        <f t="shared" si="414"/>
        <v>0</v>
      </c>
      <c r="CA101" s="77">
        <f t="shared" si="415"/>
        <v>4783.03</v>
      </c>
      <c r="CB101" s="77">
        <f>(BH101+CA101)-((CI101*$AZ$1)+(CJ101*$AZ$1)+(K101*BL101))</f>
        <v>31532.93</v>
      </c>
      <c r="CC101" s="77">
        <f t="shared" si="229"/>
        <v>5570.6074138000004</v>
      </c>
      <c r="CD101" s="77"/>
      <c r="CE101" s="27"/>
      <c r="CF101" s="79">
        <f>CF97</f>
        <v>0.5</v>
      </c>
      <c r="CG101" s="79"/>
      <c r="CH101" s="79">
        <f>1-CG101</f>
        <v>1</v>
      </c>
      <c r="CI101" s="72">
        <f>IF(G101*500&lt;K101,G101*500,K101)</f>
        <v>273750</v>
      </c>
      <c r="CJ101" s="72">
        <f>K101-CI101</f>
        <v>0</v>
      </c>
      <c r="CK101" s="27"/>
      <c r="CL101" s="27"/>
      <c r="CM101" s="27"/>
      <c r="CN101" s="27">
        <f t="shared" si="403"/>
        <v>-1.43</v>
      </c>
      <c r="CO101" s="27">
        <f t="shared" si="394"/>
        <v>-1072.5</v>
      </c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</row>
    <row r="102" spans="1:242">
      <c r="A102" s="48"/>
      <c r="B102" s="49"/>
      <c r="C102" s="48"/>
      <c r="D102" s="50"/>
      <c r="E102" s="51"/>
      <c r="F102" s="52"/>
      <c r="G102" s="53"/>
      <c r="H102" s="53"/>
      <c r="I102" s="86"/>
      <c r="J102" s="54"/>
      <c r="K102" s="89"/>
      <c r="L102" s="56"/>
      <c r="M102" s="23"/>
      <c r="N102" s="57"/>
      <c r="O102" s="130"/>
      <c r="P102" s="58"/>
      <c r="Q102" s="57"/>
      <c r="R102" s="59"/>
      <c r="S102" s="60"/>
      <c r="T102" s="27"/>
      <c r="U102" s="29"/>
      <c r="V102" s="30"/>
      <c r="W102" s="30"/>
      <c r="X102" s="30"/>
      <c r="Y102" s="30"/>
      <c r="Z102" s="30"/>
      <c r="AA102" s="31"/>
      <c r="AB102" s="32"/>
      <c r="AC102" s="33"/>
      <c r="AE102" s="33"/>
      <c r="AF102" s="33"/>
      <c r="AG102" s="33"/>
      <c r="AH102" s="33"/>
      <c r="AI102" s="30"/>
      <c r="AJ102" s="30"/>
      <c r="AK102" s="76"/>
      <c r="AL102" s="76"/>
      <c r="AM102" s="76"/>
      <c r="AN102" s="76"/>
      <c r="AO102" s="77"/>
      <c r="AP102" s="78"/>
      <c r="AQ102" s="78"/>
      <c r="AR102" s="77"/>
      <c r="AS102" s="77"/>
      <c r="AT102" s="77"/>
      <c r="AU102" s="27"/>
      <c r="AV102" s="79"/>
      <c r="AW102" s="79"/>
      <c r="AX102" s="79"/>
      <c r="AY102" s="79"/>
      <c r="AZ102" s="79"/>
      <c r="BA102" s="27"/>
      <c r="BB102" s="29"/>
      <c r="BC102" s="30"/>
      <c r="BD102" s="30"/>
      <c r="BE102" s="30"/>
      <c r="BF102" s="30"/>
      <c r="BG102" s="30"/>
      <c r="BH102" s="84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116"/>
      <c r="BT102" s="116"/>
      <c r="BU102" s="33"/>
      <c r="BV102" s="33"/>
      <c r="BW102" s="33"/>
      <c r="BX102" s="77"/>
      <c r="BY102" s="77"/>
      <c r="BZ102" s="78"/>
      <c r="CA102" s="77"/>
      <c r="CB102" s="77"/>
      <c r="CC102" s="77"/>
      <c r="CD102" s="77"/>
      <c r="CE102" s="27"/>
      <c r="CF102" s="79"/>
      <c r="CG102" s="79"/>
      <c r="CH102" s="79"/>
      <c r="CI102" s="72"/>
      <c r="CJ102" s="72"/>
      <c r="CK102" s="27"/>
      <c r="CL102" s="27"/>
      <c r="CM102" s="27"/>
      <c r="CN102" s="27">
        <f t="shared" si="403"/>
        <v>-1.43</v>
      </c>
      <c r="CO102" s="27">
        <f t="shared" si="394"/>
        <v>0</v>
      </c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</row>
    <row r="103" spans="1:242">
      <c r="A103" s="28" t="e">
        <f>A101+1</f>
        <v>#REF!</v>
      </c>
      <c r="B103" s="49"/>
      <c r="C103" s="69" t="s">
        <v>32</v>
      </c>
      <c r="D103" s="68"/>
      <c r="E103" s="69" t="s">
        <v>32</v>
      </c>
      <c r="F103" s="27"/>
      <c r="G103" s="72">
        <v>100</v>
      </c>
      <c r="H103" s="72"/>
      <c r="I103" s="86">
        <v>0</v>
      </c>
      <c r="J103" s="71"/>
      <c r="K103" s="72">
        <f>G103*730*AV103</f>
        <v>43800</v>
      </c>
      <c r="L103" s="73"/>
      <c r="M103" s="23">
        <f>AA103+AR103+AT103</f>
        <v>6751.3742303999998</v>
      </c>
      <c r="N103" s="23"/>
      <c r="O103" s="130">
        <f t="shared" si="384"/>
        <v>7519.6150342000001</v>
      </c>
      <c r="P103" s="74"/>
      <c r="Q103" s="23">
        <f t="shared" si="289"/>
        <v>768.24</v>
      </c>
      <c r="R103" s="65"/>
      <c r="S103" s="26">
        <f>ROUND(Q103/M103,3)</f>
        <v>0.114</v>
      </c>
      <c r="T103" s="27"/>
      <c r="U103" s="29">
        <f t="shared" si="395"/>
        <v>97</v>
      </c>
      <c r="V103" s="30">
        <f t="shared" si="395"/>
        <v>8.9660000000000004E-2</v>
      </c>
      <c r="W103" s="30">
        <f t="shared" si="395"/>
        <v>8.9660000000000004E-2</v>
      </c>
      <c r="X103" s="30"/>
      <c r="Y103" s="30"/>
      <c r="Z103" s="30"/>
      <c r="AA103" s="84">
        <f>ROUND(U103+(V103*AY103)+(W103*AZ103)+(AO103*G103),2)</f>
        <v>5408.11</v>
      </c>
      <c r="AB103" s="32"/>
      <c r="AC103" s="33">
        <f t="shared" si="386"/>
        <v>1</v>
      </c>
      <c r="AD103" s="15">
        <f>AD$43</f>
        <v>5.7300000000000005E-4</v>
      </c>
      <c r="AE103" s="33">
        <f t="shared" si="396"/>
        <v>1.2200000000000003E-2</v>
      </c>
      <c r="AF103" s="33">
        <f>AF$91</f>
        <v>0</v>
      </c>
      <c r="AG103" s="33">
        <f t="shared" si="396"/>
        <v>5.8E-4</v>
      </c>
      <c r="AH103" s="33">
        <f t="shared" si="396"/>
        <v>-4.6999999999999999E-4</v>
      </c>
      <c r="AI103" s="30">
        <f t="shared" si="396"/>
        <v>7.5000000000000002E-4</v>
      </c>
      <c r="AJ103" s="30">
        <f t="shared" si="396"/>
        <v>0.34</v>
      </c>
      <c r="AK103" s="76">
        <f>$AK$43</f>
        <v>0</v>
      </c>
      <c r="AL103" s="76">
        <f t="shared" si="397"/>
        <v>0</v>
      </c>
      <c r="AM103" s="76">
        <f t="shared" si="397"/>
        <v>6.7024E-2</v>
      </c>
      <c r="AN103" s="76">
        <f t="shared" si="397"/>
        <v>0.109636</v>
      </c>
      <c r="AO103" s="77">
        <f t="shared" si="398"/>
        <v>13.84</v>
      </c>
      <c r="AP103" s="78">
        <f>AP91</f>
        <v>0</v>
      </c>
      <c r="AQ103" s="78">
        <f>AQ91</f>
        <v>0</v>
      </c>
      <c r="AR103" s="77">
        <f>ROUND(AC103+(K103*(AD103+AE103+AF103+AG103+AI103+AK103+AH103))+(G103*AJ103),2)</f>
        <v>632.13</v>
      </c>
      <c r="AS103" s="77">
        <f>ROUND((AA103+AR103)-((CI103*$AZ$1)+(CJ103*$AZ$1)+(K103*AE103)),2)</f>
        <v>4025.44</v>
      </c>
      <c r="AT103" s="77">
        <f t="shared" si="411"/>
        <v>711.13423039999998</v>
      </c>
      <c r="AU103" s="27"/>
      <c r="AV103" s="79">
        <f>+E104</f>
        <v>0.6</v>
      </c>
      <c r="AW103" s="79"/>
      <c r="AX103" s="79">
        <f t="shared" si="381"/>
        <v>1</v>
      </c>
      <c r="AY103" s="72">
        <f>IF(G103*500&lt;K103,G103*500,K103)</f>
        <v>43800</v>
      </c>
      <c r="AZ103" s="72">
        <f>K103-AY103</f>
        <v>0</v>
      </c>
      <c r="BA103" s="27"/>
      <c r="BB103" s="29">
        <f>BB91</f>
        <v>109</v>
      </c>
      <c r="BC103" s="30">
        <f>BC91</f>
        <v>0.10088</v>
      </c>
      <c r="BD103" s="30">
        <f>BD91</f>
        <v>0.10088</v>
      </c>
      <c r="BE103" s="30"/>
      <c r="BF103" s="30"/>
      <c r="BG103" s="30"/>
      <c r="BH103" s="84">
        <f>ROUND(BB103+(BC103*CI103)+(BD103*CJ103)+(BX103*G103),2)</f>
        <v>6076.54</v>
      </c>
      <c r="BI103" s="33">
        <f t="shared" ref="BI103:BN107" si="420">AB103</f>
        <v>0</v>
      </c>
      <c r="BJ103" s="33">
        <f t="shared" si="420"/>
        <v>1</v>
      </c>
      <c r="BK103" s="33">
        <f t="shared" si="420"/>
        <v>5.7300000000000005E-4</v>
      </c>
      <c r="BL103" s="33">
        <f t="shared" si="420"/>
        <v>1.2200000000000003E-2</v>
      </c>
      <c r="BM103" s="33">
        <f t="shared" si="420"/>
        <v>0</v>
      </c>
      <c r="BN103" s="33">
        <f t="shared" si="420"/>
        <v>5.8E-4</v>
      </c>
      <c r="BO103" s="33">
        <f>BO91</f>
        <v>-4.6999999999999999E-4</v>
      </c>
      <c r="BP103" s="33">
        <f>BP91</f>
        <v>7.5000000000000002E-4</v>
      </c>
      <c r="BQ103" s="33">
        <f>BQ97</f>
        <v>0.34</v>
      </c>
      <c r="BR103" s="33">
        <f>AK103</f>
        <v>0</v>
      </c>
      <c r="BS103" s="116">
        <f>$BS$91</f>
        <v>0</v>
      </c>
      <c r="BT103" s="122">
        <f>$BT$91</f>
        <v>1.06</v>
      </c>
      <c r="BU103" s="33">
        <f>$BU$91</f>
        <v>0</v>
      </c>
      <c r="BV103" s="33">
        <f t="shared" ref="BV103:BW107" si="421">AM103</f>
        <v>6.7024E-2</v>
      </c>
      <c r="BW103" s="33">
        <f t="shared" si="421"/>
        <v>0.109636</v>
      </c>
      <c r="BX103" s="77">
        <f>BX97</f>
        <v>15.49</v>
      </c>
      <c r="BY103" s="77">
        <f>BY97</f>
        <v>0</v>
      </c>
      <c r="BZ103" s="78">
        <f>BZ91</f>
        <v>0</v>
      </c>
      <c r="CA103" s="77">
        <f t="shared" si="415"/>
        <v>738.13</v>
      </c>
      <c r="CB103" s="77">
        <f>(BH103+CA103)-((CI103*$AZ$1)+(CJ103*$AZ$1)+(K103*BL103))</f>
        <v>4799.87</v>
      </c>
      <c r="CC103" s="77">
        <f t="shared" si="229"/>
        <v>847.94503420000001</v>
      </c>
      <c r="CD103" s="77"/>
      <c r="CE103" s="27"/>
      <c r="CF103" s="79">
        <f>$E$104</f>
        <v>0.6</v>
      </c>
      <c r="CG103" s="79"/>
      <c r="CH103" s="79">
        <f>1-CG103</f>
        <v>1</v>
      </c>
      <c r="CI103" s="72">
        <f>IF(G103*500&lt;K103,G103*500,K103)</f>
        <v>43800</v>
      </c>
      <c r="CJ103" s="72">
        <f>K103-CI103</f>
        <v>0</v>
      </c>
      <c r="CK103" s="27"/>
      <c r="CL103" s="27"/>
      <c r="CM103" s="27"/>
      <c r="CN103" s="27">
        <f t="shared" si="403"/>
        <v>-1.43</v>
      </c>
      <c r="CO103" s="27">
        <f t="shared" si="394"/>
        <v>-143</v>
      </c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</row>
    <row r="104" spans="1:242">
      <c r="A104" s="28" t="e">
        <f>A103+1</f>
        <v>#REF!</v>
      </c>
      <c r="B104" s="49"/>
      <c r="C104" s="28" t="s">
        <v>19</v>
      </c>
      <c r="D104" s="27"/>
      <c r="E104" s="85">
        <v>0.6</v>
      </c>
      <c r="F104" s="27"/>
      <c r="G104" s="72">
        <v>170</v>
      </c>
      <c r="H104" s="72"/>
      <c r="I104" s="86">
        <v>0</v>
      </c>
      <c r="J104" s="71"/>
      <c r="K104" s="72">
        <f>G104*730*AV104</f>
        <v>74460</v>
      </c>
      <c r="L104" s="73"/>
      <c r="M104" s="23">
        <f>AA104+AR104+AT104</f>
        <v>11396.596135799999</v>
      </c>
      <c r="N104" s="23"/>
      <c r="O104" s="130">
        <f t="shared" si="384"/>
        <v>12692.732148200001</v>
      </c>
      <c r="P104" s="74"/>
      <c r="Q104" s="23">
        <f t="shared" si="289"/>
        <v>1296.1400000000001</v>
      </c>
      <c r="R104" s="65"/>
      <c r="S104" s="26">
        <f>ROUND(Q104/M104,3)</f>
        <v>0.114</v>
      </c>
      <c r="T104" s="27"/>
      <c r="U104" s="29">
        <f t="shared" si="395"/>
        <v>97</v>
      </c>
      <c r="V104" s="30">
        <f t="shared" si="395"/>
        <v>8.9660000000000004E-2</v>
      </c>
      <c r="W104" s="30">
        <f t="shared" si="395"/>
        <v>8.9660000000000004E-2</v>
      </c>
      <c r="X104" s="30">
        <f t="shared" ref="X104:Z107" si="422">X103</f>
        <v>0</v>
      </c>
      <c r="Y104" s="30">
        <f t="shared" si="422"/>
        <v>0</v>
      </c>
      <c r="Z104" s="30">
        <f t="shared" si="422"/>
        <v>0</v>
      </c>
      <c r="AA104" s="84">
        <f>ROUND(U104+(V104*AY104)+(W104*AZ104)+(AO104*G104),2)</f>
        <v>9125.8799999999992</v>
      </c>
      <c r="AB104" s="32"/>
      <c r="AC104" s="33">
        <f t="shared" ref="AC104:AC107" si="423">$AC$43</f>
        <v>1</v>
      </c>
      <c r="AD104" s="15">
        <f>AD$43</f>
        <v>5.7300000000000005E-4</v>
      </c>
      <c r="AE104" s="33">
        <f t="shared" si="396"/>
        <v>1.2200000000000003E-2</v>
      </c>
      <c r="AF104" s="33">
        <f>AF$91</f>
        <v>0</v>
      </c>
      <c r="AG104" s="33">
        <f t="shared" si="396"/>
        <v>5.8E-4</v>
      </c>
      <c r="AH104" s="33">
        <f t="shared" si="396"/>
        <v>-4.6999999999999999E-4</v>
      </c>
      <c r="AI104" s="30">
        <f t="shared" si="396"/>
        <v>7.5000000000000002E-4</v>
      </c>
      <c r="AJ104" s="30">
        <f t="shared" si="396"/>
        <v>0.34</v>
      </c>
      <c r="AK104" s="76">
        <f>$AK$43</f>
        <v>0</v>
      </c>
      <c r="AL104" s="76">
        <f t="shared" si="397"/>
        <v>0</v>
      </c>
      <c r="AM104" s="76">
        <f t="shared" si="397"/>
        <v>6.7024E-2</v>
      </c>
      <c r="AN104" s="76">
        <f t="shared" si="397"/>
        <v>0.109636</v>
      </c>
      <c r="AO104" s="77">
        <f t="shared" si="398"/>
        <v>13.84</v>
      </c>
      <c r="AP104" s="78">
        <f t="shared" ref="AP104:AQ107" si="424">AP103</f>
        <v>0</v>
      </c>
      <c r="AQ104" s="78">
        <f>AQ103</f>
        <v>0</v>
      </c>
      <c r="AR104" s="77">
        <f>ROUND(AC104+(K104*(AD104+AE104+AF104+AG104+AI104+AK104+AH104))+(G104*AJ104),2)</f>
        <v>1073.9100000000001</v>
      </c>
      <c r="AS104" s="77">
        <f>ROUND((AA104+AR104)-((CI104*$AZ$1)+(CJ104*$AZ$1)+(K104*AE104)),2)</f>
        <v>6774.63</v>
      </c>
      <c r="AT104" s="77">
        <f t="shared" si="411"/>
        <v>1196.8061358</v>
      </c>
      <c r="AU104" s="27"/>
      <c r="AV104" s="79">
        <f>AV103</f>
        <v>0.6</v>
      </c>
      <c r="AW104" s="79"/>
      <c r="AX104" s="79">
        <f t="shared" si="381"/>
        <v>1</v>
      </c>
      <c r="AY104" s="72">
        <f>IF(G104*500&lt;K104,G104*500,K104)</f>
        <v>74460</v>
      </c>
      <c r="AZ104" s="72">
        <f>K104-AY104</f>
        <v>0</v>
      </c>
      <c r="BA104" s="27"/>
      <c r="BB104" s="29">
        <f t="shared" ref="BB104:BG104" si="425">BB103</f>
        <v>109</v>
      </c>
      <c r="BC104" s="30">
        <f t="shared" si="425"/>
        <v>0.10088</v>
      </c>
      <c r="BD104" s="30">
        <f t="shared" si="425"/>
        <v>0.10088</v>
      </c>
      <c r="BE104" s="30">
        <f t="shared" si="425"/>
        <v>0</v>
      </c>
      <c r="BF104" s="30">
        <f t="shared" si="425"/>
        <v>0</v>
      </c>
      <c r="BG104" s="30">
        <f t="shared" si="425"/>
        <v>0</v>
      </c>
      <c r="BH104" s="84">
        <f>ROUND(BB104+(BC104*CI104)+(BD104*CJ104)+(BX104*G104),2)</f>
        <v>10253.82</v>
      </c>
      <c r="BI104" s="33">
        <f t="shared" si="420"/>
        <v>0</v>
      </c>
      <c r="BJ104" s="33">
        <f t="shared" si="420"/>
        <v>1</v>
      </c>
      <c r="BK104" s="33">
        <f t="shared" si="420"/>
        <v>5.7300000000000005E-4</v>
      </c>
      <c r="BL104" s="33">
        <f t="shared" si="420"/>
        <v>1.2200000000000003E-2</v>
      </c>
      <c r="BM104" s="33">
        <f t="shared" si="420"/>
        <v>0</v>
      </c>
      <c r="BN104" s="33">
        <f t="shared" si="420"/>
        <v>5.8E-4</v>
      </c>
      <c r="BO104" s="33">
        <f t="shared" si="237"/>
        <v>-4.6999999999999999E-4</v>
      </c>
      <c r="BP104" s="33">
        <f t="shared" si="238"/>
        <v>7.5000000000000002E-4</v>
      </c>
      <c r="BQ104" s="33">
        <f t="shared" si="239"/>
        <v>0.34</v>
      </c>
      <c r="BR104" s="33">
        <f>AK104</f>
        <v>0</v>
      </c>
      <c r="BS104" s="116">
        <f t="shared" si="400"/>
        <v>0</v>
      </c>
      <c r="BT104" s="122">
        <f t="shared" si="400"/>
        <v>1.06</v>
      </c>
      <c r="BU104" s="33">
        <f t="shared" si="299"/>
        <v>0</v>
      </c>
      <c r="BV104" s="33">
        <f t="shared" si="421"/>
        <v>6.7024E-2</v>
      </c>
      <c r="BW104" s="33">
        <f t="shared" si="421"/>
        <v>0.109636</v>
      </c>
      <c r="BX104" s="77">
        <f>BX103</f>
        <v>15.49</v>
      </c>
      <c r="BY104" s="77">
        <f t="shared" ref="BY104:BY107" si="426">BY98</f>
        <v>0</v>
      </c>
      <c r="BZ104" s="78">
        <f t="shared" ref="BZ104:BZ107" si="427">BZ103</f>
        <v>0</v>
      </c>
      <c r="CA104" s="77">
        <f t="shared" si="415"/>
        <v>1254.1099999999999</v>
      </c>
      <c r="CB104" s="77">
        <f>(BH104+CA104)-((CI104*$AZ$1)+(CJ104*$AZ$1)+(K104*BL104))</f>
        <v>8082.77</v>
      </c>
      <c r="CC104" s="77">
        <f t="shared" si="229"/>
        <v>1427.9021482000001</v>
      </c>
      <c r="CD104" s="77"/>
      <c r="CE104" s="27"/>
      <c r="CF104" s="79">
        <f>CF103</f>
        <v>0.6</v>
      </c>
      <c r="CG104" s="79"/>
      <c r="CH104" s="79">
        <f>1-CG104</f>
        <v>1</v>
      </c>
      <c r="CI104" s="72">
        <f>IF(G104*500&lt;K104,G104*500,K104)</f>
        <v>74460</v>
      </c>
      <c r="CJ104" s="72">
        <f>K104-CI104</f>
        <v>0</v>
      </c>
      <c r="CK104" s="27"/>
      <c r="CL104" s="27"/>
      <c r="CM104" s="27"/>
      <c r="CN104" s="27">
        <f t="shared" si="403"/>
        <v>-1.43</v>
      </c>
      <c r="CO104" s="27">
        <f t="shared" si="394"/>
        <v>-243.1</v>
      </c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</row>
    <row r="105" spans="1:242">
      <c r="A105" s="28" t="e">
        <f>A104+1</f>
        <v>#REF!</v>
      </c>
      <c r="B105" s="49"/>
      <c r="C105" s="65"/>
      <c r="D105" s="27"/>
      <c r="E105" s="85"/>
      <c r="F105" s="27"/>
      <c r="G105" s="72">
        <v>250</v>
      </c>
      <c r="H105" s="72"/>
      <c r="I105" s="86">
        <v>0</v>
      </c>
      <c r="J105" s="71"/>
      <c r="K105" s="72">
        <f>G105*730*AV105</f>
        <v>109500</v>
      </c>
      <c r="L105" s="73"/>
      <c r="M105" s="23">
        <f>AA105+AR105+AT105</f>
        <v>16705.443022799998</v>
      </c>
      <c r="N105" s="23"/>
      <c r="O105" s="130">
        <f t="shared" si="384"/>
        <v>18604.882802200002</v>
      </c>
      <c r="P105" s="74"/>
      <c r="Q105" s="23">
        <f t="shared" si="289"/>
        <v>1899.44</v>
      </c>
      <c r="R105" s="65"/>
      <c r="S105" s="26">
        <f>ROUND(Q105/M105,3)</f>
        <v>0.114</v>
      </c>
      <c r="T105" s="27"/>
      <c r="U105" s="29">
        <f t="shared" si="395"/>
        <v>97</v>
      </c>
      <c r="V105" s="30">
        <f t="shared" si="395"/>
        <v>8.9660000000000004E-2</v>
      </c>
      <c r="W105" s="30">
        <f t="shared" si="395"/>
        <v>8.9660000000000004E-2</v>
      </c>
      <c r="X105" s="30">
        <f t="shared" si="422"/>
        <v>0</v>
      </c>
      <c r="Y105" s="30">
        <f t="shared" si="422"/>
        <v>0</v>
      </c>
      <c r="Z105" s="30">
        <f t="shared" si="422"/>
        <v>0</v>
      </c>
      <c r="AA105" s="84">
        <f>ROUND(U105+(V105*AY105)+(W105*AZ105)+(AO105*G105),2)</f>
        <v>13374.77</v>
      </c>
      <c r="AB105" s="32"/>
      <c r="AC105" s="33">
        <f t="shared" si="423"/>
        <v>1</v>
      </c>
      <c r="AD105" s="15">
        <f>AD$43</f>
        <v>5.7300000000000005E-4</v>
      </c>
      <c r="AE105" s="33">
        <f t="shared" si="396"/>
        <v>1.2200000000000003E-2</v>
      </c>
      <c r="AF105" s="33">
        <f t="shared" si="396"/>
        <v>0</v>
      </c>
      <c r="AG105" s="33">
        <f t="shared" si="396"/>
        <v>5.8E-4</v>
      </c>
      <c r="AH105" s="33">
        <f t="shared" si="396"/>
        <v>-4.6999999999999999E-4</v>
      </c>
      <c r="AI105" s="30">
        <f t="shared" si="396"/>
        <v>7.5000000000000002E-4</v>
      </c>
      <c r="AJ105" s="30">
        <f t="shared" si="396"/>
        <v>0.34</v>
      </c>
      <c r="AK105" s="76">
        <f>$AK$43</f>
        <v>0</v>
      </c>
      <c r="AL105" s="76">
        <f t="shared" si="397"/>
        <v>0</v>
      </c>
      <c r="AM105" s="76">
        <f t="shared" si="397"/>
        <v>6.7024E-2</v>
      </c>
      <c r="AN105" s="76">
        <f t="shared" si="397"/>
        <v>0.109636</v>
      </c>
      <c r="AO105" s="77">
        <f t="shared" si="398"/>
        <v>13.84</v>
      </c>
      <c r="AP105" s="78">
        <f t="shared" si="424"/>
        <v>0</v>
      </c>
      <c r="AQ105" s="78">
        <f t="shared" si="424"/>
        <v>0</v>
      </c>
      <c r="AR105" s="77">
        <f>ROUND(AC105+(K105*(AD105+AE105+AF105+AG105+AI105+AK105+AH105))+(G105*AJ105),2)</f>
        <v>1578.81</v>
      </c>
      <c r="AS105" s="77">
        <f>ROUND((AA105+AR105)-((CI105*$AZ$1)+(CJ105*$AZ$1)+(K105*AE105)),2)</f>
        <v>9916.58</v>
      </c>
      <c r="AT105" s="77">
        <f t="shared" si="411"/>
        <v>1751.8630228</v>
      </c>
      <c r="AU105" s="27"/>
      <c r="AV105" s="79">
        <f>AV103</f>
        <v>0.6</v>
      </c>
      <c r="AW105" s="79"/>
      <c r="AX105" s="79">
        <f t="shared" si="381"/>
        <v>1</v>
      </c>
      <c r="AY105" s="72">
        <f>IF(G105*500&lt;K105,G105*500,K105)</f>
        <v>109500</v>
      </c>
      <c r="AZ105" s="72">
        <f>K105-AY105</f>
        <v>0</v>
      </c>
      <c r="BA105" s="27"/>
      <c r="BB105" s="29">
        <f t="shared" ref="BB105:BG105" si="428">BB104</f>
        <v>109</v>
      </c>
      <c r="BC105" s="30">
        <f t="shared" si="428"/>
        <v>0.10088</v>
      </c>
      <c r="BD105" s="30">
        <f t="shared" si="428"/>
        <v>0.10088</v>
      </c>
      <c r="BE105" s="30">
        <f t="shared" si="428"/>
        <v>0</v>
      </c>
      <c r="BF105" s="30">
        <f t="shared" si="428"/>
        <v>0</v>
      </c>
      <c r="BG105" s="30">
        <f t="shared" si="428"/>
        <v>0</v>
      </c>
      <c r="BH105" s="84">
        <f>ROUND(BB105+(BC105*CI105)+(BD105*CJ105)+(BX105*G105),2)</f>
        <v>15027.86</v>
      </c>
      <c r="BI105" s="33">
        <f t="shared" si="420"/>
        <v>0</v>
      </c>
      <c r="BJ105" s="33">
        <f t="shared" si="420"/>
        <v>1</v>
      </c>
      <c r="BK105" s="33">
        <f t="shared" si="420"/>
        <v>5.7300000000000005E-4</v>
      </c>
      <c r="BL105" s="33">
        <f t="shared" si="420"/>
        <v>1.2200000000000003E-2</v>
      </c>
      <c r="BM105" s="33">
        <f t="shared" si="420"/>
        <v>0</v>
      </c>
      <c r="BN105" s="33">
        <f t="shared" si="420"/>
        <v>5.8E-4</v>
      </c>
      <c r="BO105" s="33">
        <f t="shared" si="237"/>
        <v>-4.6999999999999999E-4</v>
      </c>
      <c r="BP105" s="33">
        <f t="shared" si="238"/>
        <v>7.5000000000000002E-4</v>
      </c>
      <c r="BQ105" s="33">
        <f t="shared" si="239"/>
        <v>0.34</v>
      </c>
      <c r="BR105" s="33">
        <f>AK105</f>
        <v>0</v>
      </c>
      <c r="BS105" s="116">
        <f t="shared" si="400"/>
        <v>0</v>
      </c>
      <c r="BT105" s="122">
        <f t="shared" si="400"/>
        <v>1.06</v>
      </c>
      <c r="BU105" s="33">
        <f t="shared" si="299"/>
        <v>0</v>
      </c>
      <c r="BV105" s="33">
        <f t="shared" si="421"/>
        <v>6.7024E-2</v>
      </c>
      <c r="BW105" s="33">
        <f t="shared" si="421"/>
        <v>0.109636</v>
      </c>
      <c r="BX105" s="77">
        <f t="shared" ref="BX105:BX107" si="429">BX104</f>
        <v>15.49</v>
      </c>
      <c r="BY105" s="77">
        <f t="shared" si="426"/>
        <v>0</v>
      </c>
      <c r="BZ105" s="78">
        <f t="shared" si="427"/>
        <v>0</v>
      </c>
      <c r="CA105" s="77">
        <f t="shared" si="415"/>
        <v>1843.81</v>
      </c>
      <c r="CB105" s="77">
        <f>(BH105+CA105)-((CI105*$AZ$1)+(CJ105*$AZ$1)+(K105*BL105))</f>
        <v>11834.670000000002</v>
      </c>
      <c r="CC105" s="77">
        <f t="shared" si="229"/>
        <v>2090.7128022000006</v>
      </c>
      <c r="CD105" s="77"/>
      <c r="CE105" s="27"/>
      <c r="CF105" s="79">
        <f>CF103</f>
        <v>0.6</v>
      </c>
      <c r="CG105" s="79"/>
      <c r="CH105" s="79">
        <f>1-CG105</f>
        <v>1</v>
      </c>
      <c r="CI105" s="72">
        <f>IF(G105*500&lt;K105,G105*500,K105)</f>
        <v>109500</v>
      </c>
      <c r="CJ105" s="72">
        <f>K105-CI105</f>
        <v>0</v>
      </c>
      <c r="CK105" s="27"/>
      <c r="CL105" s="27"/>
      <c r="CM105" s="27"/>
      <c r="CN105" s="27">
        <f t="shared" si="403"/>
        <v>-1.43</v>
      </c>
      <c r="CO105" s="27">
        <f t="shared" si="394"/>
        <v>-357.5</v>
      </c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</row>
    <row r="106" spans="1:242">
      <c r="A106" s="28" t="e">
        <f>A105+1</f>
        <v>#REF!</v>
      </c>
      <c r="B106" s="49"/>
      <c r="C106" s="28"/>
      <c r="D106" s="27"/>
      <c r="E106" s="18"/>
      <c r="F106" s="27"/>
      <c r="G106" s="72">
        <v>500</v>
      </c>
      <c r="H106" s="72"/>
      <c r="I106" s="86">
        <v>0</v>
      </c>
      <c r="J106" s="71"/>
      <c r="K106" s="72">
        <f>G106*730*AV106</f>
        <v>219000</v>
      </c>
      <c r="L106" s="73"/>
      <c r="M106" s="23">
        <f>AA106+AR106+AT106</f>
        <v>33295.585132200002</v>
      </c>
      <c r="N106" s="23"/>
      <c r="O106" s="130">
        <f t="shared" si="384"/>
        <v>37080.344770999996</v>
      </c>
      <c r="P106" s="74"/>
      <c r="Q106" s="23">
        <f t="shared" si="289"/>
        <v>3784.76</v>
      </c>
      <c r="R106" s="65"/>
      <c r="S106" s="26">
        <f>ROUND(Q106/M106,3)</f>
        <v>0.114</v>
      </c>
      <c r="T106" s="27"/>
      <c r="U106" s="29">
        <f t="shared" si="395"/>
        <v>97</v>
      </c>
      <c r="V106" s="30">
        <f t="shared" si="395"/>
        <v>8.9660000000000004E-2</v>
      </c>
      <c r="W106" s="30">
        <f t="shared" si="395"/>
        <v>8.9660000000000004E-2</v>
      </c>
      <c r="X106" s="30">
        <f t="shared" si="422"/>
        <v>0</v>
      </c>
      <c r="Y106" s="30">
        <f t="shared" si="422"/>
        <v>0</v>
      </c>
      <c r="Z106" s="30">
        <f t="shared" si="422"/>
        <v>0</v>
      </c>
      <c r="AA106" s="84">
        <f>ROUND(U106+(V106*AY106)+(W106*AZ106)+(AO106*G106),2)</f>
        <v>26652.54</v>
      </c>
      <c r="AB106" s="32"/>
      <c r="AC106" s="33">
        <f t="shared" si="423"/>
        <v>1</v>
      </c>
      <c r="AD106" s="15">
        <f>AD$43</f>
        <v>5.7300000000000005E-4</v>
      </c>
      <c r="AE106" s="33">
        <f t="shared" si="396"/>
        <v>1.2200000000000003E-2</v>
      </c>
      <c r="AF106" s="33">
        <f t="shared" si="396"/>
        <v>0</v>
      </c>
      <c r="AG106" s="33">
        <f t="shared" si="396"/>
        <v>5.8E-4</v>
      </c>
      <c r="AH106" s="33">
        <f t="shared" si="396"/>
        <v>-4.6999999999999999E-4</v>
      </c>
      <c r="AI106" s="30">
        <f t="shared" si="396"/>
        <v>7.5000000000000002E-4</v>
      </c>
      <c r="AJ106" s="30">
        <f t="shared" si="396"/>
        <v>0.34</v>
      </c>
      <c r="AK106" s="76">
        <f>$AK$43</f>
        <v>0</v>
      </c>
      <c r="AL106" s="76">
        <f t="shared" si="397"/>
        <v>0</v>
      </c>
      <c r="AM106" s="76">
        <f t="shared" si="397"/>
        <v>6.7024E-2</v>
      </c>
      <c r="AN106" s="76">
        <f t="shared" si="397"/>
        <v>0.109636</v>
      </c>
      <c r="AO106" s="77">
        <f t="shared" si="398"/>
        <v>13.84</v>
      </c>
      <c r="AP106" s="78">
        <f t="shared" si="424"/>
        <v>0</v>
      </c>
      <c r="AQ106" s="78">
        <f t="shared" si="424"/>
        <v>0</v>
      </c>
      <c r="AR106" s="77">
        <f>ROUND(AC106+(K106*(AD106+AE106+AF106+AG106+AI106+AK106+AH106))+(G106*AJ106),2)</f>
        <v>3156.63</v>
      </c>
      <c r="AS106" s="77">
        <f>ROUND((AA106+AR106)-((CI106*$AZ$1)+(CJ106*$AZ$1)+(K106*AE106)),2)</f>
        <v>19735.169999999998</v>
      </c>
      <c r="AT106" s="77">
        <f t="shared" si="411"/>
        <v>3486.4151321999998</v>
      </c>
      <c r="AU106" s="27"/>
      <c r="AV106" s="79">
        <f>AV103</f>
        <v>0.6</v>
      </c>
      <c r="AW106" s="79"/>
      <c r="AX106" s="79">
        <f t="shared" si="381"/>
        <v>1</v>
      </c>
      <c r="AY106" s="72">
        <f>IF(G106*500&lt;K106,G106*500,K106)</f>
        <v>219000</v>
      </c>
      <c r="AZ106" s="72">
        <f>K106-AY106</f>
        <v>0</v>
      </c>
      <c r="BA106" s="27"/>
      <c r="BB106" s="29">
        <f t="shared" ref="BB106:BG106" si="430">BB105</f>
        <v>109</v>
      </c>
      <c r="BC106" s="30">
        <f t="shared" si="430"/>
        <v>0.10088</v>
      </c>
      <c r="BD106" s="30">
        <f t="shared" si="430"/>
        <v>0.10088</v>
      </c>
      <c r="BE106" s="30">
        <f t="shared" si="430"/>
        <v>0</v>
      </c>
      <c r="BF106" s="30">
        <f t="shared" si="430"/>
        <v>0</v>
      </c>
      <c r="BG106" s="30">
        <f t="shared" si="430"/>
        <v>0</v>
      </c>
      <c r="BH106" s="84">
        <f>ROUND(BB106+(BC106*CI106)+(BD106*CJ106)+(BX106*G106),2)</f>
        <v>29946.720000000001</v>
      </c>
      <c r="BI106" s="33">
        <f t="shared" si="420"/>
        <v>0</v>
      </c>
      <c r="BJ106" s="33">
        <f t="shared" si="420"/>
        <v>1</v>
      </c>
      <c r="BK106" s="33">
        <f t="shared" si="420"/>
        <v>5.7300000000000005E-4</v>
      </c>
      <c r="BL106" s="33">
        <f t="shared" si="420"/>
        <v>1.2200000000000003E-2</v>
      </c>
      <c r="BM106" s="33">
        <f t="shared" si="420"/>
        <v>0</v>
      </c>
      <c r="BN106" s="33">
        <f t="shared" si="420"/>
        <v>5.8E-4</v>
      </c>
      <c r="BO106" s="33">
        <f t="shared" si="237"/>
        <v>-4.6999999999999999E-4</v>
      </c>
      <c r="BP106" s="33">
        <f t="shared" si="238"/>
        <v>7.5000000000000002E-4</v>
      </c>
      <c r="BQ106" s="33">
        <f t="shared" si="239"/>
        <v>0.34</v>
      </c>
      <c r="BR106" s="33">
        <f>AK106</f>
        <v>0</v>
      </c>
      <c r="BS106" s="116">
        <f t="shared" si="400"/>
        <v>0</v>
      </c>
      <c r="BT106" s="122">
        <f t="shared" si="400"/>
        <v>1.06</v>
      </c>
      <c r="BU106" s="33">
        <f t="shared" si="299"/>
        <v>0</v>
      </c>
      <c r="BV106" s="33">
        <f t="shared" si="421"/>
        <v>6.7024E-2</v>
      </c>
      <c r="BW106" s="33">
        <f t="shared" si="421"/>
        <v>0.109636</v>
      </c>
      <c r="BX106" s="77">
        <f t="shared" si="429"/>
        <v>15.49</v>
      </c>
      <c r="BY106" s="77">
        <f t="shared" si="426"/>
        <v>0</v>
      </c>
      <c r="BZ106" s="78">
        <f t="shared" si="427"/>
        <v>0</v>
      </c>
      <c r="CA106" s="77">
        <f t="shared" si="415"/>
        <v>3686.63</v>
      </c>
      <c r="CB106" s="77">
        <f>(BH106+CA106)-((CI106*$AZ$1)+(CJ106*$AZ$1)+(K106*BL106))</f>
        <v>23559.35</v>
      </c>
      <c r="CC106" s="77">
        <f t="shared" si="229"/>
        <v>4161.9947709999997</v>
      </c>
      <c r="CD106" s="77"/>
      <c r="CE106" s="27"/>
      <c r="CF106" s="79">
        <f>CF103</f>
        <v>0.6</v>
      </c>
      <c r="CG106" s="79"/>
      <c r="CH106" s="79">
        <f>1-CG106</f>
        <v>1</v>
      </c>
      <c r="CI106" s="72">
        <f>IF(G106*500&lt;K106,G106*500,K106)</f>
        <v>219000</v>
      </c>
      <c r="CJ106" s="72">
        <f>K106-CI106</f>
        <v>0</v>
      </c>
      <c r="CK106" s="27"/>
      <c r="CL106" s="27"/>
      <c r="CM106" s="27"/>
      <c r="CN106" s="27">
        <f t="shared" si="403"/>
        <v>-1.43</v>
      </c>
      <c r="CO106" s="27">
        <f t="shared" si="394"/>
        <v>-715</v>
      </c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</row>
    <row r="107" spans="1:242">
      <c r="A107" s="28" t="e">
        <f>A106+1</f>
        <v>#REF!</v>
      </c>
      <c r="B107" s="49"/>
      <c r="C107" s="28"/>
      <c r="D107" s="27"/>
      <c r="E107" s="18"/>
      <c r="F107" s="27"/>
      <c r="G107" s="72">
        <v>750</v>
      </c>
      <c r="H107" s="72"/>
      <c r="I107" s="86">
        <v>0</v>
      </c>
      <c r="J107" s="71"/>
      <c r="K107" s="72">
        <f>G107*730*AV107</f>
        <v>328500</v>
      </c>
      <c r="L107" s="73"/>
      <c r="M107" s="23">
        <f>AA107+AR107+AT107</f>
        <v>49885.715474999997</v>
      </c>
      <c r="N107" s="23"/>
      <c r="O107" s="130">
        <f t="shared" si="384"/>
        <v>55555.794973200005</v>
      </c>
      <c r="P107" s="74"/>
      <c r="Q107" s="23">
        <f t="shared" si="289"/>
        <v>5670.08</v>
      </c>
      <c r="R107" s="65"/>
      <c r="S107" s="26">
        <f>ROUND(Q107/M107,3)</f>
        <v>0.114</v>
      </c>
      <c r="T107" s="27"/>
      <c r="U107" s="29">
        <f t="shared" si="395"/>
        <v>97</v>
      </c>
      <c r="V107" s="30">
        <f t="shared" si="395"/>
        <v>8.9660000000000004E-2</v>
      </c>
      <c r="W107" s="30">
        <f t="shared" si="395"/>
        <v>8.9660000000000004E-2</v>
      </c>
      <c r="X107" s="30">
        <f t="shared" si="422"/>
        <v>0</v>
      </c>
      <c r="Y107" s="30">
        <f t="shared" si="422"/>
        <v>0</v>
      </c>
      <c r="Z107" s="30">
        <f t="shared" si="422"/>
        <v>0</v>
      </c>
      <c r="AA107" s="84">
        <f>ROUND(U107+(V107*AY107)+(W107*AZ107)+(AO107*G107),2)</f>
        <v>39930.31</v>
      </c>
      <c r="AB107" s="32"/>
      <c r="AC107" s="33">
        <f t="shared" si="423"/>
        <v>1</v>
      </c>
      <c r="AD107" s="15">
        <f>AD$43</f>
        <v>5.7300000000000005E-4</v>
      </c>
      <c r="AE107" s="33">
        <f t="shared" si="396"/>
        <v>1.2200000000000003E-2</v>
      </c>
      <c r="AF107" s="33">
        <f t="shared" si="396"/>
        <v>0</v>
      </c>
      <c r="AG107" s="33">
        <f t="shared" si="396"/>
        <v>5.8E-4</v>
      </c>
      <c r="AH107" s="33">
        <f t="shared" si="396"/>
        <v>-4.6999999999999999E-4</v>
      </c>
      <c r="AI107" s="30">
        <f t="shared" si="396"/>
        <v>7.5000000000000002E-4</v>
      </c>
      <c r="AJ107" s="30">
        <f t="shared" si="396"/>
        <v>0.34</v>
      </c>
      <c r="AK107" s="76">
        <f>$AK$43</f>
        <v>0</v>
      </c>
      <c r="AL107" s="76">
        <f t="shared" si="397"/>
        <v>0</v>
      </c>
      <c r="AM107" s="76">
        <f t="shared" si="397"/>
        <v>6.7024E-2</v>
      </c>
      <c r="AN107" s="76">
        <f t="shared" si="397"/>
        <v>0.109636</v>
      </c>
      <c r="AO107" s="77">
        <f t="shared" si="398"/>
        <v>13.84</v>
      </c>
      <c r="AP107" s="78">
        <f t="shared" si="424"/>
        <v>0</v>
      </c>
      <c r="AQ107" s="78">
        <f t="shared" si="424"/>
        <v>0</v>
      </c>
      <c r="AR107" s="77">
        <f>ROUND(AC107+(K107*(AD107+AE107+AF107+AG107+AI107+AK107+AH107))+(G107*AJ107),2)</f>
        <v>4734.4399999999996</v>
      </c>
      <c r="AS107" s="77">
        <f>ROUND((AA107+AR107)-((CI107*$AZ$1)+(CJ107*$AZ$1)+(K107*AE107)),2)</f>
        <v>29553.75</v>
      </c>
      <c r="AT107" s="77">
        <f t="shared" si="411"/>
        <v>5220.965475</v>
      </c>
      <c r="AU107" s="27"/>
      <c r="AV107" s="79">
        <f>AV103</f>
        <v>0.6</v>
      </c>
      <c r="AW107" s="79"/>
      <c r="AX107" s="79">
        <f t="shared" si="381"/>
        <v>1</v>
      </c>
      <c r="AY107" s="72">
        <f>IF(G107*500&lt;K107,G107*500,K107)</f>
        <v>328500</v>
      </c>
      <c r="AZ107" s="72">
        <f>K107-AY107</f>
        <v>0</v>
      </c>
      <c r="BA107" s="27"/>
      <c r="BB107" s="29">
        <f t="shared" ref="BB107:BG107" si="431">BB106</f>
        <v>109</v>
      </c>
      <c r="BC107" s="30">
        <f t="shared" si="431"/>
        <v>0.10088</v>
      </c>
      <c r="BD107" s="30">
        <f t="shared" si="431"/>
        <v>0.10088</v>
      </c>
      <c r="BE107" s="30">
        <f t="shared" si="431"/>
        <v>0</v>
      </c>
      <c r="BF107" s="30">
        <f t="shared" si="431"/>
        <v>0</v>
      </c>
      <c r="BG107" s="30">
        <f t="shared" si="431"/>
        <v>0</v>
      </c>
      <c r="BH107" s="84">
        <f>ROUND(BB107+(BC107*CI107)+(BD107*CJ107)+(BX107*G107),2)</f>
        <v>44865.58</v>
      </c>
      <c r="BI107" s="33">
        <f t="shared" si="420"/>
        <v>0</v>
      </c>
      <c r="BJ107" s="33">
        <f t="shared" si="420"/>
        <v>1</v>
      </c>
      <c r="BK107" s="33">
        <f t="shared" si="420"/>
        <v>5.7300000000000005E-4</v>
      </c>
      <c r="BL107" s="33">
        <f t="shared" si="420"/>
        <v>1.2200000000000003E-2</v>
      </c>
      <c r="BM107" s="33">
        <f t="shared" si="420"/>
        <v>0</v>
      </c>
      <c r="BN107" s="33">
        <f t="shared" si="420"/>
        <v>5.8E-4</v>
      </c>
      <c r="BO107" s="33">
        <f t="shared" si="237"/>
        <v>-4.6999999999999999E-4</v>
      </c>
      <c r="BP107" s="33">
        <f t="shared" si="238"/>
        <v>7.5000000000000002E-4</v>
      </c>
      <c r="BQ107" s="33">
        <f t="shared" si="239"/>
        <v>0.34</v>
      </c>
      <c r="BR107" s="33">
        <f>AK107</f>
        <v>0</v>
      </c>
      <c r="BS107" s="116">
        <f t="shared" si="400"/>
        <v>0</v>
      </c>
      <c r="BT107" s="122">
        <f t="shared" si="400"/>
        <v>1.06</v>
      </c>
      <c r="BU107" s="33">
        <f t="shared" si="299"/>
        <v>0</v>
      </c>
      <c r="BV107" s="33">
        <f t="shared" si="421"/>
        <v>6.7024E-2</v>
      </c>
      <c r="BW107" s="33">
        <f t="shared" si="421"/>
        <v>0.109636</v>
      </c>
      <c r="BX107" s="77">
        <f t="shared" si="429"/>
        <v>15.49</v>
      </c>
      <c r="BY107" s="77">
        <f t="shared" si="426"/>
        <v>0</v>
      </c>
      <c r="BZ107" s="78">
        <f t="shared" si="427"/>
        <v>0</v>
      </c>
      <c r="CA107" s="77">
        <f t="shared" si="415"/>
        <v>5529.44</v>
      </c>
      <c r="CB107" s="77">
        <f>(BH107+CA107)-((CI107*$AZ$1)+(CJ107*$AZ$1)+(K107*BL107))</f>
        <v>35284.020000000004</v>
      </c>
      <c r="CC107" s="77">
        <f t="shared" si="229"/>
        <v>6233.2749732000011</v>
      </c>
      <c r="CD107" s="77"/>
      <c r="CE107" s="27"/>
      <c r="CF107" s="79">
        <f>CF103</f>
        <v>0.6</v>
      </c>
      <c r="CG107" s="79"/>
      <c r="CH107" s="79">
        <f>1-CG107</f>
        <v>1</v>
      </c>
      <c r="CI107" s="72">
        <f>IF(G107*500&lt;K107,G107*500,K107)</f>
        <v>328500</v>
      </c>
      <c r="CJ107" s="72">
        <f>K107-CI107</f>
        <v>0</v>
      </c>
      <c r="CK107" s="27"/>
      <c r="CL107" s="27"/>
      <c r="CM107" s="27"/>
      <c r="CN107" s="27">
        <f t="shared" si="403"/>
        <v>-1.43</v>
      </c>
      <c r="CO107" s="27">
        <f t="shared" si="394"/>
        <v>-1072.5</v>
      </c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</row>
    <row r="108" spans="1:242">
      <c r="A108" s="48"/>
      <c r="B108" s="49"/>
      <c r="C108" s="28"/>
      <c r="D108" s="27"/>
      <c r="E108" s="18"/>
      <c r="F108" s="27"/>
      <c r="G108" s="72"/>
      <c r="H108" s="72"/>
      <c r="I108" s="86"/>
      <c r="J108" s="71"/>
      <c r="K108" s="72"/>
      <c r="L108" s="73"/>
      <c r="M108" s="23"/>
      <c r="N108" s="23"/>
      <c r="O108" s="130"/>
      <c r="P108" s="74"/>
      <c r="Q108" s="23"/>
      <c r="R108" s="65"/>
      <c r="S108" s="26"/>
      <c r="T108" s="27"/>
      <c r="U108" s="29"/>
      <c r="V108" s="30"/>
      <c r="W108" s="30"/>
      <c r="X108" s="30"/>
      <c r="Y108" s="30"/>
      <c r="Z108" s="30"/>
      <c r="AA108" s="31"/>
      <c r="AB108" s="32"/>
      <c r="AC108" s="33"/>
      <c r="AE108" s="33"/>
      <c r="AF108" s="33"/>
      <c r="AG108" s="33"/>
      <c r="AH108" s="33"/>
      <c r="AI108" s="30"/>
      <c r="AJ108" s="30"/>
      <c r="AK108" s="76"/>
      <c r="AL108" s="76"/>
      <c r="AM108" s="76"/>
      <c r="AN108" s="76"/>
      <c r="AO108" s="77"/>
      <c r="AP108" s="78"/>
      <c r="AQ108" s="78"/>
      <c r="AR108" s="77"/>
      <c r="AS108" s="77"/>
      <c r="AT108" s="77"/>
      <c r="AU108" s="27"/>
      <c r="AV108" s="79"/>
      <c r="AW108" s="79"/>
      <c r="AX108" s="79"/>
      <c r="AY108" s="79"/>
      <c r="AZ108" s="79"/>
      <c r="BA108" s="27"/>
      <c r="BB108" s="29"/>
      <c r="BC108" s="30"/>
      <c r="BD108" s="30"/>
      <c r="BE108" s="30"/>
      <c r="BF108" s="30"/>
      <c r="BG108" s="30"/>
      <c r="BH108" s="84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116"/>
      <c r="BT108" s="116"/>
      <c r="BU108" s="33"/>
      <c r="BV108" s="33"/>
      <c r="BW108" s="33"/>
      <c r="BX108" s="77"/>
      <c r="BY108" s="77"/>
      <c r="BZ108" s="78"/>
      <c r="CA108" s="77"/>
      <c r="CB108" s="77"/>
      <c r="CC108" s="77"/>
      <c r="CD108" s="77"/>
      <c r="CE108" s="27"/>
      <c r="CF108" s="79"/>
      <c r="CG108" s="79"/>
      <c r="CH108" s="79"/>
      <c r="CI108" s="72"/>
      <c r="CJ108" s="72"/>
      <c r="CK108" s="27"/>
      <c r="CL108" s="27"/>
      <c r="CM108" s="27"/>
      <c r="CN108" s="27">
        <f t="shared" si="403"/>
        <v>-1.43</v>
      </c>
      <c r="CO108" s="27">
        <f t="shared" si="394"/>
        <v>0</v>
      </c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</row>
    <row r="109" spans="1:242">
      <c r="A109" s="28" t="e">
        <f>A107+1</f>
        <v>#REF!</v>
      </c>
      <c r="B109" s="49"/>
      <c r="C109" s="69" t="s">
        <v>32</v>
      </c>
      <c r="D109" s="68"/>
      <c r="E109" s="69" t="s">
        <v>32</v>
      </c>
      <c r="F109" s="27"/>
      <c r="G109" s="72">
        <v>100</v>
      </c>
      <c r="H109" s="72"/>
      <c r="I109" s="86">
        <v>0</v>
      </c>
      <c r="J109" s="71"/>
      <c r="K109" s="72">
        <f>G109*730*AV109</f>
        <v>51100</v>
      </c>
      <c r="L109" s="73"/>
      <c r="M109" s="23">
        <f>AA109+AR109+AT109</f>
        <v>7579.3005088</v>
      </c>
      <c r="N109" s="23"/>
      <c r="O109" s="130">
        <f t="shared" si="384"/>
        <v>8443.9215332000003</v>
      </c>
      <c r="P109" s="74"/>
      <c r="Q109" s="23">
        <f t="shared" si="289"/>
        <v>864.62</v>
      </c>
      <c r="R109" s="65"/>
      <c r="S109" s="26">
        <f>ROUND(Q109/M109,3)</f>
        <v>0.114</v>
      </c>
      <c r="T109" s="27"/>
      <c r="U109" s="29">
        <f t="shared" si="395"/>
        <v>97</v>
      </c>
      <c r="V109" s="30">
        <f t="shared" si="395"/>
        <v>8.9660000000000004E-2</v>
      </c>
      <c r="W109" s="30">
        <f t="shared" si="395"/>
        <v>8.9660000000000004E-2</v>
      </c>
      <c r="X109" s="30"/>
      <c r="Y109" s="30"/>
      <c r="Z109" s="30"/>
      <c r="AA109" s="84">
        <f>ROUND(U109+(V109*AY109)+(W109*AZ109)+(AO109*G109),2)</f>
        <v>6062.63</v>
      </c>
      <c r="AB109" s="32"/>
      <c r="AC109" s="33">
        <f>$AC$43</f>
        <v>1</v>
      </c>
      <c r="AD109" s="15">
        <f t="shared" ref="AD109:AD143" si="432">AD$43</f>
        <v>5.7300000000000005E-4</v>
      </c>
      <c r="AE109" s="33">
        <f t="shared" si="396"/>
        <v>1.2200000000000003E-2</v>
      </c>
      <c r="AF109" s="33">
        <f>AF$91</f>
        <v>0</v>
      </c>
      <c r="AG109" s="33">
        <f t="shared" si="396"/>
        <v>5.8E-4</v>
      </c>
      <c r="AH109" s="33">
        <f t="shared" si="396"/>
        <v>-4.6999999999999999E-4</v>
      </c>
      <c r="AI109" s="30">
        <f t="shared" si="396"/>
        <v>7.5000000000000002E-4</v>
      </c>
      <c r="AJ109" s="30">
        <f t="shared" si="396"/>
        <v>0.34</v>
      </c>
      <c r="AK109" s="76">
        <f>$AK$43</f>
        <v>0</v>
      </c>
      <c r="AL109" s="76">
        <f t="shared" si="397"/>
        <v>0</v>
      </c>
      <c r="AM109" s="76">
        <f t="shared" si="397"/>
        <v>6.7024E-2</v>
      </c>
      <c r="AN109" s="76">
        <f t="shared" si="397"/>
        <v>0.109636</v>
      </c>
      <c r="AO109" s="77">
        <f t="shared" si="398"/>
        <v>13.84</v>
      </c>
      <c r="AP109" s="78">
        <f>AP103</f>
        <v>0</v>
      </c>
      <c r="AQ109" s="78">
        <f>AQ103</f>
        <v>0</v>
      </c>
      <c r="AR109" s="77">
        <f>ROUND(AC109+(K109*(AD109+AE109+AF109+AG109+AI109+AK109+AH109))+(G109*AJ109),2)</f>
        <v>731.65</v>
      </c>
      <c r="AS109" s="77">
        <f>ROUND((AA109+AR109)-((CI109*$AZ$1)+(CJ109*$AZ$1)+(K109*AE109)),2)</f>
        <v>4443.68</v>
      </c>
      <c r="AT109" s="77">
        <f t="shared" ref="AT109" si="433">(AS109*AL109)+(AS109*AM109)+(AN109*AS109)</f>
        <v>785.02050880000002</v>
      </c>
      <c r="AU109" s="27"/>
      <c r="AV109" s="79">
        <f>+E110</f>
        <v>0.7</v>
      </c>
      <c r="AW109" s="79"/>
      <c r="AX109" s="79">
        <f t="shared" si="381"/>
        <v>1</v>
      </c>
      <c r="AY109" s="72">
        <f>IF(G109*500&lt;K109,G109*500,K109)</f>
        <v>50000</v>
      </c>
      <c r="AZ109" s="72">
        <f>K109-AY109</f>
        <v>1100</v>
      </c>
      <c r="BA109" s="27"/>
      <c r="BB109" s="29">
        <f>BB103</f>
        <v>109</v>
      </c>
      <c r="BC109" s="30">
        <f>BC103</f>
        <v>0.10088</v>
      </c>
      <c r="BD109" s="30">
        <f>BD91</f>
        <v>0.10088</v>
      </c>
      <c r="BE109" s="30"/>
      <c r="BF109" s="30"/>
      <c r="BG109" s="30"/>
      <c r="BH109" s="84">
        <f>ROUND(BB109+(BC109*CI109)+(BD109*CJ109)+(BX109*G109),2)</f>
        <v>6812.97</v>
      </c>
      <c r="BI109" s="33">
        <f t="shared" ref="BI109:BN113" si="434">AB109</f>
        <v>0</v>
      </c>
      <c r="BJ109" s="33">
        <f t="shared" si="434"/>
        <v>1</v>
      </c>
      <c r="BK109" s="33">
        <f t="shared" si="434"/>
        <v>5.7300000000000005E-4</v>
      </c>
      <c r="BL109" s="33">
        <f t="shared" si="434"/>
        <v>1.2200000000000003E-2</v>
      </c>
      <c r="BM109" s="33">
        <f t="shared" si="434"/>
        <v>0</v>
      </c>
      <c r="BN109" s="33">
        <f t="shared" si="434"/>
        <v>5.8E-4</v>
      </c>
      <c r="BO109" s="33">
        <f>BO97</f>
        <v>-4.6999999999999999E-4</v>
      </c>
      <c r="BP109" s="33">
        <f t="shared" ref="BP109:BQ109" si="435">BP97</f>
        <v>7.5000000000000002E-4</v>
      </c>
      <c r="BQ109" s="33">
        <f t="shared" si="435"/>
        <v>0.34</v>
      </c>
      <c r="BR109" s="33">
        <f>AK109</f>
        <v>0</v>
      </c>
      <c r="BS109" s="116">
        <f>$BS$91</f>
        <v>0</v>
      </c>
      <c r="BT109" s="122">
        <f>$BT$91</f>
        <v>1.06</v>
      </c>
      <c r="BU109" s="33">
        <f>$BU$91</f>
        <v>0</v>
      </c>
      <c r="BV109" s="33">
        <f t="shared" ref="BV109:BW113" si="436">AM109</f>
        <v>6.7024E-2</v>
      </c>
      <c r="BW109" s="33">
        <f t="shared" si="436"/>
        <v>0.109636</v>
      </c>
      <c r="BX109" s="77">
        <f>BX103</f>
        <v>15.49</v>
      </c>
      <c r="BY109" s="77">
        <f>BY103</f>
        <v>0</v>
      </c>
      <c r="BZ109" s="78">
        <f>BZ103</f>
        <v>0</v>
      </c>
      <c r="CA109" s="77">
        <f t="shared" si="415"/>
        <v>837.65</v>
      </c>
      <c r="CB109" s="77">
        <f>(BH109+CA109)-((CI109*$AZ$1)+(CJ109*$AZ$1)+(K109*BL109))</f>
        <v>5300.02</v>
      </c>
      <c r="CC109" s="77">
        <f t="shared" ref="CC109" si="437">(CB109*BU109)+(CB109*BV109)+(BW109*CB109)</f>
        <v>936.30153319999999</v>
      </c>
      <c r="CD109" s="77"/>
      <c r="CE109" s="27"/>
      <c r="CF109" s="79">
        <f>$E$110</f>
        <v>0.7</v>
      </c>
      <c r="CG109" s="79"/>
      <c r="CH109" s="79">
        <f>1-CG109</f>
        <v>1</v>
      </c>
      <c r="CI109" s="72">
        <f t="shared" ref="CI109:CI113" si="438">K109</f>
        <v>51100</v>
      </c>
      <c r="CJ109" s="72">
        <f>K109-CI109</f>
        <v>0</v>
      </c>
      <c r="CK109" s="27"/>
      <c r="CL109" s="72"/>
      <c r="CM109" s="27"/>
      <c r="CN109" s="27">
        <f t="shared" si="403"/>
        <v>-1.43</v>
      </c>
      <c r="CO109" s="27">
        <f t="shared" si="394"/>
        <v>-143</v>
      </c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</row>
    <row r="110" spans="1:242">
      <c r="A110" s="28" t="e">
        <f>A109+1</f>
        <v>#REF!</v>
      </c>
      <c r="B110" s="49"/>
      <c r="C110" s="28" t="s">
        <v>19</v>
      </c>
      <c r="D110" s="27"/>
      <c r="E110" s="85">
        <v>0.7</v>
      </c>
      <c r="F110" s="27"/>
      <c r="G110" s="72">
        <v>170</v>
      </c>
      <c r="H110" s="72"/>
      <c r="I110" s="86">
        <v>0</v>
      </c>
      <c r="J110" s="71"/>
      <c r="K110" s="72">
        <f>G110*730*AV110</f>
        <v>86870</v>
      </c>
      <c r="L110" s="73"/>
      <c r="M110" s="23">
        <f>AA110+AR110+AT110</f>
        <v>12804.0731624</v>
      </c>
      <c r="N110" s="23"/>
      <c r="O110" s="130">
        <f t="shared" si="384"/>
        <v>14264.059079799999</v>
      </c>
      <c r="P110" s="74"/>
      <c r="Q110" s="23">
        <f t="shared" si="289"/>
        <v>1459.99</v>
      </c>
      <c r="R110" s="65"/>
      <c r="S110" s="26">
        <f>ROUND(Q110/M110,3)</f>
        <v>0.114</v>
      </c>
      <c r="T110" s="27"/>
      <c r="U110" s="29">
        <f t="shared" si="395"/>
        <v>97</v>
      </c>
      <c r="V110" s="30">
        <f t="shared" si="395"/>
        <v>8.9660000000000004E-2</v>
      </c>
      <c r="W110" s="30">
        <f t="shared" si="395"/>
        <v>8.9660000000000004E-2</v>
      </c>
      <c r="X110" s="30">
        <f t="shared" ref="X110:Z113" si="439">X109</f>
        <v>0</v>
      </c>
      <c r="Y110" s="30">
        <f t="shared" si="439"/>
        <v>0</v>
      </c>
      <c r="Z110" s="30">
        <f t="shared" si="439"/>
        <v>0</v>
      </c>
      <c r="AA110" s="84">
        <f>ROUND(U110+(V110*AY110)+(W110*AZ110)+(AO110*G110),2)</f>
        <v>10238.56</v>
      </c>
      <c r="AB110" s="32"/>
      <c r="AC110" s="33">
        <f t="shared" ref="AC110:AC113" si="440">$AC$43</f>
        <v>1</v>
      </c>
      <c r="AD110" s="15">
        <f t="shared" si="432"/>
        <v>5.7300000000000005E-4</v>
      </c>
      <c r="AE110" s="33">
        <f t="shared" si="396"/>
        <v>1.2200000000000003E-2</v>
      </c>
      <c r="AF110" s="33">
        <f>AF$91</f>
        <v>0</v>
      </c>
      <c r="AG110" s="33">
        <f t="shared" si="396"/>
        <v>5.8E-4</v>
      </c>
      <c r="AH110" s="33">
        <f t="shared" si="396"/>
        <v>-4.6999999999999999E-4</v>
      </c>
      <c r="AI110" s="30">
        <f t="shared" si="396"/>
        <v>7.5000000000000002E-4</v>
      </c>
      <c r="AJ110" s="30">
        <f t="shared" si="396"/>
        <v>0.34</v>
      </c>
      <c r="AK110" s="76">
        <f>$AK$43</f>
        <v>0</v>
      </c>
      <c r="AL110" s="76">
        <f t="shared" si="397"/>
        <v>0</v>
      </c>
      <c r="AM110" s="76">
        <f t="shared" si="397"/>
        <v>6.7024E-2</v>
      </c>
      <c r="AN110" s="76">
        <f t="shared" si="397"/>
        <v>0.109636</v>
      </c>
      <c r="AO110" s="77">
        <f t="shared" si="398"/>
        <v>13.84</v>
      </c>
      <c r="AP110" s="78">
        <f t="shared" ref="AP110:AQ113" si="441">AP109</f>
        <v>0</v>
      </c>
      <c r="AQ110" s="78">
        <f>AQ109</f>
        <v>0</v>
      </c>
      <c r="AR110" s="77">
        <f>ROUND(AC110+(K110*(AD110+AE110+AF110+AG110+AI110+AK110+AH110))+(G110*AJ110),2)</f>
        <v>1243.0999999999999</v>
      </c>
      <c r="AS110" s="77">
        <f>ROUND((AA110+AR110)-((CI110*$AZ$1)+(CJ110*$AZ$1)+(K110*AE110)),2)</f>
        <v>7485.64</v>
      </c>
      <c r="AT110" s="77">
        <f t="shared" ref="AT110:AT119" si="442">(AS110*AL110)+(AS110*AM110)+(AN110*AS110)</f>
        <v>1322.4131623999999</v>
      </c>
      <c r="AU110" s="27"/>
      <c r="AV110" s="79">
        <f>AV109</f>
        <v>0.7</v>
      </c>
      <c r="AW110" s="79"/>
      <c r="AX110" s="79">
        <f t="shared" si="381"/>
        <v>1</v>
      </c>
      <c r="AY110" s="72">
        <f>IF(G110*500&lt;K110,G110*500,K110)</f>
        <v>85000</v>
      </c>
      <c r="AZ110" s="72">
        <f>K110-AY110</f>
        <v>1870</v>
      </c>
      <c r="BA110" s="27"/>
      <c r="BB110" s="29">
        <f t="shared" ref="BB110:BG110" si="443">BB109</f>
        <v>109</v>
      </c>
      <c r="BC110" s="30">
        <f t="shared" si="443"/>
        <v>0.10088</v>
      </c>
      <c r="BD110" s="30">
        <f t="shared" si="443"/>
        <v>0.10088</v>
      </c>
      <c r="BE110" s="30">
        <f t="shared" si="443"/>
        <v>0</v>
      </c>
      <c r="BF110" s="30">
        <f t="shared" si="443"/>
        <v>0</v>
      </c>
      <c r="BG110" s="30">
        <f t="shared" si="443"/>
        <v>0</v>
      </c>
      <c r="BH110" s="84">
        <f>ROUND(BB110+(BC110*CI110)+(BD110*CJ110)+(BX110*G110),2)</f>
        <v>11505.75</v>
      </c>
      <c r="BI110" s="33">
        <f t="shared" si="434"/>
        <v>0</v>
      </c>
      <c r="BJ110" s="33">
        <f t="shared" si="434"/>
        <v>1</v>
      </c>
      <c r="BK110" s="33">
        <f t="shared" si="434"/>
        <v>5.7300000000000005E-4</v>
      </c>
      <c r="BL110" s="33">
        <f t="shared" si="434"/>
        <v>1.2200000000000003E-2</v>
      </c>
      <c r="BM110" s="33">
        <f t="shared" si="434"/>
        <v>0</v>
      </c>
      <c r="BN110" s="33">
        <f t="shared" si="434"/>
        <v>5.8E-4</v>
      </c>
      <c r="BO110" s="33">
        <f t="shared" ref="BO110:BO171" si="444">BO109</f>
        <v>-4.6999999999999999E-4</v>
      </c>
      <c r="BP110" s="33">
        <f t="shared" ref="BP110:BP171" si="445">BP109</f>
        <v>7.5000000000000002E-4</v>
      </c>
      <c r="BQ110" s="33">
        <f t="shared" ref="BQ110:BQ171" si="446">BQ109</f>
        <v>0.34</v>
      </c>
      <c r="BR110" s="33">
        <f>AK110</f>
        <v>0</v>
      </c>
      <c r="BS110" s="116">
        <f t="shared" ref="BS110:BT124" si="447">BS109</f>
        <v>0</v>
      </c>
      <c r="BT110" s="122">
        <f t="shared" si="447"/>
        <v>1.06</v>
      </c>
      <c r="BU110" s="33">
        <f t="shared" si="299"/>
        <v>0</v>
      </c>
      <c r="BV110" s="33">
        <f t="shared" si="436"/>
        <v>6.7024E-2</v>
      </c>
      <c r="BW110" s="33">
        <f t="shared" si="436"/>
        <v>0.109636</v>
      </c>
      <c r="BX110" s="77">
        <f t="shared" ref="BX110:BY110" si="448">BX104</f>
        <v>15.49</v>
      </c>
      <c r="BY110" s="77">
        <f t="shared" si="448"/>
        <v>0</v>
      </c>
      <c r="BZ110" s="78">
        <f t="shared" ref="BZ110:BZ113" si="449">BZ109</f>
        <v>0</v>
      </c>
      <c r="CA110" s="77">
        <f t="shared" si="415"/>
        <v>1423.3</v>
      </c>
      <c r="CB110" s="77">
        <f>(BH110+CA110)-((CI110*$AZ$1)+(CJ110*$AZ$1)+(K110*BL110))</f>
        <v>8933.0299999999988</v>
      </c>
      <c r="CC110" s="77">
        <f t="shared" ref="CC110:CC119" si="450">(CB110*BU110)+(CB110*BV110)+(BW110*CB110)</f>
        <v>1578.1090797999996</v>
      </c>
      <c r="CD110" s="77"/>
      <c r="CE110" s="27"/>
      <c r="CF110" s="79">
        <f>CF109</f>
        <v>0.7</v>
      </c>
      <c r="CG110" s="79"/>
      <c r="CH110" s="79">
        <f>1-CG110</f>
        <v>1</v>
      </c>
      <c r="CI110" s="72">
        <f t="shared" si="438"/>
        <v>86870</v>
      </c>
      <c r="CJ110" s="72">
        <f>K110-CI110</f>
        <v>0</v>
      </c>
      <c r="CK110" s="27"/>
      <c r="CL110" s="72"/>
      <c r="CM110" s="27"/>
      <c r="CN110" s="27">
        <f t="shared" si="403"/>
        <v>-1.43</v>
      </c>
      <c r="CO110" s="27">
        <f t="shared" si="394"/>
        <v>-243.1</v>
      </c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</row>
    <row r="111" spans="1:242">
      <c r="A111" s="28" t="e">
        <f>A110+1</f>
        <v>#REF!</v>
      </c>
      <c r="B111" s="49"/>
      <c r="C111" s="65"/>
      <c r="D111" s="27"/>
      <c r="E111" s="85"/>
      <c r="F111" s="27"/>
      <c r="G111" s="72">
        <v>250</v>
      </c>
      <c r="H111" s="72"/>
      <c r="I111" s="86">
        <v>0</v>
      </c>
      <c r="J111" s="71"/>
      <c r="K111" s="72">
        <f>G111*730*AV111</f>
        <v>127749.99999999999</v>
      </c>
      <c r="L111" s="73"/>
      <c r="M111" s="23">
        <f>AA111+AR111+AT111</f>
        <v>18775.2704854</v>
      </c>
      <c r="N111" s="23"/>
      <c r="O111" s="130">
        <f t="shared" si="384"/>
        <v>20915.643166399997</v>
      </c>
      <c r="P111" s="74"/>
      <c r="Q111" s="23">
        <f t="shared" si="289"/>
        <v>2140.37</v>
      </c>
      <c r="R111" s="65"/>
      <c r="S111" s="26">
        <f>ROUND(Q111/M111,3)</f>
        <v>0.114</v>
      </c>
      <c r="T111" s="27"/>
      <c r="U111" s="29">
        <f t="shared" si="395"/>
        <v>97</v>
      </c>
      <c r="V111" s="30">
        <f t="shared" si="395"/>
        <v>8.9660000000000004E-2</v>
      </c>
      <c r="W111" s="30">
        <f t="shared" si="395"/>
        <v>8.9660000000000004E-2</v>
      </c>
      <c r="X111" s="30">
        <f t="shared" si="439"/>
        <v>0</v>
      </c>
      <c r="Y111" s="30">
        <f t="shared" si="439"/>
        <v>0</v>
      </c>
      <c r="Z111" s="30">
        <f t="shared" si="439"/>
        <v>0</v>
      </c>
      <c r="AA111" s="84">
        <f>ROUND(U111+(V111*AY111)+(W111*AZ111)+(AO111*G111),2)</f>
        <v>15011.07</v>
      </c>
      <c r="AB111" s="32"/>
      <c r="AC111" s="33">
        <f t="shared" si="440"/>
        <v>1</v>
      </c>
      <c r="AD111" s="15">
        <f t="shared" si="432"/>
        <v>5.7300000000000005E-4</v>
      </c>
      <c r="AE111" s="33">
        <f t="shared" si="396"/>
        <v>1.2200000000000003E-2</v>
      </c>
      <c r="AF111" s="33">
        <f t="shared" si="396"/>
        <v>0</v>
      </c>
      <c r="AG111" s="33">
        <f t="shared" si="396"/>
        <v>5.8E-4</v>
      </c>
      <c r="AH111" s="33">
        <f t="shared" si="396"/>
        <v>-4.6999999999999999E-4</v>
      </c>
      <c r="AI111" s="30">
        <f t="shared" si="396"/>
        <v>7.5000000000000002E-4</v>
      </c>
      <c r="AJ111" s="30">
        <f t="shared" si="396"/>
        <v>0.34</v>
      </c>
      <c r="AK111" s="76">
        <f>$AK$43</f>
        <v>0</v>
      </c>
      <c r="AL111" s="76">
        <f t="shared" si="397"/>
        <v>0</v>
      </c>
      <c r="AM111" s="76">
        <f t="shared" si="397"/>
        <v>6.7024E-2</v>
      </c>
      <c r="AN111" s="76">
        <f t="shared" si="397"/>
        <v>0.109636</v>
      </c>
      <c r="AO111" s="77">
        <f t="shared" si="398"/>
        <v>13.84</v>
      </c>
      <c r="AP111" s="78">
        <f t="shared" si="441"/>
        <v>0</v>
      </c>
      <c r="AQ111" s="78">
        <f t="shared" si="441"/>
        <v>0</v>
      </c>
      <c r="AR111" s="77">
        <f>ROUND(AC111+(K111*(AD111+AE111+AF111+AG111+AI111+AK111+AH111))+(G111*AJ111),2)</f>
        <v>1827.62</v>
      </c>
      <c r="AS111" s="77">
        <f>ROUND((AA111+AR111)-((CI111*$AZ$1)+(CJ111*$AZ$1)+(K111*AE111)),2)</f>
        <v>10962.19</v>
      </c>
      <c r="AT111" s="77">
        <f t="shared" si="442"/>
        <v>1936.5804854</v>
      </c>
      <c r="AU111" s="27"/>
      <c r="AV111" s="79">
        <f>AV109</f>
        <v>0.7</v>
      </c>
      <c r="AW111" s="79"/>
      <c r="AX111" s="79">
        <f t="shared" si="381"/>
        <v>1</v>
      </c>
      <c r="AY111" s="72">
        <f>IF(G111*500&lt;K111,G111*500,K111)</f>
        <v>125000</v>
      </c>
      <c r="AZ111" s="72">
        <f>K111-AY111</f>
        <v>2749.9999999999854</v>
      </c>
      <c r="BA111" s="27"/>
      <c r="BB111" s="29">
        <f t="shared" ref="BB111:BG111" si="451">BB110</f>
        <v>109</v>
      </c>
      <c r="BC111" s="30">
        <f t="shared" si="451"/>
        <v>0.10088</v>
      </c>
      <c r="BD111" s="30">
        <f t="shared" si="451"/>
        <v>0.10088</v>
      </c>
      <c r="BE111" s="30">
        <f t="shared" si="451"/>
        <v>0</v>
      </c>
      <c r="BF111" s="30">
        <f t="shared" si="451"/>
        <v>0</v>
      </c>
      <c r="BG111" s="30">
        <f t="shared" si="451"/>
        <v>0</v>
      </c>
      <c r="BH111" s="84">
        <f>ROUND(BB111+(BC111*CI111)+(BD111*CJ111)+(BX111*G111),2)</f>
        <v>16868.919999999998</v>
      </c>
      <c r="BI111" s="33">
        <f t="shared" si="434"/>
        <v>0</v>
      </c>
      <c r="BJ111" s="33">
        <f t="shared" si="434"/>
        <v>1</v>
      </c>
      <c r="BK111" s="33">
        <f t="shared" si="434"/>
        <v>5.7300000000000005E-4</v>
      </c>
      <c r="BL111" s="33">
        <f t="shared" si="434"/>
        <v>1.2200000000000003E-2</v>
      </c>
      <c r="BM111" s="33">
        <f t="shared" si="434"/>
        <v>0</v>
      </c>
      <c r="BN111" s="33">
        <f t="shared" si="434"/>
        <v>5.8E-4</v>
      </c>
      <c r="BO111" s="33">
        <f t="shared" si="444"/>
        <v>-4.6999999999999999E-4</v>
      </c>
      <c r="BP111" s="33">
        <f t="shared" si="445"/>
        <v>7.5000000000000002E-4</v>
      </c>
      <c r="BQ111" s="33">
        <f t="shared" si="446"/>
        <v>0.34</v>
      </c>
      <c r="BR111" s="33">
        <f>AK111</f>
        <v>0</v>
      </c>
      <c r="BS111" s="116">
        <f t="shared" si="447"/>
        <v>0</v>
      </c>
      <c r="BT111" s="122">
        <f t="shared" si="447"/>
        <v>1.06</v>
      </c>
      <c r="BU111" s="33">
        <f t="shared" si="299"/>
        <v>0</v>
      </c>
      <c r="BV111" s="33">
        <f t="shared" si="436"/>
        <v>6.7024E-2</v>
      </c>
      <c r="BW111" s="33">
        <f t="shared" si="436"/>
        <v>0.109636</v>
      </c>
      <c r="BX111" s="77">
        <f t="shared" ref="BX111:BY111" si="452">BX105</f>
        <v>15.49</v>
      </c>
      <c r="BY111" s="77">
        <f t="shared" si="452"/>
        <v>0</v>
      </c>
      <c r="BZ111" s="78">
        <f t="shared" si="449"/>
        <v>0</v>
      </c>
      <c r="CA111" s="77">
        <f t="shared" si="415"/>
        <v>2092.62</v>
      </c>
      <c r="CB111" s="77">
        <f>(BH111+CA111)-((CI111*$AZ$1)+(CJ111*$AZ$1)+(K111*BL111))</f>
        <v>13085.039999999997</v>
      </c>
      <c r="CC111" s="77">
        <f t="shared" si="450"/>
        <v>2311.6031663999993</v>
      </c>
      <c r="CD111" s="77"/>
      <c r="CE111" s="27"/>
      <c r="CF111" s="79">
        <f>CF109</f>
        <v>0.7</v>
      </c>
      <c r="CG111" s="79"/>
      <c r="CH111" s="79">
        <f>1-CG111</f>
        <v>1</v>
      </c>
      <c r="CI111" s="72">
        <f t="shared" si="438"/>
        <v>127749.99999999999</v>
      </c>
      <c r="CJ111" s="72">
        <f>K111-CI111</f>
        <v>0</v>
      </c>
      <c r="CK111" s="27"/>
      <c r="CL111" s="72"/>
      <c r="CM111" s="27"/>
      <c r="CN111" s="27">
        <f t="shared" si="403"/>
        <v>-1.43</v>
      </c>
      <c r="CO111" s="27">
        <f t="shared" si="394"/>
        <v>-357.5</v>
      </c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</row>
    <row r="112" spans="1:242">
      <c r="A112" s="28" t="e">
        <f>A111+1</f>
        <v>#REF!</v>
      </c>
      <c r="B112" s="49"/>
      <c r="C112" s="28"/>
      <c r="D112" s="27"/>
      <c r="E112" s="18"/>
      <c r="F112" s="27"/>
      <c r="G112" s="72">
        <v>500</v>
      </c>
      <c r="H112" s="72"/>
      <c r="I112" s="86">
        <v>0</v>
      </c>
      <c r="J112" s="71"/>
      <c r="K112" s="72">
        <f>G112*730*AV112</f>
        <v>255499.99999999997</v>
      </c>
      <c r="L112" s="73"/>
      <c r="M112" s="23">
        <f>AA112+AR112+AT112</f>
        <v>37435.204757600004</v>
      </c>
      <c r="N112" s="23"/>
      <c r="O112" s="130">
        <f t="shared" si="384"/>
        <v>41701.841966199994</v>
      </c>
      <c r="P112" s="74"/>
      <c r="Q112" s="23">
        <f t="shared" si="289"/>
        <v>4266.6400000000003</v>
      </c>
      <c r="R112" s="65"/>
      <c r="S112" s="26">
        <f>ROUND(Q112/M112,3)</f>
        <v>0.114</v>
      </c>
      <c r="T112" s="27"/>
      <c r="U112" s="29">
        <f t="shared" si="395"/>
        <v>97</v>
      </c>
      <c r="V112" s="30">
        <f t="shared" si="395"/>
        <v>8.9660000000000004E-2</v>
      </c>
      <c r="W112" s="30">
        <f t="shared" si="395"/>
        <v>8.9660000000000004E-2</v>
      </c>
      <c r="X112" s="30">
        <f t="shared" si="439"/>
        <v>0</v>
      </c>
      <c r="Y112" s="30">
        <f t="shared" si="439"/>
        <v>0</v>
      </c>
      <c r="Z112" s="30">
        <f t="shared" si="439"/>
        <v>0</v>
      </c>
      <c r="AA112" s="84">
        <f>ROUND(U112+(V112*AY112)+(W112*AZ112)+(AO112*G112),2)</f>
        <v>29925.13</v>
      </c>
      <c r="AB112" s="32"/>
      <c r="AC112" s="33">
        <f t="shared" si="440"/>
        <v>1</v>
      </c>
      <c r="AD112" s="15">
        <f t="shared" si="432"/>
        <v>5.7300000000000005E-4</v>
      </c>
      <c r="AE112" s="33">
        <f t="shared" si="396"/>
        <v>1.2200000000000003E-2</v>
      </c>
      <c r="AF112" s="33">
        <f t="shared" si="396"/>
        <v>0</v>
      </c>
      <c r="AG112" s="33">
        <f t="shared" si="396"/>
        <v>5.8E-4</v>
      </c>
      <c r="AH112" s="33">
        <f t="shared" si="396"/>
        <v>-4.6999999999999999E-4</v>
      </c>
      <c r="AI112" s="30">
        <f t="shared" si="396"/>
        <v>7.5000000000000002E-4</v>
      </c>
      <c r="AJ112" s="30">
        <f t="shared" si="396"/>
        <v>0.34</v>
      </c>
      <c r="AK112" s="76">
        <f>$AK$43</f>
        <v>0</v>
      </c>
      <c r="AL112" s="76">
        <f t="shared" si="397"/>
        <v>0</v>
      </c>
      <c r="AM112" s="76">
        <f t="shared" si="397"/>
        <v>6.7024E-2</v>
      </c>
      <c r="AN112" s="76">
        <f t="shared" si="397"/>
        <v>0.109636</v>
      </c>
      <c r="AO112" s="77">
        <f t="shared" si="398"/>
        <v>13.84</v>
      </c>
      <c r="AP112" s="78">
        <f t="shared" si="441"/>
        <v>0</v>
      </c>
      <c r="AQ112" s="78">
        <f t="shared" si="441"/>
        <v>0</v>
      </c>
      <c r="AR112" s="77">
        <f>ROUND(AC112+(K112*(AD112+AE112+AF112+AG112+AI112+AK112+AH112))+(G112*AJ112),2)</f>
        <v>3654.23</v>
      </c>
      <c r="AS112" s="77">
        <f>ROUND((AA112+AR112)-((CI112*$AZ$1)+(CJ112*$AZ$1)+(K112*AE112)),2)</f>
        <v>21826.36</v>
      </c>
      <c r="AT112" s="77">
        <f t="shared" si="442"/>
        <v>3855.8447575999999</v>
      </c>
      <c r="AU112" s="27"/>
      <c r="AV112" s="79">
        <f>AV109</f>
        <v>0.7</v>
      </c>
      <c r="AW112" s="79"/>
      <c r="AX112" s="79">
        <f t="shared" si="381"/>
        <v>1</v>
      </c>
      <c r="AY112" s="72">
        <f>IF(G112*500&lt;K112,G112*500,K112)</f>
        <v>250000</v>
      </c>
      <c r="AZ112" s="72">
        <f>K112-AY112</f>
        <v>5499.9999999999709</v>
      </c>
      <c r="BA112" s="27"/>
      <c r="BB112" s="29">
        <f t="shared" ref="BB112:BG112" si="453">BB111</f>
        <v>109</v>
      </c>
      <c r="BC112" s="30">
        <f t="shared" si="453"/>
        <v>0.10088</v>
      </c>
      <c r="BD112" s="30">
        <f t="shared" si="453"/>
        <v>0.10088</v>
      </c>
      <c r="BE112" s="30">
        <f t="shared" si="453"/>
        <v>0</v>
      </c>
      <c r="BF112" s="30">
        <f t="shared" si="453"/>
        <v>0</v>
      </c>
      <c r="BG112" s="30">
        <f t="shared" si="453"/>
        <v>0</v>
      </c>
      <c r="BH112" s="84">
        <f>ROUND(BB112+(BC112*CI112)+(BD112*CJ112)+(BX112*G112),2)</f>
        <v>33628.839999999997</v>
      </c>
      <c r="BI112" s="33">
        <f t="shared" si="434"/>
        <v>0</v>
      </c>
      <c r="BJ112" s="33">
        <f t="shared" si="434"/>
        <v>1</v>
      </c>
      <c r="BK112" s="33">
        <f t="shared" si="434"/>
        <v>5.7300000000000005E-4</v>
      </c>
      <c r="BL112" s="33">
        <f t="shared" si="434"/>
        <v>1.2200000000000003E-2</v>
      </c>
      <c r="BM112" s="33">
        <f t="shared" si="434"/>
        <v>0</v>
      </c>
      <c r="BN112" s="33">
        <f t="shared" si="434"/>
        <v>5.8E-4</v>
      </c>
      <c r="BO112" s="33">
        <f t="shared" si="444"/>
        <v>-4.6999999999999999E-4</v>
      </c>
      <c r="BP112" s="33">
        <f t="shared" si="445"/>
        <v>7.5000000000000002E-4</v>
      </c>
      <c r="BQ112" s="33">
        <f t="shared" si="446"/>
        <v>0.34</v>
      </c>
      <c r="BR112" s="33">
        <f>AK112</f>
        <v>0</v>
      </c>
      <c r="BS112" s="116">
        <f t="shared" si="447"/>
        <v>0</v>
      </c>
      <c r="BT112" s="122">
        <f t="shared" si="447"/>
        <v>1.06</v>
      </c>
      <c r="BU112" s="33">
        <f t="shared" si="299"/>
        <v>0</v>
      </c>
      <c r="BV112" s="33">
        <f t="shared" si="436"/>
        <v>6.7024E-2</v>
      </c>
      <c r="BW112" s="33">
        <f t="shared" si="436"/>
        <v>0.109636</v>
      </c>
      <c r="BX112" s="77">
        <f t="shared" ref="BX112:BY112" si="454">BX106</f>
        <v>15.49</v>
      </c>
      <c r="BY112" s="77">
        <f t="shared" si="454"/>
        <v>0</v>
      </c>
      <c r="BZ112" s="78">
        <f t="shared" si="449"/>
        <v>0</v>
      </c>
      <c r="CA112" s="77">
        <f t="shared" si="415"/>
        <v>4184.2299999999996</v>
      </c>
      <c r="CB112" s="77">
        <f>(BH112+CA112)-((CI112*$AZ$1)+(CJ112*$AZ$1)+(K112*BL112))</f>
        <v>26060.069999999992</v>
      </c>
      <c r="CC112" s="77">
        <f t="shared" si="450"/>
        <v>4603.7719661999981</v>
      </c>
      <c r="CD112" s="77"/>
      <c r="CE112" s="27"/>
      <c r="CF112" s="79">
        <f>CF109</f>
        <v>0.7</v>
      </c>
      <c r="CG112" s="79"/>
      <c r="CH112" s="79">
        <f>1-CG112</f>
        <v>1</v>
      </c>
      <c r="CI112" s="72">
        <f t="shared" si="438"/>
        <v>255499.99999999997</v>
      </c>
      <c r="CJ112" s="72">
        <f>K112-CI112</f>
        <v>0</v>
      </c>
      <c r="CK112" s="27"/>
      <c r="CL112" s="72"/>
      <c r="CM112" s="27"/>
      <c r="CN112" s="27">
        <f t="shared" si="403"/>
        <v>-1.43</v>
      </c>
      <c r="CO112" s="27">
        <f t="shared" si="394"/>
        <v>-715</v>
      </c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</row>
    <row r="113" spans="1:242">
      <c r="A113" s="28" t="e">
        <f>A112+1</f>
        <v>#REF!</v>
      </c>
      <c r="B113" s="49"/>
      <c r="C113" s="28"/>
      <c r="D113" s="27"/>
      <c r="E113" s="18"/>
      <c r="F113" s="27"/>
      <c r="G113" s="72">
        <v>750</v>
      </c>
      <c r="H113" s="72"/>
      <c r="I113" s="86">
        <v>0</v>
      </c>
      <c r="J113" s="71"/>
      <c r="K113" s="72">
        <f>G113*730*AV113</f>
        <v>383250</v>
      </c>
      <c r="L113" s="73"/>
      <c r="M113" s="23">
        <f>AA113+AR113+AT113</f>
        <v>56095.162562999998</v>
      </c>
      <c r="N113" s="23"/>
      <c r="O113" s="130">
        <f t="shared" si="384"/>
        <v>62488.052532599999</v>
      </c>
      <c r="P113" s="74"/>
      <c r="Q113" s="23">
        <f t="shared" si="289"/>
        <v>6392.89</v>
      </c>
      <c r="R113" s="65"/>
      <c r="S113" s="26">
        <f>ROUND(Q113/M113,3)</f>
        <v>0.114</v>
      </c>
      <c r="T113" s="27"/>
      <c r="U113" s="29">
        <f t="shared" si="395"/>
        <v>97</v>
      </c>
      <c r="V113" s="30">
        <f t="shared" si="395"/>
        <v>8.9660000000000004E-2</v>
      </c>
      <c r="W113" s="30">
        <f t="shared" si="395"/>
        <v>8.9660000000000004E-2</v>
      </c>
      <c r="X113" s="30">
        <f t="shared" si="439"/>
        <v>0</v>
      </c>
      <c r="Y113" s="30">
        <f t="shared" si="439"/>
        <v>0</v>
      </c>
      <c r="Z113" s="30">
        <f t="shared" si="439"/>
        <v>0</v>
      </c>
      <c r="AA113" s="84">
        <f>ROUND(U113+(V113*AY113)+(W113*AZ113)+(AO113*G113),2)</f>
        <v>44839.199999999997</v>
      </c>
      <c r="AB113" s="32"/>
      <c r="AC113" s="33">
        <f t="shared" si="440"/>
        <v>1</v>
      </c>
      <c r="AD113" s="15">
        <f t="shared" si="432"/>
        <v>5.7300000000000005E-4</v>
      </c>
      <c r="AE113" s="33">
        <f t="shared" si="396"/>
        <v>1.2200000000000003E-2</v>
      </c>
      <c r="AF113" s="33">
        <f t="shared" si="396"/>
        <v>0</v>
      </c>
      <c r="AG113" s="33">
        <f t="shared" si="396"/>
        <v>5.8E-4</v>
      </c>
      <c r="AH113" s="33">
        <f t="shared" si="396"/>
        <v>-4.6999999999999999E-4</v>
      </c>
      <c r="AI113" s="30">
        <f t="shared" si="396"/>
        <v>7.5000000000000002E-4</v>
      </c>
      <c r="AJ113" s="30">
        <f t="shared" si="396"/>
        <v>0.34</v>
      </c>
      <c r="AK113" s="76">
        <f>$AK$43</f>
        <v>0</v>
      </c>
      <c r="AL113" s="76">
        <f t="shared" si="397"/>
        <v>0</v>
      </c>
      <c r="AM113" s="76">
        <f t="shared" si="397"/>
        <v>6.7024E-2</v>
      </c>
      <c r="AN113" s="76">
        <f t="shared" si="397"/>
        <v>0.109636</v>
      </c>
      <c r="AO113" s="77">
        <f t="shared" si="398"/>
        <v>13.84</v>
      </c>
      <c r="AP113" s="78">
        <f t="shared" si="441"/>
        <v>0</v>
      </c>
      <c r="AQ113" s="78">
        <f t="shared" si="441"/>
        <v>0</v>
      </c>
      <c r="AR113" s="77">
        <f>ROUND(AC113+(K113*(AD113+AE113+AF113+AG113+AI113+AK113+AH113))+(G113*AJ113),2)</f>
        <v>5480.85</v>
      </c>
      <c r="AS113" s="77">
        <f>ROUND((AA113+AR113)-((CI113*$AZ$1)+(CJ113*$AZ$1)+(K113*AE113)),2)</f>
        <v>32690.55</v>
      </c>
      <c r="AT113" s="77">
        <f t="shared" si="442"/>
        <v>5775.1125629999997</v>
      </c>
      <c r="AU113" s="27"/>
      <c r="AV113" s="79">
        <f>AV109</f>
        <v>0.7</v>
      </c>
      <c r="AW113" s="79"/>
      <c r="AX113" s="79">
        <f t="shared" si="381"/>
        <v>1</v>
      </c>
      <c r="AY113" s="72">
        <f>IF(G113*500&lt;K113,G113*500,K113)</f>
        <v>375000</v>
      </c>
      <c r="AZ113" s="72">
        <f>K113-AY113</f>
        <v>8250</v>
      </c>
      <c r="BA113" s="27"/>
      <c r="BB113" s="29">
        <f t="shared" ref="BB113:BG113" si="455">BB112</f>
        <v>109</v>
      </c>
      <c r="BC113" s="30">
        <f t="shared" si="455"/>
        <v>0.10088</v>
      </c>
      <c r="BD113" s="30">
        <f t="shared" si="455"/>
        <v>0.10088</v>
      </c>
      <c r="BE113" s="30">
        <f t="shared" si="455"/>
        <v>0</v>
      </c>
      <c r="BF113" s="30">
        <f t="shared" si="455"/>
        <v>0</v>
      </c>
      <c r="BG113" s="30">
        <f t="shared" si="455"/>
        <v>0</v>
      </c>
      <c r="BH113" s="84">
        <f>ROUND(BB113+(BC113*CI113)+(BD113*CJ113)+(BX113*G113),2)</f>
        <v>50388.76</v>
      </c>
      <c r="BI113" s="33">
        <f t="shared" si="434"/>
        <v>0</v>
      </c>
      <c r="BJ113" s="33">
        <f t="shared" si="434"/>
        <v>1</v>
      </c>
      <c r="BK113" s="33">
        <f t="shared" si="434"/>
        <v>5.7300000000000005E-4</v>
      </c>
      <c r="BL113" s="33">
        <f t="shared" si="434"/>
        <v>1.2200000000000003E-2</v>
      </c>
      <c r="BM113" s="33">
        <f t="shared" si="434"/>
        <v>0</v>
      </c>
      <c r="BN113" s="33">
        <f t="shared" si="434"/>
        <v>5.8E-4</v>
      </c>
      <c r="BO113" s="33">
        <f t="shared" si="444"/>
        <v>-4.6999999999999999E-4</v>
      </c>
      <c r="BP113" s="33">
        <f t="shared" si="445"/>
        <v>7.5000000000000002E-4</v>
      </c>
      <c r="BQ113" s="33">
        <f t="shared" si="446"/>
        <v>0.34</v>
      </c>
      <c r="BR113" s="33">
        <f>AK113</f>
        <v>0</v>
      </c>
      <c r="BS113" s="116">
        <f t="shared" si="447"/>
        <v>0</v>
      </c>
      <c r="BT113" s="122">
        <f t="shared" si="447"/>
        <v>1.06</v>
      </c>
      <c r="BU113" s="33">
        <f t="shared" si="299"/>
        <v>0</v>
      </c>
      <c r="BV113" s="33">
        <f t="shared" si="436"/>
        <v>6.7024E-2</v>
      </c>
      <c r="BW113" s="33">
        <f t="shared" si="436"/>
        <v>0.109636</v>
      </c>
      <c r="BX113" s="77">
        <f t="shared" ref="BX113" si="456">BX107</f>
        <v>15.49</v>
      </c>
      <c r="BY113" s="77">
        <f>BY107</f>
        <v>0</v>
      </c>
      <c r="BZ113" s="78">
        <f t="shared" si="449"/>
        <v>0</v>
      </c>
      <c r="CA113" s="77">
        <f t="shared" si="415"/>
        <v>6275.85</v>
      </c>
      <c r="CB113" s="77">
        <f>(BH113+CA113)-((CI113*$AZ$1)+(CJ113*$AZ$1)+(K113*BL113))</f>
        <v>39035.11</v>
      </c>
      <c r="CC113" s="77">
        <f t="shared" si="450"/>
        <v>6895.9425326</v>
      </c>
      <c r="CD113" s="77"/>
      <c r="CE113" s="27"/>
      <c r="CF113" s="79">
        <f>CF109</f>
        <v>0.7</v>
      </c>
      <c r="CG113" s="79"/>
      <c r="CH113" s="79">
        <f>1-CG113</f>
        <v>1</v>
      </c>
      <c r="CI113" s="72">
        <f t="shared" si="438"/>
        <v>383250</v>
      </c>
      <c r="CJ113" s="72">
        <f>K113-CI113</f>
        <v>0</v>
      </c>
      <c r="CK113" s="27"/>
      <c r="CL113" s="72"/>
      <c r="CM113" s="27"/>
      <c r="CN113" s="27">
        <f t="shared" si="403"/>
        <v>-1.43</v>
      </c>
      <c r="CO113" s="27">
        <f t="shared" si="394"/>
        <v>-1072.5</v>
      </c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</row>
    <row r="114" spans="1:242">
      <c r="A114" s="48"/>
      <c r="B114" s="49"/>
      <c r="C114" s="48"/>
      <c r="D114" s="50"/>
      <c r="E114" s="51"/>
      <c r="F114" s="52"/>
      <c r="G114" s="53"/>
      <c r="H114" s="53"/>
      <c r="I114" s="86"/>
      <c r="J114" s="54"/>
      <c r="K114" s="89"/>
      <c r="L114" s="56"/>
      <c r="M114" s="23"/>
      <c r="N114" s="57"/>
      <c r="O114" s="130"/>
      <c r="P114" s="58"/>
      <c r="Q114" s="57"/>
      <c r="R114" s="59"/>
      <c r="S114" s="60"/>
      <c r="T114" s="27"/>
      <c r="U114" s="29"/>
      <c r="V114" s="30"/>
      <c r="W114" s="30"/>
      <c r="X114" s="30"/>
      <c r="Y114" s="30"/>
      <c r="Z114" s="30"/>
      <c r="AA114" s="31"/>
      <c r="AB114" s="32"/>
      <c r="AC114" s="33"/>
      <c r="AE114" s="33"/>
      <c r="AF114" s="33"/>
      <c r="AG114" s="33"/>
      <c r="AH114" s="33"/>
      <c r="AI114" s="30"/>
      <c r="AJ114" s="30"/>
      <c r="AK114" s="76"/>
      <c r="AL114" s="76"/>
      <c r="AM114" s="76"/>
      <c r="AN114" s="76"/>
      <c r="AO114" s="77"/>
      <c r="AP114" s="78"/>
      <c r="AQ114" s="78"/>
      <c r="AR114" s="77"/>
      <c r="AS114" s="77"/>
      <c r="AT114" s="77"/>
      <c r="AU114" s="27"/>
      <c r="AV114" s="79"/>
      <c r="AW114" s="79"/>
      <c r="AX114" s="79"/>
      <c r="AY114" s="79"/>
      <c r="AZ114" s="79"/>
      <c r="BA114" s="27"/>
      <c r="BB114" s="29"/>
      <c r="BC114" s="30"/>
      <c r="BD114" s="30"/>
      <c r="BE114" s="30"/>
      <c r="BF114" s="30"/>
      <c r="BG114" s="30"/>
      <c r="BH114" s="84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116"/>
      <c r="BT114" s="116"/>
      <c r="BU114" s="33"/>
      <c r="BV114" s="33"/>
      <c r="BW114" s="33"/>
      <c r="BX114" s="77"/>
      <c r="BY114" s="77"/>
      <c r="BZ114" s="78"/>
      <c r="CA114" s="77"/>
      <c r="CB114" s="77"/>
      <c r="CC114" s="77"/>
      <c r="CD114" s="77"/>
      <c r="CE114" s="27"/>
      <c r="CF114" s="79"/>
      <c r="CG114" s="79"/>
      <c r="CH114" s="79"/>
      <c r="CI114" s="72"/>
      <c r="CJ114" s="72"/>
      <c r="CK114" s="27"/>
      <c r="CL114" s="27"/>
      <c r="CM114" s="27"/>
      <c r="CN114" s="27">
        <f t="shared" si="403"/>
        <v>-1.43</v>
      </c>
      <c r="CO114" s="27">
        <f t="shared" si="394"/>
        <v>0</v>
      </c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</row>
    <row r="115" spans="1:242">
      <c r="A115" s="28" t="e">
        <f>A113+1</f>
        <v>#REF!</v>
      </c>
      <c r="B115" s="27"/>
      <c r="C115" s="69" t="s">
        <v>31</v>
      </c>
      <c r="D115" s="68"/>
      <c r="E115" s="69" t="s">
        <v>31</v>
      </c>
      <c r="F115" s="27"/>
      <c r="G115" s="72">
        <v>125</v>
      </c>
      <c r="H115" s="72"/>
      <c r="I115" s="86">
        <v>0</v>
      </c>
      <c r="J115" s="71"/>
      <c r="K115" s="72">
        <f>G115*730*AV115</f>
        <v>36500</v>
      </c>
      <c r="L115" s="73"/>
      <c r="M115" s="23">
        <f>AA115+AR115+AT115</f>
        <v>5796.8981690000001</v>
      </c>
      <c r="N115" s="23"/>
      <c r="O115" s="130">
        <f t="shared" si="384"/>
        <v>6396.6028918000011</v>
      </c>
      <c r="P115" s="74"/>
      <c r="Q115" s="23">
        <f t="shared" si="289"/>
        <v>599.70000000000005</v>
      </c>
      <c r="R115" s="65"/>
      <c r="S115" s="26">
        <f>ROUND(Q115/M115,3)</f>
        <v>0.10299999999999999</v>
      </c>
      <c r="T115" s="27"/>
      <c r="U115" s="29">
        <v>145</v>
      </c>
      <c r="V115" s="30">
        <v>8.1199999999999994E-2</v>
      </c>
      <c r="W115" s="30">
        <f>V115</f>
        <v>8.1199999999999994E-2</v>
      </c>
      <c r="X115" s="30">
        <v>0</v>
      </c>
      <c r="Y115" s="30">
        <v>0</v>
      </c>
      <c r="Z115" s="30">
        <v>0</v>
      </c>
      <c r="AA115" s="84">
        <f>ROUND(U115+(V115*AY115)+(W115*AZ115)+(AO115*G115),2)</f>
        <v>4637.55</v>
      </c>
      <c r="AB115" s="32"/>
      <c r="AC115" s="33">
        <f>$AC$43</f>
        <v>1</v>
      </c>
      <c r="AD115" s="15">
        <f t="shared" si="432"/>
        <v>5.7300000000000005E-4</v>
      </c>
      <c r="AE115" s="33">
        <v>1.2200000000000003E-2</v>
      </c>
      <c r="AF115" s="33">
        <f>AF$91</f>
        <v>0</v>
      </c>
      <c r="AG115" s="33">
        <v>5.8E-4</v>
      </c>
      <c r="AH115" s="33">
        <v>-4.6999999999999999E-4</v>
      </c>
      <c r="AI115" s="30">
        <v>7.5000000000000002E-4</v>
      </c>
      <c r="AJ115" s="30">
        <v>0.34</v>
      </c>
      <c r="AK115" s="76">
        <f>$AK$43</f>
        <v>0</v>
      </c>
      <c r="AL115" s="76">
        <v>0</v>
      </c>
      <c r="AM115" s="76">
        <v>6.7024E-2</v>
      </c>
      <c r="AN115" s="76">
        <v>0.109636</v>
      </c>
      <c r="AO115" s="77">
        <v>12.23</v>
      </c>
      <c r="AP115" s="78">
        <v>0</v>
      </c>
      <c r="AQ115" s="78">
        <v>0</v>
      </c>
      <c r="AR115" s="77">
        <f>ROUND(AC115+(K115*(AD115+AE115+AF115+AG115+AI115+AK115+AH115))+(G115*AJ115),2)</f>
        <v>541.1</v>
      </c>
      <c r="AS115" s="77">
        <f>ROUND((AA115+AR115)-((CI115*$AZ$1)+(CJ115*$AZ$1)+(K115*AE115)),2)</f>
        <v>3499.65</v>
      </c>
      <c r="AT115" s="77">
        <f t="shared" si="442"/>
        <v>618.24816899999996</v>
      </c>
      <c r="AU115" s="27"/>
      <c r="AV115" s="79">
        <f>+E116</f>
        <v>0.4</v>
      </c>
      <c r="AW115" s="79"/>
      <c r="AX115" s="79">
        <f t="shared" ref="AX115:AX149" si="457">1-AW115</f>
        <v>1</v>
      </c>
      <c r="AY115" s="72">
        <f>IF(G115*500&lt;K115,G115*500,K115)</f>
        <v>36500</v>
      </c>
      <c r="AZ115" s="72">
        <f>K115-AY115</f>
        <v>0</v>
      </c>
      <c r="BA115" s="27"/>
      <c r="BB115" s="77">
        <f>'Rate Export from RD'!B48</f>
        <v>163</v>
      </c>
      <c r="BC115" s="80">
        <f>'Rate Export from RD'!C48</f>
        <v>9.2120000000000007E-2</v>
      </c>
      <c r="BD115" s="80">
        <f>BC115</f>
        <v>9.2120000000000007E-2</v>
      </c>
      <c r="BE115" s="30"/>
      <c r="BF115" s="30"/>
      <c r="BG115" s="30"/>
      <c r="BH115" s="84">
        <f>ROUND(BB115+(BC115*CI115)+(BD115*CJ115)+(BX115*G115),2)</f>
        <v>5166.63</v>
      </c>
      <c r="BI115" s="33">
        <f t="shared" ref="BI115:BN119" si="458">AB115</f>
        <v>0</v>
      </c>
      <c r="BJ115" s="33">
        <f t="shared" si="458"/>
        <v>1</v>
      </c>
      <c r="BK115" s="33">
        <f t="shared" si="458"/>
        <v>5.7300000000000005E-4</v>
      </c>
      <c r="BL115" s="33">
        <f t="shared" si="458"/>
        <v>1.2200000000000003E-2</v>
      </c>
      <c r="BM115" s="33">
        <f t="shared" si="458"/>
        <v>0</v>
      </c>
      <c r="BN115" s="33">
        <f t="shared" si="458"/>
        <v>5.8E-4</v>
      </c>
      <c r="BO115" s="33">
        <f t="shared" ref="BO115:BQ115" si="459">AH115</f>
        <v>-4.6999999999999999E-4</v>
      </c>
      <c r="BP115" s="33">
        <f t="shared" si="459"/>
        <v>7.5000000000000002E-4</v>
      </c>
      <c r="BQ115" s="33">
        <f t="shared" si="459"/>
        <v>0.34</v>
      </c>
      <c r="BR115" s="33">
        <f>AK115</f>
        <v>0</v>
      </c>
      <c r="BS115" s="116">
        <v>0</v>
      </c>
      <c r="BT115" s="122">
        <v>1.06</v>
      </c>
      <c r="BU115" s="33">
        <f>AL115</f>
        <v>0</v>
      </c>
      <c r="BV115" s="33">
        <f>AM115</f>
        <v>6.7024E-2</v>
      </c>
      <c r="BW115" s="33">
        <f>AN115</f>
        <v>0.109636</v>
      </c>
      <c r="BX115" s="77">
        <f>'Rate Export from RD'!D48</f>
        <v>13.13</v>
      </c>
      <c r="BY115" s="77">
        <v>0</v>
      </c>
      <c r="BZ115" s="78">
        <v>0</v>
      </c>
      <c r="CA115" s="77">
        <f t="shared" si="415"/>
        <v>673.6</v>
      </c>
      <c r="CB115" s="77">
        <f>(BH115+CA115)-((CI115*$AZ$1)+(CJ115*$AZ$1)+(K115*BL115))</f>
        <v>4161.2300000000005</v>
      </c>
      <c r="CC115" s="77">
        <f t="shared" si="450"/>
        <v>735.12289180000016</v>
      </c>
      <c r="CD115" s="77"/>
      <c r="CE115" s="27"/>
      <c r="CF115" s="79">
        <f>$E$116</f>
        <v>0.4</v>
      </c>
      <c r="CG115" s="79"/>
      <c r="CH115" s="79">
        <f>1-CG115</f>
        <v>1</v>
      </c>
      <c r="CI115" s="72">
        <f>IF(G115*500&lt;K115,G115*500,K115)</f>
        <v>36500</v>
      </c>
      <c r="CJ115" s="72">
        <f>K115-CI115</f>
        <v>0</v>
      </c>
      <c r="CK115" s="27"/>
      <c r="CL115" s="27"/>
      <c r="CM115" s="27"/>
      <c r="CN115" s="27">
        <f t="shared" si="403"/>
        <v>-1.43</v>
      </c>
      <c r="CO115" s="27">
        <f t="shared" si="394"/>
        <v>-178.75</v>
      </c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</row>
    <row r="116" spans="1:242">
      <c r="A116" s="28" t="e">
        <f>A115+1</f>
        <v>#REF!</v>
      </c>
      <c r="B116" s="27"/>
      <c r="C116" s="28" t="s">
        <v>19</v>
      </c>
      <c r="D116" s="27"/>
      <c r="E116" s="85">
        <v>0.4</v>
      </c>
      <c r="F116" s="27"/>
      <c r="G116" s="72">
        <v>225</v>
      </c>
      <c r="H116" s="72"/>
      <c r="I116" s="86">
        <v>0</v>
      </c>
      <c r="J116" s="71"/>
      <c r="K116" s="72">
        <f>G116*730*AV116</f>
        <v>65700</v>
      </c>
      <c r="L116" s="73"/>
      <c r="M116" s="23">
        <f>AA116+AR116+AT116</f>
        <v>10296.9945828</v>
      </c>
      <c r="N116" s="23"/>
      <c r="O116" s="130">
        <f t="shared" si="384"/>
        <v>11359.514473200001</v>
      </c>
      <c r="P116" s="74"/>
      <c r="Q116" s="23">
        <f t="shared" si="289"/>
        <v>1062.52</v>
      </c>
      <c r="R116" s="65"/>
      <c r="S116" s="26">
        <f>ROUND(Q116/M116,3)</f>
        <v>0.10299999999999999</v>
      </c>
      <c r="T116" s="27"/>
      <c r="U116" s="29">
        <f>U$115</f>
        <v>145</v>
      </c>
      <c r="V116" s="30">
        <f>V$115</f>
        <v>8.1199999999999994E-2</v>
      </c>
      <c r="W116" s="30">
        <f>W$115</f>
        <v>8.1199999999999994E-2</v>
      </c>
      <c r="X116" s="30">
        <f t="shared" ref="X116:Z119" si="460">X115</f>
        <v>0</v>
      </c>
      <c r="Y116" s="30">
        <f t="shared" si="460"/>
        <v>0</v>
      </c>
      <c r="Z116" s="30">
        <f t="shared" si="460"/>
        <v>0</v>
      </c>
      <c r="AA116" s="84">
        <f>ROUND(U116+(V116*AY116)+(W116*AZ116)+(AO116*G116),2)</f>
        <v>8231.59</v>
      </c>
      <c r="AB116" s="32"/>
      <c r="AC116" s="33">
        <f t="shared" ref="AC116:AC119" si="461">$AC$43</f>
        <v>1</v>
      </c>
      <c r="AD116" s="15">
        <f t="shared" si="432"/>
        <v>5.7300000000000005E-4</v>
      </c>
      <c r="AE116" s="33">
        <f t="shared" ref="AE116:AJ116" si="462">AE$115</f>
        <v>1.2200000000000003E-2</v>
      </c>
      <c r="AF116" s="33">
        <f>AF$91</f>
        <v>0</v>
      </c>
      <c r="AG116" s="33">
        <f t="shared" si="462"/>
        <v>5.8E-4</v>
      </c>
      <c r="AH116" s="33">
        <f t="shared" si="462"/>
        <v>-4.6999999999999999E-4</v>
      </c>
      <c r="AI116" s="30">
        <f t="shared" si="462"/>
        <v>7.5000000000000002E-4</v>
      </c>
      <c r="AJ116" s="30">
        <f t="shared" si="462"/>
        <v>0.34</v>
      </c>
      <c r="AK116" s="76">
        <f>$AK$43</f>
        <v>0</v>
      </c>
      <c r="AL116" s="76">
        <f>AL$115</f>
        <v>0</v>
      </c>
      <c r="AM116" s="76">
        <f>AM$115</f>
        <v>6.7024E-2</v>
      </c>
      <c r="AN116" s="76">
        <f>AN$115</f>
        <v>0.109636</v>
      </c>
      <c r="AO116" s="77">
        <f>AO$115</f>
        <v>12.23</v>
      </c>
      <c r="AP116" s="78">
        <f t="shared" ref="AP116:AQ119" si="463">AP115</f>
        <v>0</v>
      </c>
      <c r="AQ116" s="78">
        <f>AQ115</f>
        <v>0</v>
      </c>
      <c r="AR116" s="77">
        <f>ROUND(AC116+(K116*(AD116+AE116+AF116+AG116+AI116+AK116+AH116))+(G116*AJ116),2)</f>
        <v>973.19</v>
      </c>
      <c r="AS116" s="77">
        <f>ROUND((AA116+AR116)-((CI116*$AZ$1)+(CJ116*$AZ$1)+(K116*AE116)),2)</f>
        <v>6182.58</v>
      </c>
      <c r="AT116" s="77">
        <f t="shared" si="442"/>
        <v>1092.2145827999998</v>
      </c>
      <c r="AU116" s="27"/>
      <c r="AV116" s="79">
        <f>$E$116</f>
        <v>0.4</v>
      </c>
      <c r="AW116" s="79"/>
      <c r="AX116" s="79">
        <f t="shared" si="457"/>
        <v>1</v>
      </c>
      <c r="AY116" s="72">
        <f>IF(G116*500&lt;K116,G116*500,K116)</f>
        <v>65700</v>
      </c>
      <c r="AZ116" s="72">
        <f>K116-AY116</f>
        <v>0</v>
      </c>
      <c r="BA116" s="27"/>
      <c r="BB116" s="29">
        <f t="shared" ref="BB116:BG116" si="464">BB115</f>
        <v>163</v>
      </c>
      <c r="BC116" s="30">
        <f t="shared" si="464"/>
        <v>9.2120000000000007E-2</v>
      </c>
      <c r="BD116" s="30">
        <f t="shared" si="464"/>
        <v>9.2120000000000007E-2</v>
      </c>
      <c r="BE116" s="30">
        <f t="shared" si="464"/>
        <v>0</v>
      </c>
      <c r="BF116" s="30">
        <f t="shared" si="464"/>
        <v>0</v>
      </c>
      <c r="BG116" s="30">
        <f t="shared" si="464"/>
        <v>0</v>
      </c>
      <c r="BH116" s="84">
        <f>ROUND(BB116+(BC116*CI116)+(BD116*CJ116)+(BX116*G116),2)</f>
        <v>9169.5300000000007</v>
      </c>
      <c r="BI116" s="33">
        <f t="shared" si="458"/>
        <v>0</v>
      </c>
      <c r="BJ116" s="33">
        <f t="shared" si="458"/>
        <v>1</v>
      </c>
      <c r="BK116" s="33">
        <f t="shared" si="458"/>
        <v>5.7300000000000005E-4</v>
      </c>
      <c r="BL116" s="33">
        <f t="shared" si="458"/>
        <v>1.2200000000000003E-2</v>
      </c>
      <c r="BM116" s="33">
        <f t="shared" si="458"/>
        <v>0</v>
      </c>
      <c r="BN116" s="33">
        <f t="shared" si="458"/>
        <v>5.8E-4</v>
      </c>
      <c r="BO116" s="33">
        <f t="shared" si="444"/>
        <v>-4.6999999999999999E-4</v>
      </c>
      <c r="BP116" s="33">
        <f t="shared" si="445"/>
        <v>7.5000000000000002E-4</v>
      </c>
      <c r="BQ116" s="33">
        <f t="shared" si="446"/>
        <v>0.34</v>
      </c>
      <c r="BR116" s="33">
        <f>AK116</f>
        <v>0</v>
      </c>
      <c r="BS116" s="116">
        <f t="shared" si="447"/>
        <v>0</v>
      </c>
      <c r="BT116" s="122">
        <f t="shared" si="447"/>
        <v>1.06</v>
      </c>
      <c r="BU116" s="33">
        <f t="shared" si="299"/>
        <v>0</v>
      </c>
      <c r="BV116" s="33">
        <f t="shared" ref="BV116:BW119" si="465">AM116</f>
        <v>6.7024E-2</v>
      </c>
      <c r="BW116" s="33">
        <f t="shared" si="465"/>
        <v>0.109636</v>
      </c>
      <c r="BX116" s="77">
        <f>BX115</f>
        <v>13.13</v>
      </c>
      <c r="BY116" s="77">
        <f>BY115</f>
        <v>0</v>
      </c>
      <c r="BZ116" s="78">
        <f t="shared" ref="BZ116:BZ119" si="466">BZ115</f>
        <v>0</v>
      </c>
      <c r="CA116" s="77">
        <f t="shared" si="415"/>
        <v>1211.69</v>
      </c>
      <c r="CB116" s="77">
        <f>(BH116+CA116)-((CI116*$AZ$1)+(CJ116*$AZ$1)+(K116*BL116))</f>
        <v>7359.0200000000013</v>
      </c>
      <c r="CC116" s="77">
        <f t="shared" si="450"/>
        <v>1300.0444732000003</v>
      </c>
      <c r="CD116" s="77"/>
      <c r="CE116" s="27"/>
      <c r="CF116" s="79">
        <f>CF115</f>
        <v>0.4</v>
      </c>
      <c r="CG116" s="79"/>
      <c r="CH116" s="79">
        <f>1-CG116</f>
        <v>1</v>
      </c>
      <c r="CI116" s="72">
        <f>IF(G116*500&lt;K116,G116*500,K116)</f>
        <v>65700</v>
      </c>
      <c r="CJ116" s="72">
        <f>K116-CI116</f>
        <v>0</v>
      </c>
      <c r="CK116" s="27"/>
      <c r="CL116" s="27"/>
      <c r="CM116" s="27"/>
      <c r="CN116" s="27">
        <f t="shared" si="403"/>
        <v>-1.43</v>
      </c>
      <c r="CO116" s="27">
        <f t="shared" si="394"/>
        <v>-321.75</v>
      </c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</row>
    <row r="117" spans="1:242">
      <c r="A117" s="28" t="e">
        <f>A116+1</f>
        <v>#REF!</v>
      </c>
      <c r="B117" s="27"/>
      <c r="C117" s="65"/>
      <c r="D117" s="27"/>
      <c r="E117" s="85"/>
      <c r="F117" s="27"/>
      <c r="G117" s="72">
        <v>315</v>
      </c>
      <c r="H117" s="72"/>
      <c r="I117" s="86">
        <v>0</v>
      </c>
      <c r="J117" s="71"/>
      <c r="K117" s="72">
        <f>G117*730*AV117</f>
        <v>91980</v>
      </c>
      <c r="L117" s="73"/>
      <c r="M117" s="23">
        <f>AA117+AR117+AT117</f>
        <v>14347.073118599999</v>
      </c>
      <c r="N117" s="23"/>
      <c r="O117" s="130">
        <f t="shared" si="384"/>
        <v>15826.1337198</v>
      </c>
      <c r="P117" s="74"/>
      <c r="Q117" s="23">
        <f t="shared" si="289"/>
        <v>1479.06</v>
      </c>
      <c r="R117" s="65"/>
      <c r="S117" s="26">
        <f>ROUND(Q117/M117,3)</f>
        <v>0.10299999999999999</v>
      </c>
      <c r="T117" s="27"/>
      <c r="U117" s="29">
        <f t="shared" ref="U117:W137" si="467">U$115</f>
        <v>145</v>
      </c>
      <c r="V117" s="30">
        <f t="shared" si="467"/>
        <v>8.1199999999999994E-2</v>
      </c>
      <c r="W117" s="30">
        <f t="shared" si="467"/>
        <v>8.1199999999999994E-2</v>
      </c>
      <c r="X117" s="30">
        <f t="shared" si="460"/>
        <v>0</v>
      </c>
      <c r="Y117" s="30">
        <f t="shared" si="460"/>
        <v>0</v>
      </c>
      <c r="Z117" s="30">
        <f t="shared" si="460"/>
        <v>0</v>
      </c>
      <c r="AA117" s="84">
        <f>ROUND(U117+(V117*AY117)+(W117*AZ117)+(AO117*G117),2)</f>
        <v>11466.23</v>
      </c>
      <c r="AB117" s="32"/>
      <c r="AC117" s="33">
        <f t="shared" si="461"/>
        <v>1</v>
      </c>
      <c r="AD117" s="15">
        <f t="shared" si="432"/>
        <v>5.7300000000000005E-4</v>
      </c>
      <c r="AE117" s="33">
        <f t="shared" ref="AE117:AJ139" si="468">AE$115</f>
        <v>1.2200000000000003E-2</v>
      </c>
      <c r="AF117" s="33">
        <f t="shared" ref="AF117:AF119" si="469">AF$91</f>
        <v>0</v>
      </c>
      <c r="AG117" s="33">
        <f t="shared" si="468"/>
        <v>5.8E-4</v>
      </c>
      <c r="AH117" s="33">
        <f t="shared" si="468"/>
        <v>-4.6999999999999999E-4</v>
      </c>
      <c r="AI117" s="30">
        <f t="shared" si="468"/>
        <v>7.5000000000000002E-4</v>
      </c>
      <c r="AJ117" s="30">
        <f t="shared" si="468"/>
        <v>0.34</v>
      </c>
      <c r="AK117" s="76">
        <f>$AK$43</f>
        <v>0</v>
      </c>
      <c r="AL117" s="76">
        <f t="shared" ref="AL117:AN137" si="470">AL$115</f>
        <v>0</v>
      </c>
      <c r="AM117" s="76">
        <f t="shared" si="470"/>
        <v>6.7024E-2</v>
      </c>
      <c r="AN117" s="76">
        <f t="shared" si="470"/>
        <v>0.109636</v>
      </c>
      <c r="AO117" s="77">
        <f t="shared" ref="AO117:AO137" si="471">AO$115</f>
        <v>12.23</v>
      </c>
      <c r="AP117" s="78">
        <f t="shared" si="463"/>
        <v>0</v>
      </c>
      <c r="AQ117" s="78">
        <f t="shared" si="463"/>
        <v>0</v>
      </c>
      <c r="AR117" s="77">
        <f>ROUND(AC117+(K117*(AD117+AE117+AF117+AG117+AI117+AK117+AH117))+(G117*AJ117),2)</f>
        <v>1362.06</v>
      </c>
      <c r="AS117" s="77">
        <f>ROUND((AA117+AR117)-((CI117*$AZ$1)+(CJ117*$AZ$1)+(K117*AE117)),2)</f>
        <v>8597.2099999999991</v>
      </c>
      <c r="AT117" s="77">
        <f t="shared" si="442"/>
        <v>1518.7831185999999</v>
      </c>
      <c r="AU117" s="27"/>
      <c r="AV117" s="79">
        <f>$E$116</f>
        <v>0.4</v>
      </c>
      <c r="AW117" s="79"/>
      <c r="AX117" s="79">
        <f t="shared" si="457"/>
        <v>1</v>
      </c>
      <c r="AY117" s="72">
        <f>IF(G117*500&lt;K117,G117*500,K117)</f>
        <v>91980</v>
      </c>
      <c r="AZ117" s="72">
        <f>K117-AY117</f>
        <v>0</v>
      </c>
      <c r="BA117" s="27"/>
      <c r="BB117" s="29">
        <f>BB116</f>
        <v>163</v>
      </c>
      <c r="BC117" s="30">
        <f t="shared" ref="BC117:BG117" si="472">BC116</f>
        <v>9.2120000000000007E-2</v>
      </c>
      <c r="BD117" s="30">
        <f t="shared" si="472"/>
        <v>9.2120000000000007E-2</v>
      </c>
      <c r="BE117" s="30">
        <f t="shared" si="472"/>
        <v>0</v>
      </c>
      <c r="BF117" s="30">
        <f t="shared" si="472"/>
        <v>0</v>
      </c>
      <c r="BG117" s="30">
        <f t="shared" si="472"/>
        <v>0</v>
      </c>
      <c r="BH117" s="84">
        <f>ROUND(BB117+(BC117*CI117)+(BD117*CJ117)+(BX117*G117),2)</f>
        <v>12772.15</v>
      </c>
      <c r="BI117" s="33">
        <f t="shared" si="458"/>
        <v>0</v>
      </c>
      <c r="BJ117" s="33">
        <f t="shared" si="458"/>
        <v>1</v>
      </c>
      <c r="BK117" s="33">
        <f t="shared" si="458"/>
        <v>5.7300000000000005E-4</v>
      </c>
      <c r="BL117" s="33">
        <f t="shared" si="458"/>
        <v>1.2200000000000003E-2</v>
      </c>
      <c r="BM117" s="33">
        <f t="shared" si="458"/>
        <v>0</v>
      </c>
      <c r="BN117" s="33">
        <f t="shared" si="458"/>
        <v>5.8E-4</v>
      </c>
      <c r="BO117" s="33">
        <f t="shared" si="444"/>
        <v>-4.6999999999999999E-4</v>
      </c>
      <c r="BP117" s="33">
        <f t="shared" si="445"/>
        <v>7.5000000000000002E-4</v>
      </c>
      <c r="BQ117" s="33">
        <f t="shared" si="446"/>
        <v>0.34</v>
      </c>
      <c r="BR117" s="33">
        <f>AK117</f>
        <v>0</v>
      </c>
      <c r="BS117" s="116">
        <f t="shared" si="447"/>
        <v>0</v>
      </c>
      <c r="BT117" s="122">
        <f t="shared" si="447"/>
        <v>1.06</v>
      </c>
      <c r="BU117" s="33">
        <f t="shared" si="299"/>
        <v>0</v>
      </c>
      <c r="BV117" s="33">
        <f t="shared" si="465"/>
        <v>6.7024E-2</v>
      </c>
      <c r="BW117" s="33">
        <f t="shared" si="465"/>
        <v>0.109636</v>
      </c>
      <c r="BX117" s="77">
        <f t="shared" ref="BX117:BX119" si="473">BX116</f>
        <v>13.13</v>
      </c>
      <c r="BY117" s="77">
        <f t="shared" ref="BY117:BY119" si="474">BY116</f>
        <v>0</v>
      </c>
      <c r="BZ117" s="78">
        <f t="shared" si="466"/>
        <v>0</v>
      </c>
      <c r="CA117" s="77">
        <f t="shared" si="415"/>
        <v>1695.96</v>
      </c>
      <c r="CB117" s="77">
        <f>(BH117+CA117)-((CI117*$AZ$1)+(CJ117*$AZ$1)+(K117*BL117))</f>
        <v>10237.030000000001</v>
      </c>
      <c r="CC117" s="77">
        <f t="shared" si="450"/>
        <v>1808.4737198000003</v>
      </c>
      <c r="CD117" s="77"/>
      <c r="CE117" s="27"/>
      <c r="CF117" s="79">
        <f>CF116</f>
        <v>0.4</v>
      </c>
      <c r="CG117" s="79"/>
      <c r="CH117" s="79">
        <f>1-CG117</f>
        <v>1</v>
      </c>
      <c r="CI117" s="72">
        <f>IF(G117*500&lt;K117,G117*500,K117)</f>
        <v>91980</v>
      </c>
      <c r="CJ117" s="72">
        <f>K117-CI117</f>
        <v>0</v>
      </c>
      <c r="CK117" s="27"/>
      <c r="CL117" s="27"/>
      <c r="CM117" s="27"/>
      <c r="CN117" s="27">
        <f t="shared" si="403"/>
        <v>-1.43</v>
      </c>
      <c r="CO117" s="27">
        <f t="shared" si="394"/>
        <v>-450.45</v>
      </c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</row>
    <row r="118" spans="1:242">
      <c r="A118" s="28" t="e">
        <f>A117+1</f>
        <v>#REF!</v>
      </c>
      <c r="B118" s="27"/>
      <c r="C118" s="28"/>
      <c r="D118" s="27"/>
      <c r="E118" s="18"/>
      <c r="F118" s="27"/>
      <c r="G118" s="72">
        <v>550</v>
      </c>
      <c r="H118" s="72"/>
      <c r="I118" s="86">
        <v>0</v>
      </c>
      <c r="J118" s="71"/>
      <c r="K118" s="72">
        <f>G118*730*AV118</f>
        <v>160600</v>
      </c>
      <c r="L118" s="73"/>
      <c r="M118" s="23">
        <f>AA118+AR118+AT118</f>
        <v>24922.281452800002</v>
      </c>
      <c r="N118" s="23"/>
      <c r="O118" s="130">
        <f t="shared" si="384"/>
        <v>27488.968287800002</v>
      </c>
      <c r="P118" s="74"/>
      <c r="Q118" s="23">
        <f t="shared" si="289"/>
        <v>2566.69</v>
      </c>
      <c r="R118" s="65"/>
      <c r="S118" s="26">
        <f>ROUND(Q118/M118,3)</f>
        <v>0.10299999999999999</v>
      </c>
      <c r="T118" s="27"/>
      <c r="U118" s="29">
        <f t="shared" si="467"/>
        <v>145</v>
      </c>
      <c r="V118" s="30">
        <f t="shared" si="467"/>
        <v>8.1199999999999994E-2</v>
      </c>
      <c r="W118" s="30">
        <f t="shared" si="467"/>
        <v>8.1199999999999994E-2</v>
      </c>
      <c r="X118" s="30">
        <f t="shared" si="460"/>
        <v>0</v>
      </c>
      <c r="Y118" s="30">
        <f t="shared" si="460"/>
        <v>0</v>
      </c>
      <c r="Z118" s="30">
        <f t="shared" si="460"/>
        <v>0</v>
      </c>
      <c r="AA118" s="84">
        <f>ROUND(U118+(V118*AY118)+(W118*AZ118)+(AO118*G118),2)</f>
        <v>19912.22</v>
      </c>
      <c r="AB118" s="32"/>
      <c r="AC118" s="33">
        <f t="shared" si="461"/>
        <v>1</v>
      </c>
      <c r="AD118" s="15">
        <f t="shared" si="432"/>
        <v>5.7300000000000005E-4</v>
      </c>
      <c r="AE118" s="33">
        <f t="shared" si="468"/>
        <v>1.2200000000000003E-2</v>
      </c>
      <c r="AF118" s="33">
        <f t="shared" si="469"/>
        <v>0</v>
      </c>
      <c r="AG118" s="33">
        <f t="shared" si="468"/>
        <v>5.8E-4</v>
      </c>
      <c r="AH118" s="33">
        <f t="shared" si="468"/>
        <v>-4.6999999999999999E-4</v>
      </c>
      <c r="AI118" s="30">
        <f t="shared" si="468"/>
        <v>7.5000000000000002E-4</v>
      </c>
      <c r="AJ118" s="30">
        <f t="shared" si="468"/>
        <v>0.34</v>
      </c>
      <c r="AK118" s="76">
        <f>$AK$43</f>
        <v>0</v>
      </c>
      <c r="AL118" s="76">
        <f t="shared" si="470"/>
        <v>0</v>
      </c>
      <c r="AM118" s="76">
        <f t="shared" si="470"/>
        <v>6.7024E-2</v>
      </c>
      <c r="AN118" s="76">
        <f t="shared" si="470"/>
        <v>0.109636</v>
      </c>
      <c r="AO118" s="77">
        <f t="shared" si="471"/>
        <v>12.23</v>
      </c>
      <c r="AP118" s="78">
        <f t="shared" si="463"/>
        <v>0</v>
      </c>
      <c r="AQ118" s="78">
        <f t="shared" si="463"/>
        <v>0</v>
      </c>
      <c r="AR118" s="77">
        <f>ROUND(AC118+(K118*(AD118+AE118+AF118+AG118+AI118+AK118+AH118))+(G118*AJ118),2)</f>
        <v>2377.46</v>
      </c>
      <c r="AS118" s="77">
        <f>ROUND((AA118+AR118)-((CI118*$AZ$1)+(CJ118*$AZ$1)+(K118*AE118)),2)</f>
        <v>14902.08</v>
      </c>
      <c r="AT118" s="77">
        <f t="shared" si="442"/>
        <v>2632.6014528000001</v>
      </c>
      <c r="AU118" s="27"/>
      <c r="AV118" s="79">
        <f>$E$116</f>
        <v>0.4</v>
      </c>
      <c r="AW118" s="79"/>
      <c r="AX118" s="79">
        <f t="shared" si="457"/>
        <v>1</v>
      </c>
      <c r="AY118" s="72">
        <f>IF(G118*500&lt;K118,G118*500,K118)</f>
        <v>160600</v>
      </c>
      <c r="AZ118" s="72">
        <f>K118-AY118</f>
        <v>0</v>
      </c>
      <c r="BA118" s="27"/>
      <c r="BB118" s="29">
        <f t="shared" ref="BB118:BG118" si="475">BB117</f>
        <v>163</v>
      </c>
      <c r="BC118" s="30">
        <f t="shared" si="475"/>
        <v>9.2120000000000007E-2</v>
      </c>
      <c r="BD118" s="30">
        <f t="shared" si="475"/>
        <v>9.2120000000000007E-2</v>
      </c>
      <c r="BE118" s="30">
        <f t="shared" si="475"/>
        <v>0</v>
      </c>
      <c r="BF118" s="30">
        <f t="shared" si="475"/>
        <v>0</v>
      </c>
      <c r="BG118" s="30">
        <f t="shared" si="475"/>
        <v>0</v>
      </c>
      <c r="BH118" s="84">
        <f>ROUND(BB118+(BC118*CI118)+(BD118*CJ118)+(BX118*G118),2)</f>
        <v>22178.97</v>
      </c>
      <c r="BI118" s="33">
        <f t="shared" si="458"/>
        <v>0</v>
      </c>
      <c r="BJ118" s="33">
        <f t="shared" si="458"/>
        <v>1</v>
      </c>
      <c r="BK118" s="33">
        <f t="shared" si="458"/>
        <v>5.7300000000000005E-4</v>
      </c>
      <c r="BL118" s="33">
        <f t="shared" si="458"/>
        <v>1.2200000000000003E-2</v>
      </c>
      <c r="BM118" s="33">
        <f t="shared" si="458"/>
        <v>0</v>
      </c>
      <c r="BN118" s="33">
        <f t="shared" si="458"/>
        <v>5.8E-4</v>
      </c>
      <c r="BO118" s="33">
        <f t="shared" si="444"/>
        <v>-4.6999999999999999E-4</v>
      </c>
      <c r="BP118" s="33">
        <f t="shared" si="445"/>
        <v>7.5000000000000002E-4</v>
      </c>
      <c r="BQ118" s="33">
        <f t="shared" si="446"/>
        <v>0.34</v>
      </c>
      <c r="BR118" s="33">
        <f>AK118</f>
        <v>0</v>
      </c>
      <c r="BS118" s="116">
        <f t="shared" si="447"/>
        <v>0</v>
      </c>
      <c r="BT118" s="122">
        <f t="shared" si="447"/>
        <v>1.06</v>
      </c>
      <c r="BU118" s="33">
        <f t="shared" si="299"/>
        <v>0</v>
      </c>
      <c r="BV118" s="33">
        <f t="shared" si="465"/>
        <v>6.7024E-2</v>
      </c>
      <c r="BW118" s="33">
        <f t="shared" si="465"/>
        <v>0.109636</v>
      </c>
      <c r="BX118" s="77">
        <f t="shared" si="473"/>
        <v>13.13</v>
      </c>
      <c r="BY118" s="77">
        <f t="shared" si="474"/>
        <v>0</v>
      </c>
      <c r="BZ118" s="78">
        <f t="shared" si="466"/>
        <v>0</v>
      </c>
      <c r="CA118" s="77">
        <f t="shared" si="415"/>
        <v>2960.46</v>
      </c>
      <c r="CB118" s="77">
        <f>(BH118+CA118)-((CI118*$AZ$1)+(CJ118*$AZ$1)+(K118*BL118))</f>
        <v>17751.830000000002</v>
      </c>
      <c r="CC118" s="77">
        <f t="shared" si="450"/>
        <v>3136.0382878</v>
      </c>
      <c r="CD118" s="77"/>
      <c r="CE118" s="27"/>
      <c r="CF118" s="79">
        <f>CF117</f>
        <v>0.4</v>
      </c>
      <c r="CG118" s="79"/>
      <c r="CH118" s="79">
        <f>1-CG118</f>
        <v>1</v>
      </c>
      <c r="CI118" s="72">
        <f>IF(G118*500&lt;K118,G118*500,K118)</f>
        <v>160600</v>
      </c>
      <c r="CJ118" s="72">
        <f>K118-CI118</f>
        <v>0</v>
      </c>
      <c r="CK118" s="27"/>
      <c r="CL118" s="27"/>
      <c r="CM118" s="27"/>
      <c r="CN118" s="27">
        <f t="shared" si="403"/>
        <v>-1.43</v>
      </c>
      <c r="CO118" s="27">
        <f t="shared" si="394"/>
        <v>-786.5</v>
      </c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</row>
    <row r="119" spans="1:242">
      <c r="A119" s="28" t="e">
        <f>A118+1</f>
        <v>#REF!</v>
      </c>
      <c r="B119" s="27"/>
      <c r="C119" s="28"/>
      <c r="D119" s="27"/>
      <c r="E119" s="18"/>
      <c r="F119" s="27"/>
      <c r="G119" s="72">
        <v>750</v>
      </c>
      <c r="H119" s="72"/>
      <c r="I119" s="86">
        <v>0</v>
      </c>
      <c r="J119" s="71"/>
      <c r="K119" s="72">
        <f>G119*730*AV119</f>
        <v>219000</v>
      </c>
      <c r="L119" s="73"/>
      <c r="M119" s="23">
        <f>AA119+AR119+AT119</f>
        <v>33922.462513799997</v>
      </c>
      <c r="N119" s="23"/>
      <c r="O119" s="130">
        <f t="shared" si="384"/>
        <v>37414.791450599994</v>
      </c>
      <c r="P119" s="74"/>
      <c r="Q119" s="23">
        <f t="shared" si="289"/>
        <v>3492.33</v>
      </c>
      <c r="R119" s="65"/>
      <c r="S119" s="26">
        <f>ROUND(Q119/M119,3)</f>
        <v>0.10299999999999999</v>
      </c>
      <c r="T119" s="27"/>
      <c r="U119" s="29">
        <f t="shared" si="467"/>
        <v>145</v>
      </c>
      <c r="V119" s="30">
        <f t="shared" si="467"/>
        <v>8.1199999999999994E-2</v>
      </c>
      <c r="W119" s="30">
        <f t="shared" si="467"/>
        <v>8.1199999999999994E-2</v>
      </c>
      <c r="X119" s="30">
        <f t="shared" si="460"/>
        <v>0</v>
      </c>
      <c r="Y119" s="30">
        <f t="shared" si="460"/>
        <v>0</v>
      </c>
      <c r="Z119" s="30">
        <f t="shared" si="460"/>
        <v>0</v>
      </c>
      <c r="AA119" s="84">
        <f>ROUND(U119+(V119*AY119)+(W119*AZ119)+(AO119*G119),2)</f>
        <v>27100.3</v>
      </c>
      <c r="AB119" s="32"/>
      <c r="AC119" s="33">
        <f t="shared" si="461"/>
        <v>1</v>
      </c>
      <c r="AD119" s="15">
        <f t="shared" si="432"/>
        <v>5.7300000000000005E-4</v>
      </c>
      <c r="AE119" s="33">
        <f t="shared" si="468"/>
        <v>1.2200000000000003E-2</v>
      </c>
      <c r="AF119" s="33">
        <f t="shared" si="469"/>
        <v>0</v>
      </c>
      <c r="AG119" s="33">
        <f t="shared" si="468"/>
        <v>5.8E-4</v>
      </c>
      <c r="AH119" s="33">
        <f t="shared" si="468"/>
        <v>-4.6999999999999999E-4</v>
      </c>
      <c r="AI119" s="30">
        <f t="shared" si="468"/>
        <v>7.5000000000000002E-4</v>
      </c>
      <c r="AJ119" s="30">
        <f t="shared" si="468"/>
        <v>0.34</v>
      </c>
      <c r="AK119" s="76">
        <f>$AK$43</f>
        <v>0</v>
      </c>
      <c r="AL119" s="76">
        <f t="shared" si="470"/>
        <v>0</v>
      </c>
      <c r="AM119" s="76">
        <f t="shared" si="470"/>
        <v>6.7024E-2</v>
      </c>
      <c r="AN119" s="76">
        <f t="shared" si="470"/>
        <v>0.109636</v>
      </c>
      <c r="AO119" s="77">
        <f t="shared" si="471"/>
        <v>12.23</v>
      </c>
      <c r="AP119" s="78">
        <f t="shared" si="463"/>
        <v>0</v>
      </c>
      <c r="AQ119" s="78">
        <f t="shared" si="463"/>
        <v>0</v>
      </c>
      <c r="AR119" s="77">
        <f>ROUND(AC119+(K119*(AD119+AE119+AF119+AG119+AI119+AK119+AH119))+(G119*AJ119),2)</f>
        <v>3241.63</v>
      </c>
      <c r="AS119" s="77">
        <f>ROUND((AA119+AR119)-((CI119*$AZ$1)+(CJ119*$AZ$1)+(K119*AE119)),2)</f>
        <v>20267.93</v>
      </c>
      <c r="AT119" s="77">
        <f t="shared" si="442"/>
        <v>3580.5325138000003</v>
      </c>
      <c r="AU119" s="27"/>
      <c r="AV119" s="79">
        <f>$E$116</f>
        <v>0.4</v>
      </c>
      <c r="AW119" s="79"/>
      <c r="AX119" s="79">
        <f t="shared" si="457"/>
        <v>1</v>
      </c>
      <c r="AY119" s="72">
        <f>IF(G119*500&lt;K119,G119*500,K119)</f>
        <v>219000</v>
      </c>
      <c r="AZ119" s="72">
        <f>K119-AY119</f>
        <v>0</v>
      </c>
      <c r="BA119" s="27"/>
      <c r="BB119" s="29">
        <f t="shared" ref="BB119:BG119" si="476">BB118</f>
        <v>163</v>
      </c>
      <c r="BC119" s="30">
        <f t="shared" si="476"/>
        <v>9.2120000000000007E-2</v>
      </c>
      <c r="BD119" s="30">
        <f t="shared" si="476"/>
        <v>9.2120000000000007E-2</v>
      </c>
      <c r="BE119" s="30">
        <f t="shared" si="476"/>
        <v>0</v>
      </c>
      <c r="BF119" s="30">
        <f t="shared" si="476"/>
        <v>0</v>
      </c>
      <c r="BG119" s="30">
        <f t="shared" si="476"/>
        <v>0</v>
      </c>
      <c r="BH119" s="84">
        <f>ROUND(BB119+(BC119*CI119)+(BD119*CJ119)+(BX119*G119),2)</f>
        <v>30184.78</v>
      </c>
      <c r="BI119" s="33">
        <f t="shared" si="458"/>
        <v>0</v>
      </c>
      <c r="BJ119" s="33">
        <f t="shared" si="458"/>
        <v>1</v>
      </c>
      <c r="BK119" s="33">
        <f t="shared" si="458"/>
        <v>5.7300000000000005E-4</v>
      </c>
      <c r="BL119" s="33">
        <f t="shared" si="458"/>
        <v>1.2200000000000003E-2</v>
      </c>
      <c r="BM119" s="33">
        <f t="shared" si="458"/>
        <v>0</v>
      </c>
      <c r="BN119" s="33">
        <f t="shared" si="458"/>
        <v>5.8E-4</v>
      </c>
      <c r="BO119" s="33">
        <f t="shared" si="444"/>
        <v>-4.6999999999999999E-4</v>
      </c>
      <c r="BP119" s="33">
        <f t="shared" si="445"/>
        <v>7.5000000000000002E-4</v>
      </c>
      <c r="BQ119" s="33">
        <f t="shared" si="446"/>
        <v>0.34</v>
      </c>
      <c r="BR119" s="33">
        <f>AK119</f>
        <v>0</v>
      </c>
      <c r="BS119" s="116">
        <f t="shared" si="447"/>
        <v>0</v>
      </c>
      <c r="BT119" s="122">
        <f t="shared" si="447"/>
        <v>1.06</v>
      </c>
      <c r="BU119" s="33">
        <f t="shared" si="299"/>
        <v>0</v>
      </c>
      <c r="BV119" s="33">
        <f t="shared" si="465"/>
        <v>6.7024E-2</v>
      </c>
      <c r="BW119" s="33">
        <f t="shared" si="465"/>
        <v>0.109636</v>
      </c>
      <c r="BX119" s="77">
        <f t="shared" si="473"/>
        <v>13.13</v>
      </c>
      <c r="BY119" s="77">
        <f t="shared" si="474"/>
        <v>0</v>
      </c>
      <c r="BZ119" s="78">
        <f t="shared" si="466"/>
        <v>0</v>
      </c>
      <c r="CA119" s="77">
        <f t="shared" si="415"/>
        <v>4036.63</v>
      </c>
      <c r="CB119" s="77">
        <f>(BH119+CA119)-((CI119*$AZ$1)+(CJ119*$AZ$1)+(K119*BL119))</f>
        <v>24147.409999999996</v>
      </c>
      <c r="CC119" s="77">
        <f t="shared" si="450"/>
        <v>4265.881450599999</v>
      </c>
      <c r="CD119" s="77"/>
      <c r="CE119" s="27"/>
      <c r="CF119" s="79">
        <f>CF118</f>
        <v>0.4</v>
      </c>
      <c r="CG119" s="79"/>
      <c r="CH119" s="79">
        <f>1-CG119</f>
        <v>1</v>
      </c>
      <c r="CI119" s="72">
        <f>IF(G119*500&lt;K119,G119*500,K119)</f>
        <v>219000</v>
      </c>
      <c r="CJ119" s="72">
        <f>K119-CI119</f>
        <v>0</v>
      </c>
      <c r="CK119" s="27"/>
      <c r="CL119" s="27"/>
      <c r="CM119" s="27"/>
      <c r="CN119" s="27">
        <f t="shared" si="403"/>
        <v>-1.43</v>
      </c>
      <c r="CO119" s="27">
        <f t="shared" si="394"/>
        <v>-1072.5</v>
      </c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</row>
    <row r="120" spans="1:242">
      <c r="A120" s="28"/>
      <c r="B120" s="27"/>
      <c r="C120" s="28"/>
      <c r="D120" s="27"/>
      <c r="E120" s="18"/>
      <c r="F120" s="27"/>
      <c r="G120" s="72"/>
      <c r="H120" s="72"/>
      <c r="I120" s="86"/>
      <c r="J120" s="71"/>
      <c r="K120" s="72"/>
      <c r="L120" s="73"/>
      <c r="M120" s="23"/>
      <c r="N120" s="23"/>
      <c r="O120" s="130"/>
      <c r="P120" s="74"/>
      <c r="Q120" s="23"/>
      <c r="R120" s="65"/>
      <c r="S120" s="26"/>
      <c r="T120" s="27"/>
      <c r="U120" s="29"/>
      <c r="V120" s="30"/>
      <c r="W120" s="30"/>
      <c r="X120" s="30"/>
      <c r="Y120" s="30"/>
      <c r="Z120" s="30"/>
      <c r="AA120" s="31"/>
      <c r="AB120" s="32"/>
      <c r="AC120" s="33"/>
      <c r="AE120" s="33"/>
      <c r="AF120" s="33"/>
      <c r="AG120" s="33"/>
      <c r="AH120" s="33"/>
      <c r="AI120" s="30"/>
      <c r="AJ120" s="30"/>
      <c r="AK120" s="76"/>
      <c r="AL120" s="76"/>
      <c r="AM120" s="76"/>
      <c r="AN120" s="76"/>
      <c r="AO120" s="77"/>
      <c r="AP120" s="78"/>
      <c r="AQ120" s="78"/>
      <c r="AR120" s="77"/>
      <c r="AS120" s="77"/>
      <c r="AT120" s="77"/>
      <c r="AU120" s="27"/>
      <c r="AV120" s="79"/>
      <c r="AW120" s="79"/>
      <c r="AX120" s="79"/>
      <c r="AY120" s="79"/>
      <c r="AZ120" s="79"/>
      <c r="BA120" s="27"/>
      <c r="BB120" s="29"/>
      <c r="BC120" s="30"/>
      <c r="BD120" s="30"/>
      <c r="BE120" s="30"/>
      <c r="BF120" s="30"/>
      <c r="BG120" s="30"/>
      <c r="BH120" s="84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116"/>
      <c r="BT120" s="116"/>
      <c r="BU120" s="33"/>
      <c r="BV120" s="33"/>
      <c r="BW120" s="33"/>
      <c r="BX120" s="77"/>
      <c r="BY120" s="77"/>
      <c r="BZ120" s="78"/>
      <c r="CA120" s="77"/>
      <c r="CB120" s="77"/>
      <c r="CC120" s="77"/>
      <c r="CD120" s="77"/>
      <c r="CE120" s="27"/>
      <c r="CF120" s="79"/>
      <c r="CG120" s="79"/>
      <c r="CH120" s="79"/>
      <c r="CI120" s="72"/>
      <c r="CJ120" s="72"/>
      <c r="CK120" s="27"/>
      <c r="CL120" s="27"/>
      <c r="CM120" s="27"/>
      <c r="CN120" s="27">
        <f t="shared" si="403"/>
        <v>-1.43</v>
      </c>
      <c r="CO120" s="27">
        <f t="shared" si="394"/>
        <v>0</v>
      </c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</row>
    <row r="121" spans="1:242">
      <c r="A121" s="28" t="e">
        <f>A119+1</f>
        <v>#REF!</v>
      </c>
      <c r="B121" s="27"/>
      <c r="C121" s="69" t="s">
        <v>31</v>
      </c>
      <c r="D121" s="68"/>
      <c r="E121" s="69" t="s">
        <v>31</v>
      </c>
      <c r="F121" s="27"/>
      <c r="G121" s="72">
        <v>125</v>
      </c>
      <c r="H121" s="72"/>
      <c r="I121" s="86">
        <v>0</v>
      </c>
      <c r="J121" s="71"/>
      <c r="K121" s="72">
        <f>G121*730*AV121</f>
        <v>45625</v>
      </c>
      <c r="L121" s="73"/>
      <c r="M121" s="23">
        <f>AA121+AR121+AT121</f>
        <v>6740.9796316000002</v>
      </c>
      <c r="N121" s="23"/>
      <c r="O121" s="130">
        <f t="shared" si="384"/>
        <v>7457.9385234000001</v>
      </c>
      <c r="P121" s="74"/>
      <c r="Q121" s="23">
        <f t="shared" si="289"/>
        <v>716.96</v>
      </c>
      <c r="R121" s="65"/>
      <c r="S121" s="26">
        <f>ROUND(Q121/M121,3)</f>
        <v>0.106</v>
      </c>
      <c r="T121" s="27"/>
      <c r="U121" s="29">
        <f t="shared" si="467"/>
        <v>145</v>
      </c>
      <c r="V121" s="30">
        <f t="shared" si="467"/>
        <v>8.1199999999999994E-2</v>
      </c>
      <c r="W121" s="30">
        <f t="shared" si="467"/>
        <v>8.1199999999999994E-2</v>
      </c>
      <c r="X121" s="30"/>
      <c r="Y121" s="30"/>
      <c r="Z121" s="30"/>
      <c r="AA121" s="84">
        <f>ROUND(U121+(V121*AY121)+(W121*AZ121)+(AO121*G121),2)</f>
        <v>5378.5</v>
      </c>
      <c r="AB121" s="32"/>
      <c r="AC121" s="33">
        <f>$AC$43</f>
        <v>1</v>
      </c>
      <c r="AD121" s="15">
        <f t="shared" si="432"/>
        <v>5.7300000000000005E-4</v>
      </c>
      <c r="AE121" s="33">
        <f t="shared" si="468"/>
        <v>1.2200000000000003E-2</v>
      </c>
      <c r="AF121" s="33">
        <f>AF$91</f>
        <v>0</v>
      </c>
      <c r="AG121" s="33">
        <f t="shared" si="468"/>
        <v>5.8E-4</v>
      </c>
      <c r="AH121" s="33">
        <f t="shared" si="468"/>
        <v>-4.6999999999999999E-4</v>
      </c>
      <c r="AI121" s="30">
        <f t="shared" si="468"/>
        <v>7.5000000000000002E-4</v>
      </c>
      <c r="AJ121" s="30">
        <f t="shared" si="468"/>
        <v>0.34</v>
      </c>
      <c r="AK121" s="76">
        <f>$AK$43</f>
        <v>0</v>
      </c>
      <c r="AL121" s="76">
        <f t="shared" si="470"/>
        <v>0</v>
      </c>
      <c r="AM121" s="76">
        <f t="shared" si="470"/>
        <v>6.7024E-2</v>
      </c>
      <c r="AN121" s="76">
        <f t="shared" si="470"/>
        <v>0.109636</v>
      </c>
      <c r="AO121" s="77">
        <f t="shared" si="471"/>
        <v>12.23</v>
      </c>
      <c r="AP121" s="78">
        <f>AP115</f>
        <v>0</v>
      </c>
      <c r="AQ121" s="78">
        <f>AQ115</f>
        <v>0</v>
      </c>
      <c r="AR121" s="77">
        <f>ROUND(AC121+(K121*(AD121+AE121+AF121+AG121+AI121+AK121+AH121))+(G121*AJ121),2)</f>
        <v>665.51</v>
      </c>
      <c r="AS121" s="77">
        <f>ROUND((AA121+AR121)-((CI121*$AZ$1)+(CJ121*$AZ$1)+(K121*AE121)),2)</f>
        <v>3945.26</v>
      </c>
      <c r="AT121" s="77">
        <f t="shared" ref="AT121" si="477">(AS121*AL121)+(AS121*AM121)+(AN121*AS121)</f>
        <v>696.96963159999996</v>
      </c>
      <c r="AU121" s="27"/>
      <c r="AV121" s="79">
        <f>+E122</f>
        <v>0.5</v>
      </c>
      <c r="AW121" s="79"/>
      <c r="AX121" s="79">
        <f t="shared" si="457"/>
        <v>1</v>
      </c>
      <c r="AY121" s="72">
        <f>IF(G121*500&lt;K121,G121*500,K121)</f>
        <v>45625</v>
      </c>
      <c r="AZ121" s="72">
        <f>K121-AY121</f>
        <v>0</v>
      </c>
      <c r="BA121" s="27"/>
      <c r="BB121" s="29">
        <f>BB115</f>
        <v>163</v>
      </c>
      <c r="BC121" s="30">
        <f>BC115</f>
        <v>9.2120000000000007E-2</v>
      </c>
      <c r="BD121" s="30">
        <f>BC121</f>
        <v>9.2120000000000007E-2</v>
      </c>
      <c r="BE121" s="30"/>
      <c r="BF121" s="30"/>
      <c r="BG121" s="30"/>
      <c r="BH121" s="84">
        <f>ROUND(BB121+(BC121*CI121)+(BD121*CJ121)+(BX121*G121),2)</f>
        <v>6007.23</v>
      </c>
      <c r="BI121" s="33">
        <f t="shared" ref="BI121:BN125" si="478">AB121</f>
        <v>0</v>
      </c>
      <c r="BJ121" s="33">
        <f t="shared" si="478"/>
        <v>1</v>
      </c>
      <c r="BK121" s="33">
        <f t="shared" si="478"/>
        <v>5.7300000000000005E-4</v>
      </c>
      <c r="BL121" s="33">
        <f t="shared" si="478"/>
        <v>1.2200000000000003E-2</v>
      </c>
      <c r="BM121" s="33">
        <f t="shared" si="478"/>
        <v>0</v>
      </c>
      <c r="BN121" s="33">
        <f t="shared" si="478"/>
        <v>5.8E-4</v>
      </c>
      <c r="BO121" s="33">
        <f>BO115</f>
        <v>-4.6999999999999999E-4</v>
      </c>
      <c r="BP121" s="33">
        <f t="shared" ref="BP121:BQ121" si="479">BP115</f>
        <v>7.5000000000000002E-4</v>
      </c>
      <c r="BQ121" s="33">
        <f t="shared" si="479"/>
        <v>0.34</v>
      </c>
      <c r="BR121" s="33">
        <f>AK121</f>
        <v>0</v>
      </c>
      <c r="BS121" s="116">
        <f>$BS$115</f>
        <v>0</v>
      </c>
      <c r="BT121" s="122">
        <f>BT115</f>
        <v>1.06</v>
      </c>
      <c r="BU121" s="33">
        <f>BU115</f>
        <v>0</v>
      </c>
      <c r="BV121" s="33">
        <f t="shared" ref="BV121:BW125" si="480">AM121</f>
        <v>6.7024E-2</v>
      </c>
      <c r="BW121" s="33">
        <f t="shared" si="480"/>
        <v>0.109636</v>
      </c>
      <c r="BX121" s="77">
        <f>BX115</f>
        <v>13.13</v>
      </c>
      <c r="BY121" s="77">
        <f>BY115</f>
        <v>0</v>
      </c>
      <c r="BZ121" s="78">
        <f>BZ115</f>
        <v>0</v>
      </c>
      <c r="CA121" s="77">
        <f t="shared" si="415"/>
        <v>798.01</v>
      </c>
      <c r="CB121" s="77">
        <f>(BH121+CA121)-((CI121*$AZ$1)+(CJ121*$AZ$1)+(K121*BL121))</f>
        <v>4706.49</v>
      </c>
      <c r="CC121" s="77">
        <f t="shared" ref="CC121" si="481">(CB121*BU121)+(CB121*BV121)+(BW121*CB121)</f>
        <v>831.4485234</v>
      </c>
      <c r="CD121" s="77"/>
      <c r="CE121" s="27"/>
      <c r="CF121" s="79">
        <f>$E$122</f>
        <v>0.5</v>
      </c>
      <c r="CG121" s="79"/>
      <c r="CH121" s="79">
        <f>1-CG121</f>
        <v>1</v>
      </c>
      <c r="CI121" s="72">
        <f>IF(G121*500&lt;K121,G121*500,K121)</f>
        <v>45625</v>
      </c>
      <c r="CJ121" s="72">
        <f>K121-CI121</f>
        <v>0</v>
      </c>
      <c r="CK121" s="27"/>
      <c r="CL121" s="27"/>
      <c r="CM121" s="27"/>
      <c r="CN121" s="27">
        <f t="shared" si="403"/>
        <v>-1.43</v>
      </c>
      <c r="CO121" s="27">
        <f t="shared" si="394"/>
        <v>-178.75</v>
      </c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</row>
    <row r="122" spans="1:242">
      <c r="A122" s="28" t="e">
        <f>A121+1</f>
        <v>#REF!</v>
      </c>
      <c r="B122" s="27"/>
      <c r="C122" s="28" t="s">
        <v>19</v>
      </c>
      <c r="D122" s="27"/>
      <c r="E122" s="85">
        <v>0.5</v>
      </c>
      <c r="F122" s="27"/>
      <c r="G122" s="72">
        <v>225</v>
      </c>
      <c r="H122" s="72"/>
      <c r="I122" s="86">
        <v>0</v>
      </c>
      <c r="J122" s="71"/>
      <c r="K122" s="72">
        <f>G122*730*AV122</f>
        <v>82125</v>
      </c>
      <c r="L122" s="73"/>
      <c r="M122" s="23">
        <f>AA122+AR122+AT122</f>
        <v>11996.3200356</v>
      </c>
      <c r="N122" s="23"/>
      <c r="O122" s="130">
        <f t="shared" si="384"/>
        <v>13269.897430200002</v>
      </c>
      <c r="P122" s="74"/>
      <c r="Q122" s="23">
        <f t="shared" si="289"/>
        <v>1273.58</v>
      </c>
      <c r="R122" s="65"/>
      <c r="S122" s="26">
        <f>ROUND(Q122/M122,3)</f>
        <v>0.106</v>
      </c>
      <c r="T122" s="27"/>
      <c r="U122" s="29">
        <f t="shared" si="467"/>
        <v>145</v>
      </c>
      <c r="V122" s="30">
        <f t="shared" si="467"/>
        <v>8.1199999999999994E-2</v>
      </c>
      <c r="W122" s="30">
        <f t="shared" si="467"/>
        <v>8.1199999999999994E-2</v>
      </c>
      <c r="X122" s="30">
        <f t="shared" ref="X122:Z125" si="482">X121</f>
        <v>0</v>
      </c>
      <c r="Y122" s="30">
        <f t="shared" si="482"/>
        <v>0</v>
      </c>
      <c r="Z122" s="30">
        <f t="shared" si="482"/>
        <v>0</v>
      </c>
      <c r="AA122" s="84">
        <f>ROUND(U122+(V122*AY122)+(W122*AZ122)+(AO122*G122),2)</f>
        <v>9565.2999999999993</v>
      </c>
      <c r="AB122" s="32"/>
      <c r="AC122" s="33">
        <f t="shared" ref="AC122:AC125" si="483">$AC$43</f>
        <v>1</v>
      </c>
      <c r="AD122" s="15">
        <f t="shared" si="432"/>
        <v>5.7300000000000005E-4</v>
      </c>
      <c r="AE122" s="33">
        <f t="shared" si="468"/>
        <v>1.2200000000000003E-2</v>
      </c>
      <c r="AF122" s="33">
        <f>AF$91</f>
        <v>0</v>
      </c>
      <c r="AG122" s="33">
        <f t="shared" si="468"/>
        <v>5.8E-4</v>
      </c>
      <c r="AH122" s="33">
        <f t="shared" si="468"/>
        <v>-4.6999999999999999E-4</v>
      </c>
      <c r="AI122" s="30">
        <f t="shared" si="468"/>
        <v>7.5000000000000002E-4</v>
      </c>
      <c r="AJ122" s="30">
        <f t="shared" si="468"/>
        <v>0.34</v>
      </c>
      <c r="AK122" s="76">
        <f>$AK$43</f>
        <v>0</v>
      </c>
      <c r="AL122" s="76">
        <f t="shared" si="470"/>
        <v>0</v>
      </c>
      <c r="AM122" s="76">
        <f t="shared" si="470"/>
        <v>6.7024E-2</v>
      </c>
      <c r="AN122" s="76">
        <f t="shared" si="470"/>
        <v>0.109636</v>
      </c>
      <c r="AO122" s="77">
        <f t="shared" si="471"/>
        <v>12.23</v>
      </c>
      <c r="AP122" s="78">
        <f t="shared" ref="AP122:AP125" si="484">AP121</f>
        <v>0</v>
      </c>
      <c r="AQ122" s="78">
        <f>AQ116</f>
        <v>0</v>
      </c>
      <c r="AR122" s="77">
        <f>ROUND(AC122+(K122*(AD122+AE122+AF122+AG122+AI122+AK122+AH122))+(G122*AJ122),2)</f>
        <v>1197.1099999999999</v>
      </c>
      <c r="AS122" s="77">
        <f>ROUND((AA122+AR122)-((CI122*$AZ$1)+(CJ122*$AZ$1)+(K122*AE122)),2)</f>
        <v>6984.66</v>
      </c>
      <c r="AT122" s="77">
        <f t="shared" ref="AT122:AT125" si="485">(AS122*AL122)+(AS122*AM122)+(AN122*AS122)</f>
        <v>1233.9100355999999</v>
      </c>
      <c r="AU122" s="27"/>
      <c r="AV122" s="79">
        <f>$E$122</f>
        <v>0.5</v>
      </c>
      <c r="AW122" s="79"/>
      <c r="AX122" s="79">
        <f t="shared" si="457"/>
        <v>1</v>
      </c>
      <c r="AY122" s="72">
        <f>IF(G122*500&lt;K122,G122*500,K122)</f>
        <v>82125</v>
      </c>
      <c r="AZ122" s="72">
        <f>K122-AY122</f>
        <v>0</v>
      </c>
      <c r="BA122" s="27"/>
      <c r="BB122" s="29">
        <f t="shared" ref="BB122:BG122" si="486">BB121</f>
        <v>163</v>
      </c>
      <c r="BC122" s="30">
        <f t="shared" si="486"/>
        <v>9.2120000000000007E-2</v>
      </c>
      <c r="BD122" s="30">
        <f t="shared" si="486"/>
        <v>9.2120000000000007E-2</v>
      </c>
      <c r="BE122" s="30">
        <f t="shared" si="486"/>
        <v>0</v>
      </c>
      <c r="BF122" s="30">
        <f t="shared" si="486"/>
        <v>0</v>
      </c>
      <c r="BG122" s="30">
        <f t="shared" si="486"/>
        <v>0</v>
      </c>
      <c r="BH122" s="84">
        <f>ROUND(BB122+(BC122*CI122)+(BD122*CJ122)+(BX122*G122),2)</f>
        <v>10682.61</v>
      </c>
      <c r="BI122" s="33">
        <f t="shared" si="478"/>
        <v>0</v>
      </c>
      <c r="BJ122" s="33">
        <f t="shared" si="478"/>
        <v>1</v>
      </c>
      <c r="BK122" s="33">
        <f t="shared" si="478"/>
        <v>5.7300000000000005E-4</v>
      </c>
      <c r="BL122" s="33">
        <f t="shared" si="478"/>
        <v>1.2200000000000003E-2</v>
      </c>
      <c r="BM122" s="33">
        <f t="shared" si="478"/>
        <v>0</v>
      </c>
      <c r="BN122" s="33">
        <f t="shared" si="478"/>
        <v>5.8E-4</v>
      </c>
      <c r="BO122" s="33">
        <f t="shared" si="444"/>
        <v>-4.6999999999999999E-4</v>
      </c>
      <c r="BP122" s="33">
        <f t="shared" si="445"/>
        <v>7.5000000000000002E-4</v>
      </c>
      <c r="BQ122" s="33">
        <f t="shared" si="446"/>
        <v>0.34</v>
      </c>
      <c r="BR122" s="33">
        <f>AK122</f>
        <v>0</v>
      </c>
      <c r="BS122" s="116">
        <f t="shared" si="447"/>
        <v>0</v>
      </c>
      <c r="BT122" s="122">
        <f t="shared" si="447"/>
        <v>1.06</v>
      </c>
      <c r="BU122" s="33">
        <f t="shared" si="299"/>
        <v>0</v>
      </c>
      <c r="BV122" s="33">
        <f t="shared" si="480"/>
        <v>6.7024E-2</v>
      </c>
      <c r="BW122" s="33">
        <f t="shared" si="480"/>
        <v>0.109636</v>
      </c>
      <c r="BX122" s="77">
        <f t="shared" ref="BX122:BY125" si="487">BX116</f>
        <v>13.13</v>
      </c>
      <c r="BY122" s="77">
        <f t="shared" si="487"/>
        <v>0</v>
      </c>
      <c r="BZ122" s="78">
        <f>BZ116</f>
        <v>0</v>
      </c>
      <c r="CA122" s="77">
        <f t="shared" si="415"/>
        <v>1435.61</v>
      </c>
      <c r="CB122" s="77">
        <f>(BH122+CA122)-((CI122*$AZ$1)+(CJ122*$AZ$1)+(K122*BL122))</f>
        <v>8340.4700000000012</v>
      </c>
      <c r="CC122" s="77">
        <f t="shared" ref="CC122:CC125" si="488">(CB122*BU122)+(CB122*BV122)+(BW122*CB122)</f>
        <v>1473.4274302000003</v>
      </c>
      <c r="CD122" s="77"/>
      <c r="CE122" s="27"/>
      <c r="CF122" s="79">
        <f>CF121</f>
        <v>0.5</v>
      </c>
      <c r="CG122" s="79"/>
      <c r="CH122" s="79">
        <f>1-CG122</f>
        <v>1</v>
      </c>
      <c r="CI122" s="72">
        <f>IF(G122*500&lt;K122,G122*500,K122)</f>
        <v>82125</v>
      </c>
      <c r="CJ122" s="72">
        <f>K122-CI122</f>
        <v>0</v>
      </c>
      <c r="CK122" s="27"/>
      <c r="CL122" s="27"/>
      <c r="CM122" s="27"/>
      <c r="CN122" s="27">
        <f t="shared" si="403"/>
        <v>-1.43</v>
      </c>
      <c r="CO122" s="27">
        <f t="shared" si="394"/>
        <v>-321.75</v>
      </c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</row>
    <row r="123" spans="1:242">
      <c r="A123" s="28" t="e">
        <f>A122+1</f>
        <v>#REF!</v>
      </c>
      <c r="B123" s="27"/>
      <c r="C123" s="65"/>
      <c r="D123" s="27"/>
      <c r="E123" s="85"/>
      <c r="F123" s="27"/>
      <c r="G123" s="72">
        <v>315</v>
      </c>
      <c r="H123" s="72"/>
      <c r="I123" s="86">
        <v>0</v>
      </c>
      <c r="J123" s="71"/>
      <c r="K123" s="72">
        <f>G123*730*AV123</f>
        <v>114975</v>
      </c>
      <c r="L123" s="73"/>
      <c r="M123" s="23">
        <f>AA123+AR123+AT123</f>
        <v>16726.126399199999</v>
      </c>
      <c r="N123" s="23"/>
      <c r="O123" s="130">
        <f t="shared" si="384"/>
        <v>18500.658093000002</v>
      </c>
      <c r="P123" s="74"/>
      <c r="Q123" s="23">
        <f t="shared" si="289"/>
        <v>1774.53</v>
      </c>
      <c r="R123" s="65"/>
      <c r="S123" s="26">
        <f>ROUND(Q123/M123,3)</f>
        <v>0.106</v>
      </c>
      <c r="T123" s="27"/>
      <c r="U123" s="29">
        <f t="shared" si="467"/>
        <v>145</v>
      </c>
      <c r="V123" s="30">
        <f t="shared" si="467"/>
        <v>8.1199999999999994E-2</v>
      </c>
      <c r="W123" s="30">
        <f t="shared" si="467"/>
        <v>8.1199999999999994E-2</v>
      </c>
      <c r="X123" s="30">
        <f t="shared" si="482"/>
        <v>0</v>
      </c>
      <c r="Y123" s="30">
        <f t="shared" si="482"/>
        <v>0</v>
      </c>
      <c r="Z123" s="30">
        <f t="shared" si="482"/>
        <v>0</v>
      </c>
      <c r="AA123" s="84">
        <f>ROUND(U123+(V123*AY123)+(W123*AZ123)+(AO123*G123),2)</f>
        <v>13333.42</v>
      </c>
      <c r="AB123" s="32"/>
      <c r="AC123" s="33">
        <f t="shared" si="483"/>
        <v>1</v>
      </c>
      <c r="AD123" s="15">
        <f t="shared" si="432"/>
        <v>5.7300000000000005E-4</v>
      </c>
      <c r="AE123" s="33">
        <f t="shared" si="468"/>
        <v>1.2200000000000003E-2</v>
      </c>
      <c r="AF123" s="33">
        <f t="shared" ref="AF123:AF125" si="489">AF$91</f>
        <v>0</v>
      </c>
      <c r="AG123" s="33">
        <f t="shared" si="468"/>
        <v>5.8E-4</v>
      </c>
      <c r="AH123" s="33">
        <f t="shared" si="468"/>
        <v>-4.6999999999999999E-4</v>
      </c>
      <c r="AI123" s="30">
        <f t="shared" si="468"/>
        <v>7.5000000000000002E-4</v>
      </c>
      <c r="AJ123" s="30">
        <f t="shared" si="468"/>
        <v>0.34</v>
      </c>
      <c r="AK123" s="76">
        <f>$AK$43</f>
        <v>0</v>
      </c>
      <c r="AL123" s="76">
        <f t="shared" si="470"/>
        <v>0</v>
      </c>
      <c r="AM123" s="76">
        <f t="shared" si="470"/>
        <v>6.7024E-2</v>
      </c>
      <c r="AN123" s="76">
        <f t="shared" si="470"/>
        <v>0.109636</v>
      </c>
      <c r="AO123" s="77">
        <f t="shared" si="471"/>
        <v>12.23</v>
      </c>
      <c r="AP123" s="78">
        <f t="shared" si="484"/>
        <v>0</v>
      </c>
      <c r="AQ123" s="78">
        <f>AQ117</f>
        <v>0</v>
      </c>
      <c r="AR123" s="77">
        <f>ROUND(AC123+(K123*(AD123+AE123+AF123+AG123+AI123+AK123+AH123))+(G123*AJ123),2)</f>
        <v>1675.55</v>
      </c>
      <c r="AS123" s="77">
        <f>ROUND((AA123+AR123)-((CI123*$AZ$1)+(CJ123*$AZ$1)+(K123*AE123)),2)</f>
        <v>9720.1200000000008</v>
      </c>
      <c r="AT123" s="77">
        <f t="shared" si="485"/>
        <v>1717.1563992000001</v>
      </c>
      <c r="AU123" s="27"/>
      <c r="AV123" s="79">
        <f>$E$122</f>
        <v>0.5</v>
      </c>
      <c r="AW123" s="79"/>
      <c r="AX123" s="79">
        <f t="shared" si="457"/>
        <v>1</v>
      </c>
      <c r="AY123" s="72">
        <f>IF(G123*500&lt;K123,G123*500,K123)</f>
        <v>114975</v>
      </c>
      <c r="AZ123" s="72">
        <f>K123-AY123</f>
        <v>0</v>
      </c>
      <c r="BA123" s="27"/>
      <c r="BB123" s="29">
        <f t="shared" ref="BB123:BG123" si="490">BB122</f>
        <v>163</v>
      </c>
      <c r="BC123" s="30">
        <f t="shared" si="490"/>
        <v>9.2120000000000007E-2</v>
      </c>
      <c r="BD123" s="30">
        <f t="shared" si="490"/>
        <v>9.2120000000000007E-2</v>
      </c>
      <c r="BE123" s="30">
        <f t="shared" si="490"/>
        <v>0</v>
      </c>
      <c r="BF123" s="30">
        <f t="shared" si="490"/>
        <v>0</v>
      </c>
      <c r="BG123" s="30">
        <f t="shared" si="490"/>
        <v>0</v>
      </c>
      <c r="BH123" s="84">
        <f>ROUND(BB123+(BC123*CI123)+(BD123*CJ123)+(BX123*G123),2)</f>
        <v>14890.45</v>
      </c>
      <c r="BI123" s="33">
        <f t="shared" si="478"/>
        <v>0</v>
      </c>
      <c r="BJ123" s="33">
        <f t="shared" si="478"/>
        <v>1</v>
      </c>
      <c r="BK123" s="33">
        <f t="shared" si="478"/>
        <v>5.7300000000000005E-4</v>
      </c>
      <c r="BL123" s="33">
        <f t="shared" si="478"/>
        <v>1.2200000000000003E-2</v>
      </c>
      <c r="BM123" s="33">
        <f t="shared" si="478"/>
        <v>0</v>
      </c>
      <c r="BN123" s="33">
        <f t="shared" si="478"/>
        <v>5.8E-4</v>
      </c>
      <c r="BO123" s="33">
        <f t="shared" si="444"/>
        <v>-4.6999999999999999E-4</v>
      </c>
      <c r="BP123" s="33">
        <f t="shared" si="445"/>
        <v>7.5000000000000002E-4</v>
      </c>
      <c r="BQ123" s="33">
        <f t="shared" si="446"/>
        <v>0.34</v>
      </c>
      <c r="BR123" s="33">
        <f>AK123</f>
        <v>0</v>
      </c>
      <c r="BS123" s="116">
        <f t="shared" si="447"/>
        <v>0</v>
      </c>
      <c r="BT123" s="122">
        <f t="shared" si="447"/>
        <v>1.06</v>
      </c>
      <c r="BU123" s="33">
        <f t="shared" si="299"/>
        <v>0</v>
      </c>
      <c r="BV123" s="33">
        <f t="shared" si="480"/>
        <v>6.7024E-2</v>
      </c>
      <c r="BW123" s="33">
        <f t="shared" si="480"/>
        <v>0.109636</v>
      </c>
      <c r="BX123" s="77">
        <f t="shared" si="487"/>
        <v>13.13</v>
      </c>
      <c r="BY123" s="77">
        <f t="shared" si="487"/>
        <v>0</v>
      </c>
      <c r="BZ123" s="78">
        <f>BZ117</f>
        <v>0</v>
      </c>
      <c r="CA123" s="77">
        <f t="shared" si="415"/>
        <v>2009.45</v>
      </c>
      <c r="CB123" s="77">
        <f>(BH123+CA123)-((CI123*$AZ$1)+(CJ123*$AZ$1)+(K123*BL123))</f>
        <v>11611.050000000001</v>
      </c>
      <c r="CC123" s="77">
        <f t="shared" si="488"/>
        <v>2051.2080930000002</v>
      </c>
      <c r="CD123" s="77"/>
      <c r="CE123" s="27"/>
      <c r="CF123" s="79">
        <f>CF122</f>
        <v>0.5</v>
      </c>
      <c r="CG123" s="79"/>
      <c r="CH123" s="79">
        <f>1-CG123</f>
        <v>1</v>
      </c>
      <c r="CI123" s="72">
        <f>IF(G123*500&lt;K123,G123*500,K123)</f>
        <v>114975</v>
      </c>
      <c r="CJ123" s="72">
        <f>K123-CI123</f>
        <v>0</v>
      </c>
      <c r="CK123" s="27"/>
      <c r="CL123" s="27"/>
      <c r="CM123" s="27"/>
      <c r="CN123" s="27">
        <f t="shared" si="403"/>
        <v>-1.43</v>
      </c>
      <c r="CO123" s="27">
        <f t="shared" si="394"/>
        <v>-450.45</v>
      </c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</row>
    <row r="124" spans="1:242">
      <c r="A124" s="28" t="e">
        <f>A123+1</f>
        <v>#REF!</v>
      </c>
      <c r="B124" s="27"/>
      <c r="C124" s="28"/>
      <c r="D124" s="27"/>
      <c r="E124" s="18"/>
      <c r="F124" s="27"/>
      <c r="G124" s="72">
        <v>550</v>
      </c>
      <c r="H124" s="72"/>
      <c r="I124" s="86">
        <v>0</v>
      </c>
      <c r="J124" s="71"/>
      <c r="K124" s="72">
        <f>G124*730*AV124</f>
        <v>200750</v>
      </c>
      <c r="L124" s="73"/>
      <c r="M124" s="23">
        <f>AA124+AR124+AT124</f>
        <v>29076.188115200002</v>
      </c>
      <c r="N124" s="23"/>
      <c r="O124" s="130">
        <f t="shared" si="384"/>
        <v>32158.7697606</v>
      </c>
      <c r="P124" s="74"/>
      <c r="Q124" s="23">
        <f t="shared" si="289"/>
        <v>3082.58</v>
      </c>
      <c r="R124" s="65"/>
      <c r="S124" s="26">
        <f>ROUND(Q124/M124,3)</f>
        <v>0.106</v>
      </c>
      <c r="T124" s="27"/>
      <c r="U124" s="29">
        <f t="shared" si="467"/>
        <v>145</v>
      </c>
      <c r="V124" s="30">
        <f t="shared" si="467"/>
        <v>8.1199999999999994E-2</v>
      </c>
      <c r="W124" s="30">
        <f t="shared" si="467"/>
        <v>8.1199999999999994E-2</v>
      </c>
      <c r="X124" s="30">
        <f t="shared" si="482"/>
        <v>0</v>
      </c>
      <c r="Y124" s="30">
        <f t="shared" si="482"/>
        <v>0</v>
      </c>
      <c r="Z124" s="30">
        <f t="shared" si="482"/>
        <v>0</v>
      </c>
      <c r="AA124" s="84">
        <f>ROUND(U124+(V124*AY124)+(W124*AZ124)+(AO124*G124),2)</f>
        <v>23172.400000000001</v>
      </c>
      <c r="AB124" s="32"/>
      <c r="AC124" s="33">
        <f t="shared" si="483"/>
        <v>1</v>
      </c>
      <c r="AD124" s="15">
        <f t="shared" si="432"/>
        <v>5.7300000000000005E-4</v>
      </c>
      <c r="AE124" s="33">
        <f t="shared" si="468"/>
        <v>1.2200000000000003E-2</v>
      </c>
      <c r="AF124" s="33">
        <f t="shared" si="489"/>
        <v>0</v>
      </c>
      <c r="AG124" s="33">
        <f t="shared" si="468"/>
        <v>5.8E-4</v>
      </c>
      <c r="AH124" s="33">
        <f t="shared" si="468"/>
        <v>-4.6999999999999999E-4</v>
      </c>
      <c r="AI124" s="30">
        <f t="shared" si="468"/>
        <v>7.5000000000000002E-4</v>
      </c>
      <c r="AJ124" s="30">
        <f t="shared" si="468"/>
        <v>0.34</v>
      </c>
      <c r="AK124" s="76">
        <f>$AK$43</f>
        <v>0</v>
      </c>
      <c r="AL124" s="76">
        <f t="shared" si="470"/>
        <v>0</v>
      </c>
      <c r="AM124" s="76">
        <f t="shared" si="470"/>
        <v>6.7024E-2</v>
      </c>
      <c r="AN124" s="76">
        <f t="shared" si="470"/>
        <v>0.109636</v>
      </c>
      <c r="AO124" s="77">
        <f t="shared" si="471"/>
        <v>12.23</v>
      </c>
      <c r="AP124" s="78">
        <f t="shared" si="484"/>
        <v>0</v>
      </c>
      <c r="AQ124" s="78">
        <f>AQ118</f>
        <v>0</v>
      </c>
      <c r="AR124" s="77">
        <f>ROUND(AC124+(K124*(AD124+AE124+AF124+AG124+AI124+AK124+AH124))+(G124*AJ124),2)</f>
        <v>2924.82</v>
      </c>
      <c r="AS124" s="77">
        <f>ROUND((AA124+AR124)-((CI124*$AZ$1)+(CJ124*$AZ$1)+(K124*AE124)),2)</f>
        <v>16862.72</v>
      </c>
      <c r="AT124" s="77">
        <f t="shared" si="485"/>
        <v>2978.9681152000003</v>
      </c>
      <c r="AU124" s="27"/>
      <c r="AV124" s="79">
        <f>$E$122</f>
        <v>0.5</v>
      </c>
      <c r="AW124" s="79"/>
      <c r="AX124" s="79">
        <f t="shared" si="457"/>
        <v>1</v>
      </c>
      <c r="AY124" s="72">
        <f>IF(G124*500&lt;K124,G124*500,K124)</f>
        <v>200750</v>
      </c>
      <c r="AZ124" s="72">
        <f>K124-AY124</f>
        <v>0</v>
      </c>
      <c r="BA124" s="27"/>
      <c r="BB124" s="29">
        <f t="shared" ref="BB124:BG124" si="491">BB123</f>
        <v>163</v>
      </c>
      <c r="BC124" s="30">
        <f t="shared" si="491"/>
        <v>9.2120000000000007E-2</v>
      </c>
      <c r="BD124" s="30">
        <f t="shared" si="491"/>
        <v>9.2120000000000007E-2</v>
      </c>
      <c r="BE124" s="30">
        <f t="shared" si="491"/>
        <v>0</v>
      </c>
      <c r="BF124" s="30">
        <f t="shared" si="491"/>
        <v>0</v>
      </c>
      <c r="BG124" s="30">
        <f t="shared" si="491"/>
        <v>0</v>
      </c>
      <c r="BH124" s="84">
        <f>ROUND(BB124+(BC124*CI124)+(BD124*CJ124)+(BX124*G124),2)</f>
        <v>25877.59</v>
      </c>
      <c r="BI124" s="33">
        <f t="shared" si="478"/>
        <v>0</v>
      </c>
      <c r="BJ124" s="33">
        <f t="shared" si="478"/>
        <v>1</v>
      </c>
      <c r="BK124" s="33">
        <f t="shared" si="478"/>
        <v>5.7300000000000005E-4</v>
      </c>
      <c r="BL124" s="33">
        <f t="shared" si="478"/>
        <v>1.2200000000000003E-2</v>
      </c>
      <c r="BM124" s="33">
        <f t="shared" si="478"/>
        <v>0</v>
      </c>
      <c r="BN124" s="33">
        <f t="shared" si="478"/>
        <v>5.8E-4</v>
      </c>
      <c r="BO124" s="33">
        <f t="shared" si="444"/>
        <v>-4.6999999999999999E-4</v>
      </c>
      <c r="BP124" s="33">
        <f t="shared" si="445"/>
        <v>7.5000000000000002E-4</v>
      </c>
      <c r="BQ124" s="33">
        <f t="shared" si="446"/>
        <v>0.34</v>
      </c>
      <c r="BR124" s="33">
        <f>AK124</f>
        <v>0</v>
      </c>
      <c r="BS124" s="116">
        <f t="shared" si="447"/>
        <v>0</v>
      </c>
      <c r="BT124" s="122">
        <f t="shared" si="447"/>
        <v>1.06</v>
      </c>
      <c r="BU124" s="33">
        <f t="shared" si="299"/>
        <v>0</v>
      </c>
      <c r="BV124" s="33">
        <f t="shared" si="480"/>
        <v>6.7024E-2</v>
      </c>
      <c r="BW124" s="33">
        <f t="shared" si="480"/>
        <v>0.109636</v>
      </c>
      <c r="BX124" s="77">
        <f t="shared" si="487"/>
        <v>13.13</v>
      </c>
      <c r="BY124" s="77">
        <f t="shared" si="487"/>
        <v>0</v>
      </c>
      <c r="BZ124" s="78">
        <f>BZ118</f>
        <v>0</v>
      </c>
      <c r="CA124" s="77">
        <f t="shared" si="415"/>
        <v>3507.82</v>
      </c>
      <c r="CB124" s="77">
        <f>(BH124+CA124)-((CI124*$AZ$1)+(CJ124*$AZ$1)+(K124*BL124))</f>
        <v>20150.91</v>
      </c>
      <c r="CC124" s="77">
        <f t="shared" si="488"/>
        <v>3559.8597606000003</v>
      </c>
      <c r="CD124" s="77"/>
      <c r="CE124" s="27"/>
      <c r="CF124" s="79">
        <f>CF123</f>
        <v>0.5</v>
      </c>
      <c r="CG124" s="79"/>
      <c r="CH124" s="79">
        <f>1-CG124</f>
        <v>1</v>
      </c>
      <c r="CI124" s="72">
        <f>IF(G124*500&lt;K124,G124*500,K124)</f>
        <v>200750</v>
      </c>
      <c r="CJ124" s="72">
        <f>K124-CI124</f>
        <v>0</v>
      </c>
      <c r="CK124" s="27"/>
      <c r="CL124" s="27"/>
      <c r="CM124" s="27"/>
      <c r="CN124" s="27">
        <f t="shared" si="403"/>
        <v>-1.43</v>
      </c>
      <c r="CO124" s="27">
        <f t="shared" si="394"/>
        <v>-786.5</v>
      </c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</row>
    <row r="125" spans="1:242">
      <c r="A125" s="28" t="e">
        <f>A124+1</f>
        <v>#REF!</v>
      </c>
      <c r="B125" s="27"/>
      <c r="C125" s="28"/>
      <c r="D125" s="27"/>
      <c r="E125" s="18"/>
      <c r="F125" s="27"/>
      <c r="G125" s="72">
        <v>750</v>
      </c>
      <c r="H125" s="72"/>
      <c r="I125" s="86">
        <v>0</v>
      </c>
      <c r="J125" s="71"/>
      <c r="K125" s="72">
        <f>G125*730*AV125</f>
        <v>273750</v>
      </c>
      <c r="L125" s="73"/>
      <c r="M125" s="23">
        <f>AA125+AR125+AT125</f>
        <v>39586.880689799997</v>
      </c>
      <c r="N125" s="23"/>
      <c r="O125" s="130">
        <f t="shared" si="384"/>
        <v>43782.699340799998</v>
      </c>
      <c r="P125" s="74"/>
      <c r="Q125" s="23">
        <f t="shared" si="289"/>
        <v>4195.82</v>
      </c>
      <c r="R125" s="65"/>
      <c r="S125" s="26">
        <f>ROUND(Q125/M125,3)</f>
        <v>0.106</v>
      </c>
      <c r="T125" s="27"/>
      <c r="U125" s="29">
        <f t="shared" si="467"/>
        <v>145</v>
      </c>
      <c r="V125" s="30">
        <f t="shared" si="467"/>
        <v>8.1199999999999994E-2</v>
      </c>
      <c r="W125" s="30">
        <f t="shared" si="467"/>
        <v>8.1199999999999994E-2</v>
      </c>
      <c r="X125" s="30">
        <f t="shared" si="482"/>
        <v>0</v>
      </c>
      <c r="Y125" s="30">
        <f t="shared" si="482"/>
        <v>0</v>
      </c>
      <c r="Z125" s="30">
        <f t="shared" si="482"/>
        <v>0</v>
      </c>
      <c r="AA125" s="84">
        <f>ROUND(U125+(V125*AY125)+(W125*AZ125)+(AO125*G125),2)</f>
        <v>31546</v>
      </c>
      <c r="AB125" s="32"/>
      <c r="AC125" s="33">
        <f t="shared" si="483"/>
        <v>1</v>
      </c>
      <c r="AD125" s="15">
        <f t="shared" si="432"/>
        <v>5.7300000000000005E-4</v>
      </c>
      <c r="AE125" s="33">
        <f t="shared" si="468"/>
        <v>1.2200000000000003E-2</v>
      </c>
      <c r="AF125" s="33">
        <f t="shared" si="489"/>
        <v>0</v>
      </c>
      <c r="AG125" s="33">
        <f t="shared" si="468"/>
        <v>5.8E-4</v>
      </c>
      <c r="AH125" s="33">
        <f t="shared" si="468"/>
        <v>-4.6999999999999999E-4</v>
      </c>
      <c r="AI125" s="30">
        <f t="shared" si="468"/>
        <v>7.5000000000000002E-4</v>
      </c>
      <c r="AJ125" s="30">
        <f t="shared" si="468"/>
        <v>0.34</v>
      </c>
      <c r="AK125" s="76">
        <f>$AK$43</f>
        <v>0</v>
      </c>
      <c r="AL125" s="76">
        <f t="shared" si="470"/>
        <v>0</v>
      </c>
      <c r="AM125" s="76">
        <f t="shared" si="470"/>
        <v>6.7024E-2</v>
      </c>
      <c r="AN125" s="76">
        <f t="shared" si="470"/>
        <v>0.109636</v>
      </c>
      <c r="AO125" s="77">
        <f t="shared" si="471"/>
        <v>12.23</v>
      </c>
      <c r="AP125" s="78">
        <f t="shared" si="484"/>
        <v>0</v>
      </c>
      <c r="AQ125" s="78">
        <f>AQ119</f>
        <v>0</v>
      </c>
      <c r="AR125" s="77">
        <f>ROUND(AC125+(K125*(AD125+AE125+AF125+AG125+AI125+AK125+AH125))+(G125*AJ125),2)</f>
        <v>3988.03</v>
      </c>
      <c r="AS125" s="77">
        <f>ROUND((AA125+AR125)-((CI125*$AZ$1)+(CJ125*$AZ$1)+(K125*AE125)),2)</f>
        <v>22941.53</v>
      </c>
      <c r="AT125" s="77">
        <f t="shared" si="485"/>
        <v>4052.8506897999996</v>
      </c>
      <c r="AU125" s="27"/>
      <c r="AV125" s="79">
        <f>$E$122</f>
        <v>0.5</v>
      </c>
      <c r="AW125" s="79"/>
      <c r="AX125" s="79">
        <f t="shared" si="457"/>
        <v>1</v>
      </c>
      <c r="AY125" s="72">
        <f>IF(G125*500&lt;K125,G125*500,K125)</f>
        <v>273750</v>
      </c>
      <c r="AZ125" s="72">
        <f>K125-AY125</f>
        <v>0</v>
      </c>
      <c r="BA125" s="27"/>
      <c r="BB125" s="29">
        <f t="shared" ref="BB125:BG125" si="492">BB124</f>
        <v>163</v>
      </c>
      <c r="BC125" s="30">
        <f t="shared" si="492"/>
        <v>9.2120000000000007E-2</v>
      </c>
      <c r="BD125" s="30">
        <f t="shared" si="492"/>
        <v>9.2120000000000007E-2</v>
      </c>
      <c r="BE125" s="30">
        <f t="shared" si="492"/>
        <v>0</v>
      </c>
      <c r="BF125" s="30">
        <f t="shared" si="492"/>
        <v>0</v>
      </c>
      <c r="BG125" s="30">
        <f t="shared" si="492"/>
        <v>0</v>
      </c>
      <c r="BH125" s="84">
        <f>ROUND(BB125+(BC125*CI125)+(BD125*CJ125)+(BX125*G125),2)</f>
        <v>35228.35</v>
      </c>
      <c r="BI125" s="33">
        <f t="shared" si="478"/>
        <v>0</v>
      </c>
      <c r="BJ125" s="33">
        <f t="shared" si="478"/>
        <v>1</v>
      </c>
      <c r="BK125" s="33">
        <f t="shared" si="478"/>
        <v>5.7300000000000005E-4</v>
      </c>
      <c r="BL125" s="33">
        <f t="shared" si="478"/>
        <v>1.2200000000000003E-2</v>
      </c>
      <c r="BM125" s="33">
        <f t="shared" si="478"/>
        <v>0</v>
      </c>
      <c r="BN125" s="33">
        <f t="shared" si="478"/>
        <v>5.8E-4</v>
      </c>
      <c r="BO125" s="33">
        <f t="shared" si="444"/>
        <v>-4.6999999999999999E-4</v>
      </c>
      <c r="BP125" s="33">
        <f t="shared" si="445"/>
        <v>7.5000000000000002E-4</v>
      </c>
      <c r="BQ125" s="33">
        <f t="shared" si="446"/>
        <v>0.34</v>
      </c>
      <c r="BR125" s="33">
        <f>AK125</f>
        <v>0</v>
      </c>
      <c r="BS125" s="116">
        <f t="shared" ref="BS125:BT140" si="493">BS124</f>
        <v>0</v>
      </c>
      <c r="BT125" s="122">
        <f t="shared" si="493"/>
        <v>1.06</v>
      </c>
      <c r="BU125" s="33">
        <f t="shared" si="299"/>
        <v>0</v>
      </c>
      <c r="BV125" s="33">
        <f t="shared" si="480"/>
        <v>6.7024E-2</v>
      </c>
      <c r="BW125" s="33">
        <f t="shared" si="480"/>
        <v>0.109636</v>
      </c>
      <c r="BX125" s="77">
        <f t="shared" si="487"/>
        <v>13.13</v>
      </c>
      <c r="BY125" s="77">
        <f>BY119</f>
        <v>0</v>
      </c>
      <c r="BZ125" s="78">
        <f>BZ119</f>
        <v>0</v>
      </c>
      <c r="CA125" s="77">
        <f t="shared" si="415"/>
        <v>4783.03</v>
      </c>
      <c r="CB125" s="77">
        <f>(BH125+CA125)-((CI125*$AZ$1)+(CJ125*$AZ$1)+(K125*BL125))</f>
        <v>27418.879999999997</v>
      </c>
      <c r="CC125" s="77">
        <f t="shared" si="488"/>
        <v>4843.8193407999997</v>
      </c>
      <c r="CD125" s="77"/>
      <c r="CE125" s="27"/>
      <c r="CF125" s="79">
        <f>CF124</f>
        <v>0.5</v>
      </c>
      <c r="CG125" s="79"/>
      <c r="CH125" s="79">
        <f>1-CG125</f>
        <v>1</v>
      </c>
      <c r="CI125" s="72">
        <f>IF(G125*500&lt;K125,G125*500,K125)</f>
        <v>273750</v>
      </c>
      <c r="CJ125" s="72">
        <f>K125-CI125</f>
        <v>0</v>
      </c>
      <c r="CK125" s="27"/>
      <c r="CL125" s="27"/>
      <c r="CM125" s="27"/>
      <c r="CN125" s="27">
        <f t="shared" si="403"/>
        <v>-1.43</v>
      </c>
      <c r="CO125" s="27">
        <f t="shared" si="394"/>
        <v>-1072.5</v>
      </c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</row>
    <row r="126" spans="1:242">
      <c r="A126" s="28"/>
      <c r="B126" s="27"/>
      <c r="C126" s="28"/>
      <c r="D126" s="27"/>
      <c r="E126" s="18"/>
      <c r="F126" s="27"/>
      <c r="G126" s="72"/>
      <c r="H126" s="72"/>
      <c r="I126" s="86"/>
      <c r="J126" s="71"/>
      <c r="K126" s="72"/>
      <c r="L126" s="73"/>
      <c r="M126" s="23"/>
      <c r="N126" s="23"/>
      <c r="O126" s="130"/>
      <c r="P126" s="74"/>
      <c r="Q126" s="23"/>
      <c r="R126" s="65"/>
      <c r="S126" s="26"/>
      <c r="T126" s="27"/>
      <c r="U126" s="29"/>
      <c r="V126" s="30"/>
      <c r="W126" s="30"/>
      <c r="X126" s="30"/>
      <c r="Y126" s="30"/>
      <c r="Z126" s="30"/>
      <c r="AA126" s="31"/>
      <c r="AB126" s="32"/>
      <c r="AC126" s="33"/>
      <c r="AE126" s="33"/>
      <c r="AF126" s="33"/>
      <c r="AG126" s="33"/>
      <c r="AH126" s="33"/>
      <c r="AI126" s="30"/>
      <c r="AJ126" s="30"/>
      <c r="AK126" s="76"/>
      <c r="AL126" s="76"/>
      <c r="AM126" s="76"/>
      <c r="AN126" s="76"/>
      <c r="AO126" s="77"/>
      <c r="AP126" s="78"/>
      <c r="AQ126" s="78"/>
      <c r="AR126" s="77"/>
      <c r="AS126" s="77"/>
      <c r="AT126" s="77"/>
      <c r="AU126" s="27"/>
      <c r="AV126" s="79"/>
      <c r="AW126" s="79"/>
      <c r="AX126" s="79"/>
      <c r="AY126" s="79"/>
      <c r="AZ126" s="79"/>
      <c r="BA126" s="27"/>
      <c r="BB126" s="29"/>
      <c r="BC126" s="30"/>
      <c r="BD126" s="30"/>
      <c r="BE126" s="30"/>
      <c r="BF126" s="30"/>
      <c r="BG126" s="30"/>
      <c r="BH126" s="84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116"/>
      <c r="BT126" s="116"/>
      <c r="BU126" s="33"/>
      <c r="BV126" s="33"/>
      <c r="BW126" s="33"/>
      <c r="BX126" s="77"/>
      <c r="BY126" s="77"/>
      <c r="BZ126" s="78"/>
      <c r="CA126" s="77"/>
      <c r="CB126" s="77"/>
      <c r="CC126" s="77"/>
      <c r="CD126" s="77"/>
      <c r="CE126" s="27"/>
      <c r="CF126" s="79"/>
      <c r="CG126" s="79"/>
      <c r="CH126" s="79"/>
      <c r="CI126" s="72"/>
      <c r="CJ126" s="72"/>
      <c r="CK126" s="27"/>
      <c r="CL126" s="27"/>
      <c r="CM126" s="27"/>
      <c r="CN126" s="27">
        <f t="shared" si="403"/>
        <v>-1.43</v>
      </c>
      <c r="CO126" s="27">
        <f t="shared" si="394"/>
        <v>0</v>
      </c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</row>
    <row r="127" spans="1:242">
      <c r="A127" s="28" t="e">
        <f>A125+1</f>
        <v>#REF!</v>
      </c>
      <c r="B127" s="27"/>
      <c r="C127" s="69" t="s">
        <v>31</v>
      </c>
      <c r="D127" s="68"/>
      <c r="E127" s="69" t="s">
        <v>31</v>
      </c>
      <c r="F127" s="27"/>
      <c r="G127" s="72">
        <v>125</v>
      </c>
      <c r="H127" s="72"/>
      <c r="I127" s="86">
        <v>0</v>
      </c>
      <c r="J127" s="71"/>
      <c r="K127" s="72">
        <f>G127*730*AV127</f>
        <v>54750</v>
      </c>
      <c r="L127" s="73"/>
      <c r="M127" s="23">
        <f>AA127+AR127+AT127</f>
        <v>7685.0493275999997</v>
      </c>
      <c r="N127" s="23"/>
      <c r="O127" s="130">
        <f t="shared" si="384"/>
        <v>8519.2506217999999</v>
      </c>
      <c r="P127" s="74"/>
      <c r="Q127" s="23">
        <f t="shared" si="289"/>
        <v>834.2</v>
      </c>
      <c r="R127" s="65"/>
      <c r="S127" s="26">
        <f>ROUND(Q127/M127,3)</f>
        <v>0.109</v>
      </c>
      <c r="T127" s="27"/>
      <c r="U127" s="29">
        <f t="shared" si="467"/>
        <v>145</v>
      </c>
      <c r="V127" s="30">
        <f t="shared" si="467"/>
        <v>8.1199999999999994E-2</v>
      </c>
      <c r="W127" s="30">
        <f t="shared" si="467"/>
        <v>8.1199999999999994E-2</v>
      </c>
      <c r="X127" s="30"/>
      <c r="Y127" s="30"/>
      <c r="Z127" s="30"/>
      <c r="AA127" s="84">
        <f>ROUND(U127+(V127*AY127)+(W127*AZ127)+(AO127*G127),2)</f>
        <v>6119.45</v>
      </c>
      <c r="AB127"/>
      <c r="AC127" s="33">
        <f>$AC$43</f>
        <v>1</v>
      </c>
      <c r="AD127" s="15">
        <f t="shared" si="432"/>
        <v>5.7300000000000005E-4</v>
      </c>
      <c r="AE127" s="33">
        <f t="shared" si="468"/>
        <v>1.2200000000000003E-2</v>
      </c>
      <c r="AF127" s="33">
        <f>AF$91</f>
        <v>0</v>
      </c>
      <c r="AG127" s="33">
        <f t="shared" si="468"/>
        <v>5.8E-4</v>
      </c>
      <c r="AH127" s="33">
        <f t="shared" si="468"/>
        <v>-4.6999999999999999E-4</v>
      </c>
      <c r="AI127" s="30">
        <f t="shared" si="468"/>
        <v>7.5000000000000002E-4</v>
      </c>
      <c r="AJ127" s="30">
        <f t="shared" si="468"/>
        <v>0.34</v>
      </c>
      <c r="AK127" s="76">
        <f>$AK$43</f>
        <v>0</v>
      </c>
      <c r="AL127" s="76">
        <f t="shared" si="470"/>
        <v>0</v>
      </c>
      <c r="AM127" s="76">
        <f t="shared" si="470"/>
        <v>6.7024E-2</v>
      </c>
      <c r="AN127" s="76">
        <f t="shared" si="470"/>
        <v>0.109636</v>
      </c>
      <c r="AO127" s="77">
        <f t="shared" si="471"/>
        <v>12.23</v>
      </c>
      <c r="AP127" s="78">
        <f>AP115</f>
        <v>0</v>
      </c>
      <c r="AQ127" s="78">
        <f>AQ121</f>
        <v>0</v>
      </c>
      <c r="AR127" s="77">
        <f>ROUND(AC127+(K127*(AD127+AE127+AF127+AG127+AI127+AK127+AH127))+(G127*AJ127),2)</f>
        <v>789.91</v>
      </c>
      <c r="AS127" s="77">
        <f>ROUND((AA127+AR127)-((CI127*$AZ$1)+(CJ127*$AZ$1)+(K127*AE127)),2)</f>
        <v>4390.8599999999997</v>
      </c>
      <c r="AT127" s="77">
        <f t="shared" ref="AT127" si="494">(AS127*AL127)+(AS127*AM127)+(AN127*AS127)</f>
        <v>775.68932759999996</v>
      </c>
      <c r="AU127" s="27"/>
      <c r="AV127" s="79">
        <f>+E128</f>
        <v>0.6</v>
      </c>
      <c r="AW127" s="79"/>
      <c r="AX127" s="79">
        <f t="shared" si="457"/>
        <v>1</v>
      </c>
      <c r="AY127" s="72">
        <f>IF(G127*500&lt;K127,G127*500,K127)</f>
        <v>54750</v>
      </c>
      <c r="AZ127" s="72">
        <f>K127-AY127</f>
        <v>0</v>
      </c>
      <c r="BA127" s="27"/>
      <c r="BB127" s="29">
        <f>BB115</f>
        <v>163</v>
      </c>
      <c r="BC127" s="30">
        <f>BC115</f>
        <v>9.2120000000000007E-2</v>
      </c>
      <c r="BD127" s="30">
        <f>BC127</f>
        <v>9.2120000000000007E-2</v>
      </c>
      <c r="BE127" s="30"/>
      <c r="BF127" s="30"/>
      <c r="BG127" s="30"/>
      <c r="BH127" s="84">
        <f>ROUND(BB127+(BC127*CI127)+(BD127*CJ127)+(BX127*G127),2)</f>
        <v>6847.82</v>
      </c>
      <c r="BI127" s="33">
        <f t="shared" ref="BI127:BN131" si="495">AB127</f>
        <v>0</v>
      </c>
      <c r="BJ127" s="33">
        <f t="shared" si="495"/>
        <v>1</v>
      </c>
      <c r="BK127" s="33">
        <f t="shared" si="495"/>
        <v>5.7300000000000005E-4</v>
      </c>
      <c r="BL127" s="33">
        <f t="shared" si="495"/>
        <v>1.2200000000000003E-2</v>
      </c>
      <c r="BM127" s="33">
        <f t="shared" si="495"/>
        <v>0</v>
      </c>
      <c r="BN127" s="33">
        <f t="shared" si="495"/>
        <v>5.8E-4</v>
      </c>
      <c r="BO127" s="33">
        <f>BO115</f>
        <v>-4.6999999999999999E-4</v>
      </c>
      <c r="BP127" s="33">
        <f t="shared" ref="BP127:BQ127" si="496">BP115</f>
        <v>7.5000000000000002E-4</v>
      </c>
      <c r="BQ127" s="33">
        <f t="shared" si="496"/>
        <v>0.34</v>
      </c>
      <c r="BR127" s="33">
        <f>AK127</f>
        <v>0</v>
      </c>
      <c r="BS127" s="116">
        <f>$BS$115</f>
        <v>0</v>
      </c>
      <c r="BT127" s="122">
        <f>$BT$115</f>
        <v>1.06</v>
      </c>
      <c r="BU127" s="33">
        <f>$BU$115</f>
        <v>0</v>
      </c>
      <c r="BV127" s="33">
        <f t="shared" ref="BV127:BW131" si="497">AM127</f>
        <v>6.7024E-2</v>
      </c>
      <c r="BW127" s="33">
        <f t="shared" si="497"/>
        <v>0.109636</v>
      </c>
      <c r="BX127" s="77">
        <f>BX121</f>
        <v>13.13</v>
      </c>
      <c r="BY127" s="77">
        <f>BY121</f>
        <v>0</v>
      </c>
      <c r="BZ127" s="78">
        <f>BZ121</f>
        <v>0</v>
      </c>
      <c r="CA127" s="77">
        <f t="shared" si="415"/>
        <v>922.41</v>
      </c>
      <c r="CB127" s="77">
        <f>(BH127+CA127)-((CI127*$AZ$1)+(CJ127*$AZ$1)+(K127*BL127))</f>
        <v>5251.73</v>
      </c>
      <c r="CC127" s="77">
        <f t="shared" ref="CC127" si="498">(CB127*BU127)+(CB127*BV127)+(BW127*CB127)</f>
        <v>927.77062179999984</v>
      </c>
      <c r="CD127" s="77"/>
      <c r="CE127" s="27"/>
      <c r="CF127" s="79">
        <f>$E$128</f>
        <v>0.6</v>
      </c>
      <c r="CG127" s="79"/>
      <c r="CH127" s="79">
        <f>1-CG127</f>
        <v>1</v>
      </c>
      <c r="CI127" s="72">
        <f>IF(G127*500&lt;K127,G127*500,K127)</f>
        <v>54750</v>
      </c>
      <c r="CJ127" s="72">
        <f>K127-CI127</f>
        <v>0</v>
      </c>
      <c r="CK127" s="27"/>
      <c r="CL127" s="27"/>
      <c r="CM127" s="27"/>
      <c r="CN127" s="27">
        <f t="shared" si="403"/>
        <v>-1.43</v>
      </c>
      <c r="CO127" s="27">
        <f t="shared" si="394"/>
        <v>-178.75</v>
      </c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</row>
    <row r="128" spans="1:242">
      <c r="A128" s="28" t="e">
        <f>A127+1</f>
        <v>#REF!</v>
      </c>
      <c r="B128" s="27"/>
      <c r="C128" s="28" t="s">
        <v>19</v>
      </c>
      <c r="D128" s="27"/>
      <c r="E128" s="85">
        <v>0.6</v>
      </c>
      <c r="F128" s="27"/>
      <c r="G128" s="72">
        <v>225</v>
      </c>
      <c r="H128" s="72"/>
      <c r="I128" s="86">
        <v>0</v>
      </c>
      <c r="J128" s="71"/>
      <c r="K128" s="72">
        <f>G128*730*AV128</f>
        <v>98550</v>
      </c>
      <c r="L128" s="73"/>
      <c r="M128" s="23">
        <f>AA128+AR128+AT128</f>
        <v>13695.645488400001</v>
      </c>
      <c r="N128" s="23"/>
      <c r="O128" s="130">
        <f t="shared" si="384"/>
        <v>15180.2686206</v>
      </c>
      <c r="P128" s="74"/>
      <c r="Q128" s="23">
        <f t="shared" si="289"/>
        <v>1484.62</v>
      </c>
      <c r="R128" s="65"/>
      <c r="S128" s="26">
        <f>ROUND(Q128/M128,3)</f>
        <v>0.108</v>
      </c>
      <c r="T128" s="27"/>
      <c r="U128" s="29">
        <f t="shared" si="467"/>
        <v>145</v>
      </c>
      <c r="V128" s="30">
        <f t="shared" si="467"/>
        <v>8.1199999999999994E-2</v>
      </c>
      <c r="W128" s="30">
        <f t="shared" si="467"/>
        <v>8.1199999999999994E-2</v>
      </c>
      <c r="X128" s="30">
        <f t="shared" ref="X128:Z131" si="499">X127</f>
        <v>0</v>
      </c>
      <c r="Y128" s="30">
        <f t="shared" si="499"/>
        <v>0</v>
      </c>
      <c r="Z128" s="30">
        <f t="shared" si="499"/>
        <v>0</v>
      </c>
      <c r="AA128" s="84">
        <f>ROUND(U128+(V128*AY128)+(W128*AZ128)+(AO128*G128),2)</f>
        <v>10899.01</v>
      </c>
      <c r="AB128"/>
      <c r="AC128" s="33">
        <f t="shared" ref="AC128:AC131" si="500">$AC$43</f>
        <v>1</v>
      </c>
      <c r="AD128" s="15">
        <f t="shared" si="432"/>
        <v>5.7300000000000005E-4</v>
      </c>
      <c r="AE128" s="33">
        <f t="shared" si="468"/>
        <v>1.2200000000000003E-2</v>
      </c>
      <c r="AF128" s="33">
        <f>AF$91</f>
        <v>0</v>
      </c>
      <c r="AG128" s="33">
        <f t="shared" si="468"/>
        <v>5.8E-4</v>
      </c>
      <c r="AH128" s="33">
        <f t="shared" si="468"/>
        <v>-4.6999999999999999E-4</v>
      </c>
      <c r="AI128" s="30">
        <f t="shared" si="468"/>
        <v>7.5000000000000002E-4</v>
      </c>
      <c r="AJ128" s="30">
        <f t="shared" si="468"/>
        <v>0.34</v>
      </c>
      <c r="AK128" s="76">
        <f>$AK$43</f>
        <v>0</v>
      </c>
      <c r="AL128" s="76">
        <f t="shared" si="470"/>
        <v>0</v>
      </c>
      <c r="AM128" s="76">
        <f t="shared" si="470"/>
        <v>6.7024E-2</v>
      </c>
      <c r="AN128" s="76">
        <f t="shared" si="470"/>
        <v>0.109636</v>
      </c>
      <c r="AO128" s="77">
        <f t="shared" si="471"/>
        <v>12.23</v>
      </c>
      <c r="AP128" s="78">
        <f t="shared" ref="AP128:AQ131" si="501">AP127</f>
        <v>0</v>
      </c>
      <c r="AQ128" s="78">
        <f>AQ127</f>
        <v>0</v>
      </c>
      <c r="AR128" s="77">
        <f>ROUND(AC128+(K128*(AD128+AE128+AF128+AG128+AI128+AK128+AH128))+(G128*AJ128),2)</f>
        <v>1421.03</v>
      </c>
      <c r="AS128" s="77">
        <f>ROUND((AA128+AR128)-((CI128*$AZ$1)+(CJ128*$AZ$1)+(K128*AE128)),2)</f>
        <v>7786.74</v>
      </c>
      <c r="AT128" s="77">
        <f t="shared" ref="AT128:AT131" si="502">(AS128*AL128)+(AS128*AM128)+(AN128*AS128)</f>
        <v>1375.6054884</v>
      </c>
      <c r="AU128" s="27"/>
      <c r="AV128" s="79">
        <f>AV127</f>
        <v>0.6</v>
      </c>
      <c r="AW128" s="79"/>
      <c r="AX128" s="79">
        <f t="shared" si="457"/>
        <v>1</v>
      </c>
      <c r="AY128" s="72">
        <f>IF(G128*500&lt;K128,G128*500,K128)</f>
        <v>98550</v>
      </c>
      <c r="AZ128" s="72">
        <f>K128-AY128</f>
        <v>0</v>
      </c>
      <c r="BA128" s="27"/>
      <c r="BB128" s="29">
        <f t="shared" ref="BB128:BG128" si="503">BB127</f>
        <v>163</v>
      </c>
      <c r="BC128" s="30">
        <f t="shared" si="503"/>
        <v>9.2120000000000007E-2</v>
      </c>
      <c r="BD128" s="30">
        <f t="shared" si="503"/>
        <v>9.2120000000000007E-2</v>
      </c>
      <c r="BE128" s="30">
        <f t="shared" si="503"/>
        <v>0</v>
      </c>
      <c r="BF128" s="30">
        <f t="shared" si="503"/>
        <v>0</v>
      </c>
      <c r="BG128" s="30">
        <f t="shared" si="503"/>
        <v>0</v>
      </c>
      <c r="BH128" s="84">
        <f>ROUND(BB128+(BC128*CI128)+(BD128*CJ128)+(BX128*G128),2)</f>
        <v>12195.68</v>
      </c>
      <c r="BI128" s="33">
        <f t="shared" si="495"/>
        <v>0</v>
      </c>
      <c r="BJ128" s="33">
        <f t="shared" si="495"/>
        <v>1</v>
      </c>
      <c r="BK128" s="33">
        <f t="shared" si="495"/>
        <v>5.7300000000000005E-4</v>
      </c>
      <c r="BL128" s="33">
        <f t="shared" si="495"/>
        <v>1.2200000000000003E-2</v>
      </c>
      <c r="BM128" s="33">
        <f t="shared" si="495"/>
        <v>0</v>
      </c>
      <c r="BN128" s="33">
        <f t="shared" si="495"/>
        <v>5.8E-4</v>
      </c>
      <c r="BO128" s="33">
        <f t="shared" si="444"/>
        <v>-4.6999999999999999E-4</v>
      </c>
      <c r="BP128" s="33">
        <f t="shared" si="445"/>
        <v>7.5000000000000002E-4</v>
      </c>
      <c r="BQ128" s="33">
        <f t="shared" si="446"/>
        <v>0.34</v>
      </c>
      <c r="BR128" s="33">
        <f>AK128</f>
        <v>0</v>
      </c>
      <c r="BS128" s="116">
        <f t="shared" si="493"/>
        <v>0</v>
      </c>
      <c r="BT128" s="122">
        <f t="shared" si="493"/>
        <v>1.06</v>
      </c>
      <c r="BU128" s="33">
        <f t="shared" si="299"/>
        <v>0</v>
      </c>
      <c r="BV128" s="33">
        <f t="shared" si="497"/>
        <v>6.7024E-2</v>
      </c>
      <c r="BW128" s="33">
        <f t="shared" si="497"/>
        <v>0.109636</v>
      </c>
      <c r="BX128" s="77">
        <f t="shared" ref="BX128:BY131" si="504">BX122</f>
        <v>13.13</v>
      </c>
      <c r="BY128" s="77">
        <f t="shared" si="504"/>
        <v>0</v>
      </c>
      <c r="BZ128" s="78">
        <f t="shared" ref="BZ128:BZ131" si="505">BZ127</f>
        <v>0</v>
      </c>
      <c r="CA128" s="77">
        <f t="shared" si="415"/>
        <v>1659.53</v>
      </c>
      <c r="CB128" s="77">
        <f>(BH128+CA128)-((CI128*$AZ$1)+(CJ128*$AZ$1)+(K128*BL128))</f>
        <v>9321.91</v>
      </c>
      <c r="CC128" s="77">
        <f t="shared" ref="CC128:CC131" si="506">(CB128*BU128)+(CB128*BV128)+(BW128*CB128)</f>
        <v>1646.8086205999998</v>
      </c>
      <c r="CD128" s="77"/>
      <c r="CE128" s="27"/>
      <c r="CF128" s="79">
        <f>CF127</f>
        <v>0.6</v>
      </c>
      <c r="CG128" s="79"/>
      <c r="CH128" s="79">
        <f>1-CG128</f>
        <v>1</v>
      </c>
      <c r="CI128" s="72">
        <f>IF(G128*500&lt;K128,G128*500,K128)</f>
        <v>98550</v>
      </c>
      <c r="CJ128" s="72">
        <f>K128-CI128</f>
        <v>0</v>
      </c>
      <c r="CK128" s="27"/>
      <c r="CL128" s="27"/>
      <c r="CM128" s="27"/>
      <c r="CN128" s="27">
        <f t="shared" si="403"/>
        <v>-1.43</v>
      </c>
      <c r="CO128" s="27">
        <f t="shared" si="394"/>
        <v>-321.75</v>
      </c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</row>
    <row r="129" spans="1:242">
      <c r="A129" s="28" t="e">
        <f>A128+1</f>
        <v>#REF!</v>
      </c>
      <c r="B129" s="27"/>
      <c r="C129" s="65"/>
      <c r="D129" s="27"/>
      <c r="E129" s="85"/>
      <c r="F129" s="27"/>
      <c r="G129" s="72">
        <v>315</v>
      </c>
      <c r="H129" s="72"/>
      <c r="I129" s="86">
        <v>0</v>
      </c>
      <c r="J129" s="71"/>
      <c r="K129" s="72">
        <f>G129*730*AV129</f>
        <v>137970</v>
      </c>
      <c r="L129" s="73"/>
      <c r="M129" s="23">
        <f>AA129+AR129+AT129</f>
        <v>19105.1914464</v>
      </c>
      <c r="N129" s="23"/>
      <c r="O129" s="130">
        <f t="shared" si="384"/>
        <v>21175.1942328</v>
      </c>
      <c r="P129" s="74"/>
      <c r="Q129" s="23">
        <f t="shared" ref="Q129:Q130" si="507">ROUND(O129-M129,2)</f>
        <v>2070</v>
      </c>
      <c r="R129" s="65"/>
      <c r="S129" s="26">
        <f>ROUND(Q129/M129,3)</f>
        <v>0.108</v>
      </c>
      <c r="T129" s="27"/>
      <c r="U129" s="29">
        <f t="shared" si="467"/>
        <v>145</v>
      </c>
      <c r="V129" s="30">
        <f t="shared" si="467"/>
        <v>8.1199999999999994E-2</v>
      </c>
      <c r="W129" s="30">
        <f t="shared" si="467"/>
        <v>8.1199999999999994E-2</v>
      </c>
      <c r="X129" s="30">
        <f t="shared" si="499"/>
        <v>0</v>
      </c>
      <c r="Y129" s="30">
        <f t="shared" si="499"/>
        <v>0</v>
      </c>
      <c r="Z129" s="30">
        <f t="shared" si="499"/>
        <v>0</v>
      </c>
      <c r="AA129" s="84">
        <f>ROUND(U129+(V129*AY129)+(W129*AZ129)+(AO129*G129),2)</f>
        <v>15200.61</v>
      </c>
      <c r="AB129"/>
      <c r="AC129" s="33">
        <f t="shared" si="500"/>
        <v>1</v>
      </c>
      <c r="AD129" s="15">
        <f t="shared" si="432"/>
        <v>5.7300000000000005E-4</v>
      </c>
      <c r="AE129" s="33">
        <f t="shared" si="468"/>
        <v>1.2200000000000003E-2</v>
      </c>
      <c r="AF129" s="33">
        <f t="shared" ref="AF129:AF131" si="508">AF$91</f>
        <v>0</v>
      </c>
      <c r="AG129" s="33">
        <f t="shared" si="468"/>
        <v>5.8E-4</v>
      </c>
      <c r="AH129" s="33">
        <f t="shared" si="468"/>
        <v>-4.6999999999999999E-4</v>
      </c>
      <c r="AI129" s="30">
        <f t="shared" si="468"/>
        <v>7.5000000000000002E-4</v>
      </c>
      <c r="AJ129" s="30">
        <f t="shared" si="468"/>
        <v>0.34</v>
      </c>
      <c r="AK129" s="76">
        <f>$AK$43</f>
        <v>0</v>
      </c>
      <c r="AL129" s="76">
        <f t="shared" si="470"/>
        <v>0</v>
      </c>
      <c r="AM129" s="76">
        <f t="shared" si="470"/>
        <v>6.7024E-2</v>
      </c>
      <c r="AN129" s="76">
        <f t="shared" si="470"/>
        <v>0.109636</v>
      </c>
      <c r="AO129" s="77">
        <f t="shared" si="471"/>
        <v>12.23</v>
      </c>
      <c r="AP129" s="78">
        <f t="shared" si="501"/>
        <v>0</v>
      </c>
      <c r="AQ129" s="78">
        <f t="shared" si="501"/>
        <v>0</v>
      </c>
      <c r="AR129" s="77">
        <f>ROUND(AC129+(K129*(AD129+AE129+AF129+AG129+AI129+AK129+AH129))+(G129*AJ129),2)</f>
        <v>1989.05</v>
      </c>
      <c r="AS129" s="77">
        <f>ROUND((AA129+AR129)-((CI129*$AZ$1)+(CJ129*$AZ$1)+(K129*AE129)),2)</f>
        <v>10843.04</v>
      </c>
      <c r="AT129" s="77">
        <f t="shared" si="502"/>
        <v>1915.5314464000003</v>
      </c>
      <c r="AU129" s="27"/>
      <c r="AV129" s="79">
        <f>AV128</f>
        <v>0.6</v>
      </c>
      <c r="AW129" s="79"/>
      <c r="AX129" s="79">
        <f t="shared" si="457"/>
        <v>1</v>
      </c>
      <c r="AY129" s="72">
        <f>IF(G129*500&lt;K129,G129*500,K129)</f>
        <v>137970</v>
      </c>
      <c r="AZ129" s="72">
        <f>K129-AY129</f>
        <v>0</v>
      </c>
      <c r="BA129" s="27"/>
      <c r="BB129" s="29">
        <f t="shared" ref="BB129:BG129" si="509">BB128</f>
        <v>163</v>
      </c>
      <c r="BC129" s="30">
        <f t="shared" si="509"/>
        <v>9.2120000000000007E-2</v>
      </c>
      <c r="BD129" s="30">
        <f t="shared" si="509"/>
        <v>9.2120000000000007E-2</v>
      </c>
      <c r="BE129" s="30">
        <f t="shared" si="509"/>
        <v>0</v>
      </c>
      <c r="BF129" s="30">
        <f t="shared" si="509"/>
        <v>0</v>
      </c>
      <c r="BG129" s="30">
        <f t="shared" si="509"/>
        <v>0</v>
      </c>
      <c r="BH129" s="84">
        <f>ROUND(BB129+(BC129*CI129)+(BD129*CJ129)+(BX129*G129),2)</f>
        <v>17008.75</v>
      </c>
      <c r="BI129" s="33">
        <f t="shared" si="495"/>
        <v>0</v>
      </c>
      <c r="BJ129" s="33">
        <f t="shared" si="495"/>
        <v>1</v>
      </c>
      <c r="BK129" s="33">
        <f t="shared" si="495"/>
        <v>5.7300000000000005E-4</v>
      </c>
      <c r="BL129" s="33">
        <f t="shared" si="495"/>
        <v>1.2200000000000003E-2</v>
      </c>
      <c r="BM129" s="33">
        <f t="shared" si="495"/>
        <v>0</v>
      </c>
      <c r="BN129" s="33">
        <f t="shared" si="495"/>
        <v>5.8E-4</v>
      </c>
      <c r="BO129" s="33">
        <f t="shared" si="444"/>
        <v>-4.6999999999999999E-4</v>
      </c>
      <c r="BP129" s="33">
        <f t="shared" si="445"/>
        <v>7.5000000000000002E-4</v>
      </c>
      <c r="BQ129" s="33">
        <f t="shared" si="446"/>
        <v>0.34</v>
      </c>
      <c r="BR129" s="33">
        <f>AK129</f>
        <v>0</v>
      </c>
      <c r="BS129" s="116">
        <f t="shared" si="493"/>
        <v>0</v>
      </c>
      <c r="BT129" s="122">
        <f t="shared" si="493"/>
        <v>1.06</v>
      </c>
      <c r="BU129" s="33">
        <f t="shared" si="299"/>
        <v>0</v>
      </c>
      <c r="BV129" s="33">
        <f t="shared" si="497"/>
        <v>6.7024E-2</v>
      </c>
      <c r="BW129" s="33">
        <f t="shared" si="497"/>
        <v>0.109636</v>
      </c>
      <c r="BX129" s="77">
        <f t="shared" si="504"/>
        <v>13.13</v>
      </c>
      <c r="BY129" s="77">
        <f t="shared" si="504"/>
        <v>0</v>
      </c>
      <c r="BZ129" s="78">
        <f t="shared" si="505"/>
        <v>0</v>
      </c>
      <c r="CA129" s="77">
        <f t="shared" si="415"/>
        <v>2322.9499999999998</v>
      </c>
      <c r="CB129" s="77">
        <f>(BH129+CA129)-((CI129*$AZ$1)+(CJ129*$AZ$1)+(K129*BL129))</f>
        <v>12985.080000000002</v>
      </c>
      <c r="CC129" s="77">
        <f t="shared" si="506"/>
        <v>2293.9442328000005</v>
      </c>
      <c r="CD129" s="77"/>
      <c r="CE129" s="27"/>
      <c r="CF129" s="79">
        <f>CF128</f>
        <v>0.6</v>
      </c>
      <c r="CG129" s="79"/>
      <c r="CH129" s="79">
        <f>1-CG129</f>
        <v>1</v>
      </c>
      <c r="CI129" s="72">
        <f>IF(G129*500&lt;K129,G129*500,K129)</f>
        <v>137970</v>
      </c>
      <c r="CJ129" s="72">
        <f>K129-CI129</f>
        <v>0</v>
      </c>
      <c r="CK129" s="27"/>
      <c r="CL129" s="27"/>
      <c r="CM129" s="27"/>
      <c r="CN129" s="27">
        <f t="shared" si="403"/>
        <v>-1.43</v>
      </c>
      <c r="CO129" s="27">
        <f t="shared" si="394"/>
        <v>-450.45</v>
      </c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</row>
    <row r="130" spans="1:242">
      <c r="A130" s="28" t="e">
        <f>A129+1</f>
        <v>#REF!</v>
      </c>
      <c r="B130" s="27"/>
      <c r="C130" s="28"/>
      <c r="D130" s="27"/>
      <c r="E130" s="18"/>
      <c r="F130" s="27"/>
      <c r="G130" s="72">
        <v>550</v>
      </c>
      <c r="H130" s="72"/>
      <c r="I130" s="86">
        <v>0</v>
      </c>
      <c r="J130" s="71"/>
      <c r="K130" s="72">
        <f>G130*730*AV130</f>
        <v>240900</v>
      </c>
      <c r="L130" s="73"/>
      <c r="M130" s="23">
        <f>AA130+AR130+AT130</f>
        <v>33230.106544199996</v>
      </c>
      <c r="N130" s="23"/>
      <c r="O130" s="130">
        <f t="shared" si="384"/>
        <v>36828.582999999999</v>
      </c>
      <c r="P130" s="74"/>
      <c r="Q130" s="23">
        <f t="shared" si="507"/>
        <v>3598.48</v>
      </c>
      <c r="R130" s="65"/>
      <c r="S130" s="26">
        <f>ROUND(Q130/M130,3)</f>
        <v>0.108</v>
      </c>
      <c r="T130" s="27"/>
      <c r="U130" s="29">
        <f t="shared" si="467"/>
        <v>145</v>
      </c>
      <c r="V130" s="30">
        <f t="shared" si="467"/>
        <v>8.1199999999999994E-2</v>
      </c>
      <c r="W130" s="30">
        <f t="shared" si="467"/>
        <v>8.1199999999999994E-2</v>
      </c>
      <c r="X130" s="30">
        <f t="shared" si="499"/>
        <v>0</v>
      </c>
      <c r="Y130" s="30">
        <f t="shared" si="499"/>
        <v>0</v>
      </c>
      <c r="Z130" s="30">
        <f t="shared" si="499"/>
        <v>0</v>
      </c>
      <c r="AA130" s="84">
        <f>ROUND(U130+(V130*AY130)+(W130*AZ130)+(AO130*G130),2)</f>
        <v>26432.58</v>
      </c>
      <c r="AB130"/>
      <c r="AC130" s="33">
        <f t="shared" si="500"/>
        <v>1</v>
      </c>
      <c r="AD130" s="15">
        <f t="shared" si="432"/>
        <v>5.7300000000000005E-4</v>
      </c>
      <c r="AE130" s="33">
        <f t="shared" si="468"/>
        <v>1.2200000000000003E-2</v>
      </c>
      <c r="AF130" s="33">
        <f t="shared" si="508"/>
        <v>0</v>
      </c>
      <c r="AG130" s="33">
        <f t="shared" si="468"/>
        <v>5.8E-4</v>
      </c>
      <c r="AH130" s="33">
        <f t="shared" si="468"/>
        <v>-4.6999999999999999E-4</v>
      </c>
      <c r="AI130" s="30">
        <f t="shared" si="468"/>
        <v>7.5000000000000002E-4</v>
      </c>
      <c r="AJ130" s="30">
        <f t="shared" si="468"/>
        <v>0.34</v>
      </c>
      <c r="AK130" s="76">
        <f>$AK$43</f>
        <v>0</v>
      </c>
      <c r="AL130" s="76">
        <f t="shared" si="470"/>
        <v>0</v>
      </c>
      <c r="AM130" s="76">
        <f t="shared" si="470"/>
        <v>6.7024E-2</v>
      </c>
      <c r="AN130" s="76">
        <f t="shared" si="470"/>
        <v>0.109636</v>
      </c>
      <c r="AO130" s="77">
        <f t="shared" si="471"/>
        <v>12.23</v>
      </c>
      <c r="AP130" s="78">
        <f t="shared" si="501"/>
        <v>0</v>
      </c>
      <c r="AQ130" s="78">
        <f t="shared" si="501"/>
        <v>0</v>
      </c>
      <c r="AR130" s="77">
        <f>ROUND(AC130+(K130*(AD130+AE130+AF130+AG130+AI130+AK130+AH130))+(G130*AJ130),2)</f>
        <v>3472.19</v>
      </c>
      <c r="AS130" s="77">
        <f>ROUND((AA130+AR130)-((CI130*$AZ$1)+(CJ130*$AZ$1)+(K130*AE130)),2)</f>
        <v>18823.37</v>
      </c>
      <c r="AT130" s="77">
        <f t="shared" si="502"/>
        <v>3325.3365441999995</v>
      </c>
      <c r="AU130" s="27"/>
      <c r="AV130" s="79">
        <f>AV129</f>
        <v>0.6</v>
      </c>
      <c r="AW130" s="79"/>
      <c r="AX130" s="79">
        <f t="shared" si="457"/>
        <v>1</v>
      </c>
      <c r="AY130" s="72">
        <f>IF(G130*500&lt;K130,G130*500,K130)</f>
        <v>240900</v>
      </c>
      <c r="AZ130" s="72">
        <f>K130-AY130</f>
        <v>0</v>
      </c>
      <c r="BA130" s="27"/>
      <c r="BB130" s="29">
        <f t="shared" ref="BB130:BG130" si="510">BB129</f>
        <v>163</v>
      </c>
      <c r="BC130" s="30">
        <f t="shared" si="510"/>
        <v>9.2120000000000007E-2</v>
      </c>
      <c r="BD130" s="30">
        <f t="shared" si="510"/>
        <v>9.2120000000000007E-2</v>
      </c>
      <c r="BE130" s="30">
        <f t="shared" si="510"/>
        <v>0</v>
      </c>
      <c r="BF130" s="30">
        <f t="shared" si="510"/>
        <v>0</v>
      </c>
      <c r="BG130" s="30">
        <f t="shared" si="510"/>
        <v>0</v>
      </c>
      <c r="BH130" s="84">
        <f>ROUND(BB130+(BC130*CI130)+(BD130*CJ130)+(BX130*G130),2)</f>
        <v>29576.21</v>
      </c>
      <c r="BI130" s="33">
        <f t="shared" si="495"/>
        <v>0</v>
      </c>
      <c r="BJ130" s="33">
        <f t="shared" si="495"/>
        <v>1</v>
      </c>
      <c r="BK130" s="33">
        <f t="shared" si="495"/>
        <v>5.7300000000000005E-4</v>
      </c>
      <c r="BL130" s="33">
        <f t="shared" si="495"/>
        <v>1.2200000000000003E-2</v>
      </c>
      <c r="BM130" s="33">
        <f t="shared" si="495"/>
        <v>0</v>
      </c>
      <c r="BN130" s="33">
        <f t="shared" si="495"/>
        <v>5.8E-4</v>
      </c>
      <c r="BO130" s="33">
        <f t="shared" si="444"/>
        <v>-4.6999999999999999E-4</v>
      </c>
      <c r="BP130" s="33">
        <f t="shared" si="445"/>
        <v>7.5000000000000002E-4</v>
      </c>
      <c r="BQ130" s="33">
        <f t="shared" si="446"/>
        <v>0.34</v>
      </c>
      <c r="BR130" s="33">
        <f>AK130</f>
        <v>0</v>
      </c>
      <c r="BS130" s="116">
        <f t="shared" si="493"/>
        <v>0</v>
      </c>
      <c r="BT130" s="122">
        <f t="shared" si="493"/>
        <v>1.06</v>
      </c>
      <c r="BU130" s="33">
        <f t="shared" si="299"/>
        <v>0</v>
      </c>
      <c r="BV130" s="33">
        <f t="shared" si="497"/>
        <v>6.7024E-2</v>
      </c>
      <c r="BW130" s="33">
        <f t="shared" si="497"/>
        <v>0.109636</v>
      </c>
      <c r="BX130" s="77">
        <f t="shared" si="504"/>
        <v>13.13</v>
      </c>
      <c r="BY130" s="77">
        <f t="shared" si="504"/>
        <v>0</v>
      </c>
      <c r="BZ130" s="78">
        <f t="shared" si="505"/>
        <v>0</v>
      </c>
      <c r="CA130" s="77">
        <f t="shared" si="415"/>
        <v>4055.19</v>
      </c>
      <c r="CB130" s="77">
        <f>(BH130+CA130)-((CI130*$AZ$1)+(CJ130*$AZ$1)+(K130*BL130))</f>
        <v>22550</v>
      </c>
      <c r="CC130" s="77">
        <f t="shared" si="506"/>
        <v>3983.683</v>
      </c>
      <c r="CD130" s="77"/>
      <c r="CE130" s="27"/>
      <c r="CF130" s="79">
        <f>CF129</f>
        <v>0.6</v>
      </c>
      <c r="CG130" s="79"/>
      <c r="CH130" s="79">
        <f>1-CG130</f>
        <v>1</v>
      </c>
      <c r="CI130" s="72">
        <f>IF(G130*500&lt;K130,G130*500,K130)</f>
        <v>240900</v>
      </c>
      <c r="CJ130" s="72">
        <f>K130-CI130</f>
        <v>0</v>
      </c>
      <c r="CK130" s="27"/>
      <c r="CL130" s="27"/>
      <c r="CM130" s="27"/>
      <c r="CN130" s="27">
        <f t="shared" si="403"/>
        <v>-1.43</v>
      </c>
      <c r="CO130" s="27">
        <f t="shared" si="394"/>
        <v>-786.5</v>
      </c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</row>
    <row r="131" spans="1:242">
      <c r="A131" s="28" t="e">
        <f>A130+1</f>
        <v>#REF!</v>
      </c>
      <c r="B131" s="27"/>
      <c r="C131" s="28"/>
      <c r="D131" s="27"/>
      <c r="E131" s="18"/>
      <c r="F131" s="27"/>
      <c r="G131" s="72">
        <v>750</v>
      </c>
      <c r="H131" s="72"/>
      <c r="I131" s="86">
        <v>0</v>
      </c>
      <c r="J131" s="71"/>
      <c r="K131" s="72">
        <f>G131*730*AV131</f>
        <v>328500</v>
      </c>
      <c r="L131" s="73"/>
      <c r="M131" s="23">
        <f>AA131+AR131+AT131</f>
        <v>45251.310632399996</v>
      </c>
      <c r="N131" s="23"/>
      <c r="O131" s="130">
        <f t="shared" si="384"/>
        <v>50150.618997600002</v>
      </c>
      <c r="P131" s="74"/>
      <c r="Q131" s="23">
        <f>ROUNDDOWN(O131-M131,2)</f>
        <v>4899.3</v>
      </c>
      <c r="R131" s="65"/>
      <c r="S131" s="26">
        <f>ROUND(Q131/M131,3)</f>
        <v>0.108</v>
      </c>
      <c r="T131" s="27"/>
      <c r="U131" s="29">
        <f t="shared" si="467"/>
        <v>145</v>
      </c>
      <c r="V131" s="30">
        <f t="shared" si="467"/>
        <v>8.1199999999999994E-2</v>
      </c>
      <c r="W131" s="30">
        <f t="shared" si="467"/>
        <v>8.1199999999999994E-2</v>
      </c>
      <c r="X131" s="30">
        <f t="shared" si="499"/>
        <v>0</v>
      </c>
      <c r="Y131" s="30">
        <f t="shared" si="499"/>
        <v>0</v>
      </c>
      <c r="Z131" s="30">
        <f t="shared" si="499"/>
        <v>0</v>
      </c>
      <c r="AA131" s="84">
        <f>ROUND(U131+(V131*AY131)+(W131*AZ131)+(AO131*G131),2)</f>
        <v>35991.699999999997</v>
      </c>
      <c r="AB131"/>
      <c r="AC131" s="33">
        <f t="shared" si="500"/>
        <v>1</v>
      </c>
      <c r="AD131" s="15">
        <f t="shared" si="432"/>
        <v>5.7300000000000005E-4</v>
      </c>
      <c r="AE131" s="33">
        <f t="shared" si="468"/>
        <v>1.2200000000000003E-2</v>
      </c>
      <c r="AF131" s="33">
        <f t="shared" si="508"/>
        <v>0</v>
      </c>
      <c r="AG131" s="33">
        <f t="shared" si="468"/>
        <v>5.8E-4</v>
      </c>
      <c r="AH131" s="33">
        <f t="shared" si="468"/>
        <v>-4.6999999999999999E-4</v>
      </c>
      <c r="AI131" s="30">
        <f t="shared" si="468"/>
        <v>7.5000000000000002E-4</v>
      </c>
      <c r="AJ131" s="30">
        <f t="shared" si="468"/>
        <v>0.34</v>
      </c>
      <c r="AK131" s="76">
        <f>$AK$43</f>
        <v>0</v>
      </c>
      <c r="AL131" s="76">
        <f t="shared" si="470"/>
        <v>0</v>
      </c>
      <c r="AM131" s="76">
        <f t="shared" si="470"/>
        <v>6.7024E-2</v>
      </c>
      <c r="AN131" s="76">
        <f t="shared" si="470"/>
        <v>0.109636</v>
      </c>
      <c r="AO131" s="77">
        <f t="shared" si="471"/>
        <v>12.23</v>
      </c>
      <c r="AP131" s="78">
        <f t="shared" si="501"/>
        <v>0</v>
      </c>
      <c r="AQ131" s="78">
        <f t="shared" si="501"/>
        <v>0</v>
      </c>
      <c r="AR131" s="77">
        <f>ROUND(AC131+(K131*(AD131+AE131+AF131+AG131+AI131+AK131+AH131))+(G131*AJ131),2)</f>
        <v>4734.4399999999996</v>
      </c>
      <c r="AS131" s="77">
        <f>ROUND((AA131+AR131)-((CI131*$AZ$1)+(CJ131*$AZ$1)+(K131*AE131)),2)</f>
        <v>25615.14</v>
      </c>
      <c r="AT131" s="77">
        <f t="shared" si="502"/>
        <v>4525.1706323999997</v>
      </c>
      <c r="AU131" s="27"/>
      <c r="AV131" s="79">
        <f>AV130</f>
        <v>0.6</v>
      </c>
      <c r="AW131" s="79"/>
      <c r="AX131" s="79">
        <f t="shared" si="457"/>
        <v>1</v>
      </c>
      <c r="AY131" s="72">
        <f>IF(G131*500&lt;K131,G131*500,K131)</f>
        <v>328500</v>
      </c>
      <c r="AZ131" s="72">
        <f>K131-AY131</f>
        <v>0</v>
      </c>
      <c r="BA131" s="27"/>
      <c r="BB131" s="29">
        <f t="shared" ref="BB131:BG131" si="511">BB130</f>
        <v>163</v>
      </c>
      <c r="BC131" s="30">
        <f t="shared" si="511"/>
        <v>9.2120000000000007E-2</v>
      </c>
      <c r="BD131" s="30">
        <f t="shared" si="511"/>
        <v>9.2120000000000007E-2</v>
      </c>
      <c r="BE131" s="30">
        <f t="shared" si="511"/>
        <v>0</v>
      </c>
      <c r="BF131" s="30">
        <f t="shared" si="511"/>
        <v>0</v>
      </c>
      <c r="BG131" s="30">
        <f t="shared" si="511"/>
        <v>0</v>
      </c>
      <c r="BH131" s="84">
        <f>ROUND(BB131+(BC131*CI131)+(BD131*CJ131)+(BX131*G131),2)</f>
        <v>40271.919999999998</v>
      </c>
      <c r="BI131" s="33">
        <f t="shared" si="495"/>
        <v>0</v>
      </c>
      <c r="BJ131" s="33">
        <f t="shared" si="495"/>
        <v>1</v>
      </c>
      <c r="BK131" s="33">
        <f t="shared" si="495"/>
        <v>5.7300000000000005E-4</v>
      </c>
      <c r="BL131" s="33">
        <f t="shared" si="495"/>
        <v>1.2200000000000003E-2</v>
      </c>
      <c r="BM131" s="33">
        <f t="shared" si="495"/>
        <v>0</v>
      </c>
      <c r="BN131" s="33">
        <f t="shared" si="495"/>
        <v>5.8E-4</v>
      </c>
      <c r="BO131" s="33">
        <f t="shared" si="444"/>
        <v>-4.6999999999999999E-4</v>
      </c>
      <c r="BP131" s="33">
        <f t="shared" si="445"/>
        <v>7.5000000000000002E-4</v>
      </c>
      <c r="BQ131" s="33">
        <f t="shared" si="446"/>
        <v>0.34</v>
      </c>
      <c r="BR131" s="33">
        <f>AK131</f>
        <v>0</v>
      </c>
      <c r="BS131" s="116">
        <f t="shared" si="493"/>
        <v>0</v>
      </c>
      <c r="BT131" s="122">
        <f t="shared" si="493"/>
        <v>1.06</v>
      </c>
      <c r="BU131" s="33">
        <f t="shared" ref="BU131:BU192" si="512">BU130</f>
        <v>0</v>
      </c>
      <c r="BV131" s="33">
        <f t="shared" si="497"/>
        <v>6.7024E-2</v>
      </c>
      <c r="BW131" s="33">
        <f t="shared" si="497"/>
        <v>0.109636</v>
      </c>
      <c r="BX131" s="77">
        <f t="shared" si="504"/>
        <v>13.13</v>
      </c>
      <c r="BY131" s="77">
        <f t="shared" si="504"/>
        <v>0</v>
      </c>
      <c r="BZ131" s="78">
        <f t="shared" si="505"/>
        <v>0</v>
      </c>
      <c r="CA131" s="77">
        <f t="shared" si="415"/>
        <v>5529.44</v>
      </c>
      <c r="CB131" s="77">
        <f>(BH131+CA131)-((CI131*$AZ$1)+(CJ131*$AZ$1)+(K131*BL131))</f>
        <v>30690.36</v>
      </c>
      <c r="CC131" s="77">
        <f t="shared" si="506"/>
        <v>5421.7589975999999</v>
      </c>
      <c r="CD131" s="77"/>
      <c r="CE131" s="27"/>
      <c r="CF131" s="79">
        <f>CF130</f>
        <v>0.6</v>
      </c>
      <c r="CG131" s="79"/>
      <c r="CH131" s="79">
        <f>1-CG131</f>
        <v>1</v>
      </c>
      <c r="CI131" s="72">
        <f>IF(G131*500&lt;K131,G131*500,K131)</f>
        <v>328500</v>
      </c>
      <c r="CJ131" s="72">
        <f>K131-CI131</f>
        <v>0</v>
      </c>
      <c r="CK131" s="27"/>
      <c r="CL131" s="27"/>
      <c r="CM131" s="27"/>
      <c r="CN131" s="27">
        <f t="shared" si="403"/>
        <v>-1.43</v>
      </c>
      <c r="CO131" s="27">
        <f t="shared" si="394"/>
        <v>-1072.5</v>
      </c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</row>
    <row r="132" spans="1:242">
      <c r="A132" s="28"/>
      <c r="B132" s="27"/>
      <c r="C132" s="28"/>
      <c r="D132" s="27"/>
      <c r="E132" s="18"/>
      <c r="F132" s="27"/>
      <c r="G132" s="72"/>
      <c r="H132" s="72"/>
      <c r="I132" s="86"/>
      <c r="J132" s="71"/>
      <c r="K132" s="72"/>
      <c r="L132" s="73"/>
      <c r="M132" s="23"/>
      <c r="N132" s="23"/>
      <c r="O132" s="130"/>
      <c r="P132" s="74"/>
      <c r="Q132" s="23"/>
      <c r="R132" s="65"/>
      <c r="S132" s="26"/>
      <c r="T132" s="27"/>
      <c r="U132" s="29"/>
      <c r="V132" s="30"/>
      <c r="W132" s="30"/>
      <c r="X132" s="30"/>
      <c r="Y132" s="30"/>
      <c r="Z132" s="30"/>
      <c r="AA132" s="31"/>
      <c r="AB132" s="32"/>
      <c r="AC132" s="33"/>
      <c r="AE132" s="33"/>
      <c r="AF132" s="33"/>
      <c r="AG132" s="33"/>
      <c r="AH132" s="33"/>
      <c r="AI132" s="30"/>
      <c r="AJ132" s="30"/>
      <c r="AK132" s="76"/>
      <c r="AL132" s="76"/>
      <c r="AM132" s="76"/>
      <c r="AN132" s="76"/>
      <c r="AO132" s="77"/>
      <c r="AP132" s="78"/>
      <c r="AQ132" s="78"/>
      <c r="AR132" s="77"/>
      <c r="AS132" s="77"/>
      <c r="AT132" s="77"/>
      <c r="AU132" s="27"/>
      <c r="AV132" s="79"/>
      <c r="AW132" s="79"/>
      <c r="AX132" s="79"/>
      <c r="AY132" s="79"/>
      <c r="AZ132" s="79"/>
      <c r="BA132" s="27"/>
      <c r="BB132" s="29"/>
      <c r="BC132" s="30"/>
      <c r="BD132" s="30"/>
      <c r="BE132" s="30"/>
      <c r="BF132" s="30"/>
      <c r="BG132" s="30"/>
      <c r="BH132" s="84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116"/>
      <c r="BT132" s="116"/>
      <c r="BU132" s="33"/>
      <c r="BV132" s="33"/>
      <c r="BW132" s="33"/>
      <c r="BX132" s="77"/>
      <c r="BY132" s="77"/>
      <c r="BZ132" s="78"/>
      <c r="CA132" s="77"/>
      <c r="CB132" s="77"/>
      <c r="CC132" s="77"/>
      <c r="CD132" s="77"/>
      <c r="CE132" s="27"/>
      <c r="CF132" s="79"/>
      <c r="CG132" s="79"/>
      <c r="CH132" s="79"/>
      <c r="CI132" s="72"/>
      <c r="CJ132" s="72"/>
      <c r="CK132" s="27"/>
      <c r="CL132" s="27"/>
      <c r="CM132" s="27"/>
      <c r="CN132" s="27">
        <f t="shared" si="403"/>
        <v>-1.43</v>
      </c>
      <c r="CO132" s="27">
        <f t="shared" si="394"/>
        <v>0</v>
      </c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</row>
    <row r="133" spans="1:242">
      <c r="A133" s="28" t="e">
        <f>A131+1</f>
        <v>#REF!</v>
      </c>
      <c r="B133" s="27"/>
      <c r="C133" s="69" t="s">
        <v>31</v>
      </c>
      <c r="D133" s="68"/>
      <c r="E133" s="69" t="s">
        <v>31</v>
      </c>
      <c r="F133" s="27"/>
      <c r="G133" s="72">
        <v>125</v>
      </c>
      <c r="H133" s="72"/>
      <c r="I133" s="86">
        <v>0</v>
      </c>
      <c r="J133" s="71"/>
      <c r="K133" s="72">
        <f>G133*730*AV133</f>
        <v>63874.999999999993</v>
      </c>
      <c r="L133" s="73"/>
      <c r="M133" s="23">
        <f>AA133+AR133+AT133</f>
        <v>8629.1190235999984</v>
      </c>
      <c r="N133" s="23"/>
      <c r="O133" s="130">
        <f t="shared" si="384"/>
        <v>9580.5744868000002</v>
      </c>
      <c r="P133" s="74"/>
      <c r="Q133" s="23">
        <f t="shared" ref="Q133" si="513">ROUND(O133-M133,2)</f>
        <v>951.46</v>
      </c>
      <c r="R133" s="65"/>
      <c r="S133" s="26">
        <f>ROUND(Q133/M133,3)</f>
        <v>0.11</v>
      </c>
      <c r="T133" s="27"/>
      <c r="U133" s="29">
        <f t="shared" si="467"/>
        <v>145</v>
      </c>
      <c r="V133" s="30">
        <f t="shared" si="467"/>
        <v>8.1199999999999994E-2</v>
      </c>
      <c r="W133" s="30">
        <f t="shared" si="467"/>
        <v>8.1199999999999994E-2</v>
      </c>
      <c r="X133" s="30"/>
      <c r="Y133" s="30"/>
      <c r="Z133" s="30"/>
      <c r="AA133" s="84">
        <f>ROUND(U133+(V133*AY133)+(W133*AZ133)+(AO133*G133),2)</f>
        <v>6860.4</v>
      </c>
      <c r="AB133" s="32"/>
      <c r="AC133" s="33">
        <f>$AC$43</f>
        <v>1</v>
      </c>
      <c r="AD133" s="15">
        <f t="shared" si="432"/>
        <v>5.7300000000000005E-4</v>
      </c>
      <c r="AE133" s="33">
        <f t="shared" si="468"/>
        <v>1.2200000000000003E-2</v>
      </c>
      <c r="AF133" s="33">
        <f>AF$91</f>
        <v>0</v>
      </c>
      <c r="AG133" s="33">
        <f t="shared" si="468"/>
        <v>5.8E-4</v>
      </c>
      <c r="AH133" s="33">
        <f t="shared" si="468"/>
        <v>-4.6999999999999999E-4</v>
      </c>
      <c r="AI133" s="30">
        <f t="shared" si="468"/>
        <v>7.5000000000000002E-4</v>
      </c>
      <c r="AJ133" s="30">
        <f t="shared" si="468"/>
        <v>0.34</v>
      </c>
      <c r="AK133" s="76">
        <f t="shared" ref="AK133:AK137" si="514">AK127</f>
        <v>0</v>
      </c>
      <c r="AL133" s="76">
        <f t="shared" si="470"/>
        <v>0</v>
      </c>
      <c r="AM133" s="76">
        <f t="shared" si="470"/>
        <v>6.7024E-2</v>
      </c>
      <c r="AN133" s="76">
        <f t="shared" si="470"/>
        <v>0.109636</v>
      </c>
      <c r="AO133" s="77">
        <f t="shared" si="471"/>
        <v>12.23</v>
      </c>
      <c r="AP133" s="78">
        <f>AP127</f>
        <v>0</v>
      </c>
      <c r="AQ133" s="78">
        <f>AQ127</f>
        <v>0</v>
      </c>
      <c r="AR133" s="77">
        <f>ROUND(AC133+(K133*(AD133+AE133+AF133+AG133+AI133+AK133+AH133))+(G133*AJ133),2)</f>
        <v>914.31</v>
      </c>
      <c r="AS133" s="77">
        <f>ROUND((AA133+AR133)-((CI133*$AZ$1)+(CJ133*$AZ$1)+(K133*AE133)),2)</f>
        <v>4836.46</v>
      </c>
      <c r="AT133" s="77">
        <f t="shared" ref="AT133" si="515">(AS133*AL133)+(AS133*AM133)+(AN133*AS133)</f>
        <v>854.40902359999995</v>
      </c>
      <c r="AU133" s="27"/>
      <c r="AV133" s="79">
        <f>+E134</f>
        <v>0.7</v>
      </c>
      <c r="AW133" s="79"/>
      <c r="AX133" s="79">
        <f t="shared" si="457"/>
        <v>1</v>
      </c>
      <c r="AY133" s="72">
        <f>IF(G133*500&lt;K133,G133*500,K133)</f>
        <v>62500</v>
      </c>
      <c r="AZ133" s="72">
        <f>K133-AY133</f>
        <v>1374.9999999999927</v>
      </c>
      <c r="BA133" s="27"/>
      <c r="BB133" s="29">
        <f>BB127</f>
        <v>163</v>
      </c>
      <c r="BC133" s="30">
        <f>BC127</f>
        <v>9.2120000000000007E-2</v>
      </c>
      <c r="BD133" s="30">
        <f>BC133</f>
        <v>9.2120000000000007E-2</v>
      </c>
      <c r="BE133" s="30"/>
      <c r="BF133" s="30"/>
      <c r="BG133" s="30"/>
      <c r="BH133" s="84">
        <f>ROUND(BB133+(BC133*CI133)+(BD133*CJ133)+(BX133*G133),2)</f>
        <v>7688.42</v>
      </c>
      <c r="BI133" s="33">
        <f t="shared" ref="BI133:BN137" si="516">AB133</f>
        <v>0</v>
      </c>
      <c r="BJ133" s="33">
        <f t="shared" si="516"/>
        <v>1</v>
      </c>
      <c r="BK133" s="33">
        <f t="shared" si="516"/>
        <v>5.7300000000000005E-4</v>
      </c>
      <c r="BL133" s="33">
        <f t="shared" si="516"/>
        <v>1.2200000000000003E-2</v>
      </c>
      <c r="BM133" s="33">
        <f t="shared" si="516"/>
        <v>0</v>
      </c>
      <c r="BN133" s="33">
        <f t="shared" si="516"/>
        <v>5.8E-4</v>
      </c>
      <c r="BO133" s="33">
        <f>BO115</f>
        <v>-4.6999999999999999E-4</v>
      </c>
      <c r="BP133" s="33">
        <f t="shared" ref="BP133:BQ133" si="517">BP115</f>
        <v>7.5000000000000002E-4</v>
      </c>
      <c r="BQ133" s="33">
        <f t="shared" si="517"/>
        <v>0.34</v>
      </c>
      <c r="BR133" s="33">
        <f>AK133</f>
        <v>0</v>
      </c>
      <c r="BS133" s="116">
        <f>$BS$115</f>
        <v>0</v>
      </c>
      <c r="BT133" s="122">
        <f>$BT$115</f>
        <v>1.06</v>
      </c>
      <c r="BU133" s="33">
        <f>$BU$115</f>
        <v>0</v>
      </c>
      <c r="BV133" s="33">
        <f t="shared" ref="BV133:BW137" si="518">AM133</f>
        <v>6.7024E-2</v>
      </c>
      <c r="BW133" s="33">
        <f t="shared" si="518"/>
        <v>0.109636</v>
      </c>
      <c r="BX133" s="77">
        <f>BX127</f>
        <v>13.13</v>
      </c>
      <c r="BY133" s="77">
        <f>BY127</f>
        <v>0</v>
      </c>
      <c r="BZ133" s="78">
        <f>BZ127</f>
        <v>0</v>
      </c>
      <c r="CA133" s="77">
        <f t="shared" si="415"/>
        <v>1046.81</v>
      </c>
      <c r="CB133" s="77">
        <f>(BH133+CA133)-((CI133*$AZ$1)+(CJ133*$AZ$1)+(K133*BL133))</f>
        <v>5796.98</v>
      </c>
      <c r="CC133" s="77">
        <f t="shared" ref="CC133" si="519">(CB133*BU133)+(CB133*BV133)+(BW133*CB133)</f>
        <v>1024.0944867999999</v>
      </c>
      <c r="CD133" s="77"/>
      <c r="CE133" s="27"/>
      <c r="CF133" s="79">
        <f>$E$134</f>
        <v>0.7</v>
      </c>
      <c r="CG133" s="79"/>
      <c r="CH133" s="79">
        <f>1-CG133</f>
        <v>1</v>
      </c>
      <c r="CI133" s="72">
        <f t="shared" ref="CI133:CI137" si="520">K133</f>
        <v>63874.999999999993</v>
      </c>
      <c r="CJ133" s="72">
        <f>K133-CI133</f>
        <v>0</v>
      </c>
      <c r="CK133" s="27"/>
      <c r="CL133" s="27"/>
      <c r="CM133" s="27"/>
      <c r="CN133" s="27">
        <f t="shared" si="403"/>
        <v>-1.43</v>
      </c>
      <c r="CO133" s="27">
        <f t="shared" si="394"/>
        <v>-178.75</v>
      </c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</row>
    <row r="134" spans="1:242">
      <c r="A134" s="28" t="e">
        <f>A133+1</f>
        <v>#REF!</v>
      </c>
      <c r="B134" s="27"/>
      <c r="C134" s="28" t="s">
        <v>19</v>
      </c>
      <c r="D134" s="27"/>
      <c r="E134" s="85">
        <v>0.7</v>
      </c>
      <c r="F134" s="27"/>
      <c r="G134" s="72">
        <v>225</v>
      </c>
      <c r="H134" s="72"/>
      <c r="I134" s="86">
        <v>0</v>
      </c>
      <c r="J134" s="71"/>
      <c r="K134" s="72">
        <f>G134*730*AV134</f>
        <v>114974.99999999999</v>
      </c>
      <c r="L134" s="73"/>
      <c r="M134" s="23">
        <f>AA134+AR134+AT134</f>
        <v>15394.970941199999</v>
      </c>
      <c r="N134" s="23"/>
      <c r="O134" s="130">
        <f t="shared" si="384"/>
        <v>17090.639811000001</v>
      </c>
      <c r="P134" s="74"/>
      <c r="Q134" s="23">
        <f t="shared" ref="Q134:Q137" si="521">ROUND(O134-M134,2)</f>
        <v>1695.67</v>
      </c>
      <c r="R134" s="65"/>
      <c r="S134" s="26">
        <f t="shared" ref="S134:S137" si="522">ROUND(Q134/M134,3)</f>
        <v>0.11</v>
      </c>
      <c r="T134" s="27"/>
      <c r="U134" s="29">
        <f t="shared" si="467"/>
        <v>145</v>
      </c>
      <c r="V134" s="30">
        <f t="shared" si="467"/>
        <v>8.1199999999999994E-2</v>
      </c>
      <c r="W134" s="30">
        <f t="shared" si="467"/>
        <v>8.1199999999999994E-2</v>
      </c>
      <c r="X134" s="30">
        <f t="shared" ref="X134:Z137" si="523">X133</f>
        <v>0</v>
      </c>
      <c r="Y134" s="30">
        <f t="shared" si="523"/>
        <v>0</v>
      </c>
      <c r="Z134" s="30">
        <f t="shared" si="523"/>
        <v>0</v>
      </c>
      <c r="AA134" s="84">
        <f>ROUND(U134+(V134*AY134)+(W134*AZ134)+(AO134*G134),2)</f>
        <v>12232.72</v>
      </c>
      <c r="AB134" s="32"/>
      <c r="AC134" s="33">
        <f t="shared" ref="AC134:AC137" si="524">$AC$43</f>
        <v>1</v>
      </c>
      <c r="AD134" s="15">
        <f t="shared" si="432"/>
        <v>5.7300000000000005E-4</v>
      </c>
      <c r="AE134" s="33">
        <f t="shared" si="468"/>
        <v>1.2200000000000003E-2</v>
      </c>
      <c r="AF134" s="33">
        <f>AF$91</f>
        <v>0</v>
      </c>
      <c r="AG134" s="33">
        <f t="shared" si="468"/>
        <v>5.8E-4</v>
      </c>
      <c r="AH134" s="33">
        <f t="shared" si="468"/>
        <v>-4.6999999999999999E-4</v>
      </c>
      <c r="AI134" s="30">
        <f t="shared" si="468"/>
        <v>7.5000000000000002E-4</v>
      </c>
      <c r="AJ134" s="30">
        <f t="shared" si="468"/>
        <v>0.34</v>
      </c>
      <c r="AK134" s="76">
        <f t="shared" si="514"/>
        <v>0</v>
      </c>
      <c r="AL134" s="76">
        <f t="shared" si="470"/>
        <v>0</v>
      </c>
      <c r="AM134" s="76">
        <f t="shared" si="470"/>
        <v>6.7024E-2</v>
      </c>
      <c r="AN134" s="76">
        <f t="shared" si="470"/>
        <v>0.109636</v>
      </c>
      <c r="AO134" s="77">
        <f t="shared" si="471"/>
        <v>12.23</v>
      </c>
      <c r="AP134" s="78">
        <f t="shared" ref="AP134:AP137" si="525">AP133</f>
        <v>0</v>
      </c>
      <c r="AQ134" s="78">
        <f>AQ128</f>
        <v>0</v>
      </c>
      <c r="AR134" s="77">
        <f>ROUND(AC134+(K134*(AD134+AE134+AF134+AG134+AI134+AK134+AH134))+(G134*AJ134),2)</f>
        <v>1644.95</v>
      </c>
      <c r="AS134" s="77">
        <f>ROUND((AA134+AR134)-((CI134*$AZ$1)+(CJ134*$AZ$1)+(K134*AE134)),2)</f>
        <v>8588.82</v>
      </c>
      <c r="AT134" s="77">
        <f t="shared" ref="AT134:AT137" si="526">(AS134*AL134)+(AS134*AM134)+(AN134*AS134)</f>
        <v>1517.3009411999999</v>
      </c>
      <c r="AU134" s="27"/>
      <c r="AV134" s="79">
        <f>AV133</f>
        <v>0.7</v>
      </c>
      <c r="AW134" s="79"/>
      <c r="AX134" s="79">
        <f t="shared" si="457"/>
        <v>1</v>
      </c>
      <c r="AY134" s="72">
        <f>IF(G134*500&lt;K134,G134*500,K134)</f>
        <v>112500</v>
      </c>
      <c r="AZ134" s="72">
        <f>K134-AY134</f>
        <v>2474.9999999999854</v>
      </c>
      <c r="BA134" s="27"/>
      <c r="BB134" s="29">
        <f>BB133</f>
        <v>163</v>
      </c>
      <c r="BC134" s="30">
        <f t="shared" ref="BC134:BG134" si="527">BC133</f>
        <v>9.2120000000000007E-2</v>
      </c>
      <c r="BD134" s="30">
        <f t="shared" si="527"/>
        <v>9.2120000000000007E-2</v>
      </c>
      <c r="BE134" s="30">
        <f t="shared" si="527"/>
        <v>0</v>
      </c>
      <c r="BF134" s="30">
        <f t="shared" si="527"/>
        <v>0</v>
      </c>
      <c r="BG134" s="30">
        <f t="shared" si="527"/>
        <v>0</v>
      </c>
      <c r="BH134" s="84">
        <f>ROUND(BB134+(BC134*CI134)+(BD134*CJ134)+(BX134*G134),2)</f>
        <v>13708.75</v>
      </c>
      <c r="BI134" s="33">
        <f t="shared" si="516"/>
        <v>0</v>
      </c>
      <c r="BJ134" s="33">
        <f t="shared" si="516"/>
        <v>1</v>
      </c>
      <c r="BK134" s="33">
        <f t="shared" si="516"/>
        <v>5.7300000000000005E-4</v>
      </c>
      <c r="BL134" s="33">
        <f t="shared" si="516"/>
        <v>1.2200000000000003E-2</v>
      </c>
      <c r="BM134" s="33">
        <f t="shared" si="516"/>
        <v>0</v>
      </c>
      <c r="BN134" s="33">
        <f t="shared" si="516"/>
        <v>5.8E-4</v>
      </c>
      <c r="BO134" s="33">
        <f t="shared" si="444"/>
        <v>-4.6999999999999999E-4</v>
      </c>
      <c r="BP134" s="33">
        <f t="shared" si="445"/>
        <v>7.5000000000000002E-4</v>
      </c>
      <c r="BQ134" s="33">
        <f t="shared" si="446"/>
        <v>0.34</v>
      </c>
      <c r="BR134" s="33">
        <f>AK134</f>
        <v>0</v>
      </c>
      <c r="BS134" s="116">
        <f t="shared" si="493"/>
        <v>0</v>
      </c>
      <c r="BT134" s="122">
        <f t="shared" si="493"/>
        <v>1.06</v>
      </c>
      <c r="BU134" s="33">
        <f t="shared" si="512"/>
        <v>0</v>
      </c>
      <c r="BV134" s="33">
        <f t="shared" si="518"/>
        <v>6.7024E-2</v>
      </c>
      <c r="BW134" s="33">
        <f t="shared" si="518"/>
        <v>0.109636</v>
      </c>
      <c r="BX134" s="77">
        <f t="shared" ref="BX134:BY137" si="528">BX128</f>
        <v>13.13</v>
      </c>
      <c r="BY134" s="77">
        <f t="shared" si="528"/>
        <v>0</v>
      </c>
      <c r="BZ134" s="78">
        <f>BZ128</f>
        <v>0</v>
      </c>
      <c r="CA134" s="77">
        <f t="shared" si="415"/>
        <v>1883.45</v>
      </c>
      <c r="CB134" s="77">
        <f>(BH134+CA134)-((CI134*$AZ$1)+(CJ134*$AZ$1)+(K134*BL134))</f>
        <v>10303.350000000002</v>
      </c>
      <c r="CC134" s="77">
        <f t="shared" ref="CC134:CC137" si="529">(CB134*BU134)+(CB134*BV134)+(BW134*CB134)</f>
        <v>1820.1898110000002</v>
      </c>
      <c r="CD134" s="77"/>
      <c r="CE134" s="27"/>
      <c r="CF134" s="79">
        <f>CF133</f>
        <v>0.7</v>
      </c>
      <c r="CG134" s="79"/>
      <c r="CH134" s="79">
        <f>1-CG134</f>
        <v>1</v>
      </c>
      <c r="CI134" s="72">
        <f t="shared" si="520"/>
        <v>114974.99999999999</v>
      </c>
      <c r="CJ134" s="72">
        <f>K134-CI134</f>
        <v>0</v>
      </c>
      <c r="CK134" s="27"/>
      <c r="CL134" s="27"/>
      <c r="CM134" s="27"/>
      <c r="CN134" s="27">
        <f t="shared" si="403"/>
        <v>-1.43</v>
      </c>
      <c r="CO134" s="27">
        <f t="shared" si="394"/>
        <v>-321.75</v>
      </c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</row>
    <row r="135" spans="1:242">
      <c r="A135" s="28" t="e">
        <f>A134+1</f>
        <v>#REF!</v>
      </c>
      <c r="B135" s="27"/>
      <c r="C135" s="65"/>
      <c r="D135" s="27"/>
      <c r="E135" s="85"/>
      <c r="F135" s="27"/>
      <c r="G135" s="72">
        <v>315</v>
      </c>
      <c r="H135" s="72"/>
      <c r="I135" s="86">
        <v>0</v>
      </c>
      <c r="J135" s="71"/>
      <c r="K135" s="72">
        <f>G135*730*AV135</f>
        <v>160965</v>
      </c>
      <c r="L135" s="73"/>
      <c r="M135" s="23">
        <f>AA135+AR135+AT135</f>
        <v>21484.256493600002</v>
      </c>
      <c r="N135" s="23"/>
      <c r="O135" s="130">
        <f t="shared" si="384"/>
        <v>23849.718605999999</v>
      </c>
      <c r="P135" s="74"/>
      <c r="Q135" s="23">
        <f t="shared" si="521"/>
        <v>2365.46</v>
      </c>
      <c r="R135" s="65"/>
      <c r="S135" s="26">
        <f t="shared" si="522"/>
        <v>0.11</v>
      </c>
      <c r="T135" s="27"/>
      <c r="U135" s="29">
        <f t="shared" si="467"/>
        <v>145</v>
      </c>
      <c r="V135" s="30">
        <f t="shared" si="467"/>
        <v>8.1199999999999994E-2</v>
      </c>
      <c r="W135" s="30">
        <f t="shared" si="467"/>
        <v>8.1199999999999994E-2</v>
      </c>
      <c r="X135" s="30">
        <f t="shared" si="523"/>
        <v>0</v>
      </c>
      <c r="Y135" s="30">
        <f t="shared" si="523"/>
        <v>0</v>
      </c>
      <c r="Z135" s="30">
        <f t="shared" si="523"/>
        <v>0</v>
      </c>
      <c r="AA135" s="84">
        <f>ROUND(U135+(V135*AY135)+(W135*AZ135)+(AO135*G135),2)</f>
        <v>17067.810000000001</v>
      </c>
      <c r="AB135" s="32"/>
      <c r="AC135" s="33">
        <f t="shared" si="524"/>
        <v>1</v>
      </c>
      <c r="AD135" s="15">
        <f t="shared" si="432"/>
        <v>5.7300000000000005E-4</v>
      </c>
      <c r="AE135" s="33">
        <f t="shared" si="468"/>
        <v>1.2200000000000003E-2</v>
      </c>
      <c r="AF135" s="33">
        <f t="shared" ref="AF135:AF137" si="530">AF$91</f>
        <v>0</v>
      </c>
      <c r="AG135" s="33">
        <f t="shared" si="468"/>
        <v>5.8E-4</v>
      </c>
      <c r="AH135" s="33">
        <f t="shared" si="468"/>
        <v>-4.6999999999999999E-4</v>
      </c>
      <c r="AI135" s="30">
        <f t="shared" si="468"/>
        <v>7.5000000000000002E-4</v>
      </c>
      <c r="AJ135" s="30">
        <f t="shared" si="468"/>
        <v>0.34</v>
      </c>
      <c r="AK135" s="76">
        <f t="shared" si="514"/>
        <v>0</v>
      </c>
      <c r="AL135" s="76">
        <f t="shared" si="470"/>
        <v>0</v>
      </c>
      <c r="AM135" s="76">
        <f t="shared" si="470"/>
        <v>6.7024E-2</v>
      </c>
      <c r="AN135" s="76">
        <f t="shared" si="470"/>
        <v>0.109636</v>
      </c>
      <c r="AO135" s="77">
        <f t="shared" si="471"/>
        <v>12.23</v>
      </c>
      <c r="AP135" s="78">
        <f t="shared" si="525"/>
        <v>0</v>
      </c>
      <c r="AQ135" s="78">
        <f>AQ129</f>
        <v>0</v>
      </c>
      <c r="AR135" s="77">
        <f>ROUND(AC135+(K135*(AD135+AE135+AF135+AG135+AI135+AK135+AH135))+(G135*AJ135),2)</f>
        <v>2302.54</v>
      </c>
      <c r="AS135" s="77">
        <f>ROUND((AA135+AR135)-((CI135*$AZ$1)+(CJ135*$AZ$1)+(K135*AE135)),2)</f>
        <v>11965.96</v>
      </c>
      <c r="AT135" s="77">
        <f t="shared" si="526"/>
        <v>2113.9064936</v>
      </c>
      <c r="AU135" s="27"/>
      <c r="AV135" s="79">
        <f>AV134</f>
        <v>0.7</v>
      </c>
      <c r="AW135" s="79"/>
      <c r="AX135" s="79">
        <f t="shared" si="457"/>
        <v>1</v>
      </c>
      <c r="AY135" s="72">
        <f>IF(G135*500&lt;K135,G135*500,K135)</f>
        <v>157500</v>
      </c>
      <c r="AZ135" s="72">
        <f>K135-AY135</f>
        <v>3465</v>
      </c>
      <c r="BA135" s="27"/>
      <c r="BB135" s="29">
        <f t="shared" ref="BB135:BG135" si="531">BB134</f>
        <v>163</v>
      </c>
      <c r="BC135" s="30">
        <f t="shared" si="531"/>
        <v>9.2120000000000007E-2</v>
      </c>
      <c r="BD135" s="30">
        <f t="shared" si="531"/>
        <v>9.2120000000000007E-2</v>
      </c>
      <c r="BE135" s="30">
        <f t="shared" si="531"/>
        <v>0</v>
      </c>
      <c r="BF135" s="30">
        <f t="shared" si="531"/>
        <v>0</v>
      </c>
      <c r="BG135" s="30">
        <f t="shared" si="531"/>
        <v>0</v>
      </c>
      <c r="BH135" s="84">
        <f>ROUND(BB135+(BC135*CI135)+(BD135*CJ135)+(BX135*G135),2)</f>
        <v>19127.05</v>
      </c>
      <c r="BI135" s="33">
        <f t="shared" si="516"/>
        <v>0</v>
      </c>
      <c r="BJ135" s="33">
        <f t="shared" si="516"/>
        <v>1</v>
      </c>
      <c r="BK135" s="33">
        <f t="shared" si="516"/>
        <v>5.7300000000000005E-4</v>
      </c>
      <c r="BL135" s="33">
        <f t="shared" si="516"/>
        <v>1.2200000000000003E-2</v>
      </c>
      <c r="BM135" s="33">
        <f t="shared" si="516"/>
        <v>0</v>
      </c>
      <c r="BN135" s="33">
        <f t="shared" si="516"/>
        <v>5.8E-4</v>
      </c>
      <c r="BO135" s="33">
        <f t="shared" si="444"/>
        <v>-4.6999999999999999E-4</v>
      </c>
      <c r="BP135" s="33">
        <f t="shared" si="445"/>
        <v>7.5000000000000002E-4</v>
      </c>
      <c r="BQ135" s="33">
        <f t="shared" si="446"/>
        <v>0.34</v>
      </c>
      <c r="BR135" s="33">
        <f>AK135</f>
        <v>0</v>
      </c>
      <c r="BS135" s="116">
        <f t="shared" si="493"/>
        <v>0</v>
      </c>
      <c r="BT135" s="122">
        <f t="shared" si="493"/>
        <v>1.06</v>
      </c>
      <c r="BU135" s="33">
        <f t="shared" si="512"/>
        <v>0</v>
      </c>
      <c r="BV135" s="33">
        <f t="shared" si="518"/>
        <v>6.7024E-2</v>
      </c>
      <c r="BW135" s="33">
        <f t="shared" si="518"/>
        <v>0.109636</v>
      </c>
      <c r="BX135" s="77">
        <f t="shared" si="528"/>
        <v>13.13</v>
      </c>
      <c r="BY135" s="77">
        <f t="shared" si="528"/>
        <v>0</v>
      </c>
      <c r="BZ135" s="78">
        <f>BZ129</f>
        <v>0</v>
      </c>
      <c r="CA135" s="77">
        <f t="shared" si="415"/>
        <v>2636.44</v>
      </c>
      <c r="CB135" s="77">
        <f>(BH135+CA135)-((CI135*$AZ$1)+(CJ135*$AZ$1)+(K135*BL135))</f>
        <v>14359.099999999999</v>
      </c>
      <c r="CC135" s="77">
        <f t="shared" si="529"/>
        <v>2536.6786059999995</v>
      </c>
      <c r="CD135" s="77"/>
      <c r="CE135" s="27"/>
      <c r="CF135" s="79">
        <f>CF134</f>
        <v>0.7</v>
      </c>
      <c r="CG135" s="79"/>
      <c r="CH135" s="79">
        <f>1-CG135</f>
        <v>1</v>
      </c>
      <c r="CI135" s="72">
        <f t="shared" si="520"/>
        <v>160965</v>
      </c>
      <c r="CJ135" s="72">
        <f>K135-CI135</f>
        <v>0</v>
      </c>
      <c r="CK135" s="27"/>
      <c r="CL135" s="27"/>
      <c r="CM135" s="27"/>
      <c r="CN135" s="27">
        <f t="shared" si="403"/>
        <v>-1.43</v>
      </c>
      <c r="CO135" s="27">
        <f t="shared" si="394"/>
        <v>-450.45</v>
      </c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</row>
    <row r="136" spans="1:242">
      <c r="A136" s="28" t="e">
        <f>A135+1</f>
        <v>#REF!</v>
      </c>
      <c r="B136" s="27"/>
      <c r="C136" s="28"/>
      <c r="D136" s="27"/>
      <c r="E136" s="18"/>
      <c r="F136" s="27"/>
      <c r="G136" s="72">
        <v>550</v>
      </c>
      <c r="H136" s="72"/>
      <c r="I136" s="86">
        <v>0</v>
      </c>
      <c r="J136" s="71"/>
      <c r="K136" s="72">
        <f>G136*730*AV136</f>
        <v>281050</v>
      </c>
      <c r="L136" s="73"/>
      <c r="M136" s="23">
        <f>AA136+AR136+AT136</f>
        <v>37384.013206599993</v>
      </c>
      <c r="N136" s="23"/>
      <c r="O136" s="130">
        <f t="shared" si="384"/>
        <v>41498.384472800004</v>
      </c>
      <c r="P136" s="74"/>
      <c r="Q136" s="23">
        <f>ROUNDDOWN(O136-M136,2)</f>
        <v>4114.37</v>
      </c>
      <c r="R136" s="65"/>
      <c r="S136" s="26">
        <f t="shared" si="522"/>
        <v>0.11</v>
      </c>
      <c r="T136" s="27"/>
      <c r="U136" s="29">
        <f t="shared" si="467"/>
        <v>145</v>
      </c>
      <c r="V136" s="30">
        <f t="shared" si="467"/>
        <v>8.1199999999999994E-2</v>
      </c>
      <c r="W136" s="30">
        <f t="shared" si="467"/>
        <v>8.1199999999999994E-2</v>
      </c>
      <c r="X136" s="30">
        <f t="shared" si="523"/>
        <v>0</v>
      </c>
      <c r="Y136" s="30">
        <f t="shared" si="523"/>
        <v>0</v>
      </c>
      <c r="Z136" s="30">
        <f t="shared" si="523"/>
        <v>0</v>
      </c>
      <c r="AA136" s="84">
        <f>ROUND(U136+(V136*AY136)+(W136*AZ136)+(AO136*G136),2)</f>
        <v>29692.76</v>
      </c>
      <c r="AB136" s="32"/>
      <c r="AC136" s="33">
        <f t="shared" si="524"/>
        <v>1</v>
      </c>
      <c r="AD136" s="15">
        <f t="shared" si="432"/>
        <v>5.7300000000000005E-4</v>
      </c>
      <c r="AE136" s="33">
        <f t="shared" si="468"/>
        <v>1.2200000000000003E-2</v>
      </c>
      <c r="AF136" s="33">
        <f t="shared" si="530"/>
        <v>0</v>
      </c>
      <c r="AG136" s="33">
        <f t="shared" si="468"/>
        <v>5.8E-4</v>
      </c>
      <c r="AH136" s="33">
        <f t="shared" si="468"/>
        <v>-4.6999999999999999E-4</v>
      </c>
      <c r="AI136" s="30">
        <f t="shared" si="468"/>
        <v>7.5000000000000002E-4</v>
      </c>
      <c r="AJ136" s="30">
        <f t="shared" si="468"/>
        <v>0.34</v>
      </c>
      <c r="AK136" s="76">
        <f t="shared" si="514"/>
        <v>0</v>
      </c>
      <c r="AL136" s="76">
        <f t="shared" si="470"/>
        <v>0</v>
      </c>
      <c r="AM136" s="76">
        <f t="shared" si="470"/>
        <v>6.7024E-2</v>
      </c>
      <c r="AN136" s="76">
        <f t="shared" si="470"/>
        <v>0.109636</v>
      </c>
      <c r="AO136" s="77">
        <f t="shared" si="471"/>
        <v>12.23</v>
      </c>
      <c r="AP136" s="78">
        <f t="shared" si="525"/>
        <v>0</v>
      </c>
      <c r="AQ136" s="78">
        <f>AQ130</f>
        <v>0</v>
      </c>
      <c r="AR136" s="77">
        <f>ROUND(AC136+(K136*(AD136+AE136+AF136+AG136+AI136+AK136+AH136))+(G136*AJ136),2)</f>
        <v>4019.55</v>
      </c>
      <c r="AS136" s="77">
        <f>ROUND((AA136+AR136)-((CI136*$AZ$1)+(CJ136*$AZ$1)+(K136*AE136)),2)</f>
        <v>20784.009999999998</v>
      </c>
      <c r="AT136" s="77">
        <f t="shared" si="526"/>
        <v>3671.7032065999992</v>
      </c>
      <c r="AU136" s="27"/>
      <c r="AV136" s="79">
        <f>AV135</f>
        <v>0.7</v>
      </c>
      <c r="AW136" s="79"/>
      <c r="AX136" s="79">
        <f t="shared" si="457"/>
        <v>1</v>
      </c>
      <c r="AY136" s="72">
        <f>IF(G136*500&lt;K136,G136*500,K136)</f>
        <v>275000</v>
      </c>
      <c r="AZ136" s="72">
        <f>K136-AY136</f>
        <v>6050</v>
      </c>
      <c r="BA136" s="27"/>
      <c r="BB136" s="29">
        <f>BB135</f>
        <v>163</v>
      </c>
      <c r="BC136" s="30">
        <f t="shared" ref="BC136:BG136" si="532">BC135</f>
        <v>9.2120000000000007E-2</v>
      </c>
      <c r="BD136" s="30">
        <f t="shared" si="532"/>
        <v>9.2120000000000007E-2</v>
      </c>
      <c r="BE136" s="30">
        <f t="shared" si="532"/>
        <v>0</v>
      </c>
      <c r="BF136" s="30">
        <f t="shared" si="532"/>
        <v>0</v>
      </c>
      <c r="BG136" s="30">
        <f t="shared" si="532"/>
        <v>0</v>
      </c>
      <c r="BH136" s="84">
        <f>ROUND(BB136+(BC136*CI136)+(BD136*CJ136)+(BX136*G136),2)</f>
        <v>33274.83</v>
      </c>
      <c r="BI136" s="33">
        <f t="shared" si="516"/>
        <v>0</v>
      </c>
      <c r="BJ136" s="33">
        <f t="shared" si="516"/>
        <v>1</v>
      </c>
      <c r="BK136" s="33">
        <f t="shared" si="516"/>
        <v>5.7300000000000005E-4</v>
      </c>
      <c r="BL136" s="33">
        <f t="shared" si="516"/>
        <v>1.2200000000000003E-2</v>
      </c>
      <c r="BM136" s="33">
        <f t="shared" si="516"/>
        <v>0</v>
      </c>
      <c r="BN136" s="33">
        <f t="shared" si="516"/>
        <v>5.8E-4</v>
      </c>
      <c r="BO136" s="33">
        <f t="shared" si="444"/>
        <v>-4.6999999999999999E-4</v>
      </c>
      <c r="BP136" s="33">
        <f t="shared" si="445"/>
        <v>7.5000000000000002E-4</v>
      </c>
      <c r="BQ136" s="33">
        <f t="shared" si="446"/>
        <v>0.34</v>
      </c>
      <c r="BR136" s="33">
        <f>AK136</f>
        <v>0</v>
      </c>
      <c r="BS136" s="116">
        <f t="shared" si="493"/>
        <v>0</v>
      </c>
      <c r="BT136" s="122">
        <f t="shared" si="493"/>
        <v>1.06</v>
      </c>
      <c r="BU136" s="33">
        <f t="shared" si="512"/>
        <v>0</v>
      </c>
      <c r="BV136" s="33">
        <f t="shared" si="518"/>
        <v>6.7024E-2</v>
      </c>
      <c r="BW136" s="33">
        <f t="shared" si="518"/>
        <v>0.109636</v>
      </c>
      <c r="BX136" s="77">
        <f t="shared" si="528"/>
        <v>13.13</v>
      </c>
      <c r="BY136" s="77">
        <f t="shared" si="528"/>
        <v>0</v>
      </c>
      <c r="BZ136" s="78">
        <f>BZ130</f>
        <v>0</v>
      </c>
      <c r="CA136" s="77">
        <f t="shared" si="415"/>
        <v>4602.55</v>
      </c>
      <c r="CB136" s="77">
        <f>(BH136+CA136)-((CI136*$AZ$1)+(CJ136*$AZ$1)+(K136*BL136))</f>
        <v>24949.08</v>
      </c>
      <c r="CC136" s="77">
        <f t="shared" si="529"/>
        <v>4407.5044728000003</v>
      </c>
      <c r="CD136" s="77"/>
      <c r="CE136" s="27"/>
      <c r="CF136" s="79">
        <f>CF135</f>
        <v>0.7</v>
      </c>
      <c r="CG136" s="79"/>
      <c r="CH136" s="79">
        <f>1-CG136</f>
        <v>1</v>
      </c>
      <c r="CI136" s="72">
        <f t="shared" si="520"/>
        <v>281050</v>
      </c>
      <c r="CJ136" s="72">
        <f>K136-CI136</f>
        <v>0</v>
      </c>
      <c r="CK136" s="27"/>
      <c r="CL136" s="27"/>
      <c r="CM136" s="27"/>
      <c r="CN136" s="27">
        <f t="shared" si="403"/>
        <v>-1.43</v>
      </c>
      <c r="CO136" s="27">
        <f t="shared" si="394"/>
        <v>-786.5</v>
      </c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</row>
    <row r="137" spans="1:242">
      <c r="A137" s="28" t="e">
        <f>A136+1</f>
        <v>#REF!</v>
      </c>
      <c r="B137" s="27"/>
      <c r="C137" s="28"/>
      <c r="D137" s="27"/>
      <c r="E137" s="18"/>
      <c r="F137" s="27"/>
      <c r="G137" s="72">
        <v>750</v>
      </c>
      <c r="H137" s="72"/>
      <c r="I137" s="86">
        <v>0</v>
      </c>
      <c r="J137" s="71"/>
      <c r="K137" s="72">
        <f>G137*730*AV137</f>
        <v>383250</v>
      </c>
      <c r="L137" s="73"/>
      <c r="M137" s="23">
        <f>AA137+AR137+AT137</f>
        <v>50915.740575000003</v>
      </c>
      <c r="N137" s="23"/>
      <c r="O137" s="130">
        <f t="shared" si="384"/>
        <v>56518.538654399992</v>
      </c>
      <c r="P137" s="74"/>
      <c r="Q137" s="23">
        <f t="shared" si="521"/>
        <v>5602.8</v>
      </c>
      <c r="R137" s="65"/>
      <c r="S137" s="26">
        <f t="shared" si="522"/>
        <v>0.11</v>
      </c>
      <c r="T137" s="27"/>
      <c r="U137" s="29">
        <f t="shared" si="467"/>
        <v>145</v>
      </c>
      <c r="V137" s="30">
        <f t="shared" si="467"/>
        <v>8.1199999999999994E-2</v>
      </c>
      <c r="W137" s="30">
        <f t="shared" si="467"/>
        <v>8.1199999999999994E-2</v>
      </c>
      <c r="X137" s="30">
        <f t="shared" si="523"/>
        <v>0</v>
      </c>
      <c r="Y137" s="30">
        <f t="shared" si="523"/>
        <v>0</v>
      </c>
      <c r="Z137" s="30">
        <f t="shared" si="523"/>
        <v>0</v>
      </c>
      <c r="AA137" s="84">
        <f>ROUND(U137+(V137*AY137)+(W137*AZ137)+(AO137*G137),2)</f>
        <v>40437.4</v>
      </c>
      <c r="AB137" s="32"/>
      <c r="AC137" s="33">
        <f t="shared" si="524"/>
        <v>1</v>
      </c>
      <c r="AD137" s="15">
        <f t="shared" si="432"/>
        <v>5.7300000000000005E-4</v>
      </c>
      <c r="AE137" s="33">
        <f t="shared" si="468"/>
        <v>1.2200000000000003E-2</v>
      </c>
      <c r="AF137" s="33">
        <f t="shared" si="530"/>
        <v>0</v>
      </c>
      <c r="AG137" s="33">
        <f t="shared" si="468"/>
        <v>5.8E-4</v>
      </c>
      <c r="AH137" s="33">
        <f t="shared" si="468"/>
        <v>-4.6999999999999999E-4</v>
      </c>
      <c r="AI137" s="30">
        <f t="shared" si="468"/>
        <v>7.5000000000000002E-4</v>
      </c>
      <c r="AJ137" s="30">
        <f t="shared" si="468"/>
        <v>0.34</v>
      </c>
      <c r="AK137" s="76">
        <f t="shared" si="514"/>
        <v>0</v>
      </c>
      <c r="AL137" s="76">
        <f t="shared" si="470"/>
        <v>0</v>
      </c>
      <c r="AM137" s="76">
        <f t="shared" si="470"/>
        <v>6.7024E-2</v>
      </c>
      <c r="AN137" s="76">
        <f t="shared" si="470"/>
        <v>0.109636</v>
      </c>
      <c r="AO137" s="77">
        <f t="shared" si="471"/>
        <v>12.23</v>
      </c>
      <c r="AP137" s="78">
        <f t="shared" si="525"/>
        <v>0</v>
      </c>
      <c r="AQ137" s="78">
        <f>AQ131</f>
        <v>0</v>
      </c>
      <c r="AR137" s="77">
        <f>ROUND(AC137+(K137*(AD137+AE137+AF137+AG137+AI137+AK137+AH137))+(G137*AJ137),2)</f>
        <v>5480.85</v>
      </c>
      <c r="AS137" s="77">
        <f>ROUND((AA137+AR137)-((CI137*$AZ$1)+(CJ137*$AZ$1)+(K137*AE137)),2)</f>
        <v>28288.75</v>
      </c>
      <c r="AT137" s="77">
        <f t="shared" si="526"/>
        <v>4997.4905749999998</v>
      </c>
      <c r="AU137" s="27"/>
      <c r="AV137" s="79">
        <f>AV136</f>
        <v>0.7</v>
      </c>
      <c r="AW137" s="79"/>
      <c r="AX137" s="79">
        <f t="shared" si="457"/>
        <v>1</v>
      </c>
      <c r="AY137" s="72">
        <f>IF(G137*500&lt;K137,G137*500,K137)</f>
        <v>375000</v>
      </c>
      <c r="AZ137" s="72">
        <f>K137-AY137</f>
        <v>8250</v>
      </c>
      <c r="BA137" s="27"/>
      <c r="BB137" s="29">
        <f>BB136</f>
        <v>163</v>
      </c>
      <c r="BC137" s="30">
        <f t="shared" ref="BC137:BG137" si="533">BC136</f>
        <v>9.2120000000000007E-2</v>
      </c>
      <c r="BD137" s="30">
        <f t="shared" si="533"/>
        <v>9.2120000000000007E-2</v>
      </c>
      <c r="BE137" s="30">
        <f t="shared" si="533"/>
        <v>0</v>
      </c>
      <c r="BF137" s="30">
        <f t="shared" si="533"/>
        <v>0</v>
      </c>
      <c r="BG137" s="30">
        <f t="shared" si="533"/>
        <v>0</v>
      </c>
      <c r="BH137" s="84">
        <f>ROUND(BB137+(BC137*CI137)+(BD137*CJ137)+(BX137*G137),2)</f>
        <v>45315.49</v>
      </c>
      <c r="BI137" s="33">
        <f t="shared" si="516"/>
        <v>0</v>
      </c>
      <c r="BJ137" s="33">
        <f t="shared" si="516"/>
        <v>1</v>
      </c>
      <c r="BK137" s="33">
        <f t="shared" si="516"/>
        <v>5.7300000000000005E-4</v>
      </c>
      <c r="BL137" s="33">
        <f t="shared" si="516"/>
        <v>1.2200000000000003E-2</v>
      </c>
      <c r="BM137" s="33">
        <f t="shared" si="516"/>
        <v>0</v>
      </c>
      <c r="BN137" s="33">
        <f t="shared" si="516"/>
        <v>5.8E-4</v>
      </c>
      <c r="BO137" s="33">
        <f t="shared" si="444"/>
        <v>-4.6999999999999999E-4</v>
      </c>
      <c r="BP137" s="33">
        <f t="shared" si="445"/>
        <v>7.5000000000000002E-4</v>
      </c>
      <c r="BQ137" s="33">
        <f t="shared" si="446"/>
        <v>0.34</v>
      </c>
      <c r="BR137" s="33">
        <f>AK137</f>
        <v>0</v>
      </c>
      <c r="BS137" s="116">
        <f t="shared" si="493"/>
        <v>0</v>
      </c>
      <c r="BT137" s="122">
        <f t="shared" si="493"/>
        <v>1.06</v>
      </c>
      <c r="BU137" s="33">
        <f t="shared" si="512"/>
        <v>0</v>
      </c>
      <c r="BV137" s="33">
        <f t="shared" si="518"/>
        <v>6.7024E-2</v>
      </c>
      <c r="BW137" s="33">
        <f t="shared" si="518"/>
        <v>0.109636</v>
      </c>
      <c r="BX137" s="77">
        <f t="shared" si="528"/>
        <v>13.13</v>
      </c>
      <c r="BY137" s="77">
        <f t="shared" si="528"/>
        <v>0</v>
      </c>
      <c r="BZ137" s="78">
        <f>BZ131</f>
        <v>0</v>
      </c>
      <c r="CA137" s="77">
        <f t="shared" si="415"/>
        <v>6275.85</v>
      </c>
      <c r="CB137" s="77">
        <f>(BH137+CA137)-((CI137*$AZ$1)+(CJ137*$AZ$1)+(K137*BL137))</f>
        <v>33961.839999999997</v>
      </c>
      <c r="CC137" s="77">
        <f t="shared" si="529"/>
        <v>5999.6986543999992</v>
      </c>
      <c r="CD137" s="77"/>
      <c r="CE137" s="27"/>
      <c r="CF137" s="79">
        <f>CF136</f>
        <v>0.7</v>
      </c>
      <c r="CG137" s="79"/>
      <c r="CH137" s="79">
        <f>1-CG137</f>
        <v>1</v>
      </c>
      <c r="CI137" s="72">
        <f t="shared" si="520"/>
        <v>383250</v>
      </c>
      <c r="CJ137" s="72">
        <f>K137-CI137</f>
        <v>0</v>
      </c>
      <c r="CK137" s="27"/>
      <c r="CL137" s="27"/>
      <c r="CM137" s="27"/>
      <c r="CN137" s="27">
        <f t="shared" si="403"/>
        <v>-1.43</v>
      </c>
      <c r="CO137" s="27">
        <f t="shared" si="394"/>
        <v>-1072.5</v>
      </c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</row>
    <row r="138" spans="1:242">
      <c r="A138" s="28"/>
      <c r="B138" s="27"/>
      <c r="C138" s="28"/>
      <c r="D138" s="27"/>
      <c r="E138" s="18"/>
      <c r="F138" s="27"/>
      <c r="G138" s="72"/>
      <c r="H138" s="72"/>
      <c r="I138" s="86"/>
      <c r="J138" s="71"/>
      <c r="K138" s="72"/>
      <c r="L138" s="73"/>
      <c r="M138" s="23"/>
      <c r="N138" s="23"/>
      <c r="O138" s="130"/>
      <c r="P138" s="74"/>
      <c r="Q138" s="23"/>
      <c r="R138" s="65"/>
      <c r="S138" s="26"/>
      <c r="T138" s="27"/>
      <c r="U138" s="29"/>
      <c r="V138" s="30"/>
      <c r="W138" s="30"/>
      <c r="X138" s="30"/>
      <c r="Y138" s="30"/>
      <c r="Z138" s="30"/>
      <c r="AA138" s="31"/>
      <c r="AB138" s="32"/>
      <c r="AC138" s="33"/>
      <c r="AE138" s="33"/>
      <c r="AF138" s="33"/>
      <c r="AG138" s="33"/>
      <c r="AH138" s="33"/>
      <c r="AI138" s="30"/>
      <c r="AJ138" s="30"/>
      <c r="AK138" s="76"/>
      <c r="AL138" s="76"/>
      <c r="AM138" s="76"/>
      <c r="AN138" s="76"/>
      <c r="AO138" s="77"/>
      <c r="AP138" s="78"/>
      <c r="AQ138" s="78"/>
      <c r="AR138" s="77"/>
      <c r="AS138" s="77"/>
      <c r="AT138" s="77"/>
      <c r="AU138" s="27"/>
      <c r="AV138" s="79"/>
      <c r="AW138" s="79"/>
      <c r="AX138" s="79"/>
      <c r="AY138" s="79"/>
      <c r="AZ138" s="79"/>
      <c r="BA138" s="27"/>
      <c r="BB138" s="29"/>
      <c r="BC138" s="30"/>
      <c r="BD138" s="30"/>
      <c r="BE138" s="30"/>
      <c r="BF138" s="30"/>
      <c r="BG138" s="30"/>
      <c r="BH138" s="84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116"/>
      <c r="BT138" s="116"/>
      <c r="BU138" s="33"/>
      <c r="BV138" s="33"/>
      <c r="BW138" s="33"/>
      <c r="BX138" s="77"/>
      <c r="BY138" s="77"/>
      <c r="BZ138" s="78"/>
      <c r="CA138" s="77"/>
      <c r="CB138" s="77"/>
      <c r="CC138" s="77"/>
      <c r="CD138" s="77"/>
      <c r="CE138" s="27"/>
      <c r="CF138" s="79"/>
      <c r="CG138" s="79"/>
      <c r="CH138" s="79"/>
      <c r="CI138" s="72"/>
      <c r="CJ138" s="72"/>
      <c r="CK138" s="27"/>
      <c r="CL138" s="27"/>
      <c r="CM138" s="27"/>
      <c r="CN138" s="27">
        <f t="shared" si="403"/>
        <v>-1.43</v>
      </c>
      <c r="CO138" s="27">
        <f t="shared" si="394"/>
        <v>0</v>
      </c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</row>
    <row r="139" spans="1:242">
      <c r="A139" s="28" t="e">
        <f>A137+1</f>
        <v>#REF!</v>
      </c>
      <c r="B139" s="27"/>
      <c r="C139" s="69" t="s">
        <v>34</v>
      </c>
      <c r="D139" s="68"/>
      <c r="E139" s="69" t="s">
        <v>34</v>
      </c>
      <c r="F139" s="27"/>
      <c r="G139" s="72">
        <v>250</v>
      </c>
      <c r="H139" s="72"/>
      <c r="I139" s="86">
        <v>0</v>
      </c>
      <c r="J139" s="71"/>
      <c r="K139" s="72">
        <f>G139*730*AV139</f>
        <v>73000</v>
      </c>
      <c r="L139" s="73"/>
      <c r="M139" s="23">
        <f>AA139+AR139+AT139</f>
        <v>9454.7108241999995</v>
      </c>
      <c r="N139" s="23"/>
      <c r="O139" s="130">
        <f t="shared" si="384"/>
        <v>10164.194345600001</v>
      </c>
      <c r="P139" s="74"/>
      <c r="Q139" s="23">
        <f t="shared" ref="Q139" si="534">ROUND(O139-M139,2)</f>
        <v>709.48</v>
      </c>
      <c r="R139" s="65"/>
      <c r="S139" s="26">
        <f t="shared" ref="S139" si="535">ROUND(Q139/M139,3)</f>
        <v>7.4999999999999997E-2</v>
      </c>
      <c r="T139" s="27"/>
      <c r="U139" s="29">
        <v>750</v>
      </c>
      <c r="V139" s="30">
        <v>6.2920000000000004E-2</v>
      </c>
      <c r="W139" s="30">
        <f>V139</f>
        <v>6.2920000000000004E-2</v>
      </c>
      <c r="X139" s="30">
        <v>0</v>
      </c>
      <c r="Y139" s="30">
        <v>0</v>
      </c>
      <c r="Z139" s="30">
        <v>0</v>
      </c>
      <c r="AA139" s="84">
        <f>ROUND(U139+(V139*AY139)+(W139*AZ139)+(AO139*G139),2)</f>
        <v>7458.16</v>
      </c>
      <c r="AB139" s="32"/>
      <c r="AC139" s="33">
        <f>$AC$43</f>
        <v>1</v>
      </c>
      <c r="AD139" s="15">
        <f t="shared" si="432"/>
        <v>5.7300000000000005E-4</v>
      </c>
      <c r="AE139" s="33">
        <v>1.2200000000000003E-2</v>
      </c>
      <c r="AF139" s="33">
        <f>AF$91</f>
        <v>0</v>
      </c>
      <c r="AG139" s="33">
        <f t="shared" si="468"/>
        <v>5.8E-4</v>
      </c>
      <c r="AH139" s="33">
        <f t="shared" si="468"/>
        <v>-4.6999999999999999E-4</v>
      </c>
      <c r="AI139" s="30">
        <f t="shared" si="468"/>
        <v>7.5000000000000002E-4</v>
      </c>
      <c r="AJ139" s="30">
        <f t="shared" si="468"/>
        <v>0.34</v>
      </c>
      <c r="AK139" s="76">
        <v>0</v>
      </c>
      <c r="AL139" s="76">
        <v>0</v>
      </c>
      <c r="AM139" s="76">
        <v>6.7024E-2</v>
      </c>
      <c r="AN139" s="76">
        <v>0.109636</v>
      </c>
      <c r="AO139" s="77">
        <v>8.4600000000000009</v>
      </c>
      <c r="AP139" s="78">
        <v>0</v>
      </c>
      <c r="AQ139" s="78">
        <v>0</v>
      </c>
      <c r="AR139" s="77">
        <f>ROUND(AC139+(K139*(AD139+AE139+AF139+AG139+AI139+AK139+AH139))+(G139*AJ139),2)</f>
        <v>1081.21</v>
      </c>
      <c r="AS139" s="77">
        <f>ROUND((AA139+AR139)-((CI139*$AZ$1)+(CJ139*$AZ$1)+(K139*AE139)),2)</f>
        <v>5181.37</v>
      </c>
      <c r="AT139" s="77">
        <f t="shared" ref="AT139" si="536">(AS139*AL139)+(AS139*AM139)+(AN139*AS139)</f>
        <v>915.34082420000004</v>
      </c>
      <c r="AU139" s="27"/>
      <c r="AV139" s="79">
        <f>+E140</f>
        <v>0.4</v>
      </c>
      <c r="AW139" s="79"/>
      <c r="AX139" s="79">
        <f t="shared" si="457"/>
        <v>1</v>
      </c>
      <c r="AY139" s="72">
        <f>IF(G139*500&lt;K139,G139*500,K139)</f>
        <v>73000</v>
      </c>
      <c r="AZ139" s="72">
        <f>K139-AY139</f>
        <v>0</v>
      </c>
      <c r="BA139" s="27"/>
      <c r="BB139" s="77">
        <f>'Rate Export from RD'!B49</f>
        <v>838</v>
      </c>
      <c r="BC139" s="80">
        <f>'Rate Export from RD'!C49</f>
        <v>6.9650000000000004E-2</v>
      </c>
      <c r="BD139" s="80">
        <f>BC139</f>
        <v>6.9650000000000004E-2</v>
      </c>
      <c r="BE139" s="30">
        <v>0</v>
      </c>
      <c r="BF139" s="30">
        <v>0</v>
      </c>
      <c r="BG139" s="30">
        <v>0</v>
      </c>
      <c r="BH139" s="84">
        <f>ROUND(BB139+(BC139*CI139)+(BD139*CJ139)+(BX139*G139),2)</f>
        <v>8099.95</v>
      </c>
      <c r="BI139" s="33">
        <f t="shared" ref="BI139:BN143" si="537">AB139</f>
        <v>0</v>
      </c>
      <c r="BJ139" s="33">
        <f t="shared" si="537"/>
        <v>1</v>
      </c>
      <c r="BK139" s="33">
        <f t="shared" si="537"/>
        <v>5.7300000000000005E-4</v>
      </c>
      <c r="BL139" s="33">
        <f t="shared" si="537"/>
        <v>1.2200000000000003E-2</v>
      </c>
      <c r="BM139" s="33">
        <f t="shared" si="537"/>
        <v>0</v>
      </c>
      <c r="BN139" s="33">
        <f t="shared" si="537"/>
        <v>5.8E-4</v>
      </c>
      <c r="BO139" s="33">
        <f t="shared" ref="BO139:BQ139" si="538">AH139</f>
        <v>-4.6999999999999999E-4</v>
      </c>
      <c r="BP139" s="33">
        <f t="shared" si="538"/>
        <v>7.5000000000000002E-4</v>
      </c>
      <c r="BQ139" s="33">
        <f t="shared" si="538"/>
        <v>0.34</v>
      </c>
      <c r="BR139" s="33">
        <f>AK139</f>
        <v>0</v>
      </c>
      <c r="BS139" s="116">
        <v>0</v>
      </c>
      <c r="BT139" s="122">
        <v>1.06</v>
      </c>
      <c r="BU139" s="33">
        <f>AL139</f>
        <v>0</v>
      </c>
      <c r="BV139" s="33">
        <f>AM139</f>
        <v>6.7024E-2</v>
      </c>
      <c r="BW139" s="33">
        <f>AN139</f>
        <v>0.109636</v>
      </c>
      <c r="BX139" s="77">
        <f>'Rate Export from RD'!D49</f>
        <v>8.7100000000000009</v>
      </c>
      <c r="BY139" s="77">
        <v>0</v>
      </c>
      <c r="BZ139" s="78">
        <v>0</v>
      </c>
      <c r="CA139" s="77">
        <f t="shared" si="415"/>
        <v>1346.21</v>
      </c>
      <c r="CB139" s="77">
        <f>(BH139+CA139)-((CI139*$AZ$1)+(CJ139*$AZ$1)+(K139*BL139))</f>
        <v>6088.16</v>
      </c>
      <c r="CC139" s="77">
        <f t="shared" ref="CC139" si="539">(CB139*BU139)+(CB139*BV139)+(BW139*CB139)</f>
        <v>1075.5343456000001</v>
      </c>
      <c r="CD139" s="77"/>
      <c r="CE139" s="27"/>
      <c r="CF139" s="79">
        <f>$E$140</f>
        <v>0.4</v>
      </c>
      <c r="CG139" s="79"/>
      <c r="CH139" s="79">
        <f>1-CG139</f>
        <v>1</v>
      </c>
      <c r="CI139" s="72">
        <f>IF(G139*500&lt;K139,G139*500,K139)</f>
        <v>73000</v>
      </c>
      <c r="CJ139" s="72">
        <f>K139-CI139</f>
        <v>0</v>
      </c>
      <c r="CK139" s="27"/>
      <c r="CL139" s="27"/>
      <c r="CM139" s="27"/>
      <c r="CN139" s="27">
        <f t="shared" si="403"/>
        <v>-1.43</v>
      </c>
      <c r="CO139" s="27">
        <f t="shared" si="394"/>
        <v>-357.5</v>
      </c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</row>
    <row r="140" spans="1:242">
      <c r="A140" s="28" t="e">
        <f>A139+1</f>
        <v>#REF!</v>
      </c>
      <c r="B140" s="27"/>
      <c r="C140" s="28" t="s">
        <v>19</v>
      </c>
      <c r="D140" s="27"/>
      <c r="E140" s="85">
        <v>0.4</v>
      </c>
      <c r="F140" s="27"/>
      <c r="G140" s="72">
        <v>350</v>
      </c>
      <c r="H140" s="72"/>
      <c r="I140" s="86">
        <v>0</v>
      </c>
      <c r="J140" s="71"/>
      <c r="K140" s="72">
        <f>G140*730*AV140</f>
        <v>102200</v>
      </c>
      <c r="L140" s="73"/>
      <c r="M140" s="23">
        <f>AA140+AR140+AT140</f>
        <v>12883.1170766</v>
      </c>
      <c r="N140" s="23"/>
      <c r="O140" s="130">
        <f t="shared" si="384"/>
        <v>13834.980281200002</v>
      </c>
      <c r="P140" s="74"/>
      <c r="Q140" s="23">
        <f t="shared" ref="Q140:Q143" si="540">ROUND(O140-M140,2)</f>
        <v>951.86</v>
      </c>
      <c r="R140" s="65"/>
      <c r="S140" s="26">
        <f t="shared" ref="S140:S143" si="541">ROUND(Q140/M140,3)</f>
        <v>7.3999999999999996E-2</v>
      </c>
      <c r="T140" s="27"/>
      <c r="U140" s="29">
        <f>U$139</f>
        <v>750</v>
      </c>
      <c r="V140" s="30">
        <f>V$139</f>
        <v>6.2920000000000004E-2</v>
      </c>
      <c r="W140" s="30">
        <f>W$139</f>
        <v>6.2920000000000004E-2</v>
      </c>
      <c r="X140" s="30">
        <f>X139</f>
        <v>0</v>
      </c>
      <c r="Y140" s="30">
        <f t="shared" ref="X140:Z143" si="542">Y139</f>
        <v>0</v>
      </c>
      <c r="Z140" s="30">
        <f t="shared" si="542"/>
        <v>0</v>
      </c>
      <c r="AA140" s="84">
        <f>ROUND(U140+(V140*AY140)+(W140*AZ140)+(AO140*G140),2)</f>
        <v>10141.42</v>
      </c>
      <c r="AB140" s="32"/>
      <c r="AC140" s="33">
        <f t="shared" ref="AC140:AC143" si="543">$AC$43</f>
        <v>1</v>
      </c>
      <c r="AD140" s="15">
        <f t="shared" si="432"/>
        <v>5.7300000000000005E-4</v>
      </c>
      <c r="AE140" s="33">
        <f>AE$139</f>
        <v>1.2200000000000003E-2</v>
      </c>
      <c r="AF140" s="33">
        <f>AF$91</f>
        <v>0</v>
      </c>
      <c r="AG140" s="33">
        <f t="shared" ref="AG140:AJ143" si="544">AG$115</f>
        <v>5.8E-4</v>
      </c>
      <c r="AH140" s="33">
        <f t="shared" si="544"/>
        <v>-4.6999999999999999E-4</v>
      </c>
      <c r="AI140" s="30">
        <f t="shared" si="544"/>
        <v>7.5000000000000002E-4</v>
      </c>
      <c r="AJ140" s="30">
        <f t="shared" si="544"/>
        <v>0.34</v>
      </c>
      <c r="AK140" s="76">
        <f t="shared" ref="AK140:AK143" si="545">AK139</f>
        <v>0</v>
      </c>
      <c r="AL140" s="76">
        <f>AL$139</f>
        <v>0</v>
      </c>
      <c r="AM140" s="76">
        <f t="shared" ref="AM140:AM143" si="546">AM$115</f>
        <v>6.7024E-2</v>
      </c>
      <c r="AN140" s="76">
        <f>AN$139</f>
        <v>0.109636</v>
      </c>
      <c r="AO140" s="77">
        <f>AO$139</f>
        <v>8.4600000000000009</v>
      </c>
      <c r="AP140" s="78">
        <f t="shared" ref="AP140:AQ143" si="547">AP139</f>
        <v>0</v>
      </c>
      <c r="AQ140" s="78">
        <f>AQ139</f>
        <v>0</v>
      </c>
      <c r="AR140" s="77">
        <f>ROUND(AC140+(K140*(AD140+AE140+AF140+AG140+AI140+AK140+AH140))+(G140*AJ140),2)</f>
        <v>1513.29</v>
      </c>
      <c r="AS140" s="77">
        <f>ROUND((AA140+AR140)-((CI140*$AZ$1)+(CJ140*$AZ$1)+(K140*AE140)),2)</f>
        <v>6953.51</v>
      </c>
      <c r="AT140" s="77">
        <f t="shared" ref="AT140:AT143" si="548">(AS140*AL140)+(AS140*AM140)+(AN140*AS140)</f>
        <v>1228.4070766</v>
      </c>
      <c r="AU140" s="27"/>
      <c r="AV140" s="79">
        <f>$E$140</f>
        <v>0.4</v>
      </c>
      <c r="AW140" s="79"/>
      <c r="AX140" s="79">
        <f t="shared" si="457"/>
        <v>1</v>
      </c>
      <c r="AY140" s="72">
        <f>IF(G140*500&lt;K140,G140*500,K140)</f>
        <v>102200</v>
      </c>
      <c r="AZ140" s="72">
        <f>K140-AY140</f>
        <v>0</v>
      </c>
      <c r="BA140" s="27"/>
      <c r="BB140" s="29">
        <f t="shared" ref="BB140:BG140" si="549">BB139</f>
        <v>838</v>
      </c>
      <c r="BC140" s="30">
        <f t="shared" si="549"/>
        <v>6.9650000000000004E-2</v>
      </c>
      <c r="BD140" s="30">
        <f t="shared" si="549"/>
        <v>6.9650000000000004E-2</v>
      </c>
      <c r="BE140" s="30">
        <f t="shared" si="549"/>
        <v>0</v>
      </c>
      <c r="BF140" s="30">
        <f t="shared" si="549"/>
        <v>0</v>
      </c>
      <c r="BG140" s="30">
        <f t="shared" si="549"/>
        <v>0</v>
      </c>
      <c r="BH140" s="84">
        <f>ROUND(BB140+(BC140*CI140)+(BD140*CJ140)+(BX140*G140),2)</f>
        <v>11004.73</v>
      </c>
      <c r="BI140" s="33">
        <f t="shared" si="537"/>
        <v>0</v>
      </c>
      <c r="BJ140" s="33">
        <f t="shared" si="537"/>
        <v>1</v>
      </c>
      <c r="BK140" s="33">
        <f t="shared" si="537"/>
        <v>5.7300000000000005E-4</v>
      </c>
      <c r="BL140" s="33">
        <f t="shared" si="537"/>
        <v>1.2200000000000003E-2</v>
      </c>
      <c r="BM140" s="33">
        <f t="shared" si="537"/>
        <v>0</v>
      </c>
      <c r="BN140" s="33">
        <f t="shared" si="537"/>
        <v>5.8E-4</v>
      </c>
      <c r="BO140" s="33">
        <f t="shared" si="444"/>
        <v>-4.6999999999999999E-4</v>
      </c>
      <c r="BP140" s="33">
        <f t="shared" si="445"/>
        <v>7.5000000000000002E-4</v>
      </c>
      <c r="BQ140" s="33">
        <f t="shared" si="446"/>
        <v>0.34</v>
      </c>
      <c r="BR140" s="33">
        <f>AK140</f>
        <v>0</v>
      </c>
      <c r="BS140" s="116">
        <f t="shared" si="493"/>
        <v>0</v>
      </c>
      <c r="BT140" s="122">
        <f t="shared" si="493"/>
        <v>1.06</v>
      </c>
      <c r="BU140" s="33">
        <f t="shared" si="512"/>
        <v>0</v>
      </c>
      <c r="BV140" s="33">
        <f t="shared" ref="BV140:BW143" si="550">AM140</f>
        <v>6.7024E-2</v>
      </c>
      <c r="BW140" s="33">
        <f t="shared" si="550"/>
        <v>0.109636</v>
      </c>
      <c r="BX140" s="77">
        <f>BX139</f>
        <v>8.7100000000000009</v>
      </c>
      <c r="BY140" s="77">
        <f>BY139</f>
        <v>0</v>
      </c>
      <c r="BZ140" s="78">
        <f t="shared" ref="BZ140:BZ143" si="551">BZ139</f>
        <v>0</v>
      </c>
      <c r="CA140" s="77">
        <f t="shared" si="415"/>
        <v>1884.29</v>
      </c>
      <c r="CB140" s="77">
        <f>(BH140+CA140)-((CI140*$AZ$1)+(CJ140*$AZ$1)+(K140*BL140))</f>
        <v>8187.8200000000006</v>
      </c>
      <c r="CC140" s="77">
        <f t="shared" ref="CC140:CC143" si="552">(CB140*BU140)+(CB140*BV140)+(BW140*CB140)</f>
        <v>1446.4602812000003</v>
      </c>
      <c r="CD140" s="77"/>
      <c r="CE140" s="27"/>
      <c r="CF140" s="79">
        <f>CF139</f>
        <v>0.4</v>
      </c>
      <c r="CG140" s="79"/>
      <c r="CH140" s="79">
        <f>1-CG140</f>
        <v>1</v>
      </c>
      <c r="CI140" s="72">
        <f>IF(G140*500&lt;K140,G140*500,K140)</f>
        <v>102200</v>
      </c>
      <c r="CJ140" s="72">
        <f>K140-CI140</f>
        <v>0</v>
      </c>
      <c r="CK140" s="27"/>
      <c r="CL140" s="27"/>
      <c r="CM140" s="27"/>
      <c r="CN140" s="27">
        <f t="shared" si="403"/>
        <v>-1.43</v>
      </c>
      <c r="CO140" s="27">
        <f t="shared" si="394"/>
        <v>-500.5</v>
      </c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</row>
    <row r="141" spans="1:242">
      <c r="A141" s="28" t="e">
        <f>A140+1</f>
        <v>#REF!</v>
      </c>
      <c r="B141" s="27"/>
      <c r="C141" s="65"/>
      <c r="D141" s="27"/>
      <c r="E141" s="85"/>
      <c r="F141" s="27"/>
      <c r="G141" s="72">
        <v>450</v>
      </c>
      <c r="H141" s="72"/>
      <c r="I141" s="86">
        <v>0</v>
      </c>
      <c r="J141" s="71"/>
      <c r="K141" s="72">
        <f>G141*730*AV141</f>
        <v>131400</v>
      </c>
      <c r="L141" s="73"/>
      <c r="M141" s="23">
        <f>AA141+AR141+AT141</f>
        <v>16311.546862200001</v>
      </c>
      <c r="N141" s="23"/>
      <c r="O141" s="130">
        <f t="shared" si="384"/>
        <v>17505.777983399999</v>
      </c>
      <c r="P141" s="74"/>
      <c r="Q141" s="23">
        <f t="shared" si="540"/>
        <v>1194.23</v>
      </c>
      <c r="R141" s="65"/>
      <c r="S141" s="26">
        <f t="shared" si="541"/>
        <v>7.2999999999999995E-2</v>
      </c>
      <c r="T141" s="27"/>
      <c r="U141" s="29">
        <f t="shared" ref="U141:W158" si="553">U$139</f>
        <v>750</v>
      </c>
      <c r="V141" s="30">
        <f t="shared" si="553"/>
        <v>6.2920000000000004E-2</v>
      </c>
      <c r="W141" s="30">
        <f t="shared" si="553"/>
        <v>6.2920000000000004E-2</v>
      </c>
      <c r="X141" s="30">
        <f t="shared" si="542"/>
        <v>0</v>
      </c>
      <c r="Y141" s="30">
        <f t="shared" si="542"/>
        <v>0</v>
      </c>
      <c r="Z141" s="30">
        <f t="shared" si="542"/>
        <v>0</v>
      </c>
      <c r="AA141" s="84">
        <f>ROUND(U141+(V141*AY141)+(W141*AZ141)+(AO141*G141),2)</f>
        <v>12824.69</v>
      </c>
      <c r="AB141" s="32"/>
      <c r="AC141" s="33">
        <f t="shared" si="543"/>
        <v>1</v>
      </c>
      <c r="AD141" s="15">
        <f t="shared" si="432"/>
        <v>5.7300000000000005E-4</v>
      </c>
      <c r="AE141" s="33">
        <f t="shared" ref="AE141:AJ161" si="554">AE$139</f>
        <v>1.2200000000000003E-2</v>
      </c>
      <c r="AF141" s="33">
        <f t="shared" ref="AF141:AF143" si="555">AF$91</f>
        <v>0</v>
      </c>
      <c r="AG141" s="33">
        <f t="shared" si="544"/>
        <v>5.8E-4</v>
      </c>
      <c r="AH141" s="33">
        <f t="shared" si="544"/>
        <v>-4.6999999999999999E-4</v>
      </c>
      <c r="AI141" s="30">
        <f t="shared" si="544"/>
        <v>7.5000000000000002E-4</v>
      </c>
      <c r="AJ141" s="30">
        <f t="shared" si="544"/>
        <v>0.34</v>
      </c>
      <c r="AK141" s="76">
        <f t="shared" si="545"/>
        <v>0</v>
      </c>
      <c r="AL141" s="76">
        <f t="shared" ref="AL141:AN158" si="556">AL$139</f>
        <v>0</v>
      </c>
      <c r="AM141" s="76">
        <f t="shared" si="546"/>
        <v>6.7024E-2</v>
      </c>
      <c r="AN141" s="76">
        <f t="shared" si="556"/>
        <v>0.109636</v>
      </c>
      <c r="AO141" s="77">
        <f t="shared" ref="AO141:AO161" si="557">AO$139</f>
        <v>8.4600000000000009</v>
      </c>
      <c r="AP141" s="78">
        <f t="shared" si="547"/>
        <v>0</v>
      </c>
      <c r="AQ141" s="78">
        <f t="shared" si="547"/>
        <v>0</v>
      </c>
      <c r="AR141" s="77">
        <f>ROUND(AC141+(K141*(AD141+AE141+AF141+AG141+AI141+AK141+AH141))+(G141*AJ141),2)</f>
        <v>1945.38</v>
      </c>
      <c r="AS141" s="77">
        <f>ROUND((AA141+AR141)-((CI141*$AZ$1)+(CJ141*$AZ$1)+(K141*AE141)),2)</f>
        <v>8725.67</v>
      </c>
      <c r="AT141" s="77">
        <f t="shared" si="548"/>
        <v>1541.4768622000001</v>
      </c>
      <c r="AU141" s="27"/>
      <c r="AV141" s="79">
        <f>$E$140</f>
        <v>0.4</v>
      </c>
      <c r="AW141" s="79"/>
      <c r="AX141" s="79">
        <f t="shared" si="457"/>
        <v>1</v>
      </c>
      <c r="AY141" s="72">
        <f>IF(G141*500&lt;K141,G141*500,K141)</f>
        <v>131400</v>
      </c>
      <c r="AZ141" s="72">
        <f>K141-AY141</f>
        <v>0</v>
      </c>
      <c r="BA141" s="27"/>
      <c r="BB141" s="29">
        <f t="shared" ref="BB141:BG141" si="558">BB140</f>
        <v>838</v>
      </c>
      <c r="BC141" s="30">
        <f t="shared" si="558"/>
        <v>6.9650000000000004E-2</v>
      </c>
      <c r="BD141" s="30">
        <f t="shared" si="558"/>
        <v>6.9650000000000004E-2</v>
      </c>
      <c r="BE141" s="30">
        <f t="shared" si="558"/>
        <v>0</v>
      </c>
      <c r="BF141" s="30">
        <f t="shared" si="558"/>
        <v>0</v>
      </c>
      <c r="BG141" s="30">
        <f t="shared" si="558"/>
        <v>0</v>
      </c>
      <c r="BH141" s="84">
        <f>ROUND(BB141+(BC141*CI141)+(BD141*CJ141)+(BX141*G141),2)</f>
        <v>13909.51</v>
      </c>
      <c r="BI141" s="33">
        <f t="shared" si="537"/>
        <v>0</v>
      </c>
      <c r="BJ141" s="33">
        <f t="shared" si="537"/>
        <v>1</v>
      </c>
      <c r="BK141" s="33">
        <f t="shared" si="537"/>
        <v>5.7300000000000005E-4</v>
      </c>
      <c r="BL141" s="33">
        <f t="shared" si="537"/>
        <v>1.2200000000000003E-2</v>
      </c>
      <c r="BM141" s="33">
        <f t="shared" si="537"/>
        <v>0</v>
      </c>
      <c r="BN141" s="33">
        <f t="shared" si="537"/>
        <v>5.8E-4</v>
      </c>
      <c r="BO141" s="33">
        <f t="shared" si="444"/>
        <v>-4.6999999999999999E-4</v>
      </c>
      <c r="BP141" s="33">
        <f t="shared" si="445"/>
        <v>7.5000000000000002E-4</v>
      </c>
      <c r="BQ141" s="33">
        <f t="shared" si="446"/>
        <v>0.34</v>
      </c>
      <c r="BR141" s="33">
        <f>AK141</f>
        <v>0</v>
      </c>
      <c r="BS141" s="116">
        <f t="shared" ref="BS141:BT155" si="559">BS140</f>
        <v>0</v>
      </c>
      <c r="BT141" s="122">
        <f t="shared" si="559"/>
        <v>1.06</v>
      </c>
      <c r="BU141" s="33">
        <f t="shared" si="512"/>
        <v>0</v>
      </c>
      <c r="BV141" s="33">
        <f t="shared" si="550"/>
        <v>6.7024E-2</v>
      </c>
      <c r="BW141" s="33">
        <f t="shared" si="550"/>
        <v>0.109636</v>
      </c>
      <c r="BX141" s="77">
        <f t="shared" ref="BX141:BX143" si="560">BX140</f>
        <v>8.7100000000000009</v>
      </c>
      <c r="BY141" s="77">
        <f t="shared" ref="BY141:BY143" si="561">BY140</f>
        <v>0</v>
      </c>
      <c r="BZ141" s="78">
        <f t="shared" si="551"/>
        <v>0</v>
      </c>
      <c r="CA141" s="77">
        <f t="shared" si="415"/>
        <v>2422.38</v>
      </c>
      <c r="CB141" s="77">
        <f>(BH141+CA141)-((CI141*$AZ$1)+(CJ141*$AZ$1)+(K141*BL141))</f>
        <v>10287.49</v>
      </c>
      <c r="CC141" s="77">
        <f t="shared" si="552"/>
        <v>1817.3879833999999</v>
      </c>
      <c r="CD141" s="77"/>
      <c r="CE141" s="27"/>
      <c r="CF141" s="79">
        <f>CF140</f>
        <v>0.4</v>
      </c>
      <c r="CG141" s="79"/>
      <c r="CH141" s="79">
        <f>1-CG141</f>
        <v>1</v>
      </c>
      <c r="CI141" s="72">
        <f>IF(G141*500&lt;K141,G141*500,K141)</f>
        <v>131400</v>
      </c>
      <c r="CJ141" s="72">
        <f>K141-CI141</f>
        <v>0</v>
      </c>
      <c r="CK141" s="27"/>
      <c r="CL141" s="27"/>
      <c r="CM141" s="27"/>
      <c r="CN141" s="27">
        <f t="shared" si="403"/>
        <v>-1.43</v>
      </c>
      <c r="CO141" s="27">
        <f t="shared" si="394"/>
        <v>-643.5</v>
      </c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</row>
    <row r="142" spans="1:242">
      <c r="A142" s="28" t="e">
        <f>A141+1</f>
        <v>#REF!</v>
      </c>
      <c r="B142" s="27"/>
      <c r="C142" s="28"/>
      <c r="D142" s="27"/>
      <c r="E142" s="18"/>
      <c r="F142" s="27"/>
      <c r="G142" s="72">
        <v>600</v>
      </c>
      <c r="H142" s="72"/>
      <c r="I142" s="86">
        <v>0</v>
      </c>
      <c r="J142" s="71"/>
      <c r="K142" s="72">
        <f>G142*730*AV142</f>
        <v>175200</v>
      </c>
      <c r="L142" s="73"/>
      <c r="M142" s="23">
        <f>AA142+AR142+AT142</f>
        <v>21454.156240800003</v>
      </c>
      <c r="N142" s="23"/>
      <c r="O142" s="130">
        <f t="shared" si="384"/>
        <v>23011.956886799999</v>
      </c>
      <c r="P142" s="74"/>
      <c r="Q142" s="23">
        <f t="shared" si="540"/>
        <v>1557.8</v>
      </c>
      <c r="R142" s="65"/>
      <c r="S142" s="26">
        <f t="shared" si="541"/>
        <v>7.2999999999999995E-2</v>
      </c>
      <c r="T142" s="27"/>
      <c r="U142" s="29">
        <f t="shared" si="553"/>
        <v>750</v>
      </c>
      <c r="V142" s="30">
        <f t="shared" si="553"/>
        <v>6.2920000000000004E-2</v>
      </c>
      <c r="W142" s="30">
        <f t="shared" si="553"/>
        <v>6.2920000000000004E-2</v>
      </c>
      <c r="X142" s="30">
        <f t="shared" si="542"/>
        <v>0</v>
      </c>
      <c r="Y142" s="30">
        <f t="shared" si="542"/>
        <v>0</v>
      </c>
      <c r="Z142" s="30">
        <f t="shared" si="542"/>
        <v>0</v>
      </c>
      <c r="AA142" s="84">
        <f>ROUND(U142+(V142*AY142)+(W142*AZ142)+(AO142*G142),2)</f>
        <v>16849.580000000002</v>
      </c>
      <c r="AB142" s="32"/>
      <c r="AC142" s="33">
        <f t="shared" si="543"/>
        <v>1</v>
      </c>
      <c r="AD142" s="15">
        <f t="shared" si="432"/>
        <v>5.7300000000000005E-4</v>
      </c>
      <c r="AE142" s="33">
        <f t="shared" si="554"/>
        <v>1.2200000000000003E-2</v>
      </c>
      <c r="AF142" s="33">
        <f t="shared" si="555"/>
        <v>0</v>
      </c>
      <c r="AG142" s="33">
        <f t="shared" si="544"/>
        <v>5.8E-4</v>
      </c>
      <c r="AH142" s="33">
        <f t="shared" si="544"/>
        <v>-4.6999999999999999E-4</v>
      </c>
      <c r="AI142" s="30">
        <f t="shared" si="544"/>
        <v>7.5000000000000002E-4</v>
      </c>
      <c r="AJ142" s="30">
        <f t="shared" si="544"/>
        <v>0.34</v>
      </c>
      <c r="AK142" s="76">
        <f t="shared" si="545"/>
        <v>0</v>
      </c>
      <c r="AL142" s="76">
        <f t="shared" si="556"/>
        <v>0</v>
      </c>
      <c r="AM142" s="76">
        <f t="shared" si="546"/>
        <v>6.7024E-2</v>
      </c>
      <c r="AN142" s="76">
        <f t="shared" si="556"/>
        <v>0.109636</v>
      </c>
      <c r="AO142" s="77">
        <f t="shared" si="557"/>
        <v>8.4600000000000009</v>
      </c>
      <c r="AP142" s="78">
        <f t="shared" si="547"/>
        <v>0</v>
      </c>
      <c r="AQ142" s="78">
        <f t="shared" si="547"/>
        <v>0</v>
      </c>
      <c r="AR142" s="77">
        <f>ROUND(AC142+(K142*(AD142+AE142+AF142+AG142+AI142+AK142+AH142))+(G142*AJ142),2)</f>
        <v>2593.5</v>
      </c>
      <c r="AS142" s="77">
        <f>ROUND((AA142+AR142)-((CI142*$AZ$1)+(CJ142*$AZ$1)+(K142*AE142)),2)</f>
        <v>11383.88</v>
      </c>
      <c r="AT142" s="77">
        <f t="shared" si="548"/>
        <v>2011.0762407999998</v>
      </c>
      <c r="AU142" s="27"/>
      <c r="AV142" s="79">
        <f>$E$140</f>
        <v>0.4</v>
      </c>
      <c r="AW142" s="79"/>
      <c r="AX142" s="79">
        <f t="shared" si="457"/>
        <v>1</v>
      </c>
      <c r="AY142" s="72">
        <f>IF(G142*500&lt;K142,G142*500,K142)</f>
        <v>175200</v>
      </c>
      <c r="AZ142" s="72">
        <f>K142-AY142</f>
        <v>0</v>
      </c>
      <c r="BA142" s="27"/>
      <c r="BB142" s="29">
        <f t="shared" ref="BB142:BG142" si="562">BB141</f>
        <v>838</v>
      </c>
      <c r="BC142" s="30">
        <f t="shared" si="562"/>
        <v>6.9650000000000004E-2</v>
      </c>
      <c r="BD142" s="30">
        <f t="shared" si="562"/>
        <v>6.9650000000000004E-2</v>
      </c>
      <c r="BE142" s="30">
        <f t="shared" si="562"/>
        <v>0</v>
      </c>
      <c r="BF142" s="30">
        <f t="shared" si="562"/>
        <v>0</v>
      </c>
      <c r="BG142" s="30">
        <f t="shared" si="562"/>
        <v>0</v>
      </c>
      <c r="BH142" s="84">
        <f>ROUND(BB142+(BC142*CI142)+(BD142*CJ142)+(BX142*G142),2)</f>
        <v>18266.68</v>
      </c>
      <c r="BI142" s="33">
        <f t="shared" si="537"/>
        <v>0</v>
      </c>
      <c r="BJ142" s="33">
        <f t="shared" si="537"/>
        <v>1</v>
      </c>
      <c r="BK142" s="33">
        <f t="shared" si="537"/>
        <v>5.7300000000000005E-4</v>
      </c>
      <c r="BL142" s="33">
        <f t="shared" si="537"/>
        <v>1.2200000000000003E-2</v>
      </c>
      <c r="BM142" s="33">
        <f t="shared" si="537"/>
        <v>0</v>
      </c>
      <c r="BN142" s="33">
        <f t="shared" si="537"/>
        <v>5.8E-4</v>
      </c>
      <c r="BO142" s="33">
        <f t="shared" si="444"/>
        <v>-4.6999999999999999E-4</v>
      </c>
      <c r="BP142" s="33">
        <f t="shared" si="445"/>
        <v>7.5000000000000002E-4</v>
      </c>
      <c r="BQ142" s="33">
        <f t="shared" si="446"/>
        <v>0.34</v>
      </c>
      <c r="BR142" s="33">
        <f>AK142</f>
        <v>0</v>
      </c>
      <c r="BS142" s="116">
        <f t="shared" si="559"/>
        <v>0</v>
      </c>
      <c r="BT142" s="122">
        <f t="shared" si="559"/>
        <v>1.06</v>
      </c>
      <c r="BU142" s="33">
        <f t="shared" si="512"/>
        <v>0</v>
      </c>
      <c r="BV142" s="33">
        <f t="shared" si="550"/>
        <v>6.7024E-2</v>
      </c>
      <c r="BW142" s="33">
        <f t="shared" si="550"/>
        <v>0.109636</v>
      </c>
      <c r="BX142" s="77">
        <f t="shared" si="560"/>
        <v>8.7100000000000009</v>
      </c>
      <c r="BY142" s="77">
        <f t="shared" si="561"/>
        <v>0</v>
      </c>
      <c r="BZ142" s="78">
        <f t="shared" si="551"/>
        <v>0</v>
      </c>
      <c r="CA142" s="77">
        <f t="shared" si="415"/>
        <v>3229.5</v>
      </c>
      <c r="CB142" s="77">
        <f>(BH142+CA142)-((CI142*$AZ$1)+(CJ142*$AZ$1)+(K142*BL142))</f>
        <v>13436.98</v>
      </c>
      <c r="CC142" s="77">
        <f t="shared" si="552"/>
        <v>2373.7768867999998</v>
      </c>
      <c r="CD142" s="77"/>
      <c r="CE142" s="27"/>
      <c r="CF142" s="79">
        <f>CF141</f>
        <v>0.4</v>
      </c>
      <c r="CG142" s="79"/>
      <c r="CH142" s="79">
        <f>1-CG142</f>
        <v>1</v>
      </c>
      <c r="CI142" s="72">
        <f>IF(G142*500&lt;K142,G142*500,K142)</f>
        <v>175200</v>
      </c>
      <c r="CJ142" s="72">
        <f>K142-CI142</f>
        <v>0</v>
      </c>
      <c r="CK142" s="27"/>
      <c r="CL142" s="27"/>
      <c r="CM142" s="27"/>
      <c r="CN142" s="27">
        <f t="shared" si="403"/>
        <v>-1.43</v>
      </c>
      <c r="CO142" s="27">
        <f t="shared" si="394"/>
        <v>-858</v>
      </c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</row>
    <row r="143" spans="1:242">
      <c r="A143" s="28" t="e">
        <f>A142+1</f>
        <v>#REF!</v>
      </c>
      <c r="B143" s="27"/>
      <c r="C143" s="28"/>
      <c r="D143" s="27"/>
      <c r="E143" s="18"/>
      <c r="F143" s="27"/>
      <c r="G143" s="72">
        <v>750</v>
      </c>
      <c r="H143" s="72"/>
      <c r="I143" s="86">
        <v>0</v>
      </c>
      <c r="J143" s="71"/>
      <c r="K143" s="72">
        <f>G143*730*AV143</f>
        <v>219000</v>
      </c>
      <c r="L143" s="73"/>
      <c r="M143" s="23">
        <f>AA143+AR143+AT143</f>
        <v>26596.789152600002</v>
      </c>
      <c r="N143" s="23"/>
      <c r="O143" s="130">
        <f t="shared" si="384"/>
        <v>28518.147556799999</v>
      </c>
      <c r="P143" s="74"/>
      <c r="Q143" s="23">
        <f t="shared" si="540"/>
        <v>1921.36</v>
      </c>
      <c r="R143" s="65"/>
      <c r="S143" s="26">
        <f t="shared" si="541"/>
        <v>7.1999999999999995E-2</v>
      </c>
      <c r="T143" s="27"/>
      <c r="U143" s="29">
        <f t="shared" si="553"/>
        <v>750</v>
      </c>
      <c r="V143" s="30">
        <f t="shared" si="553"/>
        <v>6.2920000000000004E-2</v>
      </c>
      <c r="W143" s="30">
        <f t="shared" si="553"/>
        <v>6.2920000000000004E-2</v>
      </c>
      <c r="X143" s="30">
        <f t="shared" si="542"/>
        <v>0</v>
      </c>
      <c r="Y143" s="30">
        <f t="shared" si="542"/>
        <v>0</v>
      </c>
      <c r="Z143" s="30">
        <f t="shared" si="542"/>
        <v>0</v>
      </c>
      <c r="AA143" s="84">
        <f>ROUND(U143+(V143*AY143)+(W143*AZ143)+(AO143*G143),2)</f>
        <v>20874.48</v>
      </c>
      <c r="AB143" s="32"/>
      <c r="AC143" s="33">
        <f t="shared" si="543"/>
        <v>1</v>
      </c>
      <c r="AD143" s="15">
        <f t="shared" si="432"/>
        <v>5.7300000000000005E-4</v>
      </c>
      <c r="AE143" s="33">
        <f t="shared" si="554"/>
        <v>1.2200000000000003E-2</v>
      </c>
      <c r="AF143" s="33">
        <f t="shared" si="555"/>
        <v>0</v>
      </c>
      <c r="AG143" s="33">
        <f t="shared" si="544"/>
        <v>5.8E-4</v>
      </c>
      <c r="AH143" s="33">
        <f t="shared" si="544"/>
        <v>-4.6999999999999999E-4</v>
      </c>
      <c r="AI143" s="30">
        <f t="shared" si="544"/>
        <v>7.5000000000000002E-4</v>
      </c>
      <c r="AJ143" s="30">
        <f t="shared" si="544"/>
        <v>0.34</v>
      </c>
      <c r="AK143" s="76">
        <f t="shared" si="545"/>
        <v>0</v>
      </c>
      <c r="AL143" s="76">
        <f t="shared" si="556"/>
        <v>0</v>
      </c>
      <c r="AM143" s="76">
        <f t="shared" si="546"/>
        <v>6.7024E-2</v>
      </c>
      <c r="AN143" s="76">
        <f t="shared" si="556"/>
        <v>0.109636</v>
      </c>
      <c r="AO143" s="77">
        <f t="shared" si="557"/>
        <v>8.4600000000000009</v>
      </c>
      <c r="AP143" s="78">
        <f t="shared" si="547"/>
        <v>0</v>
      </c>
      <c r="AQ143" s="78">
        <f t="shared" si="547"/>
        <v>0</v>
      </c>
      <c r="AR143" s="77">
        <f>ROUND(AC143+(K143*(AD143+AE143+AF143+AG143+AI143+AK143+AH143))+(G143*AJ143),2)</f>
        <v>3241.63</v>
      </c>
      <c r="AS143" s="77">
        <f>ROUND((AA143+AR143)-((CI143*$AZ$1)+(CJ143*$AZ$1)+(K143*AE143)),2)</f>
        <v>14042.11</v>
      </c>
      <c r="AT143" s="77">
        <f t="shared" si="548"/>
        <v>2480.6791526000002</v>
      </c>
      <c r="AU143" s="27"/>
      <c r="AV143" s="79">
        <f>$E$140</f>
        <v>0.4</v>
      </c>
      <c r="AW143" s="79"/>
      <c r="AX143" s="79">
        <f t="shared" si="457"/>
        <v>1</v>
      </c>
      <c r="AY143" s="72">
        <f>IF(G143*500&lt;K143,G143*500,K143)</f>
        <v>219000</v>
      </c>
      <c r="AZ143" s="72">
        <f>K143-AY143</f>
        <v>0</v>
      </c>
      <c r="BA143" s="27"/>
      <c r="BB143" s="29">
        <f t="shared" ref="BB143:BG143" si="563">BB142</f>
        <v>838</v>
      </c>
      <c r="BC143" s="30">
        <f t="shared" si="563"/>
        <v>6.9650000000000004E-2</v>
      </c>
      <c r="BD143" s="30">
        <f t="shared" si="563"/>
        <v>6.9650000000000004E-2</v>
      </c>
      <c r="BE143" s="30">
        <f t="shared" si="563"/>
        <v>0</v>
      </c>
      <c r="BF143" s="30">
        <f t="shared" si="563"/>
        <v>0</v>
      </c>
      <c r="BG143" s="30">
        <f t="shared" si="563"/>
        <v>0</v>
      </c>
      <c r="BH143" s="84">
        <f>ROUND(BB143+(BC143*CI143)+(BD143*CJ143)+(BX143*G143),2)</f>
        <v>22623.85</v>
      </c>
      <c r="BI143" s="33">
        <f t="shared" si="537"/>
        <v>0</v>
      </c>
      <c r="BJ143" s="33">
        <f t="shared" si="537"/>
        <v>1</v>
      </c>
      <c r="BK143" s="33">
        <f t="shared" si="537"/>
        <v>5.7300000000000005E-4</v>
      </c>
      <c r="BL143" s="33">
        <f t="shared" si="537"/>
        <v>1.2200000000000003E-2</v>
      </c>
      <c r="BM143" s="33">
        <f t="shared" si="537"/>
        <v>0</v>
      </c>
      <c r="BN143" s="33">
        <f t="shared" si="537"/>
        <v>5.8E-4</v>
      </c>
      <c r="BO143" s="33">
        <f t="shared" si="444"/>
        <v>-4.6999999999999999E-4</v>
      </c>
      <c r="BP143" s="33">
        <f t="shared" si="445"/>
        <v>7.5000000000000002E-4</v>
      </c>
      <c r="BQ143" s="33">
        <f t="shared" si="446"/>
        <v>0.34</v>
      </c>
      <c r="BR143" s="33">
        <f>AK143</f>
        <v>0</v>
      </c>
      <c r="BS143" s="116">
        <f t="shared" si="559"/>
        <v>0</v>
      </c>
      <c r="BT143" s="122">
        <f t="shared" si="559"/>
        <v>1.06</v>
      </c>
      <c r="BU143" s="33">
        <f t="shared" si="512"/>
        <v>0</v>
      </c>
      <c r="BV143" s="33">
        <f t="shared" si="550"/>
        <v>6.7024E-2</v>
      </c>
      <c r="BW143" s="33">
        <f t="shared" si="550"/>
        <v>0.109636</v>
      </c>
      <c r="BX143" s="77">
        <f t="shared" si="560"/>
        <v>8.7100000000000009</v>
      </c>
      <c r="BY143" s="77">
        <f t="shared" si="561"/>
        <v>0</v>
      </c>
      <c r="BZ143" s="78">
        <f t="shared" si="551"/>
        <v>0</v>
      </c>
      <c r="CA143" s="77">
        <f t="shared" si="415"/>
        <v>4036.63</v>
      </c>
      <c r="CB143" s="77">
        <f>(BH143+CA143)-((CI143*$AZ$1)+(CJ143*$AZ$1)+(K143*BL143))</f>
        <v>16586.48</v>
      </c>
      <c r="CC143" s="77">
        <f t="shared" si="552"/>
        <v>2930.1675568000001</v>
      </c>
      <c r="CD143" s="77"/>
      <c r="CE143" s="27"/>
      <c r="CF143" s="79">
        <f>CF142</f>
        <v>0.4</v>
      </c>
      <c r="CG143" s="79"/>
      <c r="CH143" s="79">
        <f>1-CG143</f>
        <v>1</v>
      </c>
      <c r="CI143" s="72">
        <f>IF(G143*500&lt;K143,G143*500,K143)</f>
        <v>219000</v>
      </c>
      <c r="CJ143" s="72">
        <f>K143-CI143</f>
        <v>0</v>
      </c>
      <c r="CK143" s="27"/>
      <c r="CL143" s="27"/>
      <c r="CM143" s="27"/>
      <c r="CN143" s="27">
        <f t="shared" si="403"/>
        <v>-1.43</v>
      </c>
      <c r="CO143" s="27">
        <f t="shared" si="394"/>
        <v>-1072.5</v>
      </c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</row>
    <row r="144" spans="1:242">
      <c r="A144" s="28"/>
      <c r="B144" s="27"/>
      <c r="C144" s="28"/>
      <c r="D144" s="27"/>
      <c r="E144" s="18"/>
      <c r="F144" s="27"/>
      <c r="G144" s="72"/>
      <c r="H144" s="72"/>
      <c r="I144" s="86"/>
      <c r="J144" s="71"/>
      <c r="K144" s="72"/>
      <c r="L144" s="73"/>
      <c r="M144" s="23"/>
      <c r="N144" s="23"/>
      <c r="O144" s="130">
        <f t="shared" si="384"/>
        <v>0</v>
      </c>
      <c r="P144" s="74"/>
      <c r="Q144" s="23"/>
      <c r="R144" s="65"/>
      <c r="S144" s="26"/>
      <c r="T144" s="27"/>
      <c r="U144" s="29"/>
      <c r="V144" s="30"/>
      <c r="W144" s="30"/>
      <c r="X144" s="30"/>
      <c r="Y144" s="30"/>
      <c r="Z144" s="30"/>
      <c r="AA144" s="31"/>
      <c r="AB144" s="32"/>
      <c r="AC144" s="33"/>
      <c r="AE144" s="33"/>
      <c r="AF144" s="33"/>
      <c r="AG144" s="33"/>
      <c r="AH144" s="33"/>
      <c r="AI144" s="30"/>
      <c r="AJ144" s="30"/>
      <c r="AK144" s="76"/>
      <c r="AL144" s="76"/>
      <c r="AM144" s="76"/>
      <c r="AN144" s="76"/>
      <c r="AO144" s="77"/>
      <c r="AP144" s="78"/>
      <c r="AQ144" s="78"/>
      <c r="AR144" s="77"/>
      <c r="AS144" s="77"/>
      <c r="AT144" s="77"/>
      <c r="AU144" s="27"/>
      <c r="AV144" s="79"/>
      <c r="AW144" s="79"/>
      <c r="AX144" s="79"/>
      <c r="AY144" s="79"/>
      <c r="AZ144" s="79"/>
      <c r="BA144" s="27"/>
      <c r="BB144" s="29"/>
      <c r="BC144" s="30"/>
      <c r="BD144" s="30"/>
      <c r="BE144" s="30"/>
      <c r="BF144" s="30"/>
      <c r="BG144" s="30"/>
      <c r="BH144" s="84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116"/>
      <c r="BT144" s="116"/>
      <c r="BU144" s="33"/>
      <c r="BV144" s="33"/>
      <c r="BW144" s="33"/>
      <c r="BX144" s="77"/>
      <c r="BY144" s="77"/>
      <c r="BZ144" s="78"/>
      <c r="CA144" s="77"/>
      <c r="CB144" s="77"/>
      <c r="CC144" s="77"/>
      <c r="CD144" s="77"/>
      <c r="CE144" s="27"/>
      <c r="CF144" s="79"/>
      <c r="CG144" s="79"/>
      <c r="CH144" s="79"/>
      <c r="CI144" s="72"/>
      <c r="CJ144" s="72"/>
      <c r="CK144" s="27"/>
      <c r="CL144" s="27"/>
      <c r="CM144" s="27"/>
      <c r="CN144" s="27">
        <f t="shared" si="403"/>
        <v>-1.43</v>
      </c>
      <c r="CO144" s="27">
        <f t="shared" si="394"/>
        <v>0</v>
      </c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</row>
    <row r="145" spans="1:242">
      <c r="A145" s="28" t="e">
        <f>A143+1</f>
        <v>#REF!</v>
      </c>
      <c r="B145" s="27"/>
      <c r="C145" s="69" t="s">
        <v>34</v>
      </c>
      <c r="D145" s="68"/>
      <c r="E145" s="69" t="s">
        <v>34</v>
      </c>
      <c r="F145" s="27"/>
      <c r="G145" s="72">
        <v>250</v>
      </c>
      <c r="H145" s="72"/>
      <c r="I145" s="86">
        <v>0</v>
      </c>
      <c r="J145" s="71"/>
      <c r="K145" s="72">
        <f>G145*730*AV145</f>
        <v>91250</v>
      </c>
      <c r="L145" s="73"/>
      <c r="M145" s="23">
        <f>AA145+AR145+AT145</f>
        <v>10950.304673600001</v>
      </c>
      <c r="N145" s="23"/>
      <c r="O145" s="130">
        <f t="shared" si="384"/>
        <v>11804.3055762</v>
      </c>
      <c r="P145" s="74"/>
      <c r="Q145" s="23">
        <f t="shared" ref="Q145" si="564">ROUND(O145-M145,2)</f>
        <v>854</v>
      </c>
      <c r="R145" s="65"/>
      <c r="S145" s="26">
        <f t="shared" ref="S145" si="565">ROUND(Q145/M145,3)</f>
        <v>7.8E-2</v>
      </c>
      <c r="T145" s="27"/>
      <c r="U145" s="29">
        <f t="shared" si="553"/>
        <v>750</v>
      </c>
      <c r="V145" s="30">
        <f t="shared" si="553"/>
        <v>6.2920000000000004E-2</v>
      </c>
      <c r="W145" s="30">
        <f t="shared" si="553"/>
        <v>6.2920000000000004E-2</v>
      </c>
      <c r="X145" s="30"/>
      <c r="Y145" s="30"/>
      <c r="Z145" s="30"/>
      <c r="AA145" s="84">
        <f>ROUND(U145+(V145*AY145)+(W145*AZ145)+(AO145*G145),2)</f>
        <v>8606.4500000000007</v>
      </c>
      <c r="AB145" s="32"/>
      <c r="AC145" s="33">
        <f>$AC$43</f>
        <v>1</v>
      </c>
      <c r="AD145" s="15">
        <f t="shared" ref="AD145:AD181" si="566">AD$43</f>
        <v>5.7300000000000005E-4</v>
      </c>
      <c r="AE145" s="33">
        <f t="shared" si="554"/>
        <v>1.2200000000000003E-2</v>
      </c>
      <c r="AF145" s="33">
        <f>AF$91</f>
        <v>0</v>
      </c>
      <c r="AG145" s="33">
        <f t="shared" si="554"/>
        <v>5.8E-4</v>
      </c>
      <c r="AH145" s="33">
        <f t="shared" si="554"/>
        <v>-4.6999999999999999E-4</v>
      </c>
      <c r="AI145" s="30">
        <f t="shared" si="554"/>
        <v>7.5000000000000002E-4</v>
      </c>
      <c r="AJ145" s="30">
        <f t="shared" si="554"/>
        <v>0.34</v>
      </c>
      <c r="AK145" s="76">
        <f t="shared" ref="AK145" si="567">AK139</f>
        <v>0</v>
      </c>
      <c r="AL145" s="76">
        <f t="shared" si="556"/>
        <v>0</v>
      </c>
      <c r="AM145" s="76">
        <f t="shared" si="556"/>
        <v>6.7024E-2</v>
      </c>
      <c r="AN145" s="76">
        <f t="shared" si="556"/>
        <v>0.109636</v>
      </c>
      <c r="AO145" s="77">
        <f t="shared" si="557"/>
        <v>8.4600000000000009</v>
      </c>
      <c r="AP145" s="78">
        <f>AP139</f>
        <v>0</v>
      </c>
      <c r="AQ145" s="78">
        <f>AQ139</f>
        <v>0</v>
      </c>
      <c r="AR145" s="77">
        <f>ROUND(AC145+(K145*(AD145+AE145+AF145+AG145+AI145+AK145+AH145))+(G145*AJ145),2)</f>
        <v>1330.01</v>
      </c>
      <c r="AS145" s="77">
        <f>ROUND((AA145+AR145)-((CI145*$AZ$1)+(CJ145*$AZ$1)+(K145*AE145)),2)</f>
        <v>5738.96</v>
      </c>
      <c r="AT145" s="77">
        <f t="shared" ref="AT145" si="568">(AS145*AL145)+(AS145*AM145)+(AN145*AS145)</f>
        <v>1013.8446736</v>
      </c>
      <c r="AU145" s="27"/>
      <c r="AV145" s="79">
        <f>+E146</f>
        <v>0.5</v>
      </c>
      <c r="AW145" s="79"/>
      <c r="AX145" s="79">
        <f t="shared" si="457"/>
        <v>1</v>
      </c>
      <c r="AY145" s="72">
        <f>IF(G145*500&lt;K145,G145*500,K145)</f>
        <v>91250</v>
      </c>
      <c r="AZ145" s="72">
        <f>K145-AY145</f>
        <v>0</v>
      </c>
      <c r="BA145" s="27"/>
      <c r="BB145" s="29">
        <f>BB139</f>
        <v>838</v>
      </c>
      <c r="BC145" s="30">
        <f>BC139</f>
        <v>6.9650000000000004E-2</v>
      </c>
      <c r="BD145" s="30">
        <f>BD139</f>
        <v>6.9650000000000004E-2</v>
      </c>
      <c r="BE145" s="30"/>
      <c r="BF145" s="30"/>
      <c r="BG145" s="30"/>
      <c r="BH145" s="84">
        <f>ROUND(BB145+(BC145*CI145)+(BD145*CJ145)+(BX145*G145),2)</f>
        <v>9371.06</v>
      </c>
      <c r="BI145" s="33">
        <f t="shared" ref="BI145:BN149" si="569">AB145</f>
        <v>0</v>
      </c>
      <c r="BJ145" s="33">
        <f t="shared" si="569"/>
        <v>1</v>
      </c>
      <c r="BK145" s="33">
        <f t="shared" si="569"/>
        <v>5.7300000000000005E-4</v>
      </c>
      <c r="BL145" s="33">
        <f t="shared" si="569"/>
        <v>1.2200000000000003E-2</v>
      </c>
      <c r="BM145" s="33">
        <f t="shared" si="569"/>
        <v>0</v>
      </c>
      <c r="BN145" s="33">
        <f t="shared" si="569"/>
        <v>5.8E-4</v>
      </c>
      <c r="BO145" s="33">
        <f>BO139</f>
        <v>-4.6999999999999999E-4</v>
      </c>
      <c r="BP145" s="33">
        <f t="shared" ref="BP145:BQ145" si="570">BP139</f>
        <v>7.5000000000000002E-4</v>
      </c>
      <c r="BQ145" s="33">
        <f t="shared" si="570"/>
        <v>0.34</v>
      </c>
      <c r="BR145" s="33">
        <f>AK145</f>
        <v>0</v>
      </c>
      <c r="BS145" s="116">
        <f>BS139</f>
        <v>0</v>
      </c>
      <c r="BT145" s="122">
        <f>BT139</f>
        <v>1.06</v>
      </c>
      <c r="BU145" s="33">
        <f>BU139</f>
        <v>0</v>
      </c>
      <c r="BV145" s="33">
        <f t="shared" ref="BV145:BW149" si="571">AM145</f>
        <v>6.7024E-2</v>
      </c>
      <c r="BW145" s="33">
        <f t="shared" si="571"/>
        <v>0.109636</v>
      </c>
      <c r="BX145" s="77">
        <f>BX139</f>
        <v>8.7100000000000009</v>
      </c>
      <c r="BY145" s="77">
        <f>BY139</f>
        <v>0</v>
      </c>
      <c r="BZ145" s="78">
        <f>BZ139</f>
        <v>0</v>
      </c>
      <c r="CA145" s="77">
        <f t="shared" si="415"/>
        <v>1595.01</v>
      </c>
      <c r="CB145" s="77">
        <f>(BH145+CA145)-((CI145*$AZ$1)+(CJ145*$AZ$1)+(K145*BL145))</f>
        <v>6768.57</v>
      </c>
      <c r="CC145" s="77">
        <f t="shared" ref="CC145" si="572">(CB145*BU145)+(CB145*BV145)+(BW145*CB145)</f>
        <v>1195.7355762</v>
      </c>
      <c r="CD145" s="77"/>
      <c r="CE145" s="27"/>
      <c r="CF145" s="79">
        <f>$E$146</f>
        <v>0.5</v>
      </c>
      <c r="CG145" s="79"/>
      <c r="CH145" s="79">
        <f t="shared" ref="CH145:CH161" si="573">1-CG145</f>
        <v>1</v>
      </c>
      <c r="CI145" s="72">
        <f>IF(G145*500&lt;K145,G145*500,K145)</f>
        <v>91250</v>
      </c>
      <c r="CJ145" s="72">
        <f>K145-CI145</f>
        <v>0</v>
      </c>
      <c r="CK145" s="27"/>
      <c r="CL145" s="27"/>
      <c r="CM145" s="27"/>
      <c r="CN145" s="27">
        <f t="shared" si="403"/>
        <v>-1.43</v>
      </c>
      <c r="CO145" s="27">
        <f t="shared" si="394"/>
        <v>-357.5</v>
      </c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</row>
    <row r="146" spans="1:242">
      <c r="A146" s="28" t="e">
        <f>A145+1</f>
        <v>#REF!</v>
      </c>
      <c r="B146" s="27"/>
      <c r="C146" s="28" t="s">
        <v>19</v>
      </c>
      <c r="D146" s="27"/>
      <c r="E146" s="85">
        <v>0.5</v>
      </c>
      <c r="F146" s="27"/>
      <c r="G146" s="72">
        <v>350</v>
      </c>
      <c r="H146" s="72"/>
      <c r="I146" s="86">
        <v>0</v>
      </c>
      <c r="J146" s="71"/>
      <c r="K146" s="72">
        <f>G146*730*AV146</f>
        <v>127750</v>
      </c>
      <c r="L146" s="73"/>
      <c r="M146" s="23">
        <f>AA146+AR146+AT146</f>
        <v>14976.964939000001</v>
      </c>
      <c r="N146" s="23"/>
      <c r="O146" s="130">
        <f t="shared" si="384"/>
        <v>16131.1548306</v>
      </c>
      <c r="P146" s="74"/>
      <c r="Q146" s="23">
        <f t="shared" ref="Q146:Q149" si="574">ROUND(O146-M146,2)</f>
        <v>1154.19</v>
      </c>
      <c r="R146" s="65"/>
      <c r="S146" s="26">
        <f t="shared" ref="S146:S149" si="575">ROUND(Q146/M146,3)</f>
        <v>7.6999999999999999E-2</v>
      </c>
      <c r="T146" s="27"/>
      <c r="U146" s="29">
        <f t="shared" si="553"/>
        <v>750</v>
      </c>
      <c r="V146" s="30">
        <f t="shared" si="553"/>
        <v>6.2920000000000004E-2</v>
      </c>
      <c r="W146" s="30">
        <f t="shared" si="553"/>
        <v>6.2920000000000004E-2</v>
      </c>
      <c r="X146" s="30">
        <f t="shared" ref="X146:Z149" si="576">X145</f>
        <v>0</v>
      </c>
      <c r="Y146" s="30">
        <f t="shared" si="576"/>
        <v>0</v>
      </c>
      <c r="Z146" s="30">
        <f t="shared" si="576"/>
        <v>0</v>
      </c>
      <c r="AA146" s="84">
        <f>ROUND(U146+(V146*AY146)+(W146*AZ146)+(AO146*G146),2)</f>
        <v>11749.03</v>
      </c>
      <c r="AB146" s="32"/>
      <c r="AC146" s="33">
        <f t="shared" ref="AC146:AC149" si="577">$AC$43</f>
        <v>1</v>
      </c>
      <c r="AD146" s="15">
        <f t="shared" si="566"/>
        <v>5.7300000000000005E-4</v>
      </c>
      <c r="AE146" s="33">
        <f t="shared" si="554"/>
        <v>1.2200000000000003E-2</v>
      </c>
      <c r="AF146" s="33">
        <f>AF$91</f>
        <v>0</v>
      </c>
      <c r="AG146" s="33">
        <f t="shared" si="554"/>
        <v>5.8E-4</v>
      </c>
      <c r="AH146" s="33">
        <f t="shared" si="554"/>
        <v>-4.6999999999999999E-4</v>
      </c>
      <c r="AI146" s="30">
        <f t="shared" si="554"/>
        <v>7.5000000000000002E-4</v>
      </c>
      <c r="AJ146" s="30">
        <f t="shared" si="554"/>
        <v>0.34</v>
      </c>
      <c r="AK146" s="76">
        <f t="shared" ref="AK146:AK149" si="578">AK145</f>
        <v>0</v>
      </c>
      <c r="AL146" s="76">
        <f t="shared" si="556"/>
        <v>0</v>
      </c>
      <c r="AM146" s="76">
        <f t="shared" si="556"/>
        <v>6.7024E-2</v>
      </c>
      <c r="AN146" s="76">
        <f t="shared" si="556"/>
        <v>0.109636</v>
      </c>
      <c r="AO146" s="77">
        <f t="shared" si="557"/>
        <v>8.4600000000000009</v>
      </c>
      <c r="AP146" s="78">
        <f t="shared" ref="AP146:AQ149" si="579">AP145</f>
        <v>0</v>
      </c>
      <c r="AQ146" s="78">
        <f>AQ145</f>
        <v>0</v>
      </c>
      <c r="AR146" s="77">
        <f>ROUND(AC146+(K146*(AD146+AE146+AF146+AG146+AI146+AK146+AH146))+(G146*AJ146),2)</f>
        <v>1861.62</v>
      </c>
      <c r="AS146" s="77">
        <f>ROUND((AA146+AR146)-((CI146*$AZ$1)+(CJ146*$AZ$1)+(K146*AE146)),2)</f>
        <v>7734.15</v>
      </c>
      <c r="AT146" s="77">
        <f t="shared" ref="AT146:AT149" si="580">(AS146*AL146)+(AS146*AM146)+(AN146*AS146)</f>
        <v>1366.3149389999999</v>
      </c>
      <c r="AU146" s="27"/>
      <c r="AV146" s="79">
        <f>$E$146</f>
        <v>0.5</v>
      </c>
      <c r="AW146" s="79"/>
      <c r="AX146" s="79">
        <f t="shared" si="457"/>
        <v>1</v>
      </c>
      <c r="AY146" s="72">
        <f>IF(G146*500&lt;K146,G146*500,K146)</f>
        <v>127750</v>
      </c>
      <c r="AZ146" s="72">
        <f>K146-AY146</f>
        <v>0</v>
      </c>
      <c r="BA146" s="27"/>
      <c r="BB146" s="29">
        <f t="shared" ref="BB146:BG146" si="581">BB145</f>
        <v>838</v>
      </c>
      <c r="BC146" s="30">
        <f t="shared" si="581"/>
        <v>6.9650000000000004E-2</v>
      </c>
      <c r="BD146" s="30">
        <f t="shared" si="581"/>
        <v>6.9650000000000004E-2</v>
      </c>
      <c r="BE146" s="30">
        <f t="shared" si="581"/>
        <v>0</v>
      </c>
      <c r="BF146" s="30">
        <f t="shared" si="581"/>
        <v>0</v>
      </c>
      <c r="BG146" s="30">
        <f t="shared" si="581"/>
        <v>0</v>
      </c>
      <c r="BH146" s="84">
        <f>ROUND(BB146+(BC146*CI146)+(BD146*CJ146)+(BX146*G146),2)</f>
        <v>12784.29</v>
      </c>
      <c r="BI146" s="33">
        <f t="shared" si="569"/>
        <v>0</v>
      </c>
      <c r="BJ146" s="33">
        <f t="shared" si="569"/>
        <v>1</v>
      </c>
      <c r="BK146" s="33">
        <f t="shared" si="569"/>
        <v>5.7300000000000005E-4</v>
      </c>
      <c r="BL146" s="33">
        <f t="shared" si="569"/>
        <v>1.2200000000000003E-2</v>
      </c>
      <c r="BM146" s="33">
        <f t="shared" si="569"/>
        <v>0</v>
      </c>
      <c r="BN146" s="33">
        <f t="shared" si="569"/>
        <v>5.8E-4</v>
      </c>
      <c r="BO146" s="33">
        <f t="shared" si="444"/>
        <v>-4.6999999999999999E-4</v>
      </c>
      <c r="BP146" s="33">
        <f t="shared" si="445"/>
        <v>7.5000000000000002E-4</v>
      </c>
      <c r="BQ146" s="33">
        <f t="shared" si="446"/>
        <v>0.34</v>
      </c>
      <c r="BR146" s="33">
        <f>AK146</f>
        <v>0</v>
      </c>
      <c r="BS146" s="116">
        <f t="shared" si="559"/>
        <v>0</v>
      </c>
      <c r="BT146" s="122">
        <f t="shared" si="559"/>
        <v>1.06</v>
      </c>
      <c r="BU146" s="33">
        <f t="shared" si="512"/>
        <v>0</v>
      </c>
      <c r="BV146" s="33">
        <f t="shared" si="571"/>
        <v>6.7024E-2</v>
      </c>
      <c r="BW146" s="33">
        <f t="shared" si="571"/>
        <v>0.109636</v>
      </c>
      <c r="BX146" s="77">
        <f t="shared" ref="BX146:BY146" si="582">BX140</f>
        <v>8.7100000000000009</v>
      </c>
      <c r="BY146" s="77">
        <f t="shared" si="582"/>
        <v>0</v>
      </c>
      <c r="BZ146" s="78">
        <f t="shared" ref="BZ146:BZ149" si="583">BZ145</f>
        <v>0</v>
      </c>
      <c r="CA146" s="77">
        <f t="shared" si="415"/>
        <v>2232.62</v>
      </c>
      <c r="CB146" s="77">
        <f>(BH146+CA146)-((CI146*$AZ$1)+(CJ146*$AZ$1)+(K146*BL146))</f>
        <v>9140.41</v>
      </c>
      <c r="CC146" s="77">
        <f t="shared" ref="CC146:CC149" si="584">(CB146*BU146)+(CB146*BV146)+(BW146*CB146)</f>
        <v>1614.7448306000001</v>
      </c>
      <c r="CD146" s="77"/>
      <c r="CE146" s="27"/>
      <c r="CF146" s="79">
        <f>CF145</f>
        <v>0.5</v>
      </c>
      <c r="CG146" s="79"/>
      <c r="CH146" s="79">
        <f t="shared" si="573"/>
        <v>1</v>
      </c>
      <c r="CI146" s="72">
        <f>IF(G146*500&lt;K146,G146*500,K146)</f>
        <v>127750</v>
      </c>
      <c r="CJ146" s="72">
        <f>K146-CI146</f>
        <v>0</v>
      </c>
      <c r="CK146" s="27"/>
      <c r="CL146" s="27"/>
      <c r="CM146" s="27"/>
      <c r="CN146" s="27">
        <f t="shared" si="403"/>
        <v>-1.43</v>
      </c>
      <c r="CO146" s="27">
        <f t="shared" si="394"/>
        <v>-500.5</v>
      </c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</row>
    <row r="147" spans="1:242">
      <c r="A147" s="28" t="e">
        <f>A146+1</f>
        <v>#REF!</v>
      </c>
      <c r="B147" s="27"/>
      <c r="C147" s="65"/>
      <c r="D147" s="27"/>
      <c r="E147" s="85"/>
      <c r="F147" s="27"/>
      <c r="G147" s="72">
        <v>450</v>
      </c>
      <c r="H147" s="72"/>
      <c r="I147" s="86">
        <v>0</v>
      </c>
      <c r="J147" s="71"/>
      <c r="K147" s="72">
        <f>G147*730*AV147</f>
        <v>164250</v>
      </c>
      <c r="L147" s="73"/>
      <c r="M147" s="23">
        <f>AA147+AR147+AT147</f>
        <v>19003.613437800002</v>
      </c>
      <c r="N147" s="23"/>
      <c r="O147" s="130">
        <f t="shared" si="384"/>
        <v>20457.980551799999</v>
      </c>
      <c r="P147" s="74"/>
      <c r="Q147" s="23">
        <f t="shared" si="574"/>
        <v>1454.37</v>
      </c>
      <c r="R147" s="65"/>
      <c r="S147" s="26">
        <f t="shared" si="575"/>
        <v>7.6999999999999999E-2</v>
      </c>
      <c r="T147" s="27"/>
      <c r="U147" s="29">
        <f t="shared" si="553"/>
        <v>750</v>
      </c>
      <c r="V147" s="30">
        <f t="shared" si="553"/>
        <v>6.2920000000000004E-2</v>
      </c>
      <c r="W147" s="30">
        <f t="shared" si="553"/>
        <v>6.2920000000000004E-2</v>
      </c>
      <c r="X147" s="30">
        <f t="shared" si="576"/>
        <v>0</v>
      </c>
      <c r="Y147" s="30">
        <f t="shared" si="576"/>
        <v>0</v>
      </c>
      <c r="Z147" s="30">
        <f t="shared" si="576"/>
        <v>0</v>
      </c>
      <c r="AA147" s="84">
        <f>ROUND(U147+(V147*AY147)+(W147*AZ147)+(AO147*G147),2)</f>
        <v>14891.61</v>
      </c>
      <c r="AB147" s="32"/>
      <c r="AC147" s="33">
        <f t="shared" si="577"/>
        <v>1</v>
      </c>
      <c r="AD147" s="15">
        <f t="shared" si="566"/>
        <v>5.7300000000000005E-4</v>
      </c>
      <c r="AE147" s="33">
        <f t="shared" si="554"/>
        <v>1.2200000000000003E-2</v>
      </c>
      <c r="AF147" s="33">
        <f t="shared" ref="AF147:AF149" si="585">AF$91</f>
        <v>0</v>
      </c>
      <c r="AG147" s="33">
        <f t="shared" si="554"/>
        <v>5.8E-4</v>
      </c>
      <c r="AH147" s="33">
        <f t="shared" si="554"/>
        <v>-4.6999999999999999E-4</v>
      </c>
      <c r="AI147" s="30">
        <f t="shared" si="554"/>
        <v>7.5000000000000002E-4</v>
      </c>
      <c r="AJ147" s="30">
        <f t="shared" si="554"/>
        <v>0.34</v>
      </c>
      <c r="AK147" s="76">
        <f t="shared" si="578"/>
        <v>0</v>
      </c>
      <c r="AL147" s="76">
        <f t="shared" si="556"/>
        <v>0</v>
      </c>
      <c r="AM147" s="76">
        <f t="shared" si="556"/>
        <v>6.7024E-2</v>
      </c>
      <c r="AN147" s="76">
        <f t="shared" si="556"/>
        <v>0.109636</v>
      </c>
      <c r="AO147" s="77">
        <f t="shared" si="557"/>
        <v>8.4600000000000009</v>
      </c>
      <c r="AP147" s="78">
        <f t="shared" si="579"/>
        <v>0</v>
      </c>
      <c r="AQ147" s="78">
        <f t="shared" si="579"/>
        <v>0</v>
      </c>
      <c r="AR147" s="77">
        <f>ROUND(AC147+(K147*(AD147+AE147+AF147+AG147+AI147+AK147+AH147))+(G147*AJ147),2)</f>
        <v>2393.2199999999998</v>
      </c>
      <c r="AS147" s="77">
        <f>ROUND((AA147+AR147)-((CI147*$AZ$1)+(CJ147*$AZ$1)+(K147*AE147)),2)</f>
        <v>9729.33</v>
      </c>
      <c r="AT147" s="77">
        <f t="shared" si="580"/>
        <v>1718.7834378000002</v>
      </c>
      <c r="AU147" s="27"/>
      <c r="AV147" s="79">
        <f>$E$146</f>
        <v>0.5</v>
      </c>
      <c r="AW147" s="79"/>
      <c r="AX147" s="79">
        <f t="shared" si="457"/>
        <v>1</v>
      </c>
      <c r="AY147" s="72">
        <f>IF(G147*500&lt;K147,G147*500,K147)</f>
        <v>164250</v>
      </c>
      <c r="AZ147" s="72">
        <f>K147-AY147</f>
        <v>0</v>
      </c>
      <c r="BA147" s="27"/>
      <c r="BB147" s="29">
        <f t="shared" ref="BB147:BG147" si="586">BB146</f>
        <v>838</v>
      </c>
      <c r="BC147" s="30">
        <f t="shared" si="586"/>
        <v>6.9650000000000004E-2</v>
      </c>
      <c r="BD147" s="30">
        <f t="shared" si="586"/>
        <v>6.9650000000000004E-2</v>
      </c>
      <c r="BE147" s="30">
        <f t="shared" si="586"/>
        <v>0</v>
      </c>
      <c r="BF147" s="30">
        <f t="shared" si="586"/>
        <v>0</v>
      </c>
      <c r="BG147" s="30">
        <f t="shared" si="586"/>
        <v>0</v>
      </c>
      <c r="BH147" s="84">
        <f>ROUND(BB147+(BC147*CI147)+(BD147*CJ147)+(BX147*G147),2)</f>
        <v>16197.51</v>
      </c>
      <c r="BI147" s="33">
        <f t="shared" si="569"/>
        <v>0</v>
      </c>
      <c r="BJ147" s="33">
        <f t="shared" si="569"/>
        <v>1</v>
      </c>
      <c r="BK147" s="33">
        <f t="shared" si="569"/>
        <v>5.7300000000000005E-4</v>
      </c>
      <c r="BL147" s="33">
        <f t="shared" si="569"/>
        <v>1.2200000000000003E-2</v>
      </c>
      <c r="BM147" s="33">
        <f t="shared" si="569"/>
        <v>0</v>
      </c>
      <c r="BN147" s="33">
        <f t="shared" si="569"/>
        <v>5.8E-4</v>
      </c>
      <c r="BO147" s="33">
        <f t="shared" si="444"/>
        <v>-4.6999999999999999E-4</v>
      </c>
      <c r="BP147" s="33">
        <f t="shared" si="445"/>
        <v>7.5000000000000002E-4</v>
      </c>
      <c r="BQ147" s="33">
        <f t="shared" si="446"/>
        <v>0.34</v>
      </c>
      <c r="BR147" s="33">
        <f>AK147</f>
        <v>0</v>
      </c>
      <c r="BS147" s="116">
        <f t="shared" si="559"/>
        <v>0</v>
      </c>
      <c r="BT147" s="122">
        <f t="shared" si="559"/>
        <v>1.06</v>
      </c>
      <c r="BU147" s="33">
        <f t="shared" si="512"/>
        <v>0</v>
      </c>
      <c r="BV147" s="33">
        <f t="shared" si="571"/>
        <v>6.7024E-2</v>
      </c>
      <c r="BW147" s="33">
        <f t="shared" si="571"/>
        <v>0.109636</v>
      </c>
      <c r="BX147" s="77">
        <f t="shared" ref="BX147:BY147" si="587">BX141</f>
        <v>8.7100000000000009</v>
      </c>
      <c r="BY147" s="77">
        <f t="shared" si="587"/>
        <v>0</v>
      </c>
      <c r="BZ147" s="78">
        <f t="shared" si="583"/>
        <v>0</v>
      </c>
      <c r="CA147" s="77">
        <f t="shared" si="415"/>
        <v>2870.22</v>
      </c>
      <c r="CB147" s="77">
        <f>(BH147+CA147)-((CI147*$AZ$1)+(CJ147*$AZ$1)+(K147*BL147))</f>
        <v>11512.23</v>
      </c>
      <c r="CC147" s="77">
        <f t="shared" si="584"/>
        <v>2033.7505517999998</v>
      </c>
      <c r="CD147" s="77"/>
      <c r="CE147" s="27"/>
      <c r="CF147" s="79">
        <f>CF146</f>
        <v>0.5</v>
      </c>
      <c r="CG147" s="79"/>
      <c r="CH147" s="79">
        <f t="shared" si="573"/>
        <v>1</v>
      </c>
      <c r="CI147" s="72">
        <f>IF(G147*500&lt;K147,G147*500,K147)</f>
        <v>164250</v>
      </c>
      <c r="CJ147" s="72">
        <f>K147-CI147</f>
        <v>0</v>
      </c>
      <c r="CK147" s="27"/>
      <c r="CL147" s="27"/>
      <c r="CM147" s="27"/>
      <c r="CN147" s="27">
        <f t="shared" si="403"/>
        <v>-1.43</v>
      </c>
      <c r="CO147" s="27">
        <f t="shared" si="394"/>
        <v>-643.5</v>
      </c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</row>
    <row r="148" spans="1:242">
      <c r="A148" s="28" t="e">
        <f>A147+1</f>
        <v>#REF!</v>
      </c>
      <c r="B148" s="27"/>
      <c r="C148" s="28"/>
      <c r="D148" s="27"/>
      <c r="E148" s="18"/>
      <c r="F148" s="27"/>
      <c r="G148" s="72">
        <v>600</v>
      </c>
      <c r="H148" s="72"/>
      <c r="I148" s="86">
        <v>0</v>
      </c>
      <c r="J148" s="71"/>
      <c r="K148" s="72">
        <f>G148*730*AV148</f>
        <v>219000</v>
      </c>
      <c r="L148" s="73"/>
      <c r="M148" s="23">
        <f>AA148+AR148+AT148</f>
        <v>25043.597952600001</v>
      </c>
      <c r="N148" s="23"/>
      <c r="O148" s="130">
        <f t="shared" si="384"/>
        <v>26948.242666800001</v>
      </c>
      <c r="P148" s="74"/>
      <c r="Q148" s="23">
        <f t="shared" si="574"/>
        <v>1904.64</v>
      </c>
      <c r="R148" s="65"/>
      <c r="S148" s="26">
        <f t="shared" si="575"/>
        <v>7.5999999999999998E-2</v>
      </c>
      <c r="T148" s="27"/>
      <c r="U148" s="29">
        <f t="shared" si="553"/>
        <v>750</v>
      </c>
      <c r="V148" s="30">
        <f t="shared" si="553"/>
        <v>6.2920000000000004E-2</v>
      </c>
      <c r="W148" s="30">
        <f t="shared" si="553"/>
        <v>6.2920000000000004E-2</v>
      </c>
      <c r="X148" s="30">
        <f t="shared" si="576"/>
        <v>0</v>
      </c>
      <c r="Y148" s="30">
        <f t="shared" si="576"/>
        <v>0</v>
      </c>
      <c r="Z148" s="30">
        <f t="shared" si="576"/>
        <v>0</v>
      </c>
      <c r="AA148" s="84">
        <f>ROUND(U148+(V148*AY148)+(W148*AZ148)+(AO148*G148),2)</f>
        <v>19605.48</v>
      </c>
      <c r="AB148" s="32"/>
      <c r="AC148" s="33">
        <f t="shared" si="577"/>
        <v>1</v>
      </c>
      <c r="AD148" s="15">
        <f t="shared" si="566"/>
        <v>5.7300000000000005E-4</v>
      </c>
      <c r="AE148" s="33">
        <f t="shared" si="554"/>
        <v>1.2200000000000003E-2</v>
      </c>
      <c r="AF148" s="33">
        <f t="shared" si="585"/>
        <v>0</v>
      </c>
      <c r="AG148" s="33">
        <f t="shared" si="554"/>
        <v>5.8E-4</v>
      </c>
      <c r="AH148" s="33">
        <f t="shared" si="554"/>
        <v>-4.6999999999999999E-4</v>
      </c>
      <c r="AI148" s="30">
        <f t="shared" si="554"/>
        <v>7.5000000000000002E-4</v>
      </c>
      <c r="AJ148" s="30">
        <f t="shared" si="554"/>
        <v>0.34</v>
      </c>
      <c r="AK148" s="76">
        <f t="shared" si="578"/>
        <v>0</v>
      </c>
      <c r="AL148" s="76">
        <f t="shared" si="556"/>
        <v>0</v>
      </c>
      <c r="AM148" s="76">
        <f t="shared" si="556"/>
        <v>6.7024E-2</v>
      </c>
      <c r="AN148" s="76">
        <f t="shared" si="556"/>
        <v>0.109636</v>
      </c>
      <c r="AO148" s="77">
        <f t="shared" si="557"/>
        <v>8.4600000000000009</v>
      </c>
      <c r="AP148" s="78">
        <f t="shared" si="579"/>
        <v>0</v>
      </c>
      <c r="AQ148" s="78">
        <f t="shared" si="579"/>
        <v>0</v>
      </c>
      <c r="AR148" s="77">
        <f>ROUND(AC148+(K148*(AD148+AE148+AF148+AG148+AI148+AK148+AH148))+(G148*AJ148),2)</f>
        <v>3190.63</v>
      </c>
      <c r="AS148" s="77">
        <f>ROUND((AA148+AR148)-((CI148*$AZ$1)+(CJ148*$AZ$1)+(K148*AE148)),2)</f>
        <v>12722.11</v>
      </c>
      <c r="AT148" s="77">
        <f t="shared" si="580"/>
        <v>2247.4879526</v>
      </c>
      <c r="AU148" s="27"/>
      <c r="AV148" s="79">
        <f>$E$146</f>
        <v>0.5</v>
      </c>
      <c r="AW148" s="79"/>
      <c r="AX148" s="79">
        <f t="shared" si="457"/>
        <v>1</v>
      </c>
      <c r="AY148" s="72">
        <f>IF(G148*500&lt;K148,G148*500,K148)</f>
        <v>219000</v>
      </c>
      <c r="AZ148" s="72">
        <f>K148-AY148</f>
        <v>0</v>
      </c>
      <c r="BA148" s="27"/>
      <c r="BB148" s="29">
        <f t="shared" ref="BB148:BG148" si="588">BB147</f>
        <v>838</v>
      </c>
      <c r="BC148" s="30">
        <f t="shared" si="588"/>
        <v>6.9650000000000004E-2</v>
      </c>
      <c r="BD148" s="30">
        <f t="shared" si="588"/>
        <v>6.9650000000000004E-2</v>
      </c>
      <c r="BE148" s="30">
        <f t="shared" si="588"/>
        <v>0</v>
      </c>
      <c r="BF148" s="30">
        <f t="shared" si="588"/>
        <v>0</v>
      </c>
      <c r="BG148" s="30">
        <f t="shared" si="588"/>
        <v>0</v>
      </c>
      <c r="BH148" s="84">
        <f>ROUND(BB148+(BC148*CI148)+(BD148*CJ148)+(BX148*G148),2)</f>
        <v>21317.35</v>
      </c>
      <c r="BI148" s="33">
        <f t="shared" si="569"/>
        <v>0</v>
      </c>
      <c r="BJ148" s="33">
        <f t="shared" si="569"/>
        <v>1</v>
      </c>
      <c r="BK148" s="33">
        <f t="shared" si="569"/>
        <v>5.7300000000000005E-4</v>
      </c>
      <c r="BL148" s="33">
        <f t="shared" si="569"/>
        <v>1.2200000000000003E-2</v>
      </c>
      <c r="BM148" s="33">
        <f t="shared" si="569"/>
        <v>0</v>
      </c>
      <c r="BN148" s="33">
        <f t="shared" si="569"/>
        <v>5.8E-4</v>
      </c>
      <c r="BO148" s="33">
        <f t="shared" si="444"/>
        <v>-4.6999999999999999E-4</v>
      </c>
      <c r="BP148" s="33">
        <f t="shared" si="445"/>
        <v>7.5000000000000002E-4</v>
      </c>
      <c r="BQ148" s="33">
        <f t="shared" si="446"/>
        <v>0.34</v>
      </c>
      <c r="BR148" s="33">
        <f>AK148</f>
        <v>0</v>
      </c>
      <c r="BS148" s="116">
        <f t="shared" si="559"/>
        <v>0</v>
      </c>
      <c r="BT148" s="122">
        <f t="shared" si="559"/>
        <v>1.06</v>
      </c>
      <c r="BU148" s="33">
        <f t="shared" si="512"/>
        <v>0</v>
      </c>
      <c r="BV148" s="33">
        <f t="shared" si="571"/>
        <v>6.7024E-2</v>
      </c>
      <c r="BW148" s="33">
        <f t="shared" si="571"/>
        <v>0.109636</v>
      </c>
      <c r="BX148" s="77">
        <f t="shared" ref="BX148:BY148" si="589">BX142</f>
        <v>8.7100000000000009</v>
      </c>
      <c r="BY148" s="77">
        <f t="shared" si="589"/>
        <v>0</v>
      </c>
      <c r="BZ148" s="78">
        <f t="shared" si="583"/>
        <v>0</v>
      </c>
      <c r="CA148" s="77">
        <f t="shared" si="415"/>
        <v>3826.63</v>
      </c>
      <c r="CB148" s="77">
        <f>(BH148+CA148)-((CI148*$AZ$1)+(CJ148*$AZ$1)+(K148*BL148))</f>
        <v>15069.98</v>
      </c>
      <c r="CC148" s="77">
        <f t="shared" si="584"/>
        <v>2662.2626667999998</v>
      </c>
      <c r="CD148" s="77"/>
      <c r="CE148" s="27"/>
      <c r="CF148" s="79">
        <f>CF147</f>
        <v>0.5</v>
      </c>
      <c r="CG148" s="79"/>
      <c r="CH148" s="79">
        <f t="shared" si="573"/>
        <v>1</v>
      </c>
      <c r="CI148" s="72">
        <f>IF(G148*500&lt;K148,G148*500,K148)</f>
        <v>219000</v>
      </c>
      <c r="CJ148" s="72">
        <f>K148-CI148</f>
        <v>0</v>
      </c>
      <c r="CK148" s="27"/>
      <c r="CL148" s="27"/>
      <c r="CM148" s="27"/>
      <c r="CN148" s="27">
        <f t="shared" si="403"/>
        <v>-1.43</v>
      </c>
      <c r="CO148" s="27">
        <f t="shared" si="394"/>
        <v>-858</v>
      </c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</row>
    <row r="149" spans="1:242">
      <c r="A149" s="28" t="e">
        <f>A148+1</f>
        <v>#REF!</v>
      </c>
      <c r="B149" s="27"/>
      <c r="C149" s="28"/>
      <c r="D149" s="27"/>
      <c r="E149" s="18"/>
      <c r="F149" s="27"/>
      <c r="G149" s="72">
        <v>750</v>
      </c>
      <c r="H149" s="72"/>
      <c r="I149" s="86">
        <v>0</v>
      </c>
      <c r="J149" s="71"/>
      <c r="K149" s="72">
        <f>G149*730*AV149</f>
        <v>273750</v>
      </c>
      <c r="L149" s="73"/>
      <c r="M149" s="23">
        <f>AA149+AR149+AT149</f>
        <v>31083.570700799995</v>
      </c>
      <c r="N149" s="23"/>
      <c r="O149" s="130">
        <f t="shared" si="384"/>
        <v>33438.493015199994</v>
      </c>
      <c r="P149" s="74"/>
      <c r="Q149" s="23">
        <f t="shared" si="574"/>
        <v>2354.92</v>
      </c>
      <c r="R149" s="65"/>
      <c r="S149" s="26">
        <f t="shared" si="575"/>
        <v>7.5999999999999998E-2</v>
      </c>
      <c r="T149" s="27"/>
      <c r="U149" s="29">
        <f t="shared" si="553"/>
        <v>750</v>
      </c>
      <c r="V149" s="30">
        <f t="shared" si="553"/>
        <v>6.2920000000000004E-2</v>
      </c>
      <c r="W149" s="30">
        <f t="shared" si="553"/>
        <v>6.2920000000000004E-2</v>
      </c>
      <c r="X149" s="30">
        <f t="shared" si="576"/>
        <v>0</v>
      </c>
      <c r="Y149" s="30">
        <f t="shared" si="576"/>
        <v>0</v>
      </c>
      <c r="Z149" s="30">
        <f t="shared" si="576"/>
        <v>0</v>
      </c>
      <c r="AA149" s="84">
        <f>ROUND(U149+(V149*AY149)+(W149*AZ149)+(AO149*G149),2)</f>
        <v>24319.35</v>
      </c>
      <c r="AB149" s="32"/>
      <c r="AC149" s="33">
        <f t="shared" si="577"/>
        <v>1</v>
      </c>
      <c r="AD149" s="15">
        <f t="shared" si="566"/>
        <v>5.7300000000000005E-4</v>
      </c>
      <c r="AE149" s="33">
        <f t="shared" si="554"/>
        <v>1.2200000000000003E-2</v>
      </c>
      <c r="AF149" s="33">
        <f t="shared" si="585"/>
        <v>0</v>
      </c>
      <c r="AG149" s="33">
        <f t="shared" si="554"/>
        <v>5.8E-4</v>
      </c>
      <c r="AH149" s="33">
        <f t="shared" si="554"/>
        <v>-4.6999999999999999E-4</v>
      </c>
      <c r="AI149" s="30">
        <f t="shared" si="554"/>
        <v>7.5000000000000002E-4</v>
      </c>
      <c r="AJ149" s="30">
        <f t="shared" si="554"/>
        <v>0.34</v>
      </c>
      <c r="AK149" s="76">
        <f t="shared" si="578"/>
        <v>0</v>
      </c>
      <c r="AL149" s="76">
        <f t="shared" si="556"/>
        <v>0</v>
      </c>
      <c r="AM149" s="76">
        <f t="shared" si="556"/>
        <v>6.7024E-2</v>
      </c>
      <c r="AN149" s="76">
        <f t="shared" si="556"/>
        <v>0.109636</v>
      </c>
      <c r="AO149" s="77">
        <f t="shared" si="557"/>
        <v>8.4600000000000009</v>
      </c>
      <c r="AP149" s="78">
        <f t="shared" si="579"/>
        <v>0</v>
      </c>
      <c r="AQ149" s="78">
        <f t="shared" si="579"/>
        <v>0</v>
      </c>
      <c r="AR149" s="77">
        <f>ROUND(AC149+(K149*(AD149+AE149+AF149+AG149+AI149+AK149+AH149))+(G149*AJ149),2)</f>
        <v>3988.03</v>
      </c>
      <c r="AS149" s="77">
        <f>ROUND((AA149+AR149)-((CI149*$AZ$1)+(CJ149*$AZ$1)+(K149*AE149)),2)</f>
        <v>15714.88</v>
      </c>
      <c r="AT149" s="77">
        <f t="shared" si="580"/>
        <v>2776.1907007999998</v>
      </c>
      <c r="AU149" s="27"/>
      <c r="AV149" s="79">
        <f>$E$146</f>
        <v>0.5</v>
      </c>
      <c r="AW149" s="79"/>
      <c r="AX149" s="79">
        <f t="shared" si="457"/>
        <v>1</v>
      </c>
      <c r="AY149" s="72">
        <f>IF(G149*500&lt;K149,G149*500,K149)</f>
        <v>273750</v>
      </c>
      <c r="AZ149" s="72">
        <f>K149-AY149</f>
        <v>0</v>
      </c>
      <c r="BA149" s="27"/>
      <c r="BB149" s="29">
        <f t="shared" ref="BB149:BG149" si="590">BB148</f>
        <v>838</v>
      </c>
      <c r="BC149" s="30">
        <f t="shared" si="590"/>
        <v>6.9650000000000004E-2</v>
      </c>
      <c r="BD149" s="30">
        <f t="shared" si="590"/>
        <v>6.9650000000000004E-2</v>
      </c>
      <c r="BE149" s="30">
        <f t="shared" si="590"/>
        <v>0</v>
      </c>
      <c r="BF149" s="30">
        <f t="shared" si="590"/>
        <v>0</v>
      </c>
      <c r="BG149" s="30">
        <f t="shared" si="590"/>
        <v>0</v>
      </c>
      <c r="BH149" s="84">
        <f>ROUND(BB149+(BC149*CI149)+(BD149*CJ149)+(BX149*G149),2)</f>
        <v>26437.19</v>
      </c>
      <c r="BI149" s="33">
        <f t="shared" si="569"/>
        <v>0</v>
      </c>
      <c r="BJ149" s="33">
        <f t="shared" si="569"/>
        <v>1</v>
      </c>
      <c r="BK149" s="33">
        <f t="shared" si="569"/>
        <v>5.7300000000000005E-4</v>
      </c>
      <c r="BL149" s="33">
        <f t="shared" si="569"/>
        <v>1.2200000000000003E-2</v>
      </c>
      <c r="BM149" s="33">
        <f t="shared" si="569"/>
        <v>0</v>
      </c>
      <c r="BN149" s="33">
        <f t="shared" si="569"/>
        <v>5.8E-4</v>
      </c>
      <c r="BO149" s="33">
        <f t="shared" si="444"/>
        <v>-4.6999999999999999E-4</v>
      </c>
      <c r="BP149" s="33">
        <f t="shared" si="445"/>
        <v>7.5000000000000002E-4</v>
      </c>
      <c r="BQ149" s="33">
        <f t="shared" si="446"/>
        <v>0.34</v>
      </c>
      <c r="BR149" s="33">
        <f>AK149</f>
        <v>0</v>
      </c>
      <c r="BS149" s="116">
        <f t="shared" si="559"/>
        <v>0</v>
      </c>
      <c r="BT149" s="122">
        <f t="shared" si="559"/>
        <v>1.06</v>
      </c>
      <c r="BU149" s="33">
        <f t="shared" si="512"/>
        <v>0</v>
      </c>
      <c r="BV149" s="33">
        <f t="shared" si="571"/>
        <v>6.7024E-2</v>
      </c>
      <c r="BW149" s="33">
        <f t="shared" si="571"/>
        <v>0.109636</v>
      </c>
      <c r="BX149" s="77">
        <f t="shared" ref="BX149:BY149" si="591">BX143</f>
        <v>8.7100000000000009</v>
      </c>
      <c r="BY149" s="77">
        <f t="shared" si="591"/>
        <v>0</v>
      </c>
      <c r="BZ149" s="78">
        <f t="shared" si="583"/>
        <v>0</v>
      </c>
      <c r="CA149" s="77">
        <f t="shared" si="415"/>
        <v>4783.03</v>
      </c>
      <c r="CB149" s="77">
        <f>(BH149+CA149)-((CI149*$AZ$1)+(CJ149*$AZ$1)+(K149*BL149))</f>
        <v>18627.719999999998</v>
      </c>
      <c r="CC149" s="77">
        <f t="shared" si="584"/>
        <v>3290.7730151999995</v>
      </c>
      <c r="CD149" s="77"/>
      <c r="CE149" s="27"/>
      <c r="CF149" s="79">
        <f>CF148</f>
        <v>0.5</v>
      </c>
      <c r="CG149" s="79"/>
      <c r="CH149" s="79">
        <f t="shared" si="573"/>
        <v>1</v>
      </c>
      <c r="CI149" s="72">
        <f>IF(G149*500&lt;K149,G149*500,K149)</f>
        <v>273750</v>
      </c>
      <c r="CJ149" s="72">
        <f>K149-CI149</f>
        <v>0</v>
      </c>
      <c r="CK149" s="27"/>
      <c r="CL149" s="27"/>
      <c r="CM149" s="27"/>
      <c r="CN149" s="27">
        <f t="shared" si="403"/>
        <v>-1.43</v>
      </c>
      <c r="CO149" s="27">
        <f t="shared" si="394"/>
        <v>-1072.5</v>
      </c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</row>
    <row r="150" spans="1:242">
      <c r="A150" s="28"/>
      <c r="B150" s="27"/>
      <c r="C150" s="28"/>
      <c r="D150" s="27"/>
      <c r="E150" s="18"/>
      <c r="F150" s="27"/>
      <c r="G150" s="72"/>
      <c r="H150" s="72"/>
      <c r="I150" s="86"/>
      <c r="J150" s="71"/>
      <c r="K150" s="72"/>
      <c r="L150" s="73"/>
      <c r="M150" s="23"/>
      <c r="N150" s="23"/>
      <c r="O150" s="130">
        <f t="shared" si="384"/>
        <v>0</v>
      </c>
      <c r="P150" s="74"/>
      <c r="Q150" s="23"/>
      <c r="R150" s="65"/>
      <c r="S150" s="26"/>
      <c r="T150" s="27"/>
      <c r="U150" s="29"/>
      <c r="V150" s="30"/>
      <c r="W150" s="30"/>
      <c r="X150" s="30"/>
      <c r="Y150" s="30"/>
      <c r="Z150" s="30"/>
      <c r="AA150" s="31"/>
      <c r="AB150" s="32"/>
      <c r="AC150" s="33"/>
      <c r="AE150" s="33"/>
      <c r="AF150" s="33"/>
      <c r="AG150" s="33"/>
      <c r="AH150" s="33"/>
      <c r="AI150" s="30"/>
      <c r="AJ150" s="30"/>
      <c r="AK150" s="76"/>
      <c r="AL150" s="76"/>
      <c r="AM150" s="76"/>
      <c r="AN150" s="76"/>
      <c r="AO150" s="77"/>
      <c r="AP150" s="78"/>
      <c r="AQ150" s="78"/>
      <c r="AR150" s="77"/>
      <c r="AS150" s="77"/>
      <c r="AT150" s="77"/>
      <c r="AU150" s="27"/>
      <c r="AV150" s="79"/>
      <c r="AW150" s="79"/>
      <c r="AX150" s="79">
        <f t="shared" ref="AX150:AX180" si="592">1-AW150</f>
        <v>1</v>
      </c>
      <c r="AY150" s="79"/>
      <c r="AZ150" s="79"/>
      <c r="BA150" s="27"/>
      <c r="BB150" s="29"/>
      <c r="BC150" s="30"/>
      <c r="BD150" s="30"/>
      <c r="BE150" s="30"/>
      <c r="BF150" s="30"/>
      <c r="BG150" s="30"/>
      <c r="BH150" s="84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116"/>
      <c r="BT150" s="116"/>
      <c r="BU150" s="33"/>
      <c r="BV150" s="33"/>
      <c r="BW150" s="33"/>
      <c r="BX150" s="77"/>
      <c r="BY150" s="77"/>
      <c r="BZ150" s="78"/>
      <c r="CA150" s="77"/>
      <c r="CB150" s="77"/>
      <c r="CC150" s="77"/>
      <c r="CD150" s="77"/>
      <c r="CE150" s="27"/>
      <c r="CF150" s="79"/>
      <c r="CG150" s="79"/>
      <c r="CH150" s="79">
        <f t="shared" si="573"/>
        <v>1</v>
      </c>
      <c r="CI150" s="72"/>
      <c r="CJ150" s="72"/>
      <c r="CK150" s="27"/>
      <c r="CL150" s="27"/>
      <c r="CM150" s="27"/>
      <c r="CN150" s="27">
        <f t="shared" si="403"/>
        <v>-1.43</v>
      </c>
      <c r="CO150" s="27">
        <f t="shared" si="394"/>
        <v>0</v>
      </c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</row>
    <row r="151" spans="1:242">
      <c r="A151" s="28" t="e">
        <f>A149+1</f>
        <v>#REF!</v>
      </c>
      <c r="B151" s="27"/>
      <c r="C151" s="69" t="s">
        <v>34</v>
      </c>
      <c r="D151" s="68"/>
      <c r="E151" s="69" t="s">
        <v>34</v>
      </c>
      <c r="F151" s="27"/>
      <c r="G151" s="72">
        <v>250</v>
      </c>
      <c r="H151" s="72"/>
      <c r="I151" s="86">
        <v>0</v>
      </c>
      <c r="J151" s="71"/>
      <c r="K151" s="72">
        <f>G151*730*AV151</f>
        <v>109500</v>
      </c>
      <c r="L151" s="73"/>
      <c r="M151" s="23">
        <f>AA151+AR151+AT151</f>
        <v>12445.898523</v>
      </c>
      <c r="N151" s="23"/>
      <c r="O151" s="130">
        <f t="shared" si="384"/>
        <v>13444.4285734</v>
      </c>
      <c r="P151" s="74"/>
      <c r="Q151" s="23">
        <f t="shared" ref="Q151" si="593">ROUND(O151-M151,2)</f>
        <v>998.53</v>
      </c>
      <c r="R151" s="65"/>
      <c r="S151" s="26">
        <f t="shared" ref="S151" si="594">ROUND(Q151/M151,3)</f>
        <v>0.08</v>
      </c>
      <c r="T151" s="27"/>
      <c r="U151" s="29">
        <f t="shared" si="553"/>
        <v>750</v>
      </c>
      <c r="V151" s="30">
        <f t="shared" si="553"/>
        <v>6.2920000000000004E-2</v>
      </c>
      <c r="W151" s="30">
        <f t="shared" si="553"/>
        <v>6.2920000000000004E-2</v>
      </c>
      <c r="X151" s="30"/>
      <c r="Y151" s="30"/>
      <c r="Z151" s="30"/>
      <c r="AA151" s="84">
        <f>ROUND(U151+(V151*AY151)+(W151*AZ151)+(AO151*G151),2)</f>
        <v>9754.74</v>
      </c>
      <c r="AB151" s="32"/>
      <c r="AC151" s="33">
        <f>$AC$43</f>
        <v>1</v>
      </c>
      <c r="AD151" s="15">
        <f t="shared" si="566"/>
        <v>5.7300000000000005E-4</v>
      </c>
      <c r="AE151" s="33">
        <f t="shared" si="554"/>
        <v>1.2200000000000003E-2</v>
      </c>
      <c r="AF151" s="33">
        <f>AF$91</f>
        <v>0</v>
      </c>
      <c r="AG151" s="33">
        <f t="shared" si="554"/>
        <v>5.8E-4</v>
      </c>
      <c r="AH151" s="33">
        <f t="shared" si="554"/>
        <v>-4.6999999999999999E-4</v>
      </c>
      <c r="AI151" s="30">
        <f t="shared" si="554"/>
        <v>7.5000000000000002E-4</v>
      </c>
      <c r="AJ151" s="30">
        <f t="shared" si="554"/>
        <v>0.34</v>
      </c>
      <c r="AK151" s="76">
        <f>$AK$43</f>
        <v>0</v>
      </c>
      <c r="AL151" s="76">
        <f t="shared" si="556"/>
        <v>0</v>
      </c>
      <c r="AM151" s="76">
        <f t="shared" si="556"/>
        <v>6.7024E-2</v>
      </c>
      <c r="AN151" s="76">
        <f t="shared" si="556"/>
        <v>0.109636</v>
      </c>
      <c r="AO151" s="77">
        <f t="shared" si="557"/>
        <v>8.4600000000000009</v>
      </c>
      <c r="AP151" s="78">
        <f>AP139</f>
        <v>0</v>
      </c>
      <c r="AQ151" s="78">
        <f>AQ145</f>
        <v>0</v>
      </c>
      <c r="AR151" s="77">
        <f>ROUND(AC151+(K151*(AD151+AE151+AF151+AG151+AI151+AK151+AH151))+(G151*AJ151),2)</f>
        <v>1578.81</v>
      </c>
      <c r="AS151" s="77">
        <f>ROUND((AA151+AR151)-((CI151*$AZ$1)+(CJ151*$AZ$1)+(K151*AE151)),2)</f>
        <v>6296.55</v>
      </c>
      <c r="AT151" s="77">
        <f t="shared" ref="AT151" si="595">(AS151*AL151)+(AS151*AM151)+(AN151*AS151)</f>
        <v>1112.3485230000001</v>
      </c>
      <c r="AU151" s="27"/>
      <c r="AV151" s="79">
        <f>+E152</f>
        <v>0.6</v>
      </c>
      <c r="AW151" s="79"/>
      <c r="AX151" s="79">
        <f t="shared" si="592"/>
        <v>1</v>
      </c>
      <c r="AY151" s="72">
        <f>IF(G151*500&lt;K151,G151*500,K151)</f>
        <v>109500</v>
      </c>
      <c r="AZ151" s="72">
        <f>K151-AY151</f>
        <v>0</v>
      </c>
      <c r="BA151" s="27"/>
      <c r="BB151" s="29">
        <f>BB139</f>
        <v>838</v>
      </c>
      <c r="BC151" s="30">
        <f>BC139</f>
        <v>6.9650000000000004E-2</v>
      </c>
      <c r="BD151" s="30">
        <f>BD139</f>
        <v>6.9650000000000004E-2</v>
      </c>
      <c r="BE151" s="30"/>
      <c r="BF151" s="30"/>
      <c r="BG151" s="30"/>
      <c r="BH151" s="84">
        <f>ROUND(BB151+(BC151*CI151)+(BD151*CJ151)+(BX151*G151),2)</f>
        <v>10642.18</v>
      </c>
      <c r="BI151" s="33">
        <f t="shared" ref="BI151:BN155" si="596">AB151</f>
        <v>0</v>
      </c>
      <c r="BJ151" s="33">
        <f t="shared" si="596"/>
        <v>1</v>
      </c>
      <c r="BK151" s="33">
        <f t="shared" si="596"/>
        <v>5.7300000000000005E-4</v>
      </c>
      <c r="BL151" s="33">
        <f t="shared" si="596"/>
        <v>1.2200000000000003E-2</v>
      </c>
      <c r="BM151" s="33">
        <f t="shared" si="596"/>
        <v>0</v>
      </c>
      <c r="BN151" s="33">
        <f t="shared" si="596"/>
        <v>5.8E-4</v>
      </c>
      <c r="BO151" s="33">
        <f>BO139</f>
        <v>-4.6999999999999999E-4</v>
      </c>
      <c r="BP151" s="33">
        <f t="shared" ref="BP151:BQ151" si="597">BP139</f>
        <v>7.5000000000000002E-4</v>
      </c>
      <c r="BQ151" s="33">
        <f t="shared" si="597"/>
        <v>0.34</v>
      </c>
      <c r="BR151" s="33">
        <f>AK151</f>
        <v>0</v>
      </c>
      <c r="BS151" s="116">
        <f>BS139</f>
        <v>0</v>
      </c>
      <c r="BT151" s="122">
        <f>BT139</f>
        <v>1.06</v>
      </c>
      <c r="BU151" s="33">
        <f>BU139</f>
        <v>0</v>
      </c>
      <c r="BV151" s="33">
        <f t="shared" ref="BV151:BW155" si="598">AM151</f>
        <v>6.7024E-2</v>
      </c>
      <c r="BW151" s="33">
        <f t="shared" si="598"/>
        <v>0.109636</v>
      </c>
      <c r="BX151" s="77">
        <f>BX145</f>
        <v>8.7100000000000009</v>
      </c>
      <c r="BY151" s="77">
        <f>BY145</f>
        <v>0</v>
      </c>
      <c r="BZ151" s="78">
        <f>BZ145</f>
        <v>0</v>
      </c>
      <c r="CA151" s="77">
        <f t="shared" si="415"/>
        <v>1843.81</v>
      </c>
      <c r="CB151" s="77">
        <f>(BH151+CA151)-((CI151*$AZ$1)+(CJ151*$AZ$1)+(K151*BL151))</f>
        <v>7448.99</v>
      </c>
      <c r="CC151" s="77">
        <f t="shared" ref="CC151" si="599">(CB151*BU151)+(CB151*BV151)+(BW151*CB151)</f>
        <v>1315.9385733999998</v>
      </c>
      <c r="CD151" s="77"/>
      <c r="CE151" s="27"/>
      <c r="CF151" s="79">
        <f>E152</f>
        <v>0.6</v>
      </c>
      <c r="CG151" s="79"/>
      <c r="CH151" s="79">
        <f t="shared" si="573"/>
        <v>1</v>
      </c>
      <c r="CI151" s="72">
        <f>IF(G151*500&lt;K151,G151*500,K151)</f>
        <v>109500</v>
      </c>
      <c r="CJ151" s="72">
        <f>K151-CI151</f>
        <v>0</v>
      </c>
      <c r="CK151" s="27"/>
      <c r="CL151" s="27"/>
      <c r="CM151" s="27"/>
      <c r="CN151" s="27">
        <f t="shared" si="403"/>
        <v>-1.43</v>
      </c>
      <c r="CO151" s="27">
        <f t="shared" si="394"/>
        <v>-357.5</v>
      </c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</row>
    <row r="152" spans="1:242">
      <c r="A152" s="28" t="e">
        <f>A151+1</f>
        <v>#REF!</v>
      </c>
      <c r="B152" s="27"/>
      <c r="C152" s="28" t="s">
        <v>19</v>
      </c>
      <c r="D152" s="27"/>
      <c r="E152" s="85">
        <v>0.6</v>
      </c>
      <c r="F152" s="27"/>
      <c r="G152" s="72">
        <v>350</v>
      </c>
      <c r="H152" s="72"/>
      <c r="I152" s="86">
        <v>0</v>
      </c>
      <c r="J152" s="71"/>
      <c r="K152" s="72">
        <f>G152*730*AV152</f>
        <v>153300</v>
      </c>
      <c r="L152" s="73"/>
      <c r="M152" s="23">
        <f>AA152+AR152+AT152</f>
        <v>17070.801034799999</v>
      </c>
      <c r="N152" s="23"/>
      <c r="O152" s="130">
        <f t="shared" si="384"/>
        <v>18427.317613400002</v>
      </c>
      <c r="P152" s="74"/>
      <c r="Q152" s="23">
        <f t="shared" ref="Q152:Q155" si="600">ROUND(O152-M152,2)</f>
        <v>1356.52</v>
      </c>
      <c r="R152" s="65"/>
      <c r="S152" s="26">
        <f t="shared" ref="S152:S155" si="601">ROUND(Q152/M152,3)</f>
        <v>7.9000000000000001E-2</v>
      </c>
      <c r="T152" s="27"/>
      <c r="U152" s="29">
        <f t="shared" si="553"/>
        <v>750</v>
      </c>
      <c r="V152" s="30">
        <f t="shared" si="553"/>
        <v>6.2920000000000004E-2</v>
      </c>
      <c r="W152" s="30">
        <f t="shared" si="553"/>
        <v>6.2920000000000004E-2</v>
      </c>
      <c r="X152" s="30">
        <f t="shared" ref="X152:Z155" si="602">X151</f>
        <v>0</v>
      </c>
      <c r="Y152" s="30">
        <f t="shared" si="602"/>
        <v>0</v>
      </c>
      <c r="Z152" s="30">
        <f t="shared" si="602"/>
        <v>0</v>
      </c>
      <c r="AA152" s="84">
        <f>ROUND(U152+(V152*AY152)+(W152*AZ152)+(AO152*G152),2)</f>
        <v>13356.64</v>
      </c>
      <c r="AB152" s="32"/>
      <c r="AC152" s="33">
        <f t="shared" ref="AC152:AC155" si="603">$AC$43</f>
        <v>1</v>
      </c>
      <c r="AD152" s="15">
        <f t="shared" si="566"/>
        <v>5.7300000000000005E-4</v>
      </c>
      <c r="AE152" s="33">
        <f t="shared" si="554"/>
        <v>1.2200000000000003E-2</v>
      </c>
      <c r="AF152" s="33">
        <f>AF$91</f>
        <v>0</v>
      </c>
      <c r="AG152" s="33">
        <f t="shared" si="554"/>
        <v>5.8E-4</v>
      </c>
      <c r="AH152" s="33">
        <f t="shared" si="554"/>
        <v>-4.6999999999999999E-4</v>
      </c>
      <c r="AI152" s="30">
        <f t="shared" si="554"/>
        <v>7.5000000000000002E-4</v>
      </c>
      <c r="AJ152" s="30">
        <f t="shared" si="554"/>
        <v>0.34</v>
      </c>
      <c r="AK152" s="76">
        <f t="shared" ref="AK152:AK155" si="604">AK151</f>
        <v>0</v>
      </c>
      <c r="AL152" s="76">
        <f t="shared" si="556"/>
        <v>0</v>
      </c>
      <c r="AM152" s="76">
        <f t="shared" si="556"/>
        <v>6.7024E-2</v>
      </c>
      <c r="AN152" s="76">
        <f t="shared" si="556"/>
        <v>0.109636</v>
      </c>
      <c r="AO152" s="77">
        <f t="shared" si="557"/>
        <v>8.4600000000000009</v>
      </c>
      <c r="AP152" s="78">
        <f t="shared" ref="AP152:AQ155" si="605">AP151</f>
        <v>0</v>
      </c>
      <c r="AQ152" s="78">
        <f>AQ151</f>
        <v>0</v>
      </c>
      <c r="AR152" s="77">
        <f>ROUND(AC152+(K152*(AD152+AE152+AF152+AG152+AI152+AK152+AH152))+(G152*AJ152),2)</f>
        <v>2209.94</v>
      </c>
      <c r="AS152" s="77">
        <f>ROUND((AA152+AR152)-((CI152*$AZ$1)+(CJ152*$AZ$1)+(K152*AE152)),2)</f>
        <v>8514.7800000000007</v>
      </c>
      <c r="AT152" s="77">
        <f t="shared" ref="AT152:AT155" si="606">(AS152*AL152)+(AS152*AM152)+(AN152*AS152)</f>
        <v>1504.2210348000001</v>
      </c>
      <c r="AU152" s="27"/>
      <c r="AV152" s="79">
        <f>AV151</f>
        <v>0.6</v>
      </c>
      <c r="AW152" s="79"/>
      <c r="AX152" s="79">
        <f t="shared" si="592"/>
        <v>1</v>
      </c>
      <c r="AY152" s="72">
        <f>IF(G152*500&lt;K152,G152*500,K152)</f>
        <v>153300</v>
      </c>
      <c r="AZ152" s="72">
        <f>K152-AY152</f>
        <v>0</v>
      </c>
      <c r="BA152" s="27"/>
      <c r="BB152" s="29">
        <f t="shared" ref="BB152:BG152" si="607">BB151</f>
        <v>838</v>
      </c>
      <c r="BC152" s="30">
        <f t="shared" si="607"/>
        <v>6.9650000000000004E-2</v>
      </c>
      <c r="BD152" s="30">
        <f t="shared" si="607"/>
        <v>6.9650000000000004E-2</v>
      </c>
      <c r="BE152" s="30">
        <f t="shared" si="607"/>
        <v>0</v>
      </c>
      <c r="BF152" s="30">
        <f t="shared" si="607"/>
        <v>0</v>
      </c>
      <c r="BG152" s="30">
        <f t="shared" si="607"/>
        <v>0</v>
      </c>
      <c r="BH152" s="84">
        <f>ROUND(BB152+(BC152*CI152)+(BD152*CJ152)+(BX152*G152),2)</f>
        <v>14563.85</v>
      </c>
      <c r="BI152" s="33">
        <f t="shared" si="596"/>
        <v>0</v>
      </c>
      <c r="BJ152" s="33">
        <f t="shared" si="596"/>
        <v>1</v>
      </c>
      <c r="BK152" s="33">
        <f t="shared" si="596"/>
        <v>5.7300000000000005E-4</v>
      </c>
      <c r="BL152" s="33">
        <f t="shared" si="596"/>
        <v>1.2200000000000003E-2</v>
      </c>
      <c r="BM152" s="33">
        <f t="shared" si="596"/>
        <v>0</v>
      </c>
      <c r="BN152" s="33">
        <f t="shared" si="596"/>
        <v>5.8E-4</v>
      </c>
      <c r="BO152" s="33">
        <f t="shared" si="444"/>
        <v>-4.6999999999999999E-4</v>
      </c>
      <c r="BP152" s="33">
        <f t="shared" si="445"/>
        <v>7.5000000000000002E-4</v>
      </c>
      <c r="BQ152" s="33">
        <f t="shared" si="446"/>
        <v>0.34</v>
      </c>
      <c r="BR152" s="33">
        <f>AK152</f>
        <v>0</v>
      </c>
      <c r="BS152" s="116">
        <f t="shared" si="559"/>
        <v>0</v>
      </c>
      <c r="BT152" s="122">
        <f t="shared" si="559"/>
        <v>1.06</v>
      </c>
      <c r="BU152" s="33">
        <f t="shared" si="512"/>
        <v>0</v>
      </c>
      <c r="BV152" s="33">
        <f t="shared" si="598"/>
        <v>6.7024E-2</v>
      </c>
      <c r="BW152" s="33">
        <f t="shared" si="598"/>
        <v>0.109636</v>
      </c>
      <c r="BX152" s="77">
        <f t="shared" ref="BX152:BY152" si="608">BX146</f>
        <v>8.7100000000000009</v>
      </c>
      <c r="BY152" s="77">
        <f t="shared" si="608"/>
        <v>0</v>
      </c>
      <c r="BZ152" s="78">
        <f t="shared" ref="BZ152:BZ155" si="609">BZ151</f>
        <v>0</v>
      </c>
      <c r="CA152" s="77">
        <f t="shared" si="415"/>
        <v>2580.94</v>
      </c>
      <c r="CB152" s="77">
        <f>(BH152+CA152)-((CI152*$AZ$1)+(CJ152*$AZ$1)+(K152*BL152))</f>
        <v>10092.990000000002</v>
      </c>
      <c r="CC152" s="77">
        <f t="shared" ref="CC152:CC155" si="610">(CB152*BU152)+(CB152*BV152)+(BW152*CB152)</f>
        <v>1783.0276134000001</v>
      </c>
      <c r="CD152" s="77"/>
      <c r="CE152" s="27"/>
      <c r="CF152" s="79">
        <f>CF151</f>
        <v>0.6</v>
      </c>
      <c r="CG152" s="79"/>
      <c r="CH152" s="79">
        <f t="shared" si="573"/>
        <v>1</v>
      </c>
      <c r="CI152" s="72">
        <f>IF(G152*500&lt;K152,G152*500,K152)</f>
        <v>153300</v>
      </c>
      <c r="CJ152" s="72">
        <f>K152-CI152</f>
        <v>0</v>
      </c>
      <c r="CK152" s="27"/>
      <c r="CL152" s="27"/>
      <c r="CM152" s="27"/>
      <c r="CN152" s="27">
        <f t="shared" si="403"/>
        <v>-1.43</v>
      </c>
      <c r="CO152" s="27">
        <f t="shared" si="394"/>
        <v>-500.5</v>
      </c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</row>
    <row r="153" spans="1:242">
      <c r="A153" s="28" t="e">
        <f>A152+1</f>
        <v>#REF!</v>
      </c>
      <c r="B153" s="27"/>
      <c r="C153" s="65"/>
      <c r="D153" s="27"/>
      <c r="E153" s="85"/>
      <c r="F153" s="27"/>
      <c r="G153" s="72">
        <v>450</v>
      </c>
      <c r="H153" s="72"/>
      <c r="I153" s="86">
        <v>0</v>
      </c>
      <c r="J153" s="71"/>
      <c r="K153" s="72">
        <f>G153*730*AV153</f>
        <v>197100</v>
      </c>
      <c r="L153" s="73"/>
      <c r="M153" s="23">
        <f>AA153+AR153+AT153</f>
        <v>21695.6800134</v>
      </c>
      <c r="N153" s="23"/>
      <c r="O153" s="130">
        <f t="shared" si="384"/>
        <v>23410.194886800004</v>
      </c>
      <c r="P153" s="74"/>
      <c r="Q153" s="23">
        <f t="shared" si="600"/>
        <v>1714.51</v>
      </c>
      <c r="R153" s="65"/>
      <c r="S153" s="26">
        <f t="shared" si="601"/>
        <v>7.9000000000000001E-2</v>
      </c>
      <c r="T153" s="27"/>
      <c r="U153" s="29">
        <f t="shared" si="553"/>
        <v>750</v>
      </c>
      <c r="V153" s="30">
        <f t="shared" si="553"/>
        <v>6.2920000000000004E-2</v>
      </c>
      <c r="W153" s="30">
        <f t="shared" si="553"/>
        <v>6.2920000000000004E-2</v>
      </c>
      <c r="X153" s="30">
        <f t="shared" si="602"/>
        <v>0</v>
      </c>
      <c r="Y153" s="30">
        <f t="shared" si="602"/>
        <v>0</v>
      </c>
      <c r="Z153" s="30">
        <f t="shared" si="602"/>
        <v>0</v>
      </c>
      <c r="AA153" s="84">
        <f>ROUND(U153+(V153*AY153)+(W153*AZ153)+(AO153*G153),2)</f>
        <v>16958.53</v>
      </c>
      <c r="AB153" s="32"/>
      <c r="AC153" s="33">
        <f t="shared" si="603"/>
        <v>1</v>
      </c>
      <c r="AD153" s="15">
        <f t="shared" si="566"/>
        <v>5.7300000000000005E-4</v>
      </c>
      <c r="AE153" s="33">
        <f t="shared" si="554"/>
        <v>1.2200000000000003E-2</v>
      </c>
      <c r="AF153" s="33">
        <f t="shared" ref="AF153:AF155" si="611">AF$91</f>
        <v>0</v>
      </c>
      <c r="AG153" s="33">
        <f t="shared" si="554"/>
        <v>5.8E-4</v>
      </c>
      <c r="AH153" s="33">
        <f t="shared" si="554"/>
        <v>-4.6999999999999999E-4</v>
      </c>
      <c r="AI153" s="30">
        <f t="shared" si="554"/>
        <v>7.5000000000000002E-4</v>
      </c>
      <c r="AJ153" s="30">
        <f t="shared" si="554"/>
        <v>0.34</v>
      </c>
      <c r="AK153" s="76">
        <f t="shared" si="604"/>
        <v>0</v>
      </c>
      <c r="AL153" s="76">
        <f t="shared" si="556"/>
        <v>0</v>
      </c>
      <c r="AM153" s="76">
        <f t="shared" si="556"/>
        <v>6.7024E-2</v>
      </c>
      <c r="AN153" s="76">
        <f t="shared" si="556"/>
        <v>0.109636</v>
      </c>
      <c r="AO153" s="77">
        <f t="shared" si="557"/>
        <v>8.4600000000000009</v>
      </c>
      <c r="AP153" s="78">
        <f t="shared" si="605"/>
        <v>0</v>
      </c>
      <c r="AQ153" s="78">
        <f t="shared" si="605"/>
        <v>0</v>
      </c>
      <c r="AR153" s="77">
        <f>ROUND(AC153+(K153*(AD153+AE153+AF153+AG153+AI153+AK153+AH153))+(G153*AJ153),2)</f>
        <v>2841.06</v>
      </c>
      <c r="AS153" s="77">
        <f>ROUND((AA153+AR153)-((CI153*$AZ$1)+(CJ153*$AZ$1)+(K153*AE153)),2)</f>
        <v>10732.99</v>
      </c>
      <c r="AT153" s="77">
        <f t="shared" si="606"/>
        <v>1896.0900133999999</v>
      </c>
      <c r="AU153" s="27"/>
      <c r="AV153" s="79">
        <f>AV152</f>
        <v>0.6</v>
      </c>
      <c r="AW153" s="79"/>
      <c r="AX153" s="79">
        <f t="shared" si="592"/>
        <v>1</v>
      </c>
      <c r="AY153" s="72">
        <f>IF(G153*500&lt;K153,G153*500,K153)</f>
        <v>197100</v>
      </c>
      <c r="AZ153" s="72">
        <f>K153-AY153</f>
        <v>0</v>
      </c>
      <c r="BA153" s="27"/>
      <c r="BB153" s="29">
        <f t="shared" ref="BB153:BG153" si="612">BB152</f>
        <v>838</v>
      </c>
      <c r="BC153" s="30">
        <f t="shared" si="612"/>
        <v>6.9650000000000004E-2</v>
      </c>
      <c r="BD153" s="30">
        <f t="shared" si="612"/>
        <v>6.9650000000000004E-2</v>
      </c>
      <c r="BE153" s="30">
        <f t="shared" si="612"/>
        <v>0</v>
      </c>
      <c r="BF153" s="30">
        <f t="shared" si="612"/>
        <v>0</v>
      </c>
      <c r="BG153" s="30">
        <f t="shared" si="612"/>
        <v>0</v>
      </c>
      <c r="BH153" s="84">
        <f>ROUND(BB153+(BC153*CI153)+(BD153*CJ153)+(BX153*G153),2)</f>
        <v>18485.52</v>
      </c>
      <c r="BI153" s="33">
        <f t="shared" si="596"/>
        <v>0</v>
      </c>
      <c r="BJ153" s="33">
        <f t="shared" si="596"/>
        <v>1</v>
      </c>
      <c r="BK153" s="33">
        <f t="shared" si="596"/>
        <v>5.7300000000000005E-4</v>
      </c>
      <c r="BL153" s="33">
        <f t="shared" si="596"/>
        <v>1.2200000000000003E-2</v>
      </c>
      <c r="BM153" s="33">
        <f t="shared" si="596"/>
        <v>0</v>
      </c>
      <c r="BN153" s="33">
        <f t="shared" si="596"/>
        <v>5.8E-4</v>
      </c>
      <c r="BO153" s="33">
        <f t="shared" si="444"/>
        <v>-4.6999999999999999E-4</v>
      </c>
      <c r="BP153" s="33">
        <f t="shared" si="445"/>
        <v>7.5000000000000002E-4</v>
      </c>
      <c r="BQ153" s="33">
        <f t="shared" si="446"/>
        <v>0.34</v>
      </c>
      <c r="BR153" s="33">
        <f>AK153</f>
        <v>0</v>
      </c>
      <c r="BS153" s="116">
        <f t="shared" si="559"/>
        <v>0</v>
      </c>
      <c r="BT153" s="122">
        <f t="shared" si="559"/>
        <v>1.06</v>
      </c>
      <c r="BU153" s="33">
        <f t="shared" si="512"/>
        <v>0</v>
      </c>
      <c r="BV153" s="33">
        <f t="shared" si="598"/>
        <v>6.7024E-2</v>
      </c>
      <c r="BW153" s="33">
        <f t="shared" si="598"/>
        <v>0.109636</v>
      </c>
      <c r="BX153" s="77">
        <f t="shared" ref="BX153:BY153" si="613">BX147</f>
        <v>8.7100000000000009</v>
      </c>
      <c r="BY153" s="77">
        <f t="shared" si="613"/>
        <v>0</v>
      </c>
      <c r="BZ153" s="78">
        <f t="shared" si="609"/>
        <v>0</v>
      </c>
      <c r="CA153" s="77">
        <f t="shared" si="415"/>
        <v>3318.06</v>
      </c>
      <c r="CB153" s="77">
        <f>(BH153+CA153)-((CI153*$AZ$1)+(CJ153*$AZ$1)+(K153*BL153))</f>
        <v>12736.980000000001</v>
      </c>
      <c r="CC153" s="77">
        <f t="shared" si="610"/>
        <v>2250.1148868</v>
      </c>
      <c r="CD153" s="77"/>
      <c r="CE153" s="27"/>
      <c r="CF153" s="79">
        <f>CF152</f>
        <v>0.6</v>
      </c>
      <c r="CG153" s="79"/>
      <c r="CH153" s="79">
        <f t="shared" si="573"/>
        <v>1</v>
      </c>
      <c r="CI153" s="72">
        <f>IF(G153*500&lt;K153,G153*500,K153)</f>
        <v>197100</v>
      </c>
      <c r="CJ153" s="72">
        <f>K153-CI153</f>
        <v>0</v>
      </c>
      <c r="CK153" s="27"/>
      <c r="CL153" s="27"/>
      <c r="CM153" s="27"/>
      <c r="CN153" s="27">
        <f t="shared" si="403"/>
        <v>-1.43</v>
      </c>
      <c r="CO153" s="27">
        <f t="shared" si="394"/>
        <v>-643.5</v>
      </c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</row>
    <row r="154" spans="1:242">
      <c r="A154" s="28" t="e">
        <f>A153+1</f>
        <v>#REF!</v>
      </c>
      <c r="B154" s="27"/>
      <c r="C154" s="28"/>
      <c r="D154" s="27"/>
      <c r="E154" s="18"/>
      <c r="F154" s="27"/>
      <c r="G154" s="72">
        <v>600</v>
      </c>
      <c r="H154" s="72"/>
      <c r="I154" s="86">
        <v>0</v>
      </c>
      <c r="J154" s="71"/>
      <c r="K154" s="72">
        <f>G154*730*AV154</f>
        <v>262800</v>
      </c>
      <c r="L154" s="73"/>
      <c r="M154" s="23">
        <f>AA154+AR154+AT154</f>
        <v>28633.027897800002</v>
      </c>
      <c r="N154" s="23"/>
      <c r="O154" s="130">
        <f t="shared" si="384"/>
        <v>30884.516680200002</v>
      </c>
      <c r="P154" s="74"/>
      <c r="Q154" s="23">
        <f t="shared" si="600"/>
        <v>2251.4899999999998</v>
      </c>
      <c r="R154" s="65"/>
      <c r="S154" s="26">
        <f t="shared" si="601"/>
        <v>7.9000000000000001E-2</v>
      </c>
      <c r="T154" s="27"/>
      <c r="U154" s="29">
        <f t="shared" si="553"/>
        <v>750</v>
      </c>
      <c r="V154" s="30">
        <f t="shared" si="553"/>
        <v>6.2920000000000004E-2</v>
      </c>
      <c r="W154" s="30">
        <f t="shared" si="553"/>
        <v>6.2920000000000004E-2</v>
      </c>
      <c r="X154" s="30">
        <f t="shared" si="602"/>
        <v>0</v>
      </c>
      <c r="Y154" s="30">
        <f t="shared" si="602"/>
        <v>0</v>
      </c>
      <c r="Z154" s="30">
        <f t="shared" si="602"/>
        <v>0</v>
      </c>
      <c r="AA154" s="84">
        <f>ROUND(U154+(V154*AY154)+(W154*AZ154)+(AO154*G154),2)</f>
        <v>22361.38</v>
      </c>
      <c r="AB154" s="32"/>
      <c r="AC154" s="33">
        <f t="shared" si="603"/>
        <v>1</v>
      </c>
      <c r="AD154" s="15">
        <f t="shared" si="566"/>
        <v>5.7300000000000005E-4</v>
      </c>
      <c r="AE154" s="33">
        <f t="shared" si="554"/>
        <v>1.2200000000000003E-2</v>
      </c>
      <c r="AF154" s="33">
        <f t="shared" si="611"/>
        <v>0</v>
      </c>
      <c r="AG154" s="33">
        <f t="shared" si="554"/>
        <v>5.8E-4</v>
      </c>
      <c r="AH154" s="33">
        <f t="shared" si="554"/>
        <v>-4.6999999999999999E-4</v>
      </c>
      <c r="AI154" s="30">
        <f t="shared" si="554"/>
        <v>7.5000000000000002E-4</v>
      </c>
      <c r="AJ154" s="30">
        <f t="shared" si="554"/>
        <v>0.34</v>
      </c>
      <c r="AK154" s="76">
        <f t="shared" si="604"/>
        <v>0</v>
      </c>
      <c r="AL154" s="76">
        <f t="shared" si="556"/>
        <v>0</v>
      </c>
      <c r="AM154" s="76">
        <f t="shared" si="556"/>
        <v>6.7024E-2</v>
      </c>
      <c r="AN154" s="76">
        <f t="shared" si="556"/>
        <v>0.109636</v>
      </c>
      <c r="AO154" s="77">
        <f t="shared" si="557"/>
        <v>8.4600000000000009</v>
      </c>
      <c r="AP154" s="78">
        <f t="shared" si="605"/>
        <v>0</v>
      </c>
      <c r="AQ154" s="78">
        <f t="shared" si="605"/>
        <v>0</v>
      </c>
      <c r="AR154" s="77">
        <f>ROUND(AC154+(K154*(AD154+AE154+AF154+AG154+AI154+AK154+AH154))+(G154*AJ154),2)</f>
        <v>3787.75</v>
      </c>
      <c r="AS154" s="77">
        <f>ROUND((AA154+AR154)-((CI154*$AZ$1)+(CJ154*$AZ$1)+(K154*AE154)),2)</f>
        <v>14060.33</v>
      </c>
      <c r="AT154" s="77">
        <f t="shared" si="606"/>
        <v>2483.8978978</v>
      </c>
      <c r="AU154" s="27"/>
      <c r="AV154" s="79">
        <f>AV153</f>
        <v>0.6</v>
      </c>
      <c r="AW154" s="79"/>
      <c r="AX154" s="79">
        <f t="shared" si="592"/>
        <v>1</v>
      </c>
      <c r="AY154" s="72">
        <f>IF(G154*500&lt;K154,G154*500,K154)</f>
        <v>262800</v>
      </c>
      <c r="AZ154" s="72">
        <f>K154-AY154</f>
        <v>0</v>
      </c>
      <c r="BA154" s="27"/>
      <c r="BB154" s="29">
        <f t="shared" ref="BB154:BG154" si="614">BB153</f>
        <v>838</v>
      </c>
      <c r="BC154" s="30">
        <f t="shared" si="614"/>
        <v>6.9650000000000004E-2</v>
      </c>
      <c r="BD154" s="30">
        <f t="shared" si="614"/>
        <v>6.9650000000000004E-2</v>
      </c>
      <c r="BE154" s="30">
        <f t="shared" si="614"/>
        <v>0</v>
      </c>
      <c r="BF154" s="30">
        <f t="shared" si="614"/>
        <v>0</v>
      </c>
      <c r="BG154" s="30">
        <f t="shared" si="614"/>
        <v>0</v>
      </c>
      <c r="BH154" s="84">
        <f>ROUND(BB154+(BC154*CI154)+(BD154*CJ154)+(BX154*G154),2)</f>
        <v>24368.02</v>
      </c>
      <c r="BI154" s="33">
        <f t="shared" si="596"/>
        <v>0</v>
      </c>
      <c r="BJ154" s="33">
        <f t="shared" si="596"/>
        <v>1</v>
      </c>
      <c r="BK154" s="33">
        <f t="shared" si="596"/>
        <v>5.7300000000000005E-4</v>
      </c>
      <c r="BL154" s="33">
        <f t="shared" si="596"/>
        <v>1.2200000000000003E-2</v>
      </c>
      <c r="BM154" s="33">
        <f t="shared" si="596"/>
        <v>0</v>
      </c>
      <c r="BN154" s="33">
        <f t="shared" si="596"/>
        <v>5.8E-4</v>
      </c>
      <c r="BO154" s="33">
        <f t="shared" si="444"/>
        <v>-4.6999999999999999E-4</v>
      </c>
      <c r="BP154" s="33">
        <f t="shared" si="445"/>
        <v>7.5000000000000002E-4</v>
      </c>
      <c r="BQ154" s="33">
        <f t="shared" si="446"/>
        <v>0.34</v>
      </c>
      <c r="BR154" s="33">
        <f>AK154</f>
        <v>0</v>
      </c>
      <c r="BS154" s="116">
        <f t="shared" si="559"/>
        <v>0</v>
      </c>
      <c r="BT154" s="122">
        <f t="shared" si="559"/>
        <v>1.06</v>
      </c>
      <c r="BU154" s="33">
        <f t="shared" si="512"/>
        <v>0</v>
      </c>
      <c r="BV154" s="33">
        <f t="shared" si="598"/>
        <v>6.7024E-2</v>
      </c>
      <c r="BW154" s="33">
        <f t="shared" si="598"/>
        <v>0.109636</v>
      </c>
      <c r="BX154" s="77">
        <f t="shared" ref="BX154:BY154" si="615">BX148</f>
        <v>8.7100000000000009</v>
      </c>
      <c r="BY154" s="77">
        <f t="shared" si="615"/>
        <v>0</v>
      </c>
      <c r="BZ154" s="78">
        <f t="shared" si="609"/>
        <v>0</v>
      </c>
      <c r="CA154" s="77">
        <f t="shared" si="415"/>
        <v>4423.75</v>
      </c>
      <c r="CB154" s="77">
        <f>(BH154+CA154)-((CI154*$AZ$1)+(CJ154*$AZ$1)+(K154*BL154))</f>
        <v>16702.97</v>
      </c>
      <c r="CC154" s="77">
        <f t="shared" si="610"/>
        <v>2950.7466801999999</v>
      </c>
      <c r="CD154" s="77"/>
      <c r="CE154" s="27"/>
      <c r="CF154" s="79">
        <f>CF153</f>
        <v>0.6</v>
      </c>
      <c r="CG154" s="79"/>
      <c r="CH154" s="79">
        <f t="shared" si="573"/>
        <v>1</v>
      </c>
      <c r="CI154" s="72">
        <f>IF(G154*500&lt;K154,G154*500,K154)</f>
        <v>262800</v>
      </c>
      <c r="CJ154" s="72">
        <f>K154-CI154</f>
        <v>0</v>
      </c>
      <c r="CK154" s="27"/>
      <c r="CL154" s="27"/>
      <c r="CM154" s="27"/>
      <c r="CN154" s="27">
        <f t="shared" si="403"/>
        <v>-1.43</v>
      </c>
      <c r="CO154" s="27">
        <f t="shared" si="394"/>
        <v>-858</v>
      </c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</row>
    <row r="155" spans="1:242">
      <c r="A155" s="28" t="e">
        <f>A154+1</f>
        <v>#REF!</v>
      </c>
      <c r="B155" s="27"/>
      <c r="C155" s="28"/>
      <c r="D155" s="27"/>
      <c r="E155" s="18"/>
      <c r="F155" s="27"/>
      <c r="G155" s="72">
        <v>750</v>
      </c>
      <c r="H155" s="72"/>
      <c r="I155" s="86">
        <v>0</v>
      </c>
      <c r="J155" s="71"/>
      <c r="K155" s="72">
        <f>G155*730*AV155</f>
        <v>328500</v>
      </c>
      <c r="L155" s="73"/>
      <c r="M155" s="23">
        <f>AA155+AR155+AT155</f>
        <v>35570.364015600004</v>
      </c>
      <c r="N155" s="23"/>
      <c r="O155" s="130">
        <f t="shared" si="384"/>
        <v>38358.850240200001</v>
      </c>
      <c r="P155" s="74"/>
      <c r="Q155" s="23">
        <f t="shared" si="600"/>
        <v>2788.49</v>
      </c>
      <c r="R155" s="65"/>
      <c r="S155" s="26">
        <f t="shared" si="601"/>
        <v>7.8E-2</v>
      </c>
      <c r="T155" s="27"/>
      <c r="U155" s="29">
        <f t="shared" si="553"/>
        <v>750</v>
      </c>
      <c r="V155" s="30">
        <f t="shared" si="553"/>
        <v>6.2920000000000004E-2</v>
      </c>
      <c r="W155" s="30">
        <f t="shared" si="553"/>
        <v>6.2920000000000004E-2</v>
      </c>
      <c r="X155" s="30">
        <f t="shared" si="602"/>
        <v>0</v>
      </c>
      <c r="Y155" s="30">
        <f t="shared" si="602"/>
        <v>0</v>
      </c>
      <c r="Z155" s="30">
        <f t="shared" si="602"/>
        <v>0</v>
      </c>
      <c r="AA155" s="84">
        <f>ROUND(U155+(V155*AY155)+(W155*AZ155)+(AO155*G155),2)</f>
        <v>27764.22</v>
      </c>
      <c r="AB155" s="32"/>
      <c r="AC155" s="33">
        <f t="shared" si="603"/>
        <v>1</v>
      </c>
      <c r="AD155" s="15">
        <f t="shared" si="566"/>
        <v>5.7300000000000005E-4</v>
      </c>
      <c r="AE155" s="33">
        <f t="shared" si="554"/>
        <v>1.2200000000000003E-2</v>
      </c>
      <c r="AF155" s="33">
        <f t="shared" si="611"/>
        <v>0</v>
      </c>
      <c r="AG155" s="33">
        <f t="shared" si="554"/>
        <v>5.8E-4</v>
      </c>
      <c r="AH155" s="33">
        <f t="shared" si="554"/>
        <v>-4.6999999999999999E-4</v>
      </c>
      <c r="AI155" s="30">
        <f t="shared" si="554"/>
        <v>7.5000000000000002E-4</v>
      </c>
      <c r="AJ155" s="30">
        <f t="shared" si="554"/>
        <v>0.34</v>
      </c>
      <c r="AK155" s="76">
        <f t="shared" si="604"/>
        <v>0</v>
      </c>
      <c r="AL155" s="76">
        <f t="shared" si="556"/>
        <v>0</v>
      </c>
      <c r="AM155" s="76">
        <f t="shared" si="556"/>
        <v>6.7024E-2</v>
      </c>
      <c r="AN155" s="76">
        <f t="shared" si="556"/>
        <v>0.109636</v>
      </c>
      <c r="AO155" s="77">
        <f t="shared" si="557"/>
        <v>8.4600000000000009</v>
      </c>
      <c r="AP155" s="78">
        <f t="shared" si="605"/>
        <v>0</v>
      </c>
      <c r="AQ155" s="78">
        <f t="shared" si="605"/>
        <v>0</v>
      </c>
      <c r="AR155" s="77">
        <f>ROUND(AC155+(K155*(AD155+AE155+AF155+AG155+AI155+AK155+AH155))+(G155*AJ155),2)</f>
        <v>4734.4399999999996</v>
      </c>
      <c r="AS155" s="77">
        <f>ROUND((AA155+AR155)-((CI155*$AZ$1)+(CJ155*$AZ$1)+(K155*AE155)),2)</f>
        <v>17387.66</v>
      </c>
      <c r="AT155" s="77">
        <f t="shared" si="606"/>
        <v>3071.7040156000003</v>
      </c>
      <c r="AU155" s="27"/>
      <c r="AV155" s="79">
        <f>AV154</f>
        <v>0.6</v>
      </c>
      <c r="AW155" s="79"/>
      <c r="AX155" s="79">
        <f t="shared" si="592"/>
        <v>1</v>
      </c>
      <c r="AY155" s="72">
        <f>IF(G155*500&lt;K155,G155*500,K155)</f>
        <v>328500</v>
      </c>
      <c r="AZ155" s="72">
        <f>K155-AY155</f>
        <v>0</v>
      </c>
      <c r="BA155" s="27"/>
      <c r="BB155" s="29">
        <f t="shared" ref="BB155:BG155" si="616">BB154</f>
        <v>838</v>
      </c>
      <c r="BC155" s="30">
        <f t="shared" si="616"/>
        <v>6.9650000000000004E-2</v>
      </c>
      <c r="BD155" s="30">
        <f t="shared" si="616"/>
        <v>6.9650000000000004E-2</v>
      </c>
      <c r="BE155" s="30">
        <f t="shared" si="616"/>
        <v>0</v>
      </c>
      <c r="BF155" s="30">
        <f t="shared" si="616"/>
        <v>0</v>
      </c>
      <c r="BG155" s="30">
        <f t="shared" si="616"/>
        <v>0</v>
      </c>
      <c r="BH155" s="84">
        <f>ROUND(BB155+(BC155*CI155)+(BD155*CJ155)+(BX155*G155),2)</f>
        <v>30250.53</v>
      </c>
      <c r="BI155" s="33">
        <f t="shared" si="596"/>
        <v>0</v>
      </c>
      <c r="BJ155" s="33">
        <f t="shared" si="596"/>
        <v>1</v>
      </c>
      <c r="BK155" s="33">
        <f t="shared" si="596"/>
        <v>5.7300000000000005E-4</v>
      </c>
      <c r="BL155" s="33">
        <f t="shared" si="596"/>
        <v>1.2200000000000003E-2</v>
      </c>
      <c r="BM155" s="33">
        <f t="shared" si="596"/>
        <v>0</v>
      </c>
      <c r="BN155" s="33">
        <f t="shared" si="596"/>
        <v>5.8E-4</v>
      </c>
      <c r="BO155" s="33">
        <f t="shared" si="444"/>
        <v>-4.6999999999999999E-4</v>
      </c>
      <c r="BP155" s="33">
        <f t="shared" si="445"/>
        <v>7.5000000000000002E-4</v>
      </c>
      <c r="BQ155" s="33">
        <f t="shared" si="446"/>
        <v>0.34</v>
      </c>
      <c r="BR155" s="33">
        <f>AK155</f>
        <v>0</v>
      </c>
      <c r="BS155" s="116">
        <f t="shared" si="559"/>
        <v>0</v>
      </c>
      <c r="BT155" s="122">
        <f t="shared" si="559"/>
        <v>1.06</v>
      </c>
      <c r="BU155" s="33">
        <f t="shared" si="512"/>
        <v>0</v>
      </c>
      <c r="BV155" s="33">
        <f t="shared" si="598"/>
        <v>6.7024E-2</v>
      </c>
      <c r="BW155" s="33">
        <f t="shared" si="598"/>
        <v>0.109636</v>
      </c>
      <c r="BX155" s="77">
        <f t="shared" ref="BX155:BY155" si="617">BX149</f>
        <v>8.7100000000000009</v>
      </c>
      <c r="BY155" s="77">
        <f t="shared" si="617"/>
        <v>0</v>
      </c>
      <c r="BZ155" s="78">
        <f t="shared" si="609"/>
        <v>0</v>
      </c>
      <c r="CA155" s="77">
        <f t="shared" si="415"/>
        <v>5529.44</v>
      </c>
      <c r="CB155" s="77">
        <f>(BH155+CA155)-((CI155*$AZ$1)+(CJ155*$AZ$1)+(K155*BL155))</f>
        <v>20668.97</v>
      </c>
      <c r="CC155" s="77">
        <f t="shared" si="610"/>
        <v>3651.3802402000001</v>
      </c>
      <c r="CD155" s="77"/>
      <c r="CE155" s="27"/>
      <c r="CF155" s="79">
        <f>CF154</f>
        <v>0.6</v>
      </c>
      <c r="CG155" s="79"/>
      <c r="CH155" s="79">
        <f t="shared" si="573"/>
        <v>1</v>
      </c>
      <c r="CI155" s="72">
        <f>IF(G155*500&lt;K155,G155*500,K155)</f>
        <v>328500</v>
      </c>
      <c r="CJ155" s="72">
        <f>K155-CI155</f>
        <v>0</v>
      </c>
      <c r="CK155" s="27"/>
      <c r="CL155" s="27"/>
      <c r="CM155" s="27"/>
      <c r="CN155" s="27">
        <f t="shared" si="403"/>
        <v>-1.43</v>
      </c>
      <c r="CO155" s="27">
        <f t="shared" si="394"/>
        <v>-1072.5</v>
      </c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</row>
    <row r="156" spans="1:242">
      <c r="A156" s="28"/>
      <c r="B156" s="27"/>
      <c r="C156" s="28"/>
      <c r="D156" s="27"/>
      <c r="E156" s="18"/>
      <c r="F156" s="27"/>
      <c r="G156" s="72"/>
      <c r="H156" s="72"/>
      <c r="I156" s="86"/>
      <c r="J156" s="71"/>
      <c r="K156" s="72"/>
      <c r="L156" s="73"/>
      <c r="M156" s="23"/>
      <c r="N156" s="23"/>
      <c r="O156" s="130">
        <f t="shared" ref="O156:O181" si="618">BH156+CA156+CC156+CO156</f>
        <v>0</v>
      </c>
      <c r="P156" s="74"/>
      <c r="Q156" s="23"/>
      <c r="R156" s="65"/>
      <c r="S156" s="26"/>
      <c r="T156" s="27"/>
      <c r="U156" s="29"/>
      <c r="V156" s="30"/>
      <c r="W156" s="30"/>
      <c r="X156" s="30"/>
      <c r="Y156" s="30"/>
      <c r="Z156" s="30"/>
      <c r="AA156" s="31"/>
      <c r="AB156" s="32"/>
      <c r="AC156" s="33"/>
      <c r="AE156" s="33"/>
      <c r="AF156" s="33"/>
      <c r="AG156" s="33"/>
      <c r="AH156" s="33"/>
      <c r="AI156" s="30"/>
      <c r="AJ156" s="30"/>
      <c r="AK156" s="76"/>
      <c r="AL156" s="76"/>
      <c r="AM156" s="76"/>
      <c r="AN156" s="76"/>
      <c r="AO156" s="77"/>
      <c r="AP156" s="78"/>
      <c r="AQ156" s="78"/>
      <c r="AR156" s="77"/>
      <c r="AS156" s="77"/>
      <c r="AT156" s="77"/>
      <c r="AU156" s="27"/>
      <c r="AV156" s="79"/>
      <c r="AW156" s="79"/>
      <c r="AX156" s="79">
        <f t="shared" si="592"/>
        <v>1</v>
      </c>
      <c r="AY156" s="79"/>
      <c r="AZ156" s="79"/>
      <c r="BA156" s="27"/>
      <c r="BB156" s="29"/>
      <c r="BC156" s="30"/>
      <c r="BD156" s="30"/>
      <c r="BE156" s="30"/>
      <c r="BF156" s="30"/>
      <c r="BG156" s="30"/>
      <c r="BH156" s="84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116"/>
      <c r="BT156" s="116"/>
      <c r="BU156" s="33"/>
      <c r="BV156" s="33"/>
      <c r="BW156" s="33"/>
      <c r="BX156" s="77"/>
      <c r="BY156" s="77"/>
      <c r="BZ156" s="78"/>
      <c r="CA156" s="77"/>
      <c r="CB156" s="77"/>
      <c r="CC156" s="77"/>
      <c r="CD156" s="77"/>
      <c r="CE156" s="27"/>
      <c r="CF156" s="79"/>
      <c r="CG156" s="79"/>
      <c r="CH156" s="79">
        <f t="shared" si="573"/>
        <v>1</v>
      </c>
      <c r="CI156" s="72"/>
      <c r="CJ156" s="72"/>
      <c r="CK156" s="27"/>
      <c r="CL156" s="27"/>
      <c r="CM156" s="27"/>
      <c r="CN156" s="27">
        <f t="shared" si="403"/>
        <v>-1.43</v>
      </c>
      <c r="CO156" s="27">
        <f t="shared" ref="CO156:CO181" si="619">CN156*G156</f>
        <v>0</v>
      </c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</row>
    <row r="157" spans="1:242">
      <c r="A157" s="28" t="e">
        <f>A155+1</f>
        <v>#REF!</v>
      </c>
      <c r="B157" s="27"/>
      <c r="C157" s="69" t="s">
        <v>34</v>
      </c>
      <c r="D157" s="68"/>
      <c r="E157" s="69" t="s">
        <v>34</v>
      </c>
      <c r="F157" s="27"/>
      <c r="G157" s="72">
        <v>250</v>
      </c>
      <c r="H157" s="72"/>
      <c r="I157" s="86">
        <v>0</v>
      </c>
      <c r="J157" s="71"/>
      <c r="K157" s="72">
        <f>G157*730*AV157</f>
        <v>127749.99999999999</v>
      </c>
      <c r="L157" s="73"/>
      <c r="M157" s="23">
        <f>AA157+AR157+AT157</f>
        <v>13941.504139000001</v>
      </c>
      <c r="N157" s="23"/>
      <c r="O157" s="130">
        <f t="shared" si="618"/>
        <v>15084.551570600001</v>
      </c>
      <c r="P157" s="74"/>
      <c r="Q157" s="23">
        <f t="shared" ref="Q157" si="620">ROUND(O157-M157,2)</f>
        <v>1143.05</v>
      </c>
      <c r="R157" s="65"/>
      <c r="S157" s="26">
        <f t="shared" ref="S157" si="621">ROUND(Q157/M157,3)</f>
        <v>8.2000000000000003E-2</v>
      </c>
      <c r="T157" s="27"/>
      <c r="U157" s="29">
        <f>U151</f>
        <v>750</v>
      </c>
      <c r="V157" s="30">
        <f t="shared" si="553"/>
        <v>6.2920000000000004E-2</v>
      </c>
      <c r="W157" s="30">
        <f t="shared" si="553"/>
        <v>6.2920000000000004E-2</v>
      </c>
      <c r="X157" s="30"/>
      <c r="Y157" s="30"/>
      <c r="Z157" s="30"/>
      <c r="AA157" s="84">
        <f>ROUND(U157+(V157*AY157)+(W157*AZ157)+(AO157*G157),2)</f>
        <v>10903.03</v>
      </c>
      <c r="AB157" s="32"/>
      <c r="AC157" s="33">
        <f>$AC$43</f>
        <v>1</v>
      </c>
      <c r="AD157" s="15">
        <f t="shared" si="566"/>
        <v>5.7300000000000005E-4</v>
      </c>
      <c r="AE157" s="33">
        <f t="shared" si="554"/>
        <v>1.2200000000000003E-2</v>
      </c>
      <c r="AF157" s="33">
        <f>AF$91</f>
        <v>0</v>
      </c>
      <c r="AG157" s="33">
        <f t="shared" si="554"/>
        <v>5.8E-4</v>
      </c>
      <c r="AH157" s="33">
        <f t="shared" si="554"/>
        <v>-4.6999999999999999E-4</v>
      </c>
      <c r="AI157" s="30">
        <f t="shared" si="554"/>
        <v>7.5000000000000002E-4</v>
      </c>
      <c r="AJ157" s="30">
        <f t="shared" si="554"/>
        <v>0.34</v>
      </c>
      <c r="AK157" s="76">
        <f t="shared" ref="AK157" si="622">AK151</f>
        <v>0</v>
      </c>
      <c r="AL157" s="76">
        <f t="shared" si="556"/>
        <v>0</v>
      </c>
      <c r="AM157" s="76">
        <f t="shared" si="556"/>
        <v>6.7024E-2</v>
      </c>
      <c r="AN157" s="76">
        <f t="shared" si="556"/>
        <v>0.109636</v>
      </c>
      <c r="AO157" s="77">
        <f t="shared" si="557"/>
        <v>8.4600000000000009</v>
      </c>
      <c r="AP157" s="78">
        <f>AP151</f>
        <v>0</v>
      </c>
      <c r="AQ157" s="78">
        <f>AQ151</f>
        <v>0</v>
      </c>
      <c r="AR157" s="77">
        <f>ROUND(AC157+(K157*(AD157+AE157+AF157+AG157+AI157+AK157+AH157))+(G157*AJ157),2)</f>
        <v>1827.62</v>
      </c>
      <c r="AS157" s="77">
        <f>ROUND((AA157+AR157)-((CI157*$AZ$1)+(CJ157*$AZ$1)+(K157*AE157)),2)</f>
        <v>6854.15</v>
      </c>
      <c r="AT157" s="77">
        <f t="shared" ref="AT157" si="623">(AS157*AL157)+(AS157*AM157)+(AN157*AS157)</f>
        <v>1210.854139</v>
      </c>
      <c r="AU157" s="27"/>
      <c r="AV157" s="79">
        <f>+E158</f>
        <v>0.7</v>
      </c>
      <c r="AW157" s="79"/>
      <c r="AX157" s="79">
        <f t="shared" si="592"/>
        <v>1</v>
      </c>
      <c r="AY157" s="72">
        <f>IF(G157*500&lt;K157,G157*500,K157)</f>
        <v>125000</v>
      </c>
      <c r="AZ157" s="72">
        <f>K157-AY157</f>
        <v>2749.9999999999854</v>
      </c>
      <c r="BA157" s="27"/>
      <c r="BB157" s="29">
        <f>BB151</f>
        <v>838</v>
      </c>
      <c r="BC157" s="30">
        <f>BC151</f>
        <v>6.9650000000000004E-2</v>
      </c>
      <c r="BD157" s="30">
        <f>BD139</f>
        <v>6.9650000000000004E-2</v>
      </c>
      <c r="BE157" s="30"/>
      <c r="BF157" s="30"/>
      <c r="BG157" s="30"/>
      <c r="BH157" s="84">
        <f>ROUND(BB157+(BC157*CI157)+(BD157*CJ157)+(BX157*G157),2)</f>
        <v>11913.29</v>
      </c>
      <c r="BI157" s="33">
        <f t="shared" ref="BI157:BN161" si="624">AB157</f>
        <v>0</v>
      </c>
      <c r="BJ157" s="33">
        <f t="shared" si="624"/>
        <v>1</v>
      </c>
      <c r="BK157" s="33">
        <f t="shared" si="624"/>
        <v>5.7300000000000005E-4</v>
      </c>
      <c r="BL157" s="33">
        <f t="shared" si="624"/>
        <v>1.2200000000000003E-2</v>
      </c>
      <c r="BM157" s="33">
        <f t="shared" si="624"/>
        <v>0</v>
      </c>
      <c r="BN157" s="33">
        <f t="shared" si="624"/>
        <v>5.8E-4</v>
      </c>
      <c r="BO157" s="33">
        <f>BO139</f>
        <v>-4.6999999999999999E-4</v>
      </c>
      <c r="BP157" s="33">
        <f t="shared" ref="BP157:BQ157" si="625">BP139</f>
        <v>7.5000000000000002E-4</v>
      </c>
      <c r="BQ157" s="33">
        <f t="shared" si="625"/>
        <v>0.34</v>
      </c>
      <c r="BR157" s="33">
        <f>AK157</f>
        <v>0</v>
      </c>
      <c r="BS157" s="116">
        <f>BS139</f>
        <v>0</v>
      </c>
      <c r="BT157" s="122">
        <f t="shared" ref="BT157:BU157" si="626">BT139</f>
        <v>1.06</v>
      </c>
      <c r="BU157" s="33">
        <f t="shared" si="626"/>
        <v>0</v>
      </c>
      <c r="BV157" s="33">
        <f t="shared" ref="BV157:BW161" si="627">AM157</f>
        <v>6.7024E-2</v>
      </c>
      <c r="BW157" s="33">
        <f t="shared" si="627"/>
        <v>0.109636</v>
      </c>
      <c r="BX157" s="77">
        <f>BX151</f>
        <v>8.7100000000000009</v>
      </c>
      <c r="BY157" s="77">
        <f>BY151</f>
        <v>0</v>
      </c>
      <c r="BZ157" s="78">
        <f>BZ151</f>
        <v>0</v>
      </c>
      <c r="CA157" s="77">
        <f t="shared" si="415"/>
        <v>2092.62</v>
      </c>
      <c r="CB157" s="77">
        <f>(BH157+CA157)-((CI157*$AZ$1)+(CJ157*$AZ$1)+(K157*BL157))</f>
        <v>8129.4100000000008</v>
      </c>
      <c r="CC157" s="77">
        <f t="shared" ref="CC157" si="628">(CB157*BU157)+(CB157*BV157)+(BW157*CB157)</f>
        <v>1436.1415706000003</v>
      </c>
      <c r="CD157" s="77"/>
      <c r="CE157" s="27"/>
      <c r="CF157" s="79">
        <f>E158</f>
        <v>0.7</v>
      </c>
      <c r="CG157" s="79"/>
      <c r="CH157" s="79">
        <f t="shared" si="573"/>
        <v>1</v>
      </c>
      <c r="CI157" s="72">
        <f t="shared" ref="CI157:CI161" si="629">K157</f>
        <v>127749.99999999999</v>
      </c>
      <c r="CJ157" s="72">
        <f>K157-CI157</f>
        <v>0</v>
      </c>
      <c r="CK157" s="27"/>
      <c r="CL157" s="27"/>
      <c r="CM157" s="27"/>
      <c r="CN157" s="27">
        <f t="shared" ref="CN157:CN181" si="630">CN156</f>
        <v>-1.43</v>
      </c>
      <c r="CO157" s="27">
        <f t="shared" si="619"/>
        <v>-357.5</v>
      </c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</row>
    <row r="158" spans="1:242">
      <c r="A158" s="28" t="e">
        <f>A157+1</f>
        <v>#REF!</v>
      </c>
      <c r="B158" s="27"/>
      <c r="C158" s="28" t="s">
        <v>19</v>
      </c>
      <c r="D158" s="27"/>
      <c r="E158" s="85">
        <v>0.7</v>
      </c>
      <c r="F158" s="27"/>
      <c r="G158" s="72">
        <v>350</v>
      </c>
      <c r="H158" s="72"/>
      <c r="I158" s="86">
        <v>0</v>
      </c>
      <c r="J158" s="71"/>
      <c r="K158" s="72">
        <f>G158*730*AV158</f>
        <v>178850</v>
      </c>
      <c r="L158" s="73"/>
      <c r="M158" s="23">
        <f>AA158+AR158+AT158</f>
        <v>19164.625364</v>
      </c>
      <c r="N158" s="23"/>
      <c r="O158" s="130">
        <f t="shared" si="618"/>
        <v>20723.4686296</v>
      </c>
      <c r="P158" s="74"/>
      <c r="Q158" s="23">
        <f t="shared" ref="Q158:Q161" si="631">ROUND(O158-M158,2)</f>
        <v>1558.84</v>
      </c>
      <c r="R158" s="65"/>
      <c r="S158" s="26">
        <f t="shared" ref="S158:S161" si="632">ROUND(Q158/M158,3)</f>
        <v>8.1000000000000003E-2</v>
      </c>
      <c r="T158" s="27"/>
      <c r="U158" s="29">
        <f t="shared" ref="U158:U161" si="633">U152</f>
        <v>750</v>
      </c>
      <c r="V158" s="30">
        <f t="shared" si="553"/>
        <v>6.2920000000000004E-2</v>
      </c>
      <c r="W158" s="30">
        <f t="shared" si="553"/>
        <v>6.2920000000000004E-2</v>
      </c>
      <c r="X158" s="30">
        <f t="shared" ref="X158:Z161" si="634">X157</f>
        <v>0</v>
      </c>
      <c r="Y158" s="30">
        <f t="shared" si="634"/>
        <v>0</v>
      </c>
      <c r="Z158" s="30">
        <f t="shared" si="634"/>
        <v>0</v>
      </c>
      <c r="AA158" s="84">
        <f>ROUND(U158+(V158*AY158)+(W158*AZ158)+(AO158*G158),2)</f>
        <v>14964.24</v>
      </c>
      <c r="AB158" s="32"/>
      <c r="AC158" s="33">
        <f t="shared" ref="AC158:AC161" si="635">$AC$43</f>
        <v>1</v>
      </c>
      <c r="AD158" s="15">
        <f t="shared" si="566"/>
        <v>5.7300000000000005E-4</v>
      </c>
      <c r="AE158" s="33">
        <f t="shared" si="554"/>
        <v>1.2200000000000003E-2</v>
      </c>
      <c r="AF158" s="33">
        <f>AF$91</f>
        <v>0</v>
      </c>
      <c r="AG158" s="33">
        <f t="shared" si="554"/>
        <v>5.8E-4</v>
      </c>
      <c r="AH158" s="33">
        <f t="shared" si="554"/>
        <v>-4.6999999999999999E-4</v>
      </c>
      <c r="AI158" s="30">
        <f t="shared" si="554"/>
        <v>7.5000000000000002E-4</v>
      </c>
      <c r="AJ158" s="30">
        <f t="shared" si="554"/>
        <v>0.34</v>
      </c>
      <c r="AK158" s="76">
        <f t="shared" ref="AK158:AK161" si="636">AK157</f>
        <v>0</v>
      </c>
      <c r="AL158" s="76">
        <f t="shared" si="556"/>
        <v>0</v>
      </c>
      <c r="AM158" s="76">
        <f t="shared" si="556"/>
        <v>6.7024E-2</v>
      </c>
      <c r="AN158" s="76">
        <f t="shared" si="556"/>
        <v>0.109636</v>
      </c>
      <c r="AO158" s="77">
        <f t="shared" si="557"/>
        <v>8.4600000000000009</v>
      </c>
      <c r="AP158" s="78">
        <f t="shared" ref="AP158:AQ161" si="637">AP157</f>
        <v>0</v>
      </c>
      <c r="AQ158" s="78">
        <f>AQ157</f>
        <v>0</v>
      </c>
      <c r="AR158" s="77">
        <f>ROUND(AC158+(K158*(AD158+AE158+AF158+AG158+AI158+AK158+AH158))+(G158*AJ158),2)</f>
        <v>2558.2600000000002</v>
      </c>
      <c r="AS158" s="77">
        <f>ROUND((AA158+AR158)-((CI158*$AZ$1)+(CJ158*$AZ$1)+(K158*AE158)),2)</f>
        <v>9295.4</v>
      </c>
      <c r="AT158" s="77">
        <f t="shared" ref="AT158:AT161" si="638">(AS158*AL158)+(AS158*AM158)+(AN158*AS158)</f>
        <v>1642.125364</v>
      </c>
      <c r="AU158" s="27"/>
      <c r="AV158" s="79">
        <f>AV157</f>
        <v>0.7</v>
      </c>
      <c r="AW158" s="79"/>
      <c r="AX158" s="79">
        <f t="shared" si="592"/>
        <v>1</v>
      </c>
      <c r="AY158" s="72">
        <f>IF(G158*500&lt;K158,G158*500,K158)</f>
        <v>175000</v>
      </c>
      <c r="AZ158" s="72">
        <f>K158-AY158</f>
        <v>3850</v>
      </c>
      <c r="BA158" s="27"/>
      <c r="BB158" s="29">
        <f t="shared" ref="BB158:BG158" si="639">BB157</f>
        <v>838</v>
      </c>
      <c r="BC158" s="30">
        <f t="shared" si="639"/>
        <v>6.9650000000000004E-2</v>
      </c>
      <c r="BD158" s="30">
        <f t="shared" si="639"/>
        <v>6.9650000000000004E-2</v>
      </c>
      <c r="BE158" s="30">
        <f t="shared" si="639"/>
        <v>0</v>
      </c>
      <c r="BF158" s="30">
        <f t="shared" si="639"/>
        <v>0</v>
      </c>
      <c r="BG158" s="30">
        <f t="shared" si="639"/>
        <v>0</v>
      </c>
      <c r="BH158" s="84">
        <f>ROUND(BB158+(BC158*CI158)+(BD158*CJ158)+(BX158*G158),2)</f>
        <v>16343.4</v>
      </c>
      <c r="BI158" s="33">
        <f t="shared" si="624"/>
        <v>0</v>
      </c>
      <c r="BJ158" s="33">
        <f t="shared" si="624"/>
        <v>1</v>
      </c>
      <c r="BK158" s="33">
        <f t="shared" si="624"/>
        <v>5.7300000000000005E-4</v>
      </c>
      <c r="BL158" s="33">
        <f t="shared" si="624"/>
        <v>1.2200000000000003E-2</v>
      </c>
      <c r="BM158" s="33">
        <f t="shared" si="624"/>
        <v>0</v>
      </c>
      <c r="BN158" s="33">
        <f t="shared" si="624"/>
        <v>5.8E-4</v>
      </c>
      <c r="BO158" s="33">
        <f t="shared" si="444"/>
        <v>-4.6999999999999999E-4</v>
      </c>
      <c r="BP158" s="33">
        <f t="shared" si="445"/>
        <v>7.5000000000000002E-4</v>
      </c>
      <c r="BQ158" s="33">
        <f t="shared" si="446"/>
        <v>0.34</v>
      </c>
      <c r="BR158" s="33">
        <f>AK158</f>
        <v>0</v>
      </c>
      <c r="BS158" s="116">
        <f t="shared" ref="BS158:BT171" si="640">BS157</f>
        <v>0</v>
      </c>
      <c r="BT158" s="122">
        <f t="shared" si="640"/>
        <v>1.06</v>
      </c>
      <c r="BU158" s="33">
        <f t="shared" si="512"/>
        <v>0</v>
      </c>
      <c r="BV158" s="33">
        <f t="shared" si="627"/>
        <v>6.7024E-2</v>
      </c>
      <c r="BW158" s="33">
        <f t="shared" si="627"/>
        <v>0.109636</v>
      </c>
      <c r="BX158" s="77">
        <f t="shared" ref="BX158:BY158" si="641">BX152</f>
        <v>8.7100000000000009</v>
      </c>
      <c r="BY158" s="77">
        <f t="shared" si="641"/>
        <v>0</v>
      </c>
      <c r="BZ158" s="78">
        <f t="shared" ref="BZ158:BZ161" si="642">BZ157</f>
        <v>0</v>
      </c>
      <c r="CA158" s="77">
        <f t="shared" si="415"/>
        <v>2929.26</v>
      </c>
      <c r="CB158" s="77">
        <f>(BH158+CA158)-((CI158*$AZ$1)+(CJ158*$AZ$1)+(K158*BL158))</f>
        <v>11045.560000000001</v>
      </c>
      <c r="CC158" s="77">
        <f t="shared" ref="CC158:CC161" si="643">(CB158*BU158)+(CB158*BV158)+(BW158*CB158)</f>
        <v>1951.3086296000001</v>
      </c>
      <c r="CD158" s="77"/>
      <c r="CE158" s="27"/>
      <c r="CF158" s="79">
        <f>CF157</f>
        <v>0.7</v>
      </c>
      <c r="CG158" s="79"/>
      <c r="CH158" s="79">
        <f t="shared" si="573"/>
        <v>1</v>
      </c>
      <c r="CI158" s="72">
        <f t="shared" si="629"/>
        <v>178850</v>
      </c>
      <c r="CJ158" s="72">
        <f>K158-CI158</f>
        <v>0</v>
      </c>
      <c r="CK158" s="27"/>
      <c r="CL158" s="27"/>
      <c r="CM158" s="27"/>
      <c r="CN158" s="27">
        <f t="shared" si="630"/>
        <v>-1.43</v>
      </c>
      <c r="CO158" s="27">
        <f t="shared" si="619"/>
        <v>-500.5</v>
      </c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</row>
    <row r="159" spans="1:242">
      <c r="A159" s="28" t="e">
        <f>A158+1</f>
        <v>#REF!</v>
      </c>
      <c r="B159" s="27"/>
      <c r="C159" s="65"/>
      <c r="D159" s="27"/>
      <c r="E159" s="85"/>
      <c r="F159" s="27"/>
      <c r="G159" s="72">
        <v>450</v>
      </c>
      <c r="H159" s="72"/>
      <c r="I159" s="86">
        <v>0</v>
      </c>
      <c r="J159" s="71"/>
      <c r="K159" s="72">
        <f>G159*730*AV159</f>
        <v>229949.99999999997</v>
      </c>
      <c r="L159" s="73"/>
      <c r="M159" s="23">
        <f>AA159+AR159+AT159</f>
        <v>24387.758355600003</v>
      </c>
      <c r="N159" s="23"/>
      <c r="O159" s="130">
        <f t="shared" si="618"/>
        <v>26362.409221800001</v>
      </c>
      <c r="P159" s="74"/>
      <c r="Q159" s="23">
        <f t="shared" si="631"/>
        <v>1974.65</v>
      </c>
      <c r="R159" s="65"/>
      <c r="S159" s="26">
        <f t="shared" si="632"/>
        <v>8.1000000000000003E-2</v>
      </c>
      <c r="T159" s="27"/>
      <c r="U159" s="29">
        <f t="shared" si="633"/>
        <v>750</v>
      </c>
      <c r="V159" s="30">
        <f t="shared" ref="V159:W161" si="644">V$139</f>
        <v>6.2920000000000004E-2</v>
      </c>
      <c r="W159" s="30">
        <f t="shared" si="644"/>
        <v>6.2920000000000004E-2</v>
      </c>
      <c r="X159" s="30">
        <f t="shared" si="634"/>
        <v>0</v>
      </c>
      <c r="Y159" s="30">
        <f t="shared" si="634"/>
        <v>0</v>
      </c>
      <c r="Z159" s="30">
        <f t="shared" si="634"/>
        <v>0</v>
      </c>
      <c r="AA159" s="84">
        <f>ROUND(U159+(V159*AY159)+(W159*AZ159)+(AO159*G159),2)</f>
        <v>19025.45</v>
      </c>
      <c r="AB159" s="32"/>
      <c r="AC159" s="33">
        <f t="shared" si="635"/>
        <v>1</v>
      </c>
      <c r="AD159" s="15">
        <f t="shared" si="566"/>
        <v>5.7300000000000005E-4</v>
      </c>
      <c r="AE159" s="33">
        <f t="shared" si="554"/>
        <v>1.2200000000000003E-2</v>
      </c>
      <c r="AF159" s="33">
        <f t="shared" ref="AF159:AF161" si="645">AF$91</f>
        <v>0</v>
      </c>
      <c r="AG159" s="33">
        <f t="shared" si="554"/>
        <v>5.8E-4</v>
      </c>
      <c r="AH159" s="33">
        <f t="shared" si="554"/>
        <v>-4.6999999999999999E-4</v>
      </c>
      <c r="AI159" s="30">
        <f t="shared" si="554"/>
        <v>7.5000000000000002E-4</v>
      </c>
      <c r="AJ159" s="30">
        <f t="shared" si="554"/>
        <v>0.34</v>
      </c>
      <c r="AK159" s="76">
        <f t="shared" si="636"/>
        <v>0</v>
      </c>
      <c r="AL159" s="76">
        <f t="shared" ref="AL159:AN161" si="646">AL$139</f>
        <v>0</v>
      </c>
      <c r="AM159" s="76">
        <f t="shared" si="646"/>
        <v>6.7024E-2</v>
      </c>
      <c r="AN159" s="76">
        <f t="shared" si="646"/>
        <v>0.109636</v>
      </c>
      <c r="AO159" s="77">
        <f t="shared" si="557"/>
        <v>8.4600000000000009</v>
      </c>
      <c r="AP159" s="78">
        <f t="shared" si="637"/>
        <v>0</v>
      </c>
      <c r="AQ159" s="78">
        <f t="shared" si="637"/>
        <v>0</v>
      </c>
      <c r="AR159" s="77">
        <f>ROUND(AC159+(K159*(AD159+AE159+AF159+AG159+AI159+AK159+AH159))+(G159*AJ159),2)</f>
        <v>3288.91</v>
      </c>
      <c r="AS159" s="77">
        <f>ROUND((AA159+AR159)-((CI159*$AZ$1)+(CJ159*$AZ$1)+(K159*AE159)),2)</f>
        <v>11736.66</v>
      </c>
      <c r="AT159" s="77">
        <f t="shared" si="638"/>
        <v>2073.3983556000003</v>
      </c>
      <c r="AU159" s="27"/>
      <c r="AV159" s="79">
        <f>AV158</f>
        <v>0.7</v>
      </c>
      <c r="AW159" s="79"/>
      <c r="AX159" s="79">
        <f t="shared" si="592"/>
        <v>1</v>
      </c>
      <c r="AY159" s="72">
        <f>IF(G159*500&lt;K159,G159*500,K159)</f>
        <v>225000</v>
      </c>
      <c r="AZ159" s="72">
        <f>K159-AY159</f>
        <v>4949.9999999999709</v>
      </c>
      <c r="BA159" s="27"/>
      <c r="BB159" s="29">
        <f t="shared" ref="BB159:BG159" si="647">BB158</f>
        <v>838</v>
      </c>
      <c r="BC159" s="30">
        <f t="shared" si="647"/>
        <v>6.9650000000000004E-2</v>
      </c>
      <c r="BD159" s="30">
        <f t="shared" si="647"/>
        <v>6.9650000000000004E-2</v>
      </c>
      <c r="BE159" s="30">
        <f t="shared" si="647"/>
        <v>0</v>
      </c>
      <c r="BF159" s="30">
        <f t="shared" si="647"/>
        <v>0</v>
      </c>
      <c r="BG159" s="30">
        <f t="shared" si="647"/>
        <v>0</v>
      </c>
      <c r="BH159" s="84">
        <f>ROUND(BB159+(BC159*CI159)+(BD159*CJ159)+(BX159*G159),2)</f>
        <v>20773.52</v>
      </c>
      <c r="BI159" s="33">
        <f t="shared" si="624"/>
        <v>0</v>
      </c>
      <c r="BJ159" s="33">
        <f t="shared" si="624"/>
        <v>1</v>
      </c>
      <c r="BK159" s="33">
        <f t="shared" si="624"/>
        <v>5.7300000000000005E-4</v>
      </c>
      <c r="BL159" s="33">
        <f t="shared" si="624"/>
        <v>1.2200000000000003E-2</v>
      </c>
      <c r="BM159" s="33">
        <f t="shared" si="624"/>
        <v>0</v>
      </c>
      <c r="BN159" s="33">
        <f t="shared" si="624"/>
        <v>5.8E-4</v>
      </c>
      <c r="BO159" s="33">
        <f t="shared" si="444"/>
        <v>-4.6999999999999999E-4</v>
      </c>
      <c r="BP159" s="33">
        <f t="shared" si="445"/>
        <v>7.5000000000000002E-4</v>
      </c>
      <c r="BQ159" s="33">
        <f t="shared" si="446"/>
        <v>0.34</v>
      </c>
      <c r="BR159" s="33">
        <f>AK159</f>
        <v>0</v>
      </c>
      <c r="BS159" s="116">
        <f t="shared" si="640"/>
        <v>0</v>
      </c>
      <c r="BT159" s="122">
        <f t="shared" si="640"/>
        <v>1.06</v>
      </c>
      <c r="BU159" s="33">
        <f t="shared" si="512"/>
        <v>0</v>
      </c>
      <c r="BV159" s="33">
        <f t="shared" si="627"/>
        <v>6.7024E-2</v>
      </c>
      <c r="BW159" s="33">
        <f t="shared" si="627"/>
        <v>0.109636</v>
      </c>
      <c r="BX159" s="77">
        <f t="shared" ref="BX159:BY159" si="648">BX153</f>
        <v>8.7100000000000009</v>
      </c>
      <c r="BY159" s="77">
        <f t="shared" si="648"/>
        <v>0</v>
      </c>
      <c r="BZ159" s="78">
        <f t="shared" si="642"/>
        <v>0</v>
      </c>
      <c r="CA159" s="77">
        <f t="shared" si="415"/>
        <v>3765.91</v>
      </c>
      <c r="CB159" s="77">
        <f>(BH159+CA159)-((CI159*$AZ$1)+(CJ159*$AZ$1)+(K159*BL159))</f>
        <v>13961.730000000001</v>
      </c>
      <c r="CC159" s="77">
        <f t="shared" si="643"/>
        <v>2466.4792218000002</v>
      </c>
      <c r="CD159" s="77"/>
      <c r="CE159" s="27"/>
      <c r="CF159" s="79">
        <f>CF158</f>
        <v>0.7</v>
      </c>
      <c r="CG159" s="79"/>
      <c r="CH159" s="79">
        <f t="shared" si="573"/>
        <v>1</v>
      </c>
      <c r="CI159" s="72">
        <f t="shared" si="629"/>
        <v>229949.99999999997</v>
      </c>
      <c r="CJ159" s="72">
        <f>K159-CI159</f>
        <v>0</v>
      </c>
      <c r="CK159" s="27"/>
      <c r="CL159" s="27"/>
      <c r="CM159" s="27"/>
      <c r="CN159" s="27">
        <f t="shared" si="630"/>
        <v>-1.43</v>
      </c>
      <c r="CO159" s="27">
        <f t="shared" si="619"/>
        <v>-643.5</v>
      </c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</row>
    <row r="160" spans="1:242">
      <c r="A160" s="28" t="e">
        <f>A159+1</f>
        <v>#REF!</v>
      </c>
      <c r="B160" s="27"/>
      <c r="C160" s="28"/>
      <c r="D160" s="27"/>
      <c r="E160" s="18"/>
      <c r="F160" s="27"/>
      <c r="G160" s="72">
        <v>600</v>
      </c>
      <c r="H160" s="72"/>
      <c r="I160" s="86">
        <v>0</v>
      </c>
      <c r="J160" s="71"/>
      <c r="K160" s="72">
        <f>G160*730*AV160</f>
        <v>306600</v>
      </c>
      <c r="L160" s="73"/>
      <c r="M160" s="23">
        <f>AA160+AR160+AT160</f>
        <v>32222.457843</v>
      </c>
      <c r="N160" s="23"/>
      <c r="O160" s="130">
        <f t="shared" si="618"/>
        <v>34820.8024602</v>
      </c>
      <c r="P160" s="74"/>
      <c r="Q160" s="23">
        <f t="shared" si="631"/>
        <v>2598.34</v>
      </c>
      <c r="R160" s="65"/>
      <c r="S160" s="26">
        <f t="shared" si="632"/>
        <v>8.1000000000000003E-2</v>
      </c>
      <c r="T160" s="27"/>
      <c r="U160" s="29">
        <f t="shared" si="633"/>
        <v>750</v>
      </c>
      <c r="V160" s="30">
        <f t="shared" si="644"/>
        <v>6.2920000000000004E-2</v>
      </c>
      <c r="W160" s="30">
        <f t="shared" si="644"/>
        <v>6.2920000000000004E-2</v>
      </c>
      <c r="X160" s="30">
        <f t="shared" si="634"/>
        <v>0</v>
      </c>
      <c r="Y160" s="30">
        <f t="shared" si="634"/>
        <v>0</v>
      </c>
      <c r="Z160" s="30">
        <f t="shared" si="634"/>
        <v>0</v>
      </c>
      <c r="AA160" s="84">
        <f>ROUND(U160+(V160*AY160)+(W160*AZ160)+(AO160*G160),2)</f>
        <v>25117.27</v>
      </c>
      <c r="AB160" s="32"/>
      <c r="AC160" s="33">
        <f t="shared" si="635"/>
        <v>1</v>
      </c>
      <c r="AD160" s="15">
        <f t="shared" si="566"/>
        <v>5.7300000000000005E-4</v>
      </c>
      <c r="AE160" s="33">
        <f t="shared" si="554"/>
        <v>1.2200000000000003E-2</v>
      </c>
      <c r="AF160" s="33">
        <f t="shared" si="645"/>
        <v>0</v>
      </c>
      <c r="AG160" s="33">
        <f t="shared" si="554"/>
        <v>5.8E-4</v>
      </c>
      <c r="AH160" s="33">
        <f t="shared" si="554"/>
        <v>-4.6999999999999999E-4</v>
      </c>
      <c r="AI160" s="30">
        <f t="shared" si="554"/>
        <v>7.5000000000000002E-4</v>
      </c>
      <c r="AJ160" s="30">
        <f t="shared" si="554"/>
        <v>0.34</v>
      </c>
      <c r="AK160" s="76">
        <f t="shared" si="636"/>
        <v>0</v>
      </c>
      <c r="AL160" s="76">
        <f t="shared" si="646"/>
        <v>0</v>
      </c>
      <c r="AM160" s="76">
        <f t="shared" si="646"/>
        <v>6.7024E-2</v>
      </c>
      <c r="AN160" s="76">
        <f t="shared" si="646"/>
        <v>0.109636</v>
      </c>
      <c r="AO160" s="77">
        <f t="shared" si="557"/>
        <v>8.4600000000000009</v>
      </c>
      <c r="AP160" s="78">
        <f t="shared" si="637"/>
        <v>0</v>
      </c>
      <c r="AQ160" s="78">
        <f t="shared" si="637"/>
        <v>0</v>
      </c>
      <c r="AR160" s="77">
        <f>ROUND(AC160+(K160*(AD160+AE160+AF160+AG160+AI160+AK160+AH160))+(G160*AJ160),2)</f>
        <v>4384.88</v>
      </c>
      <c r="AS160" s="77">
        <f>ROUND((AA160+AR160)-((CI160*$AZ$1)+(CJ160*$AZ$1)+(K160*AE160)),2)</f>
        <v>15398.55</v>
      </c>
      <c r="AT160" s="77">
        <f t="shared" si="638"/>
        <v>2720.3078429999996</v>
      </c>
      <c r="AU160" s="27"/>
      <c r="AV160" s="79">
        <f>AV159</f>
        <v>0.7</v>
      </c>
      <c r="AW160" s="79"/>
      <c r="AX160" s="79">
        <f t="shared" si="592"/>
        <v>1</v>
      </c>
      <c r="AY160" s="72">
        <f>IF(G160*500&lt;K160,G160*500,K160)</f>
        <v>300000</v>
      </c>
      <c r="AZ160" s="72">
        <f>K160-AY160</f>
        <v>6600</v>
      </c>
      <c r="BA160" s="27"/>
      <c r="BB160" s="29">
        <f t="shared" ref="BB160:BG160" si="649">BB159</f>
        <v>838</v>
      </c>
      <c r="BC160" s="30">
        <f t="shared" si="649"/>
        <v>6.9650000000000004E-2</v>
      </c>
      <c r="BD160" s="30">
        <f t="shared" si="649"/>
        <v>6.9650000000000004E-2</v>
      </c>
      <c r="BE160" s="30">
        <f t="shared" si="649"/>
        <v>0</v>
      </c>
      <c r="BF160" s="30">
        <f t="shared" si="649"/>
        <v>0</v>
      </c>
      <c r="BG160" s="30">
        <f t="shared" si="649"/>
        <v>0</v>
      </c>
      <c r="BH160" s="84">
        <f>ROUND(BB160+(BC160*CI160)+(BD160*CJ160)+(BX160*G160),2)</f>
        <v>27418.69</v>
      </c>
      <c r="BI160" s="33">
        <f t="shared" si="624"/>
        <v>0</v>
      </c>
      <c r="BJ160" s="33">
        <f t="shared" si="624"/>
        <v>1</v>
      </c>
      <c r="BK160" s="33">
        <f t="shared" si="624"/>
        <v>5.7300000000000005E-4</v>
      </c>
      <c r="BL160" s="33">
        <f t="shared" si="624"/>
        <v>1.2200000000000003E-2</v>
      </c>
      <c r="BM160" s="33">
        <f t="shared" si="624"/>
        <v>0</v>
      </c>
      <c r="BN160" s="33">
        <f t="shared" si="624"/>
        <v>5.8E-4</v>
      </c>
      <c r="BO160" s="33">
        <f t="shared" si="444"/>
        <v>-4.6999999999999999E-4</v>
      </c>
      <c r="BP160" s="33">
        <f t="shared" si="445"/>
        <v>7.5000000000000002E-4</v>
      </c>
      <c r="BQ160" s="33">
        <f t="shared" si="446"/>
        <v>0.34</v>
      </c>
      <c r="BR160" s="33">
        <f>AK160</f>
        <v>0</v>
      </c>
      <c r="BS160" s="116">
        <f t="shared" si="640"/>
        <v>0</v>
      </c>
      <c r="BT160" s="122">
        <f t="shared" si="640"/>
        <v>1.06</v>
      </c>
      <c r="BU160" s="33">
        <f t="shared" si="512"/>
        <v>0</v>
      </c>
      <c r="BV160" s="33">
        <f t="shared" si="627"/>
        <v>6.7024E-2</v>
      </c>
      <c r="BW160" s="33">
        <f t="shared" si="627"/>
        <v>0.109636</v>
      </c>
      <c r="BX160" s="77">
        <f t="shared" ref="BX160:BY160" si="650">BX154</f>
        <v>8.7100000000000009</v>
      </c>
      <c r="BY160" s="77">
        <f t="shared" si="650"/>
        <v>0</v>
      </c>
      <c r="BZ160" s="78">
        <f t="shared" si="642"/>
        <v>0</v>
      </c>
      <c r="CA160" s="77">
        <f t="shared" si="415"/>
        <v>5020.88</v>
      </c>
      <c r="CB160" s="77">
        <f>(BH160+CA160)-((CI160*$AZ$1)+(CJ160*$AZ$1)+(K160*BL160))</f>
        <v>18335.97</v>
      </c>
      <c r="CC160" s="77">
        <f t="shared" si="643"/>
        <v>3239.2324601999999</v>
      </c>
      <c r="CD160" s="77"/>
      <c r="CE160" s="27"/>
      <c r="CF160" s="79">
        <f>CF159</f>
        <v>0.7</v>
      </c>
      <c r="CG160" s="79"/>
      <c r="CH160" s="79">
        <f t="shared" si="573"/>
        <v>1</v>
      </c>
      <c r="CI160" s="72">
        <f t="shared" si="629"/>
        <v>306600</v>
      </c>
      <c r="CJ160" s="72">
        <f>K160-CI160</f>
        <v>0</v>
      </c>
      <c r="CK160" s="27"/>
      <c r="CL160" s="27"/>
      <c r="CM160" s="27"/>
      <c r="CN160" s="27">
        <f t="shared" si="630"/>
        <v>-1.43</v>
      </c>
      <c r="CO160" s="27">
        <f t="shared" si="619"/>
        <v>-858</v>
      </c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</row>
    <row r="161" spans="1:242">
      <c r="A161" s="28" t="e">
        <f>A160+1</f>
        <v>#REF!</v>
      </c>
      <c r="B161" s="27"/>
      <c r="C161" s="28"/>
      <c r="D161" s="27"/>
      <c r="E161" s="18"/>
      <c r="F161" s="27"/>
      <c r="G161" s="72">
        <v>750</v>
      </c>
      <c r="H161" s="72"/>
      <c r="I161" s="86">
        <v>0</v>
      </c>
      <c r="J161" s="71"/>
      <c r="K161" s="72">
        <f>G161*730*AV161</f>
        <v>383250</v>
      </c>
      <c r="L161" s="73"/>
      <c r="M161" s="23">
        <f>AA161+AR161+AT161</f>
        <v>40057.157330400005</v>
      </c>
      <c r="N161" s="23"/>
      <c r="O161" s="130">
        <f t="shared" si="618"/>
        <v>43279.1956986</v>
      </c>
      <c r="P161" s="74"/>
      <c r="Q161" s="23">
        <f t="shared" si="631"/>
        <v>3222.04</v>
      </c>
      <c r="R161" s="65"/>
      <c r="S161" s="26">
        <f t="shared" si="632"/>
        <v>0.08</v>
      </c>
      <c r="T161" s="27"/>
      <c r="U161" s="29">
        <f t="shared" si="633"/>
        <v>750</v>
      </c>
      <c r="V161" s="30">
        <f t="shared" si="644"/>
        <v>6.2920000000000004E-2</v>
      </c>
      <c r="W161" s="30">
        <f t="shared" si="644"/>
        <v>6.2920000000000004E-2</v>
      </c>
      <c r="X161" s="30">
        <f t="shared" si="634"/>
        <v>0</v>
      </c>
      <c r="Y161" s="30">
        <f t="shared" si="634"/>
        <v>0</v>
      </c>
      <c r="Z161" s="30">
        <f t="shared" si="634"/>
        <v>0</v>
      </c>
      <c r="AA161" s="84">
        <f>ROUND(U161+(V161*AY161)+(W161*AZ161)+(AO161*G161),2)</f>
        <v>31209.09</v>
      </c>
      <c r="AB161" s="32"/>
      <c r="AC161" s="33">
        <f t="shared" si="635"/>
        <v>1</v>
      </c>
      <c r="AD161" s="15">
        <f t="shared" si="566"/>
        <v>5.7300000000000005E-4</v>
      </c>
      <c r="AE161" s="33">
        <f t="shared" si="554"/>
        <v>1.2200000000000003E-2</v>
      </c>
      <c r="AF161" s="33">
        <f t="shared" si="645"/>
        <v>0</v>
      </c>
      <c r="AG161" s="33">
        <f t="shared" si="554"/>
        <v>5.8E-4</v>
      </c>
      <c r="AH161" s="33">
        <f t="shared" si="554"/>
        <v>-4.6999999999999999E-4</v>
      </c>
      <c r="AI161" s="30">
        <f t="shared" si="554"/>
        <v>7.5000000000000002E-4</v>
      </c>
      <c r="AJ161" s="30">
        <f t="shared" si="554"/>
        <v>0.34</v>
      </c>
      <c r="AK161" s="76">
        <f t="shared" si="636"/>
        <v>0</v>
      </c>
      <c r="AL161" s="76">
        <f t="shared" si="646"/>
        <v>0</v>
      </c>
      <c r="AM161" s="76">
        <f t="shared" si="646"/>
        <v>6.7024E-2</v>
      </c>
      <c r="AN161" s="76">
        <f t="shared" si="646"/>
        <v>0.109636</v>
      </c>
      <c r="AO161" s="77">
        <f t="shared" si="557"/>
        <v>8.4600000000000009</v>
      </c>
      <c r="AP161" s="78">
        <f t="shared" si="637"/>
        <v>0</v>
      </c>
      <c r="AQ161" s="78">
        <f t="shared" si="637"/>
        <v>0</v>
      </c>
      <c r="AR161" s="77">
        <f>ROUND(AC161+(K161*(AD161+AE161+AF161+AG161+AI161+AK161+AH161))+(G161*AJ161),2)</f>
        <v>5480.85</v>
      </c>
      <c r="AS161" s="77">
        <f>ROUND((AA161+AR161)-((CI161*$AZ$1)+(CJ161*$AZ$1)+(K161*AE161)),2)</f>
        <v>19060.439999999999</v>
      </c>
      <c r="AT161" s="77">
        <f t="shared" si="638"/>
        <v>3367.2173303999998</v>
      </c>
      <c r="AU161" s="27"/>
      <c r="AV161" s="79">
        <f>AV160</f>
        <v>0.7</v>
      </c>
      <c r="AW161" s="79"/>
      <c r="AX161" s="79">
        <f t="shared" si="592"/>
        <v>1</v>
      </c>
      <c r="AY161" s="72">
        <f>IF(G161*500&lt;K161,G161*500,K161)</f>
        <v>375000</v>
      </c>
      <c r="AZ161" s="72">
        <f>K161-AY161</f>
        <v>8250</v>
      </c>
      <c r="BA161" s="27"/>
      <c r="BB161" s="29">
        <f t="shared" ref="BB161:BG161" si="651">BB160</f>
        <v>838</v>
      </c>
      <c r="BC161" s="30">
        <f t="shared" si="651"/>
        <v>6.9650000000000004E-2</v>
      </c>
      <c r="BD161" s="30">
        <f t="shared" si="651"/>
        <v>6.9650000000000004E-2</v>
      </c>
      <c r="BE161" s="30">
        <f t="shared" si="651"/>
        <v>0</v>
      </c>
      <c r="BF161" s="30">
        <f t="shared" si="651"/>
        <v>0</v>
      </c>
      <c r="BG161" s="30">
        <f t="shared" si="651"/>
        <v>0</v>
      </c>
      <c r="BH161" s="84">
        <f>ROUND(BB161+(BC161*CI161)+(BD161*CJ161)+(BX161*G161),2)</f>
        <v>34063.86</v>
      </c>
      <c r="BI161" s="33">
        <f t="shared" si="624"/>
        <v>0</v>
      </c>
      <c r="BJ161" s="33">
        <f t="shared" si="624"/>
        <v>1</v>
      </c>
      <c r="BK161" s="33">
        <f t="shared" si="624"/>
        <v>5.7300000000000005E-4</v>
      </c>
      <c r="BL161" s="33">
        <f t="shared" si="624"/>
        <v>1.2200000000000003E-2</v>
      </c>
      <c r="BM161" s="33">
        <f t="shared" si="624"/>
        <v>0</v>
      </c>
      <c r="BN161" s="33">
        <f t="shared" si="624"/>
        <v>5.8E-4</v>
      </c>
      <c r="BO161" s="33">
        <f t="shared" si="444"/>
        <v>-4.6999999999999999E-4</v>
      </c>
      <c r="BP161" s="33">
        <f t="shared" si="445"/>
        <v>7.5000000000000002E-4</v>
      </c>
      <c r="BQ161" s="33">
        <f t="shared" si="446"/>
        <v>0.34</v>
      </c>
      <c r="BR161" s="33">
        <f>AK161</f>
        <v>0</v>
      </c>
      <c r="BS161" s="116">
        <f t="shared" si="640"/>
        <v>0</v>
      </c>
      <c r="BT161" s="122">
        <f t="shared" si="640"/>
        <v>1.06</v>
      </c>
      <c r="BU161" s="33">
        <f t="shared" si="512"/>
        <v>0</v>
      </c>
      <c r="BV161" s="33">
        <f t="shared" si="627"/>
        <v>6.7024E-2</v>
      </c>
      <c r="BW161" s="33">
        <f t="shared" si="627"/>
        <v>0.109636</v>
      </c>
      <c r="BX161" s="77">
        <f t="shared" ref="BX161:BY161" si="652">BX155</f>
        <v>8.7100000000000009</v>
      </c>
      <c r="BY161" s="77">
        <f t="shared" si="652"/>
        <v>0</v>
      </c>
      <c r="BZ161" s="78">
        <f t="shared" si="642"/>
        <v>0</v>
      </c>
      <c r="CA161" s="77">
        <f t="shared" si="415"/>
        <v>6275.85</v>
      </c>
      <c r="CB161" s="77">
        <f>(BH161+CA161)-((CI161*$AZ$1)+(CJ161*$AZ$1)+(K161*BL161))</f>
        <v>22710.21</v>
      </c>
      <c r="CC161" s="77">
        <f t="shared" si="643"/>
        <v>4011.9856985999995</v>
      </c>
      <c r="CD161" s="77"/>
      <c r="CE161" s="27"/>
      <c r="CF161" s="79">
        <f>CF160</f>
        <v>0.7</v>
      </c>
      <c r="CG161" s="79"/>
      <c r="CH161" s="79">
        <f t="shared" si="573"/>
        <v>1</v>
      </c>
      <c r="CI161" s="72">
        <f t="shared" si="629"/>
        <v>383250</v>
      </c>
      <c r="CJ161" s="72">
        <f>K161-CI161</f>
        <v>0</v>
      </c>
      <c r="CK161" s="27"/>
      <c r="CL161" s="27"/>
      <c r="CM161" s="27"/>
      <c r="CN161" s="27">
        <f t="shared" si="630"/>
        <v>-1.43</v>
      </c>
      <c r="CO161" s="27">
        <f t="shared" si="619"/>
        <v>-1072.5</v>
      </c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</row>
    <row r="162" spans="1:242">
      <c r="A162" s="28"/>
      <c r="B162" s="27"/>
      <c r="C162" s="28"/>
      <c r="D162" s="27"/>
      <c r="E162" s="18"/>
      <c r="F162" s="27"/>
      <c r="G162" s="72"/>
      <c r="H162" s="72"/>
      <c r="I162" s="86"/>
      <c r="J162" s="71"/>
      <c r="K162" s="72"/>
      <c r="L162" s="73"/>
      <c r="M162" s="23"/>
      <c r="N162" s="23"/>
      <c r="O162" s="130">
        <f t="shared" si="618"/>
        <v>0</v>
      </c>
      <c r="P162" s="74"/>
      <c r="Q162" s="23"/>
      <c r="R162" s="65"/>
      <c r="S162" s="26"/>
      <c r="T162" s="27"/>
      <c r="U162" s="29"/>
      <c r="V162" s="30"/>
      <c r="W162" s="30"/>
      <c r="X162" s="30"/>
      <c r="Y162" s="30"/>
      <c r="Z162" s="30"/>
      <c r="AA162" s="31"/>
      <c r="AB162" s="32"/>
      <c r="AC162" s="33"/>
      <c r="AE162" s="33"/>
      <c r="AF162" s="33"/>
      <c r="AG162" s="33"/>
      <c r="AH162" s="33"/>
      <c r="AI162" s="30"/>
      <c r="AJ162" s="30"/>
      <c r="AK162" s="76"/>
      <c r="AL162" s="76"/>
      <c r="AM162" s="76"/>
      <c r="AN162" s="76"/>
      <c r="AO162" s="77"/>
      <c r="AP162" s="78"/>
      <c r="AQ162" s="90"/>
      <c r="AR162" s="77"/>
      <c r="AS162" s="77"/>
      <c r="AT162" s="77"/>
      <c r="AU162" s="27"/>
      <c r="AV162" s="79"/>
      <c r="AW162" s="79"/>
      <c r="AX162" s="79"/>
      <c r="AY162" s="79"/>
      <c r="AZ162" s="79"/>
      <c r="BA162" s="27"/>
      <c r="BB162" s="29"/>
      <c r="BC162" s="30"/>
      <c r="BD162" s="30"/>
      <c r="BE162" s="30"/>
      <c r="BF162" s="30"/>
      <c r="BG162" s="30"/>
      <c r="BH162" s="84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116"/>
      <c r="BT162" s="116"/>
      <c r="BU162" s="33"/>
      <c r="BV162" s="33"/>
      <c r="BW162" s="33"/>
      <c r="BX162" s="77"/>
      <c r="BY162" s="77"/>
      <c r="BZ162" s="90"/>
      <c r="CA162" s="77"/>
      <c r="CB162" s="77"/>
      <c r="CC162" s="77"/>
      <c r="CD162" s="77"/>
      <c r="CE162" s="27"/>
      <c r="CF162" s="79"/>
      <c r="CG162" s="79"/>
      <c r="CH162" s="79"/>
      <c r="CI162" s="72"/>
      <c r="CJ162" s="72"/>
      <c r="CK162" s="27"/>
      <c r="CL162" s="27"/>
      <c r="CM162" s="27"/>
      <c r="CN162" s="27">
        <f t="shared" si="630"/>
        <v>-1.43</v>
      </c>
      <c r="CO162" s="27">
        <f t="shared" si="619"/>
        <v>0</v>
      </c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</row>
    <row r="163" spans="1:242">
      <c r="A163" s="28" t="e">
        <f>A161+1</f>
        <v>#REF!</v>
      </c>
      <c r="B163" s="27"/>
      <c r="C163" s="69" t="s">
        <v>38</v>
      </c>
      <c r="D163" s="68"/>
      <c r="E163" s="69" t="s">
        <v>38</v>
      </c>
      <c r="F163" s="27"/>
      <c r="G163" s="72">
        <v>250</v>
      </c>
      <c r="H163" s="72"/>
      <c r="I163" s="86">
        <v>0</v>
      </c>
      <c r="J163" s="71"/>
      <c r="K163" s="72">
        <f>G163*730*AV163</f>
        <v>91250</v>
      </c>
      <c r="L163" s="73"/>
      <c r="M163" s="23">
        <f>AA163+AR163+AT163</f>
        <v>10796.432845400001</v>
      </c>
      <c r="N163" s="23"/>
      <c r="O163" s="130">
        <f t="shared" si="618"/>
        <v>11624.382495599999</v>
      </c>
      <c r="P163" s="74"/>
      <c r="Q163" s="23">
        <f t="shared" ref="Q163" si="653">ROUND(O163-M163,2)</f>
        <v>827.95</v>
      </c>
      <c r="R163" s="65"/>
      <c r="S163" s="26">
        <f t="shared" ref="S163" si="654">ROUND(Q163/M163,3)</f>
        <v>7.6999999999999999E-2</v>
      </c>
      <c r="T163" s="27"/>
      <c r="U163" s="29">
        <v>750</v>
      </c>
      <c r="V163" s="30">
        <v>6.198E-2</v>
      </c>
      <c r="W163" s="30">
        <f>V163</f>
        <v>6.198E-2</v>
      </c>
      <c r="X163" s="30">
        <v>0</v>
      </c>
      <c r="Y163" s="30">
        <v>0</v>
      </c>
      <c r="Z163" s="30">
        <v>0</v>
      </c>
      <c r="AA163" s="84">
        <f>ROUND(U163+(V163*AY163)+(W163*AZ163)+(AO163*G163),2)</f>
        <v>8475.68</v>
      </c>
      <c r="AB163" s="32"/>
      <c r="AC163" s="33">
        <f>$AC$43</f>
        <v>1</v>
      </c>
      <c r="AD163" s="15">
        <f t="shared" si="566"/>
        <v>5.7300000000000005E-4</v>
      </c>
      <c r="AE163" s="33">
        <v>1.2200000000000003E-2</v>
      </c>
      <c r="AF163" s="33">
        <f>AF$91</f>
        <v>0</v>
      </c>
      <c r="AG163" s="33">
        <v>5.8E-4</v>
      </c>
      <c r="AH163" s="33">
        <v>-4.6999999999999999E-4</v>
      </c>
      <c r="AI163" s="30">
        <v>7.5000000000000002E-4</v>
      </c>
      <c r="AJ163" s="30">
        <v>0.34</v>
      </c>
      <c r="AK163" s="76">
        <f>$AK$43</f>
        <v>0</v>
      </c>
      <c r="AL163" s="76">
        <v>0</v>
      </c>
      <c r="AM163" s="76">
        <v>6.7024E-2</v>
      </c>
      <c r="AN163" s="76">
        <v>0.109636</v>
      </c>
      <c r="AO163" s="77">
        <v>8.2799999999999994</v>
      </c>
      <c r="AP163" s="78">
        <v>0</v>
      </c>
      <c r="AQ163" s="78">
        <v>0</v>
      </c>
      <c r="AR163" s="77">
        <f>ROUND(AC163+(K163*(AD163+AE163+AF163+AG163+AI163+AK163+AH163))+(G163*AJ163),2)</f>
        <v>1330.01</v>
      </c>
      <c r="AS163" s="77">
        <f>ROUND((AA163+AR163)-((CI163*$AZ$1)+(CJ163*$AZ$1)+(K163*AE163)),2)</f>
        <v>5608.19</v>
      </c>
      <c r="AT163" s="77">
        <f t="shared" ref="AT163" si="655">(AS163*AL163)+(AS163*AM163)+(AN163*AS163)</f>
        <v>990.74284539999996</v>
      </c>
      <c r="AU163" s="27"/>
      <c r="AV163" s="79">
        <f>$E$164</f>
        <v>0.5</v>
      </c>
      <c r="AW163" s="79"/>
      <c r="AX163" s="79">
        <f t="shared" si="592"/>
        <v>1</v>
      </c>
      <c r="AY163" s="72">
        <f>IF(G163*500&lt;K163,G163*500,K163)</f>
        <v>91250</v>
      </c>
      <c r="AZ163" s="72">
        <f>K163-AY163</f>
        <v>0</v>
      </c>
      <c r="BA163" s="27"/>
      <c r="BB163" s="77">
        <f>'Rate Export from RD'!B50</f>
        <v>838</v>
      </c>
      <c r="BC163" s="80">
        <f>'Rate Export from RD'!C50</f>
        <v>6.8440000000000001E-2</v>
      </c>
      <c r="BD163" s="80">
        <f>BC163</f>
        <v>6.8440000000000001E-2</v>
      </c>
      <c r="BE163" s="30">
        <v>0</v>
      </c>
      <c r="BF163" s="30">
        <v>0</v>
      </c>
      <c r="BG163" s="30">
        <v>0</v>
      </c>
      <c r="BH163" s="84">
        <f>ROUND(BB163+(BC163*CI163)+(BD163*CJ163)+(BX163*G163),2)</f>
        <v>9218.15</v>
      </c>
      <c r="BI163" s="33">
        <f t="shared" ref="BI163:BN166" si="656">AB163</f>
        <v>0</v>
      </c>
      <c r="BJ163" s="33">
        <f t="shared" si="656"/>
        <v>1</v>
      </c>
      <c r="BK163" s="33">
        <f t="shared" si="656"/>
        <v>5.7300000000000005E-4</v>
      </c>
      <c r="BL163" s="33">
        <f t="shared" si="656"/>
        <v>1.2200000000000003E-2</v>
      </c>
      <c r="BM163" s="33">
        <f t="shared" si="656"/>
        <v>0</v>
      </c>
      <c r="BN163" s="33">
        <f t="shared" si="656"/>
        <v>5.8E-4</v>
      </c>
      <c r="BO163" s="33">
        <f t="shared" ref="BO163:BQ163" si="657">AH163</f>
        <v>-4.6999999999999999E-4</v>
      </c>
      <c r="BP163" s="33">
        <f t="shared" si="657"/>
        <v>7.5000000000000002E-4</v>
      </c>
      <c r="BQ163" s="33">
        <f t="shared" si="657"/>
        <v>0.34</v>
      </c>
      <c r="BR163" s="33">
        <f>AK163</f>
        <v>0</v>
      </c>
      <c r="BS163" s="116">
        <v>0</v>
      </c>
      <c r="BT163" s="122">
        <v>1.06</v>
      </c>
      <c r="BU163" s="33">
        <f>AL163</f>
        <v>0</v>
      </c>
      <c r="BV163" s="33">
        <f>AM163</f>
        <v>6.7024E-2</v>
      </c>
      <c r="BW163" s="33">
        <f>AN163</f>
        <v>0.109636</v>
      </c>
      <c r="BX163" s="77">
        <f>'Rate Export from RD'!D50</f>
        <v>8.5400000000000009</v>
      </c>
      <c r="BY163" s="77">
        <v>0</v>
      </c>
      <c r="BZ163" s="78">
        <v>0</v>
      </c>
      <c r="CA163" s="77">
        <f t="shared" si="415"/>
        <v>1595.01</v>
      </c>
      <c r="CB163" s="77">
        <f>(BH163+CA163)-((CI163*$AZ$1)+(CJ163*$AZ$1)+(K163*BL163))</f>
        <v>6615.66</v>
      </c>
      <c r="CC163" s="77">
        <f t="shared" ref="CC163" si="658">(CB163*BU163)+(CB163*BV163)+(BW163*CB163)</f>
        <v>1168.7224956</v>
      </c>
      <c r="CD163" s="77"/>
      <c r="CE163" s="27"/>
      <c r="CF163" s="79">
        <f>$E$164</f>
        <v>0.5</v>
      </c>
      <c r="CG163" s="79"/>
      <c r="CH163" s="79">
        <f>1-CG163</f>
        <v>1</v>
      </c>
      <c r="CI163" s="72">
        <f>IF(G163*500&lt;K163,G163*500,K163)</f>
        <v>91250</v>
      </c>
      <c r="CJ163" s="72">
        <f>K163-CI163</f>
        <v>0</v>
      </c>
      <c r="CK163" s="27"/>
      <c r="CL163" s="27"/>
      <c r="CM163" s="27"/>
      <c r="CN163" s="27">
        <f t="shared" si="630"/>
        <v>-1.43</v>
      </c>
      <c r="CO163" s="27">
        <f t="shared" si="619"/>
        <v>-357.5</v>
      </c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</row>
    <row r="164" spans="1:242">
      <c r="A164" s="28" t="e">
        <f>A163+1</f>
        <v>#REF!</v>
      </c>
      <c r="B164" s="27"/>
      <c r="C164" s="28" t="s">
        <v>19</v>
      </c>
      <c r="D164" s="27"/>
      <c r="E164" s="85">
        <v>0.5</v>
      </c>
      <c r="F164" s="27"/>
      <c r="G164" s="72">
        <v>350</v>
      </c>
      <c r="H164" s="72"/>
      <c r="I164" s="86">
        <v>0</v>
      </c>
      <c r="J164" s="71"/>
      <c r="K164" s="72">
        <f>G164*730*AV164</f>
        <v>127750</v>
      </c>
      <c r="L164" s="73"/>
      <c r="M164" s="23">
        <f>AA164+AR164+AT164</f>
        <v>14761.542026199999</v>
      </c>
      <c r="N164" s="23"/>
      <c r="O164" s="130">
        <f t="shared" si="618"/>
        <v>15879.255457799998</v>
      </c>
      <c r="P164" s="74"/>
      <c r="Q164" s="23">
        <f t="shared" ref="Q164:Q166" si="659">ROUND(O164-M164,2)</f>
        <v>1117.71</v>
      </c>
      <c r="R164" s="65"/>
      <c r="S164" s="26">
        <f t="shared" ref="S164:S166" si="660">ROUND(Q164/M164,3)</f>
        <v>7.5999999999999998E-2</v>
      </c>
      <c r="T164" s="27"/>
      <c r="U164" s="29">
        <f>U$163</f>
        <v>750</v>
      </c>
      <c r="V164" s="30">
        <f>V$163</f>
        <v>6.198E-2</v>
      </c>
      <c r="W164" s="30">
        <f>W$163</f>
        <v>6.198E-2</v>
      </c>
      <c r="X164" s="30">
        <f t="shared" ref="X164:Z166" si="661">X163</f>
        <v>0</v>
      </c>
      <c r="Y164" s="30">
        <f t="shared" si="661"/>
        <v>0</v>
      </c>
      <c r="Z164" s="30">
        <f t="shared" si="661"/>
        <v>0</v>
      </c>
      <c r="AA164" s="84">
        <f>ROUND(U164+(V164*AY164)+(W164*AZ164)+(AO164*G164),2)</f>
        <v>11565.95</v>
      </c>
      <c r="AB164" s="32"/>
      <c r="AC164" s="33">
        <f t="shared" ref="AC164:AC166" si="662">$AC$43</f>
        <v>1</v>
      </c>
      <c r="AD164" s="15">
        <f t="shared" si="566"/>
        <v>5.7300000000000005E-4</v>
      </c>
      <c r="AE164" s="33">
        <f>AE$163</f>
        <v>1.2200000000000003E-2</v>
      </c>
      <c r="AF164" s="33">
        <f>AF$91</f>
        <v>0</v>
      </c>
      <c r="AG164" s="33">
        <f>AG$163</f>
        <v>5.8E-4</v>
      </c>
      <c r="AH164" s="33">
        <f>AH$163</f>
        <v>-4.6999999999999999E-4</v>
      </c>
      <c r="AI164" s="30">
        <f>AI$163</f>
        <v>7.5000000000000002E-4</v>
      </c>
      <c r="AJ164" s="30">
        <f>AJ$163</f>
        <v>0.34</v>
      </c>
      <c r="AK164" s="76">
        <f t="shared" ref="AK164:AK166" si="663">AK163</f>
        <v>0</v>
      </c>
      <c r="AL164" s="76">
        <f>AL$163</f>
        <v>0</v>
      </c>
      <c r="AM164" s="76">
        <f>AM$163</f>
        <v>6.7024E-2</v>
      </c>
      <c r="AN164" s="76">
        <f>AN$163</f>
        <v>0.109636</v>
      </c>
      <c r="AO164" s="77">
        <f>AO$163</f>
        <v>8.2799999999999994</v>
      </c>
      <c r="AP164" s="78">
        <f t="shared" ref="AP164:AQ166" si="664">AP163</f>
        <v>0</v>
      </c>
      <c r="AQ164" s="78">
        <f>AQ163</f>
        <v>0</v>
      </c>
      <c r="AR164" s="77">
        <f>ROUND(AC164+(K164*(AD164+AE164+AF164+AG164+AI164+AK164+AH164))+(G164*AJ164),2)</f>
        <v>1861.62</v>
      </c>
      <c r="AS164" s="77">
        <f>ROUND((AA164+AR164)-((CI164*$AZ$1)+(CJ164*$AZ$1)+(K164*AE164)),2)</f>
        <v>7551.07</v>
      </c>
      <c r="AT164" s="77">
        <f t="shared" ref="AT164:AT166" si="665">(AS164*AL164)+(AS164*AM164)+(AN164*AS164)</f>
        <v>1333.9720261999998</v>
      </c>
      <c r="AU164" s="27"/>
      <c r="AV164" s="79">
        <f>$E$164</f>
        <v>0.5</v>
      </c>
      <c r="AW164" s="79"/>
      <c r="AX164" s="79">
        <f t="shared" si="592"/>
        <v>1</v>
      </c>
      <c r="AY164" s="72">
        <f>IF(G164*500&lt;K164,G164*500,K164)</f>
        <v>127750</v>
      </c>
      <c r="AZ164" s="72">
        <f>K164-AY164</f>
        <v>0</v>
      </c>
      <c r="BA164" s="27"/>
      <c r="BB164" s="29">
        <f t="shared" ref="BB164:BG164" si="666">BB163</f>
        <v>838</v>
      </c>
      <c r="BC164" s="30">
        <f t="shared" si="666"/>
        <v>6.8440000000000001E-2</v>
      </c>
      <c r="BD164" s="30">
        <f t="shared" si="666"/>
        <v>6.8440000000000001E-2</v>
      </c>
      <c r="BE164" s="30">
        <f t="shared" si="666"/>
        <v>0</v>
      </c>
      <c r="BF164" s="30">
        <f t="shared" si="666"/>
        <v>0</v>
      </c>
      <c r="BG164" s="30">
        <f t="shared" si="666"/>
        <v>0</v>
      </c>
      <c r="BH164" s="84">
        <f>ROUND(BB164+(BC164*CI164)+(BD164*CJ164)+(BX164*G164),2)</f>
        <v>12570.21</v>
      </c>
      <c r="BI164" s="33">
        <f t="shared" si="656"/>
        <v>0</v>
      </c>
      <c r="BJ164" s="33">
        <f t="shared" si="656"/>
        <v>1</v>
      </c>
      <c r="BK164" s="33">
        <f t="shared" si="656"/>
        <v>5.7300000000000005E-4</v>
      </c>
      <c r="BL164" s="33">
        <f t="shared" si="656"/>
        <v>1.2200000000000003E-2</v>
      </c>
      <c r="BM164" s="33">
        <f t="shared" si="656"/>
        <v>0</v>
      </c>
      <c r="BN164" s="33">
        <f t="shared" si="656"/>
        <v>5.8E-4</v>
      </c>
      <c r="BO164" s="33">
        <f t="shared" si="444"/>
        <v>-4.6999999999999999E-4</v>
      </c>
      <c r="BP164" s="33">
        <f t="shared" si="445"/>
        <v>7.5000000000000002E-4</v>
      </c>
      <c r="BQ164" s="33">
        <f t="shared" si="446"/>
        <v>0.34</v>
      </c>
      <c r="BR164" s="33">
        <f>AK164</f>
        <v>0</v>
      </c>
      <c r="BS164" s="116">
        <f t="shared" si="640"/>
        <v>0</v>
      </c>
      <c r="BT164" s="122">
        <f t="shared" si="640"/>
        <v>1.06</v>
      </c>
      <c r="BU164" s="33">
        <f t="shared" si="512"/>
        <v>0</v>
      </c>
      <c r="BV164" s="33">
        <f t="shared" ref="BV164:BW166" si="667">AM164</f>
        <v>6.7024E-2</v>
      </c>
      <c r="BW164" s="33">
        <f t="shared" si="667"/>
        <v>0.109636</v>
      </c>
      <c r="BX164" s="77">
        <f>BX163</f>
        <v>8.5400000000000009</v>
      </c>
      <c r="BY164" s="77">
        <f>BY163</f>
        <v>0</v>
      </c>
      <c r="BZ164" s="78">
        <f t="shared" ref="BZ164:BZ166" si="668">BZ163</f>
        <v>0</v>
      </c>
      <c r="CA164" s="77">
        <f t="shared" si="415"/>
        <v>2232.62</v>
      </c>
      <c r="CB164" s="77">
        <f>(BH164+CA164)-((CI164*$AZ$1)+(CJ164*$AZ$1)+(K164*BL164))</f>
        <v>8926.3299999999981</v>
      </c>
      <c r="CC164" s="77">
        <f t="shared" ref="CC164:CC166" si="669">(CB164*BU164)+(CB164*BV164)+(BW164*CB164)</f>
        <v>1576.9254577999995</v>
      </c>
      <c r="CD164" s="77"/>
      <c r="CE164" s="27"/>
      <c r="CF164" s="79">
        <f>$E$164</f>
        <v>0.5</v>
      </c>
      <c r="CG164" s="79"/>
      <c r="CH164" s="79">
        <f>1-CG164</f>
        <v>1</v>
      </c>
      <c r="CI164" s="72">
        <f>IF(G164*500&lt;K164,G164*500,K164)</f>
        <v>127750</v>
      </c>
      <c r="CJ164" s="72">
        <f>K164-CI164</f>
        <v>0</v>
      </c>
      <c r="CK164" s="27"/>
      <c r="CL164" s="27"/>
      <c r="CM164" s="27"/>
      <c r="CN164" s="27">
        <f t="shared" si="630"/>
        <v>-1.43</v>
      </c>
      <c r="CO164" s="27">
        <f t="shared" si="619"/>
        <v>-500.5</v>
      </c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</row>
    <row r="165" spans="1:242">
      <c r="A165" s="28" t="e">
        <f>A164+1</f>
        <v>#REF!</v>
      </c>
      <c r="B165" s="27"/>
      <c r="C165" s="65"/>
      <c r="D165" s="27"/>
      <c r="E165" s="85"/>
      <c r="F165" s="27"/>
      <c r="G165" s="72">
        <v>450</v>
      </c>
      <c r="H165" s="72"/>
      <c r="I165" s="86">
        <v>0</v>
      </c>
      <c r="J165" s="71"/>
      <c r="K165" s="72">
        <f>G165*730*AV165</f>
        <v>164250</v>
      </c>
      <c r="L165" s="73"/>
      <c r="M165" s="23">
        <f>AA165+AR165+AT165</f>
        <v>18726.639440399998</v>
      </c>
      <c r="N165" s="23"/>
      <c r="O165" s="130">
        <f t="shared" si="618"/>
        <v>20134.1166534</v>
      </c>
      <c r="P165" s="74"/>
      <c r="Q165" s="23">
        <f t="shared" si="659"/>
        <v>1407.48</v>
      </c>
      <c r="R165" s="65"/>
      <c r="S165" s="26">
        <f t="shared" si="660"/>
        <v>7.4999999999999997E-2</v>
      </c>
      <c r="T165" s="27"/>
      <c r="U165" s="29">
        <f t="shared" ref="U165:W176" si="670">U$163</f>
        <v>750</v>
      </c>
      <c r="V165" s="30">
        <f t="shared" si="670"/>
        <v>6.198E-2</v>
      </c>
      <c r="W165" s="30">
        <f t="shared" si="670"/>
        <v>6.198E-2</v>
      </c>
      <c r="X165" s="30">
        <f t="shared" si="661"/>
        <v>0</v>
      </c>
      <c r="Y165" s="30">
        <f t="shared" si="661"/>
        <v>0</v>
      </c>
      <c r="Z165" s="30">
        <f t="shared" si="661"/>
        <v>0</v>
      </c>
      <c r="AA165" s="84">
        <f>ROUND(U165+(V165*AY165)+(W165*AZ165)+(AO165*G165),2)</f>
        <v>14656.22</v>
      </c>
      <c r="AB165" s="32"/>
      <c r="AC165" s="33">
        <f t="shared" si="662"/>
        <v>1</v>
      </c>
      <c r="AD165" s="15">
        <f t="shared" si="566"/>
        <v>5.7300000000000005E-4</v>
      </c>
      <c r="AE165" s="33">
        <f t="shared" ref="AE165:AJ171" si="671">AE$163</f>
        <v>1.2200000000000003E-2</v>
      </c>
      <c r="AF165" s="33">
        <f t="shared" ref="AF165:AF166" si="672">AF$91</f>
        <v>0</v>
      </c>
      <c r="AG165" s="33">
        <f t="shared" si="671"/>
        <v>5.8E-4</v>
      </c>
      <c r="AH165" s="33">
        <f t="shared" si="671"/>
        <v>-4.6999999999999999E-4</v>
      </c>
      <c r="AI165" s="30">
        <f t="shared" si="671"/>
        <v>7.5000000000000002E-4</v>
      </c>
      <c r="AJ165" s="30">
        <f t="shared" si="671"/>
        <v>0.34</v>
      </c>
      <c r="AK165" s="76">
        <f t="shared" si="663"/>
        <v>0</v>
      </c>
      <c r="AL165" s="76">
        <f t="shared" ref="AL165:AN171" si="673">AL$163</f>
        <v>0</v>
      </c>
      <c r="AM165" s="76">
        <f t="shared" si="673"/>
        <v>6.7024E-2</v>
      </c>
      <c r="AN165" s="76">
        <f t="shared" si="673"/>
        <v>0.109636</v>
      </c>
      <c r="AO165" s="77">
        <f t="shared" ref="AO165:AO181" si="674">AO$163</f>
        <v>8.2799999999999994</v>
      </c>
      <c r="AP165" s="78">
        <f t="shared" si="664"/>
        <v>0</v>
      </c>
      <c r="AQ165" s="78">
        <f t="shared" si="664"/>
        <v>0</v>
      </c>
      <c r="AR165" s="77">
        <f>ROUND(AC165+(K165*(AD165+AE165+AF165+AG165+AI165+AK165+AH165))+(G165*AJ165),2)</f>
        <v>2393.2199999999998</v>
      </c>
      <c r="AS165" s="77">
        <f>ROUND((AA165+AR165)-((CI165*$AZ$1)+(CJ165*$AZ$1)+(K165*AE165)),2)</f>
        <v>9493.94</v>
      </c>
      <c r="AT165" s="77">
        <f t="shared" si="665"/>
        <v>1677.1994404000002</v>
      </c>
      <c r="AU165" s="27"/>
      <c r="AV165" s="79">
        <f>$E$164</f>
        <v>0.5</v>
      </c>
      <c r="AW165" s="79"/>
      <c r="AX165" s="79">
        <f t="shared" si="592"/>
        <v>1</v>
      </c>
      <c r="AY165" s="72">
        <f>IF(G165*500&lt;K165,G165*500,K165)</f>
        <v>164250</v>
      </c>
      <c r="AZ165" s="72">
        <f>K165-AY165</f>
        <v>0</v>
      </c>
      <c r="BA165" s="27"/>
      <c r="BB165" s="29">
        <f t="shared" ref="BB165:BG165" si="675">BB164</f>
        <v>838</v>
      </c>
      <c r="BC165" s="30">
        <f t="shared" si="675"/>
        <v>6.8440000000000001E-2</v>
      </c>
      <c r="BD165" s="30">
        <f t="shared" si="675"/>
        <v>6.8440000000000001E-2</v>
      </c>
      <c r="BE165" s="30">
        <f t="shared" si="675"/>
        <v>0</v>
      </c>
      <c r="BF165" s="30">
        <f t="shared" si="675"/>
        <v>0</v>
      </c>
      <c r="BG165" s="30">
        <f t="shared" si="675"/>
        <v>0</v>
      </c>
      <c r="BH165" s="84">
        <f>ROUND(BB165+(BC165*CI165)+(BD165*CJ165)+(BX165*G165),2)</f>
        <v>15922.27</v>
      </c>
      <c r="BI165" s="33">
        <f t="shared" si="656"/>
        <v>0</v>
      </c>
      <c r="BJ165" s="33">
        <f t="shared" si="656"/>
        <v>1</v>
      </c>
      <c r="BK165" s="33">
        <f t="shared" si="656"/>
        <v>5.7300000000000005E-4</v>
      </c>
      <c r="BL165" s="33">
        <f t="shared" si="656"/>
        <v>1.2200000000000003E-2</v>
      </c>
      <c r="BM165" s="33">
        <f t="shared" si="656"/>
        <v>0</v>
      </c>
      <c r="BN165" s="33">
        <f t="shared" si="656"/>
        <v>5.8E-4</v>
      </c>
      <c r="BO165" s="33">
        <f t="shared" si="444"/>
        <v>-4.6999999999999999E-4</v>
      </c>
      <c r="BP165" s="33">
        <f t="shared" si="445"/>
        <v>7.5000000000000002E-4</v>
      </c>
      <c r="BQ165" s="33">
        <f t="shared" si="446"/>
        <v>0.34</v>
      </c>
      <c r="BR165" s="33">
        <f>AK165</f>
        <v>0</v>
      </c>
      <c r="BS165" s="116">
        <f t="shared" si="640"/>
        <v>0</v>
      </c>
      <c r="BT165" s="122">
        <f t="shared" si="640"/>
        <v>1.06</v>
      </c>
      <c r="BU165" s="33">
        <f t="shared" si="512"/>
        <v>0</v>
      </c>
      <c r="BV165" s="33">
        <f t="shared" si="667"/>
        <v>6.7024E-2</v>
      </c>
      <c r="BW165" s="33">
        <f t="shared" si="667"/>
        <v>0.109636</v>
      </c>
      <c r="BX165" s="77">
        <f t="shared" ref="BX165:BX166" si="676">BX164</f>
        <v>8.5400000000000009</v>
      </c>
      <c r="BY165" s="77">
        <f t="shared" ref="BY165:BY166" si="677">BY164</f>
        <v>0</v>
      </c>
      <c r="BZ165" s="78">
        <f t="shared" si="668"/>
        <v>0</v>
      </c>
      <c r="CA165" s="77">
        <f t="shared" ref="CA165:CA228" si="678">ROUND(BJ165+(K165*(BK165+BL165+BM165+BN165+BO165+BP165+BR165+BS165))+(G165*(BQ165+BT165)),2)</f>
        <v>2870.22</v>
      </c>
      <c r="CB165" s="77">
        <f>(BH165+CA165)-((CI165*$AZ$1)+(CJ165*$AZ$1)+(K165*BL165))</f>
        <v>11236.990000000002</v>
      </c>
      <c r="CC165" s="77">
        <f t="shared" si="669"/>
        <v>1985.1266534000004</v>
      </c>
      <c r="CD165" s="77"/>
      <c r="CE165" s="27"/>
      <c r="CF165" s="79">
        <f>$E$164</f>
        <v>0.5</v>
      </c>
      <c r="CG165" s="79"/>
      <c r="CH165" s="79">
        <f>1-CG165</f>
        <v>1</v>
      </c>
      <c r="CI165" s="72">
        <f>IF(G165*500&lt;K165,G165*500,K165)</f>
        <v>164250</v>
      </c>
      <c r="CJ165" s="72">
        <f>K165-CI165</f>
        <v>0</v>
      </c>
      <c r="CK165" s="27"/>
      <c r="CL165" s="27"/>
      <c r="CM165" s="27"/>
      <c r="CN165" s="27">
        <f t="shared" si="630"/>
        <v>-1.43</v>
      </c>
      <c r="CO165" s="27">
        <f t="shared" si="619"/>
        <v>-643.5</v>
      </c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</row>
    <row r="166" spans="1:242">
      <c r="A166" s="28" t="e">
        <f>A165+1</f>
        <v>#REF!</v>
      </c>
      <c r="B166" s="27"/>
      <c r="C166" s="28"/>
      <c r="D166" s="27"/>
      <c r="E166" s="18"/>
      <c r="F166" s="27"/>
      <c r="G166" s="72">
        <v>600</v>
      </c>
      <c r="H166" s="72"/>
      <c r="I166" s="86">
        <v>0</v>
      </c>
      <c r="J166" s="71"/>
      <c r="K166" s="72">
        <f>G166*730*AV166</f>
        <v>219000</v>
      </c>
      <c r="L166" s="73"/>
      <c r="M166" s="23">
        <f>AA166+AR166+AT166</f>
        <v>24674.291444999999</v>
      </c>
      <c r="N166" s="23"/>
      <c r="O166" s="130">
        <f t="shared" si="618"/>
        <v>26516.420213400001</v>
      </c>
      <c r="P166" s="74"/>
      <c r="Q166" s="23">
        <f t="shared" si="659"/>
        <v>1842.13</v>
      </c>
      <c r="R166" s="65"/>
      <c r="S166" s="26">
        <f t="shared" si="660"/>
        <v>7.4999999999999997E-2</v>
      </c>
      <c r="T166" s="27"/>
      <c r="U166" s="29">
        <f t="shared" si="670"/>
        <v>750</v>
      </c>
      <c r="V166" s="30">
        <f t="shared" si="670"/>
        <v>6.198E-2</v>
      </c>
      <c r="W166" s="30">
        <f t="shared" si="670"/>
        <v>6.198E-2</v>
      </c>
      <c r="X166" s="30">
        <f t="shared" si="661"/>
        <v>0</v>
      </c>
      <c r="Y166" s="30">
        <f t="shared" si="661"/>
        <v>0</v>
      </c>
      <c r="Z166" s="30">
        <f t="shared" si="661"/>
        <v>0</v>
      </c>
      <c r="AA166" s="84">
        <f>ROUND(U166+(V166*AY166)+(W166*AZ166)+(AO166*G166),2)</f>
        <v>19291.62</v>
      </c>
      <c r="AB166" s="32"/>
      <c r="AC166" s="33">
        <f t="shared" si="662"/>
        <v>1</v>
      </c>
      <c r="AD166" s="15">
        <f t="shared" si="566"/>
        <v>5.7300000000000005E-4</v>
      </c>
      <c r="AE166" s="33">
        <f t="shared" si="671"/>
        <v>1.2200000000000003E-2</v>
      </c>
      <c r="AF166" s="33">
        <f t="shared" si="672"/>
        <v>0</v>
      </c>
      <c r="AG166" s="33">
        <f t="shared" si="671"/>
        <v>5.8E-4</v>
      </c>
      <c r="AH166" s="33">
        <f t="shared" si="671"/>
        <v>-4.6999999999999999E-4</v>
      </c>
      <c r="AI166" s="30">
        <f t="shared" si="671"/>
        <v>7.5000000000000002E-4</v>
      </c>
      <c r="AJ166" s="30">
        <f t="shared" si="671"/>
        <v>0.34</v>
      </c>
      <c r="AK166" s="76">
        <f t="shared" si="663"/>
        <v>0</v>
      </c>
      <c r="AL166" s="76">
        <f t="shared" si="673"/>
        <v>0</v>
      </c>
      <c r="AM166" s="76">
        <f t="shared" si="673"/>
        <v>6.7024E-2</v>
      </c>
      <c r="AN166" s="76">
        <f t="shared" si="673"/>
        <v>0.109636</v>
      </c>
      <c r="AO166" s="77">
        <f t="shared" si="674"/>
        <v>8.2799999999999994</v>
      </c>
      <c r="AP166" s="78">
        <f t="shared" si="664"/>
        <v>0</v>
      </c>
      <c r="AQ166" s="78">
        <f t="shared" si="664"/>
        <v>0</v>
      </c>
      <c r="AR166" s="77">
        <f>ROUND(AC166+(K166*(AD166+AE166+AF166+AG166+AI166+AK166+AH166))+(G166*AJ166),2)</f>
        <v>3190.63</v>
      </c>
      <c r="AS166" s="77">
        <f>ROUND((AA166+AR166)-((CI166*$AZ$1)+(CJ166*$AZ$1)+(K166*AE166)),2)</f>
        <v>12408.25</v>
      </c>
      <c r="AT166" s="77">
        <f t="shared" si="665"/>
        <v>2192.0414449999998</v>
      </c>
      <c r="AU166" s="27"/>
      <c r="AV166" s="79">
        <f>$E$164</f>
        <v>0.5</v>
      </c>
      <c r="AW166" s="79"/>
      <c r="AX166" s="79">
        <f t="shared" si="592"/>
        <v>1</v>
      </c>
      <c r="AY166" s="72">
        <f>IF(G166*500&lt;K166,G166*500,K166)</f>
        <v>219000</v>
      </c>
      <c r="AZ166" s="72">
        <f>K166-AY166</f>
        <v>0</v>
      </c>
      <c r="BA166" s="27"/>
      <c r="BB166" s="29">
        <f t="shared" ref="BB166:BG166" si="679">BB165</f>
        <v>838</v>
      </c>
      <c r="BC166" s="30">
        <f t="shared" si="679"/>
        <v>6.8440000000000001E-2</v>
      </c>
      <c r="BD166" s="30">
        <f t="shared" si="679"/>
        <v>6.8440000000000001E-2</v>
      </c>
      <c r="BE166" s="30">
        <f t="shared" si="679"/>
        <v>0</v>
      </c>
      <c r="BF166" s="30">
        <f t="shared" si="679"/>
        <v>0</v>
      </c>
      <c r="BG166" s="30">
        <f t="shared" si="679"/>
        <v>0</v>
      </c>
      <c r="BH166" s="84">
        <f>ROUND(BB166+(BC166*CI166)+(BD166*CJ166)+(BX166*G166),2)</f>
        <v>20950.36</v>
      </c>
      <c r="BI166" s="33">
        <f t="shared" si="656"/>
        <v>0</v>
      </c>
      <c r="BJ166" s="33">
        <f t="shared" si="656"/>
        <v>1</v>
      </c>
      <c r="BK166" s="33">
        <f t="shared" si="656"/>
        <v>5.7300000000000005E-4</v>
      </c>
      <c r="BL166" s="33">
        <f t="shared" si="656"/>
        <v>1.2200000000000003E-2</v>
      </c>
      <c r="BM166" s="33">
        <f t="shared" si="656"/>
        <v>0</v>
      </c>
      <c r="BN166" s="33">
        <f t="shared" si="656"/>
        <v>5.8E-4</v>
      </c>
      <c r="BO166" s="33">
        <f t="shared" si="444"/>
        <v>-4.6999999999999999E-4</v>
      </c>
      <c r="BP166" s="33">
        <f t="shared" si="445"/>
        <v>7.5000000000000002E-4</v>
      </c>
      <c r="BQ166" s="33">
        <f t="shared" si="446"/>
        <v>0.34</v>
      </c>
      <c r="BR166" s="33">
        <f>AK166</f>
        <v>0</v>
      </c>
      <c r="BS166" s="116">
        <f t="shared" si="640"/>
        <v>0</v>
      </c>
      <c r="BT166" s="122">
        <f t="shared" si="640"/>
        <v>1.06</v>
      </c>
      <c r="BU166" s="33">
        <f t="shared" si="512"/>
        <v>0</v>
      </c>
      <c r="BV166" s="33">
        <f t="shared" si="667"/>
        <v>6.7024E-2</v>
      </c>
      <c r="BW166" s="33">
        <f t="shared" si="667"/>
        <v>0.109636</v>
      </c>
      <c r="BX166" s="77">
        <f t="shared" si="676"/>
        <v>8.5400000000000009</v>
      </c>
      <c r="BY166" s="77">
        <f t="shared" si="677"/>
        <v>0</v>
      </c>
      <c r="BZ166" s="78">
        <f t="shared" si="668"/>
        <v>0</v>
      </c>
      <c r="CA166" s="77">
        <f t="shared" si="678"/>
        <v>3826.63</v>
      </c>
      <c r="CB166" s="77">
        <f>(BH166+CA166)-((CI166*$AZ$1)+(CJ166*$AZ$1)+(K166*BL166))</f>
        <v>14702.990000000002</v>
      </c>
      <c r="CC166" s="77">
        <f t="shared" si="669"/>
        <v>2597.4302134000004</v>
      </c>
      <c r="CD166" s="77"/>
      <c r="CE166" s="27"/>
      <c r="CF166" s="79">
        <f>$E$164</f>
        <v>0.5</v>
      </c>
      <c r="CG166" s="79"/>
      <c r="CH166" s="79">
        <f>1-CG166</f>
        <v>1</v>
      </c>
      <c r="CI166" s="72">
        <f>IF(G166*500&lt;K166,G166*500,K166)</f>
        <v>219000</v>
      </c>
      <c r="CJ166" s="72">
        <f>K166-CI166</f>
        <v>0</v>
      </c>
      <c r="CK166" s="27"/>
      <c r="CL166" s="27"/>
      <c r="CM166" s="27"/>
      <c r="CN166" s="27">
        <f t="shared" si="630"/>
        <v>-1.43</v>
      </c>
      <c r="CO166" s="27">
        <f t="shared" si="619"/>
        <v>-858</v>
      </c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</row>
    <row r="167" spans="1:242">
      <c r="A167" s="28"/>
      <c r="B167" s="27"/>
      <c r="C167" s="28"/>
      <c r="D167" s="27"/>
      <c r="E167" s="18"/>
      <c r="F167" s="27"/>
      <c r="G167" s="72"/>
      <c r="H167" s="72"/>
      <c r="I167" s="86"/>
      <c r="J167" s="71"/>
      <c r="K167" s="72"/>
      <c r="L167" s="73"/>
      <c r="M167" s="23"/>
      <c r="N167" s="23"/>
      <c r="O167" s="130">
        <f t="shared" si="618"/>
        <v>0</v>
      </c>
      <c r="P167" s="74"/>
      <c r="Q167" s="23"/>
      <c r="R167" s="65"/>
      <c r="S167" s="26"/>
      <c r="T167" s="27"/>
      <c r="U167" s="29"/>
      <c r="V167" s="30"/>
      <c r="W167" s="30"/>
      <c r="X167" s="30"/>
      <c r="Y167" s="30"/>
      <c r="Z167" s="30"/>
      <c r="AA167" s="31"/>
      <c r="AB167" s="32"/>
      <c r="AC167" s="33"/>
      <c r="AE167" s="33"/>
      <c r="AF167" s="33"/>
      <c r="AG167" s="33"/>
      <c r="AH167" s="33"/>
      <c r="AI167" s="30"/>
      <c r="AJ167" s="30"/>
      <c r="AK167" s="76"/>
      <c r="AL167" s="76"/>
      <c r="AM167" s="76"/>
      <c r="AN167" s="76"/>
      <c r="AO167" s="77"/>
      <c r="AP167" s="78"/>
      <c r="AQ167" s="78"/>
      <c r="AR167" s="77"/>
      <c r="AS167" s="77"/>
      <c r="AT167" s="77"/>
      <c r="AU167" s="27"/>
      <c r="AV167" s="79"/>
      <c r="AW167" s="79"/>
      <c r="AX167" s="79"/>
      <c r="AY167" s="72"/>
      <c r="AZ167" s="72"/>
      <c r="BA167" s="27"/>
      <c r="BB167" s="29"/>
      <c r="BC167" s="30"/>
      <c r="BD167" s="30"/>
      <c r="BE167" s="30"/>
      <c r="BF167" s="30"/>
      <c r="BG167" s="30"/>
      <c r="BH167" s="84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116"/>
      <c r="BT167" s="116"/>
      <c r="BU167" s="33"/>
      <c r="BV167" s="33"/>
      <c r="BW167" s="33"/>
      <c r="BX167" s="77"/>
      <c r="BY167" s="77"/>
      <c r="BZ167" s="78"/>
      <c r="CA167" s="77"/>
      <c r="CB167" s="77"/>
      <c r="CC167" s="77"/>
      <c r="CD167" s="77"/>
      <c r="CE167" s="27"/>
      <c r="CF167" s="79"/>
      <c r="CG167" s="79"/>
      <c r="CH167" s="79"/>
      <c r="CI167" s="72"/>
      <c r="CJ167" s="72"/>
      <c r="CK167" s="27"/>
      <c r="CL167" s="27"/>
      <c r="CM167" s="27"/>
      <c r="CN167" s="27">
        <f t="shared" si="630"/>
        <v>-1.43</v>
      </c>
      <c r="CO167" s="27">
        <f t="shared" si="619"/>
        <v>0</v>
      </c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</row>
    <row r="168" spans="1:242">
      <c r="A168" s="28" t="e">
        <f>A166+1</f>
        <v>#REF!</v>
      </c>
      <c r="B168" s="27"/>
      <c r="C168" s="69" t="s">
        <v>38</v>
      </c>
      <c r="D168" s="68"/>
      <c r="E168" s="69" t="s">
        <v>38</v>
      </c>
      <c r="F168" s="27"/>
      <c r="G168" s="72">
        <v>250</v>
      </c>
      <c r="H168" s="72"/>
      <c r="I168" s="86">
        <v>0</v>
      </c>
      <c r="J168" s="71"/>
      <c r="K168" s="72">
        <f>G168*730*AV168</f>
        <v>109500</v>
      </c>
      <c r="L168" s="73"/>
      <c r="M168" s="23">
        <f>AA168+AR168+AT168</f>
        <v>12271.835209199999</v>
      </c>
      <c r="N168" s="23"/>
      <c r="O168" s="130">
        <f t="shared" si="618"/>
        <v>13238.513073399999</v>
      </c>
      <c r="P168" s="74"/>
      <c r="Q168" s="23">
        <f t="shared" ref="Q168" si="680">ROUND(O168-M168,2)</f>
        <v>966.68</v>
      </c>
      <c r="R168" s="65"/>
      <c r="S168" s="26">
        <f t="shared" ref="S168" si="681">ROUND(Q168/M168,3)</f>
        <v>7.9000000000000001E-2</v>
      </c>
      <c r="T168" s="27"/>
      <c r="U168" s="29">
        <f t="shared" si="670"/>
        <v>750</v>
      </c>
      <c r="V168" s="30">
        <f t="shared" si="670"/>
        <v>6.198E-2</v>
      </c>
      <c r="W168" s="30">
        <f t="shared" si="670"/>
        <v>6.198E-2</v>
      </c>
      <c r="X168" s="30"/>
      <c r="Y168" s="30"/>
      <c r="Z168" s="30"/>
      <c r="AA168" s="84">
        <f>ROUND(U168+(V168*AY168)+(W168*AZ168)+(AO168*G168),2)</f>
        <v>9606.81</v>
      </c>
      <c r="AB168" s="32"/>
      <c r="AC168" s="33">
        <f>$AC$43</f>
        <v>1</v>
      </c>
      <c r="AD168" s="15">
        <f t="shared" si="566"/>
        <v>5.7300000000000005E-4</v>
      </c>
      <c r="AE168" s="33">
        <f t="shared" si="671"/>
        <v>1.2200000000000003E-2</v>
      </c>
      <c r="AF168" s="33">
        <f>AF$91</f>
        <v>0</v>
      </c>
      <c r="AG168" s="33">
        <f t="shared" si="671"/>
        <v>5.8E-4</v>
      </c>
      <c r="AH168" s="33">
        <f t="shared" si="671"/>
        <v>-4.6999999999999999E-4</v>
      </c>
      <c r="AI168" s="30">
        <f t="shared" si="671"/>
        <v>7.5000000000000002E-4</v>
      </c>
      <c r="AJ168" s="30">
        <f t="shared" si="671"/>
        <v>0.34</v>
      </c>
      <c r="AK168" s="76">
        <f>$AK$43</f>
        <v>0</v>
      </c>
      <c r="AL168" s="76">
        <f t="shared" si="673"/>
        <v>0</v>
      </c>
      <c r="AM168" s="76">
        <f t="shared" si="673"/>
        <v>6.7024E-2</v>
      </c>
      <c r="AN168" s="76">
        <f t="shared" si="673"/>
        <v>0.109636</v>
      </c>
      <c r="AO168" s="77">
        <f t="shared" si="674"/>
        <v>8.2799999999999994</v>
      </c>
      <c r="AP168" s="78">
        <f>AP163</f>
        <v>0</v>
      </c>
      <c r="AQ168" s="78">
        <f>AQ163</f>
        <v>0</v>
      </c>
      <c r="AR168" s="77">
        <f>ROUND(AC168+(K168*(AD168+AE168+AF168+AG168+AI168+AK168+AH168))+(G168*AJ168),2)</f>
        <v>1578.81</v>
      </c>
      <c r="AS168" s="77">
        <f>ROUND((AA168+AR168)-((CI168*$AZ$1)+(CJ168*$AZ$1)+(K168*AE168)),2)</f>
        <v>6148.62</v>
      </c>
      <c r="AT168" s="77">
        <f t="shared" ref="AT168" si="682">(AS168*AL168)+(AS168*AM168)+(AN168*AS168)</f>
        <v>1086.2152092000001</v>
      </c>
      <c r="AU168" s="27"/>
      <c r="AV168" s="79">
        <f>E169</f>
        <v>0.6</v>
      </c>
      <c r="AW168" s="79"/>
      <c r="AX168" s="79">
        <f t="shared" si="592"/>
        <v>1</v>
      </c>
      <c r="AY168" s="72">
        <f>IF(G168*500&lt;K168,G168*500,K168)</f>
        <v>109500</v>
      </c>
      <c r="AZ168" s="72">
        <f>K168-AY168</f>
        <v>0</v>
      </c>
      <c r="BA168" s="27"/>
      <c r="BB168" s="29">
        <f>BB163</f>
        <v>838</v>
      </c>
      <c r="BC168" s="30">
        <f>BC163</f>
        <v>6.8440000000000001E-2</v>
      </c>
      <c r="BD168" s="30">
        <f>BD163</f>
        <v>6.8440000000000001E-2</v>
      </c>
      <c r="BE168" s="30"/>
      <c r="BF168" s="30"/>
      <c r="BG168" s="30"/>
      <c r="BH168" s="84">
        <f>ROUND(BB168+(BC168*CI168)+(BD168*CJ168)+(BX168*G168),2)</f>
        <v>10467.18</v>
      </c>
      <c r="BI168" s="33">
        <f t="shared" ref="BI168:BN171" si="683">AB168</f>
        <v>0</v>
      </c>
      <c r="BJ168" s="33">
        <f t="shared" si="683"/>
        <v>1</v>
      </c>
      <c r="BK168" s="33">
        <f t="shared" si="683"/>
        <v>5.7300000000000005E-4</v>
      </c>
      <c r="BL168" s="33">
        <f t="shared" si="683"/>
        <v>1.2200000000000003E-2</v>
      </c>
      <c r="BM168" s="33">
        <f t="shared" si="683"/>
        <v>0</v>
      </c>
      <c r="BN168" s="33">
        <f t="shared" si="683"/>
        <v>5.8E-4</v>
      </c>
      <c r="BO168" s="33">
        <f>BO163</f>
        <v>-4.6999999999999999E-4</v>
      </c>
      <c r="BP168" s="33">
        <f t="shared" ref="BP168:BQ168" si="684">BP163</f>
        <v>7.5000000000000002E-4</v>
      </c>
      <c r="BQ168" s="33">
        <f t="shared" si="684"/>
        <v>0.34</v>
      </c>
      <c r="BR168" s="33">
        <f>AK168</f>
        <v>0</v>
      </c>
      <c r="BS168" s="116">
        <f>BS163</f>
        <v>0</v>
      </c>
      <c r="BT168" s="122">
        <f>BT163</f>
        <v>1.06</v>
      </c>
      <c r="BU168" s="33">
        <f>BU163</f>
        <v>0</v>
      </c>
      <c r="BV168" s="33">
        <f t="shared" ref="BV168:BW171" si="685">AM168</f>
        <v>6.7024E-2</v>
      </c>
      <c r="BW168" s="33">
        <f t="shared" si="685"/>
        <v>0.109636</v>
      </c>
      <c r="BX168" s="77">
        <f>BX163</f>
        <v>8.5400000000000009</v>
      </c>
      <c r="BY168" s="77">
        <f>BY163</f>
        <v>0</v>
      </c>
      <c r="BZ168" s="78">
        <f>BZ163</f>
        <v>0</v>
      </c>
      <c r="CA168" s="77">
        <f t="shared" si="678"/>
        <v>1843.81</v>
      </c>
      <c r="CB168" s="77">
        <f>(BH168+CA168)-((CI168*$AZ$1)+(CJ168*$AZ$1)+(K168*BL168))</f>
        <v>7273.99</v>
      </c>
      <c r="CC168" s="77">
        <f t="shared" ref="CC168" si="686">(CB168*BU168)+(CB168*BV168)+(BW168*CB168)</f>
        <v>1285.0230733999999</v>
      </c>
      <c r="CD168" s="77"/>
      <c r="CE168" s="27"/>
      <c r="CF168" s="79">
        <f>E169</f>
        <v>0.6</v>
      </c>
      <c r="CG168" s="79"/>
      <c r="CH168" s="79">
        <f>1-CG168</f>
        <v>1</v>
      </c>
      <c r="CI168" s="72">
        <f>IF(G168*500&lt;K168,G168*500,K168)</f>
        <v>109500</v>
      </c>
      <c r="CJ168" s="72">
        <f>K168-CI168</f>
        <v>0</v>
      </c>
      <c r="CK168" s="27"/>
      <c r="CL168" s="27"/>
      <c r="CM168" s="27"/>
      <c r="CN168" s="27">
        <f t="shared" si="630"/>
        <v>-1.43</v>
      </c>
      <c r="CO168" s="27">
        <f t="shared" si="619"/>
        <v>-357.5</v>
      </c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</row>
    <row r="169" spans="1:242">
      <c r="A169" s="28" t="e">
        <f>A168+1</f>
        <v>#REF!</v>
      </c>
      <c r="B169" s="27"/>
      <c r="C169" s="28" t="s">
        <v>19</v>
      </c>
      <c r="D169" s="27"/>
      <c r="E169" s="85">
        <v>0.6</v>
      </c>
      <c r="F169" s="27"/>
      <c r="G169" s="72">
        <v>350</v>
      </c>
      <c r="H169" s="72"/>
      <c r="I169" s="86">
        <v>0</v>
      </c>
      <c r="J169" s="71"/>
      <c r="K169" s="72">
        <f>G169*730*AV169</f>
        <v>153300</v>
      </c>
      <c r="L169" s="73"/>
      <c r="M169" s="23">
        <f>AA169+AR169+AT169</f>
        <v>16827.102982200002</v>
      </c>
      <c r="N169" s="23"/>
      <c r="O169" s="130">
        <f t="shared" si="618"/>
        <v>18139.035913400003</v>
      </c>
      <c r="P169" s="74"/>
      <c r="Q169" s="23">
        <f t="shared" ref="Q169:Q171" si="687">ROUND(O169-M169,2)</f>
        <v>1311.93</v>
      </c>
      <c r="R169" s="65"/>
      <c r="S169" s="26">
        <f t="shared" ref="S169:S171" si="688">ROUND(Q169/M169,3)</f>
        <v>7.8E-2</v>
      </c>
      <c r="T169" s="27"/>
      <c r="U169" s="29">
        <f t="shared" si="670"/>
        <v>750</v>
      </c>
      <c r="V169" s="30">
        <f t="shared" si="670"/>
        <v>6.198E-2</v>
      </c>
      <c r="W169" s="30">
        <f t="shared" si="670"/>
        <v>6.198E-2</v>
      </c>
      <c r="X169" s="30">
        <f t="shared" ref="X169:Z171" si="689">X168</f>
        <v>0</v>
      </c>
      <c r="Y169" s="30">
        <f t="shared" si="689"/>
        <v>0</v>
      </c>
      <c r="Z169" s="30">
        <f t="shared" si="689"/>
        <v>0</v>
      </c>
      <c r="AA169" s="84">
        <f>ROUND(U169+(V169*AY169)+(W169*AZ169)+(AO169*G169),2)</f>
        <v>13149.53</v>
      </c>
      <c r="AB169" s="32"/>
      <c r="AC169" s="33">
        <f t="shared" ref="AC169:AC176" si="690">$AC$43</f>
        <v>1</v>
      </c>
      <c r="AD169" s="15">
        <f t="shared" si="566"/>
        <v>5.7300000000000005E-4</v>
      </c>
      <c r="AE169" s="33">
        <f t="shared" si="671"/>
        <v>1.2200000000000003E-2</v>
      </c>
      <c r="AF169" s="33">
        <f>AF$91</f>
        <v>0</v>
      </c>
      <c r="AG169" s="33">
        <f t="shared" si="671"/>
        <v>5.8E-4</v>
      </c>
      <c r="AH169" s="33">
        <f t="shared" si="671"/>
        <v>-4.6999999999999999E-4</v>
      </c>
      <c r="AI169" s="30">
        <f t="shared" si="671"/>
        <v>7.5000000000000002E-4</v>
      </c>
      <c r="AJ169" s="30">
        <f t="shared" si="671"/>
        <v>0.34</v>
      </c>
      <c r="AK169" s="76">
        <f t="shared" ref="AK169:AK171" si="691">AK168</f>
        <v>0</v>
      </c>
      <c r="AL169" s="76">
        <f t="shared" si="673"/>
        <v>0</v>
      </c>
      <c r="AM169" s="76">
        <f t="shared" si="673"/>
        <v>6.7024E-2</v>
      </c>
      <c r="AN169" s="76">
        <f t="shared" si="673"/>
        <v>0.109636</v>
      </c>
      <c r="AO169" s="77">
        <f t="shared" si="674"/>
        <v>8.2799999999999994</v>
      </c>
      <c r="AP169" s="78">
        <f t="shared" ref="AP169:AQ171" si="692">AP168</f>
        <v>0</v>
      </c>
      <c r="AQ169" s="78">
        <f>AQ168</f>
        <v>0</v>
      </c>
      <c r="AR169" s="77">
        <f>ROUND(AC169+(K169*(AD169+AE169+AF169+AG169+AI169+AK169+AH169))+(G169*AJ169),2)</f>
        <v>2209.94</v>
      </c>
      <c r="AS169" s="77">
        <f>ROUND((AA169+AR169)-((CI169*$AZ$1)+(CJ169*$AZ$1)+(K169*AE169)),2)</f>
        <v>8307.67</v>
      </c>
      <c r="AT169" s="77">
        <f t="shared" ref="AT169:AT171" si="693">(AS169*AL169)+(AS169*AM169)+(AN169*AS169)</f>
        <v>1467.6329822</v>
      </c>
      <c r="AU169" s="27"/>
      <c r="AV169" s="79">
        <f>AV168</f>
        <v>0.6</v>
      </c>
      <c r="AW169" s="79"/>
      <c r="AX169" s="79">
        <f t="shared" si="592"/>
        <v>1</v>
      </c>
      <c r="AY169" s="72">
        <f>IF(G169*500&lt;K169,G169*500,K169)</f>
        <v>153300</v>
      </c>
      <c r="AZ169" s="72">
        <f>K169-AY169</f>
        <v>0</v>
      </c>
      <c r="BA169" s="27"/>
      <c r="BB169" s="29">
        <f t="shared" ref="BB169:BG169" si="694">BB168</f>
        <v>838</v>
      </c>
      <c r="BC169" s="30">
        <f t="shared" si="694"/>
        <v>6.8440000000000001E-2</v>
      </c>
      <c r="BD169" s="30">
        <f t="shared" si="694"/>
        <v>6.8440000000000001E-2</v>
      </c>
      <c r="BE169" s="30">
        <f t="shared" si="694"/>
        <v>0</v>
      </c>
      <c r="BF169" s="30">
        <f t="shared" si="694"/>
        <v>0</v>
      </c>
      <c r="BG169" s="30">
        <f t="shared" si="694"/>
        <v>0</v>
      </c>
      <c r="BH169" s="84">
        <f>ROUND(BB169+(BC169*CI169)+(BD169*CJ169)+(BX169*G169),2)</f>
        <v>14318.85</v>
      </c>
      <c r="BI169" s="33">
        <f t="shared" si="683"/>
        <v>0</v>
      </c>
      <c r="BJ169" s="33">
        <f t="shared" si="683"/>
        <v>1</v>
      </c>
      <c r="BK169" s="33">
        <f t="shared" si="683"/>
        <v>5.7300000000000005E-4</v>
      </c>
      <c r="BL169" s="33">
        <f t="shared" si="683"/>
        <v>1.2200000000000003E-2</v>
      </c>
      <c r="BM169" s="33">
        <f t="shared" si="683"/>
        <v>0</v>
      </c>
      <c r="BN169" s="33">
        <f t="shared" si="683"/>
        <v>5.8E-4</v>
      </c>
      <c r="BO169" s="33">
        <f t="shared" si="444"/>
        <v>-4.6999999999999999E-4</v>
      </c>
      <c r="BP169" s="33">
        <f t="shared" si="445"/>
        <v>7.5000000000000002E-4</v>
      </c>
      <c r="BQ169" s="33">
        <f t="shared" si="446"/>
        <v>0.34</v>
      </c>
      <c r="BR169" s="33">
        <f>AK169</f>
        <v>0</v>
      </c>
      <c r="BS169" s="116">
        <f t="shared" si="640"/>
        <v>0</v>
      </c>
      <c r="BT169" s="122">
        <f t="shared" si="640"/>
        <v>1.06</v>
      </c>
      <c r="BU169" s="33">
        <f t="shared" si="512"/>
        <v>0</v>
      </c>
      <c r="BV169" s="33">
        <f t="shared" si="685"/>
        <v>6.7024E-2</v>
      </c>
      <c r="BW169" s="33">
        <f t="shared" si="685"/>
        <v>0.109636</v>
      </c>
      <c r="BX169" s="77">
        <f t="shared" ref="BX169:BY169" si="695">BX164</f>
        <v>8.5400000000000009</v>
      </c>
      <c r="BY169" s="77">
        <f t="shared" si="695"/>
        <v>0</v>
      </c>
      <c r="BZ169" s="78">
        <f t="shared" ref="BZ169:BZ171" si="696">BZ168</f>
        <v>0</v>
      </c>
      <c r="CA169" s="77">
        <f t="shared" si="678"/>
        <v>2580.94</v>
      </c>
      <c r="CB169" s="77">
        <f>(BH169+CA169)-((CI169*$AZ$1)+(CJ169*$AZ$1)+(K169*BL169))</f>
        <v>9847.9900000000016</v>
      </c>
      <c r="CC169" s="77">
        <f t="shared" ref="CC169:CC171" si="697">(CB169*BU169)+(CB169*BV169)+(BW169*CB169)</f>
        <v>1739.7459134000003</v>
      </c>
      <c r="CD169" s="77"/>
      <c r="CE169" s="27"/>
      <c r="CF169" s="79">
        <f>CF168</f>
        <v>0.6</v>
      </c>
      <c r="CG169" s="79"/>
      <c r="CH169" s="79">
        <f>1-CG169</f>
        <v>1</v>
      </c>
      <c r="CI169" s="72">
        <f>IF(G169*500&lt;K169,G169*500,K169)</f>
        <v>153300</v>
      </c>
      <c r="CJ169" s="72">
        <f>K169-CI169</f>
        <v>0</v>
      </c>
      <c r="CK169" s="27"/>
      <c r="CL169" s="27"/>
      <c r="CM169" s="27"/>
      <c r="CN169" s="27">
        <f t="shared" si="630"/>
        <v>-1.43</v>
      </c>
      <c r="CO169" s="27">
        <f t="shared" si="619"/>
        <v>-500.5</v>
      </c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</row>
    <row r="170" spans="1:242">
      <c r="A170" s="28" t="e">
        <f>A169+1</f>
        <v>#REF!</v>
      </c>
      <c r="B170" s="27"/>
      <c r="C170" s="65"/>
      <c r="D170" s="27"/>
      <c r="E170" s="85"/>
      <c r="F170" s="27"/>
      <c r="G170" s="72">
        <v>450</v>
      </c>
      <c r="H170" s="72"/>
      <c r="I170" s="86">
        <v>0</v>
      </c>
      <c r="J170" s="71"/>
      <c r="K170" s="72">
        <f>G170*730*AV170</f>
        <v>197100</v>
      </c>
      <c r="L170" s="73"/>
      <c r="M170" s="23">
        <f>AA170+AR170+AT170</f>
        <v>21382.370755199998</v>
      </c>
      <c r="N170" s="23"/>
      <c r="O170" s="130">
        <f t="shared" si="618"/>
        <v>23039.5469868</v>
      </c>
      <c r="P170" s="74"/>
      <c r="Q170" s="23">
        <f t="shared" si="687"/>
        <v>1657.18</v>
      </c>
      <c r="R170" s="65"/>
      <c r="S170" s="26">
        <f t="shared" si="688"/>
        <v>7.8E-2</v>
      </c>
      <c r="T170" s="27"/>
      <c r="U170" s="29">
        <f t="shared" si="670"/>
        <v>750</v>
      </c>
      <c r="V170" s="30">
        <f t="shared" si="670"/>
        <v>6.198E-2</v>
      </c>
      <c r="W170" s="30">
        <f t="shared" si="670"/>
        <v>6.198E-2</v>
      </c>
      <c r="X170" s="30">
        <f t="shared" si="689"/>
        <v>0</v>
      </c>
      <c r="Y170" s="30">
        <f t="shared" si="689"/>
        <v>0</v>
      </c>
      <c r="Z170" s="30">
        <f t="shared" si="689"/>
        <v>0</v>
      </c>
      <c r="AA170" s="84">
        <f>ROUND(U170+(V170*AY170)+(W170*AZ170)+(AO170*G170),2)</f>
        <v>16692.259999999998</v>
      </c>
      <c r="AB170" s="32"/>
      <c r="AC170" s="33">
        <f t="shared" si="690"/>
        <v>1</v>
      </c>
      <c r="AD170" s="15">
        <f t="shared" si="566"/>
        <v>5.7300000000000005E-4</v>
      </c>
      <c r="AE170" s="33">
        <f t="shared" si="671"/>
        <v>1.2200000000000003E-2</v>
      </c>
      <c r="AF170" s="33">
        <f t="shared" ref="AF170:AF171" si="698">AF$91</f>
        <v>0</v>
      </c>
      <c r="AG170" s="33">
        <f t="shared" si="671"/>
        <v>5.8E-4</v>
      </c>
      <c r="AH170" s="33">
        <f t="shared" si="671"/>
        <v>-4.6999999999999999E-4</v>
      </c>
      <c r="AI170" s="30">
        <f t="shared" si="671"/>
        <v>7.5000000000000002E-4</v>
      </c>
      <c r="AJ170" s="30">
        <f t="shared" si="671"/>
        <v>0.34</v>
      </c>
      <c r="AK170" s="76">
        <f t="shared" si="691"/>
        <v>0</v>
      </c>
      <c r="AL170" s="76">
        <f t="shared" si="673"/>
        <v>0</v>
      </c>
      <c r="AM170" s="76">
        <f t="shared" si="673"/>
        <v>6.7024E-2</v>
      </c>
      <c r="AN170" s="76">
        <f t="shared" si="673"/>
        <v>0.109636</v>
      </c>
      <c r="AO170" s="77">
        <f t="shared" si="674"/>
        <v>8.2799999999999994</v>
      </c>
      <c r="AP170" s="78">
        <f t="shared" si="692"/>
        <v>0</v>
      </c>
      <c r="AQ170" s="78">
        <f t="shared" si="692"/>
        <v>0</v>
      </c>
      <c r="AR170" s="77">
        <f>ROUND(AC170+(K170*(AD170+AE170+AF170+AG170+AI170+AK170+AH170))+(G170*AJ170),2)</f>
        <v>2841.06</v>
      </c>
      <c r="AS170" s="77">
        <f>ROUND((AA170+AR170)-((CI170*$AZ$1)+(CJ170*$AZ$1)+(K170*AE170)),2)</f>
        <v>10466.719999999999</v>
      </c>
      <c r="AT170" s="77">
        <f t="shared" si="693"/>
        <v>1849.0507551999999</v>
      </c>
      <c r="AU170" s="27"/>
      <c r="AV170" s="79">
        <f>AV169</f>
        <v>0.6</v>
      </c>
      <c r="AW170" s="79"/>
      <c r="AX170" s="79">
        <f t="shared" si="592"/>
        <v>1</v>
      </c>
      <c r="AY170" s="72">
        <f>IF(G170*500&lt;K170,G170*500,K170)</f>
        <v>197100</v>
      </c>
      <c r="AZ170" s="72">
        <f>K170-AY170</f>
        <v>0</v>
      </c>
      <c r="BA170" s="27"/>
      <c r="BB170" s="29">
        <f t="shared" ref="BB170:BG170" si="699">BB169</f>
        <v>838</v>
      </c>
      <c r="BC170" s="30">
        <f t="shared" si="699"/>
        <v>6.8440000000000001E-2</v>
      </c>
      <c r="BD170" s="30">
        <f t="shared" si="699"/>
        <v>6.8440000000000001E-2</v>
      </c>
      <c r="BE170" s="30">
        <f t="shared" si="699"/>
        <v>0</v>
      </c>
      <c r="BF170" s="30">
        <f t="shared" si="699"/>
        <v>0</v>
      </c>
      <c r="BG170" s="30">
        <f t="shared" si="699"/>
        <v>0</v>
      </c>
      <c r="BH170" s="84">
        <f>ROUND(BB170+(BC170*CI170)+(BD170*CJ170)+(BX170*G170),2)</f>
        <v>18170.52</v>
      </c>
      <c r="BI170" s="33">
        <f t="shared" si="683"/>
        <v>0</v>
      </c>
      <c r="BJ170" s="33">
        <f t="shared" si="683"/>
        <v>1</v>
      </c>
      <c r="BK170" s="33">
        <f t="shared" si="683"/>
        <v>5.7300000000000005E-4</v>
      </c>
      <c r="BL170" s="33">
        <f t="shared" si="683"/>
        <v>1.2200000000000003E-2</v>
      </c>
      <c r="BM170" s="33">
        <f t="shared" si="683"/>
        <v>0</v>
      </c>
      <c r="BN170" s="33">
        <f t="shared" si="683"/>
        <v>5.8E-4</v>
      </c>
      <c r="BO170" s="33">
        <f t="shared" si="444"/>
        <v>-4.6999999999999999E-4</v>
      </c>
      <c r="BP170" s="33">
        <f t="shared" si="445"/>
        <v>7.5000000000000002E-4</v>
      </c>
      <c r="BQ170" s="33">
        <f t="shared" si="446"/>
        <v>0.34</v>
      </c>
      <c r="BR170" s="33">
        <f>AK170</f>
        <v>0</v>
      </c>
      <c r="BS170" s="116">
        <f t="shared" si="640"/>
        <v>0</v>
      </c>
      <c r="BT170" s="122">
        <f t="shared" si="640"/>
        <v>1.06</v>
      </c>
      <c r="BU170" s="33">
        <f t="shared" si="512"/>
        <v>0</v>
      </c>
      <c r="BV170" s="33">
        <f t="shared" si="685"/>
        <v>6.7024E-2</v>
      </c>
      <c r="BW170" s="33">
        <f t="shared" si="685"/>
        <v>0.109636</v>
      </c>
      <c r="BX170" s="77">
        <f t="shared" ref="BX170:BY170" si="700">BX165</f>
        <v>8.5400000000000009</v>
      </c>
      <c r="BY170" s="77">
        <f t="shared" si="700"/>
        <v>0</v>
      </c>
      <c r="BZ170" s="78">
        <f t="shared" si="696"/>
        <v>0</v>
      </c>
      <c r="CA170" s="77">
        <f t="shared" si="678"/>
        <v>3318.06</v>
      </c>
      <c r="CB170" s="77">
        <f>(BH170+CA170)-((CI170*$AZ$1)+(CJ170*$AZ$1)+(K170*BL170))</f>
        <v>12421.980000000001</v>
      </c>
      <c r="CC170" s="77">
        <f t="shared" si="697"/>
        <v>2194.4669868000001</v>
      </c>
      <c r="CD170" s="77"/>
      <c r="CE170" s="27"/>
      <c r="CF170" s="79">
        <f>CF169</f>
        <v>0.6</v>
      </c>
      <c r="CG170" s="79"/>
      <c r="CH170" s="79">
        <f>1-CG170</f>
        <v>1</v>
      </c>
      <c r="CI170" s="72">
        <f>IF(G170*500&lt;K170,G170*500,K170)</f>
        <v>197100</v>
      </c>
      <c r="CJ170" s="72">
        <f>K170-CI170</f>
        <v>0</v>
      </c>
      <c r="CK170" s="27"/>
      <c r="CL170" s="27"/>
      <c r="CM170" s="27"/>
      <c r="CN170" s="27">
        <f t="shared" si="630"/>
        <v>-1.43</v>
      </c>
      <c r="CO170" s="27">
        <f t="shared" si="619"/>
        <v>-643.5</v>
      </c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</row>
    <row r="171" spans="1:242">
      <c r="A171" s="28" t="e">
        <f>A170+1</f>
        <v>#REF!</v>
      </c>
      <c r="B171" s="27"/>
      <c r="C171" s="28"/>
      <c r="D171" s="27"/>
      <c r="E171" s="18"/>
      <c r="F171" s="27"/>
      <c r="G171" s="72">
        <v>600</v>
      </c>
      <c r="H171" s="72"/>
      <c r="I171" s="86">
        <v>0</v>
      </c>
      <c r="J171" s="71"/>
      <c r="K171" s="72">
        <f>G171*730*AV171</f>
        <v>262800</v>
      </c>
      <c r="L171" s="73"/>
      <c r="M171" s="23">
        <f>AA171+AR171+AT171</f>
        <v>28215.266531400001</v>
      </c>
      <c r="N171" s="23"/>
      <c r="O171" s="130">
        <f t="shared" si="618"/>
        <v>30390.3312468</v>
      </c>
      <c r="P171" s="74"/>
      <c r="Q171" s="23">
        <f t="shared" si="687"/>
        <v>2175.06</v>
      </c>
      <c r="R171" s="65"/>
      <c r="S171" s="26">
        <f t="shared" si="688"/>
        <v>7.6999999999999999E-2</v>
      </c>
      <c r="T171" s="27"/>
      <c r="U171" s="29">
        <f t="shared" si="670"/>
        <v>750</v>
      </c>
      <c r="V171" s="30">
        <f t="shared" si="670"/>
        <v>6.198E-2</v>
      </c>
      <c r="W171" s="30">
        <f t="shared" si="670"/>
        <v>6.198E-2</v>
      </c>
      <c r="X171" s="30">
        <f t="shared" si="689"/>
        <v>0</v>
      </c>
      <c r="Y171" s="30">
        <f t="shared" si="689"/>
        <v>0</v>
      </c>
      <c r="Z171" s="30">
        <f t="shared" si="689"/>
        <v>0</v>
      </c>
      <c r="AA171" s="84">
        <f>ROUND(U171+(V171*AY171)+(W171*AZ171)+(AO171*G171),2)</f>
        <v>22006.34</v>
      </c>
      <c r="AB171" s="32"/>
      <c r="AC171" s="33">
        <f t="shared" si="690"/>
        <v>1</v>
      </c>
      <c r="AD171" s="15">
        <f t="shared" si="566"/>
        <v>5.7300000000000005E-4</v>
      </c>
      <c r="AE171" s="33">
        <f t="shared" si="671"/>
        <v>1.2200000000000003E-2</v>
      </c>
      <c r="AF171" s="33">
        <f t="shared" si="698"/>
        <v>0</v>
      </c>
      <c r="AG171" s="33">
        <f t="shared" si="671"/>
        <v>5.8E-4</v>
      </c>
      <c r="AH171" s="33">
        <f t="shared" si="671"/>
        <v>-4.6999999999999999E-4</v>
      </c>
      <c r="AI171" s="30">
        <f t="shared" si="671"/>
        <v>7.5000000000000002E-4</v>
      </c>
      <c r="AJ171" s="30">
        <f t="shared" si="671"/>
        <v>0.34</v>
      </c>
      <c r="AK171" s="76">
        <f t="shared" si="691"/>
        <v>0</v>
      </c>
      <c r="AL171" s="76">
        <f t="shared" si="673"/>
        <v>0</v>
      </c>
      <c r="AM171" s="76">
        <f t="shared" si="673"/>
        <v>6.7024E-2</v>
      </c>
      <c r="AN171" s="76">
        <f t="shared" si="673"/>
        <v>0.109636</v>
      </c>
      <c r="AO171" s="77">
        <f t="shared" si="674"/>
        <v>8.2799999999999994</v>
      </c>
      <c r="AP171" s="78">
        <f t="shared" si="692"/>
        <v>0</v>
      </c>
      <c r="AQ171" s="78">
        <f t="shared" si="692"/>
        <v>0</v>
      </c>
      <c r="AR171" s="77">
        <f>ROUND(AC171+(K171*(AD171+AE171+AF171+AG171+AI171+AK171+AH171))+(G171*AJ171),2)</f>
        <v>3787.75</v>
      </c>
      <c r="AS171" s="77">
        <f>ROUND((AA171+AR171)-((CI171*$AZ$1)+(CJ171*$AZ$1)+(K171*AE171)),2)</f>
        <v>13705.29</v>
      </c>
      <c r="AT171" s="77">
        <f t="shared" si="693"/>
        <v>2421.1765313999999</v>
      </c>
      <c r="AU171" s="27"/>
      <c r="AV171" s="79">
        <f>AV170</f>
        <v>0.6</v>
      </c>
      <c r="AW171" s="79"/>
      <c r="AX171" s="79">
        <f t="shared" si="592"/>
        <v>1</v>
      </c>
      <c r="AY171" s="72">
        <f>IF(G171*500&lt;K171,G171*500,K171)</f>
        <v>262800</v>
      </c>
      <c r="AZ171" s="72">
        <f>K171-AY171</f>
        <v>0</v>
      </c>
      <c r="BA171" s="27"/>
      <c r="BB171" s="29">
        <f t="shared" ref="BB171:BG171" si="701">BB170</f>
        <v>838</v>
      </c>
      <c r="BC171" s="30">
        <f t="shared" si="701"/>
        <v>6.8440000000000001E-2</v>
      </c>
      <c r="BD171" s="30">
        <f t="shared" si="701"/>
        <v>6.8440000000000001E-2</v>
      </c>
      <c r="BE171" s="30">
        <f t="shared" si="701"/>
        <v>0</v>
      </c>
      <c r="BF171" s="30">
        <f t="shared" si="701"/>
        <v>0</v>
      </c>
      <c r="BG171" s="30">
        <f t="shared" si="701"/>
        <v>0</v>
      </c>
      <c r="BH171" s="84">
        <f>ROUND(BB171+(BC171*CI171)+(BD171*CJ171)+(BX171*G171),2)</f>
        <v>23948.03</v>
      </c>
      <c r="BI171" s="33">
        <f t="shared" si="683"/>
        <v>0</v>
      </c>
      <c r="BJ171" s="33">
        <f t="shared" si="683"/>
        <v>1</v>
      </c>
      <c r="BK171" s="33">
        <f t="shared" si="683"/>
        <v>5.7300000000000005E-4</v>
      </c>
      <c r="BL171" s="33">
        <f t="shared" si="683"/>
        <v>1.2200000000000003E-2</v>
      </c>
      <c r="BM171" s="33">
        <f t="shared" si="683"/>
        <v>0</v>
      </c>
      <c r="BN171" s="33">
        <f t="shared" si="683"/>
        <v>5.8E-4</v>
      </c>
      <c r="BO171" s="33">
        <f t="shared" si="444"/>
        <v>-4.6999999999999999E-4</v>
      </c>
      <c r="BP171" s="33">
        <f t="shared" si="445"/>
        <v>7.5000000000000002E-4</v>
      </c>
      <c r="BQ171" s="33">
        <f t="shared" si="446"/>
        <v>0.34</v>
      </c>
      <c r="BR171" s="33">
        <f>AK171</f>
        <v>0</v>
      </c>
      <c r="BS171" s="116">
        <f t="shared" si="640"/>
        <v>0</v>
      </c>
      <c r="BT171" s="122">
        <f t="shared" si="640"/>
        <v>1.06</v>
      </c>
      <c r="BU171" s="33">
        <f t="shared" si="512"/>
        <v>0</v>
      </c>
      <c r="BV171" s="33">
        <f t="shared" si="685"/>
        <v>6.7024E-2</v>
      </c>
      <c r="BW171" s="33">
        <f t="shared" si="685"/>
        <v>0.109636</v>
      </c>
      <c r="BX171" s="77">
        <f t="shared" ref="BX171:BY171" si="702">BX166</f>
        <v>8.5400000000000009</v>
      </c>
      <c r="BY171" s="77">
        <f t="shared" si="702"/>
        <v>0</v>
      </c>
      <c r="BZ171" s="78">
        <f t="shared" si="696"/>
        <v>0</v>
      </c>
      <c r="CA171" s="77">
        <f t="shared" si="678"/>
        <v>4423.75</v>
      </c>
      <c r="CB171" s="77">
        <f>(BH171+CA171)-((CI171*$AZ$1)+(CJ171*$AZ$1)+(K171*BL171))</f>
        <v>16282.98</v>
      </c>
      <c r="CC171" s="77">
        <f t="shared" si="697"/>
        <v>2876.5512467999997</v>
      </c>
      <c r="CD171" s="77"/>
      <c r="CE171" s="27"/>
      <c r="CF171" s="79">
        <f>CF170</f>
        <v>0.6</v>
      </c>
      <c r="CG171" s="79"/>
      <c r="CH171" s="79">
        <f>1-CG171</f>
        <v>1</v>
      </c>
      <c r="CI171" s="72">
        <f>IF(G171*500&lt;K171,G171*500,K171)</f>
        <v>262800</v>
      </c>
      <c r="CJ171" s="72">
        <f>K171-CI171</f>
        <v>0</v>
      </c>
      <c r="CK171" s="27"/>
      <c r="CL171" s="27"/>
      <c r="CM171" s="27"/>
      <c r="CN171" s="27">
        <f t="shared" si="630"/>
        <v>-1.43</v>
      </c>
      <c r="CO171" s="27">
        <f t="shared" si="619"/>
        <v>-858</v>
      </c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</row>
    <row r="172" spans="1:242">
      <c r="A172" s="28"/>
      <c r="B172" s="27"/>
      <c r="C172" s="28"/>
      <c r="D172" s="27"/>
      <c r="E172" s="18"/>
      <c r="F172" s="27"/>
      <c r="G172" s="72"/>
      <c r="H172" s="72"/>
      <c r="I172" s="86"/>
      <c r="J172" s="71"/>
      <c r="K172" s="72"/>
      <c r="L172" s="73"/>
      <c r="M172" s="23"/>
      <c r="N172" s="23"/>
      <c r="O172" s="130">
        <f t="shared" si="618"/>
        <v>0</v>
      </c>
      <c r="P172" s="74"/>
      <c r="Q172" s="23"/>
      <c r="R172" s="65"/>
      <c r="S172" s="26"/>
      <c r="T172" s="27"/>
      <c r="U172" s="29"/>
      <c r="V172" s="30"/>
      <c r="W172" s="30"/>
      <c r="X172" s="30"/>
      <c r="Y172" s="30"/>
      <c r="Z172" s="30"/>
      <c r="AA172" s="31"/>
      <c r="AB172" s="32"/>
      <c r="AC172" s="33"/>
      <c r="AE172" s="33"/>
      <c r="AF172" s="33"/>
      <c r="AG172" s="33"/>
      <c r="AH172" s="33"/>
      <c r="AI172" s="30"/>
      <c r="AJ172" s="30"/>
      <c r="AK172" s="76"/>
      <c r="AL172" s="76"/>
      <c r="AM172" s="76"/>
      <c r="AN172" s="76"/>
      <c r="AO172" s="77"/>
      <c r="AP172" s="78"/>
      <c r="AQ172" s="78"/>
      <c r="AR172" s="77"/>
      <c r="AS172" s="77"/>
      <c r="AT172" s="77"/>
      <c r="AU172" s="27"/>
      <c r="AV172" s="79"/>
      <c r="AW172" s="79"/>
      <c r="AX172" s="79"/>
      <c r="AY172" s="79"/>
      <c r="AZ172" s="79"/>
      <c r="BA172" s="27"/>
      <c r="BB172" s="29"/>
      <c r="BC172" s="30"/>
      <c r="BD172" s="30"/>
      <c r="BE172" s="30"/>
      <c r="BF172" s="30"/>
      <c r="BG172" s="30"/>
      <c r="BH172" s="84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116"/>
      <c r="BT172" s="116"/>
      <c r="BU172" s="33"/>
      <c r="BV172" s="33"/>
      <c r="BW172" s="33"/>
      <c r="BX172" s="77"/>
      <c r="BY172" s="77"/>
      <c r="BZ172" s="78"/>
      <c r="CA172" s="77"/>
      <c r="CB172" s="77"/>
      <c r="CC172" s="77"/>
      <c r="CD172" s="77"/>
      <c r="CE172" s="27"/>
      <c r="CF172" s="79"/>
      <c r="CG172" s="79"/>
      <c r="CH172" s="79"/>
      <c r="CI172" s="72"/>
      <c r="CJ172" s="72"/>
      <c r="CK172" s="27"/>
      <c r="CL172" s="27"/>
      <c r="CM172" s="27"/>
      <c r="CN172" s="27">
        <f t="shared" si="630"/>
        <v>-1.43</v>
      </c>
      <c r="CO172" s="27">
        <f t="shared" si="619"/>
        <v>0</v>
      </c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</row>
    <row r="173" spans="1:242">
      <c r="A173" s="28" t="e">
        <f>A171+1</f>
        <v>#REF!</v>
      </c>
      <c r="B173" s="27"/>
      <c r="C173" s="69" t="s">
        <v>38</v>
      </c>
      <c r="D173" s="68"/>
      <c r="E173" s="69" t="s">
        <v>38</v>
      </c>
      <c r="F173" s="27"/>
      <c r="G173" s="72">
        <v>250</v>
      </c>
      <c r="H173" s="72"/>
      <c r="I173" s="86">
        <v>0</v>
      </c>
      <c r="J173" s="71"/>
      <c r="K173" s="72">
        <f>G173*730*AV173</f>
        <v>127749.99999999999</v>
      </c>
      <c r="L173" s="73"/>
      <c r="M173" s="23">
        <f>AA173+AR173+AT173</f>
        <v>13747.2611062</v>
      </c>
      <c r="N173" s="23"/>
      <c r="O173" s="130">
        <f t="shared" si="618"/>
        <v>14852.655417799997</v>
      </c>
      <c r="P173" s="74"/>
      <c r="Q173" s="23">
        <f t="shared" ref="Q173" si="703">ROUND(O173-M173,2)</f>
        <v>1105.3900000000001</v>
      </c>
      <c r="R173" s="65"/>
      <c r="S173" s="26">
        <f t="shared" ref="S173" si="704">ROUND(Q173/M173,3)</f>
        <v>0.08</v>
      </c>
      <c r="T173" s="27"/>
      <c r="U173" s="29">
        <f t="shared" si="670"/>
        <v>750</v>
      </c>
      <c r="V173" s="30">
        <f t="shared" si="670"/>
        <v>6.198E-2</v>
      </c>
      <c r="W173" s="30">
        <f t="shared" si="670"/>
        <v>6.198E-2</v>
      </c>
      <c r="X173" s="30"/>
      <c r="Y173" s="30"/>
      <c r="Z173" s="30"/>
      <c r="AA173" s="84">
        <f>ROUND(U173+(V173*AY173)+(W173*AZ173)+(AO173*G173),2)</f>
        <v>10737.95</v>
      </c>
      <c r="AB173" s="32"/>
      <c r="AC173" s="33">
        <f>$AC$43</f>
        <v>1</v>
      </c>
      <c r="AD173" s="15">
        <f t="shared" si="566"/>
        <v>5.7300000000000005E-4</v>
      </c>
      <c r="AE173" s="33">
        <f t="shared" ref="AE173:AJ176" si="705">AE$163</f>
        <v>1.2200000000000003E-2</v>
      </c>
      <c r="AF173" s="33">
        <f>AF$91</f>
        <v>0</v>
      </c>
      <c r="AG173" s="33">
        <f t="shared" si="705"/>
        <v>5.8E-4</v>
      </c>
      <c r="AH173" s="33">
        <f t="shared" si="705"/>
        <v>-4.6999999999999999E-4</v>
      </c>
      <c r="AI173" s="30">
        <f t="shared" si="705"/>
        <v>7.5000000000000002E-4</v>
      </c>
      <c r="AJ173" s="30">
        <f t="shared" si="705"/>
        <v>0.34</v>
      </c>
      <c r="AK173" s="76">
        <f>$AK$43</f>
        <v>0</v>
      </c>
      <c r="AL173" s="76">
        <f t="shared" ref="AL173:AN176" si="706">AL$163</f>
        <v>0</v>
      </c>
      <c r="AM173" s="76">
        <f t="shared" si="706"/>
        <v>6.7024E-2</v>
      </c>
      <c r="AN173" s="76">
        <f t="shared" si="706"/>
        <v>0.109636</v>
      </c>
      <c r="AO173" s="77">
        <f t="shared" si="674"/>
        <v>8.2799999999999994</v>
      </c>
      <c r="AP173" s="78">
        <f>AP163</f>
        <v>0</v>
      </c>
      <c r="AQ173" s="78">
        <f>AQ168</f>
        <v>0</v>
      </c>
      <c r="AR173" s="77">
        <f>ROUND(AC173+(K173*(AD173+AE173+AF173+AG173+AI173+AK173+AH173))+(G173*AJ173),2)</f>
        <v>1827.62</v>
      </c>
      <c r="AS173" s="77">
        <f>ROUND((AA173+AR173)-((CI173*$AZ$1)+(CJ173*$AZ$1)+(K173*AE173)),2)</f>
        <v>6689.07</v>
      </c>
      <c r="AT173" s="77">
        <f t="shared" ref="AT173" si="707">(AS173*AL173)+(AS173*AM173)+(AN173*AS173)</f>
        <v>1181.6911061999999</v>
      </c>
      <c r="AU173" s="27"/>
      <c r="AV173" s="79">
        <f>E174</f>
        <v>0.7</v>
      </c>
      <c r="AW173" s="79"/>
      <c r="AX173" s="79">
        <f t="shared" si="592"/>
        <v>1</v>
      </c>
      <c r="AY173" s="72">
        <f>IF(G173*500&lt;K173,G173*500,K173)</f>
        <v>125000</v>
      </c>
      <c r="AZ173" s="72">
        <f>K173-AY173</f>
        <v>2749.9999999999854</v>
      </c>
      <c r="BA173" s="27"/>
      <c r="BB173" s="29">
        <f>BB163</f>
        <v>838</v>
      </c>
      <c r="BC173" s="30">
        <f>BC163</f>
        <v>6.8440000000000001E-2</v>
      </c>
      <c r="BD173" s="30">
        <f>BD163</f>
        <v>6.8440000000000001E-2</v>
      </c>
      <c r="BE173" s="30"/>
      <c r="BF173" s="30"/>
      <c r="BG173" s="30"/>
      <c r="BH173" s="84">
        <f>ROUND(BB173+(BC173*CI173)+(BD173*CJ173)+(BX173*G173),2)</f>
        <v>11716.21</v>
      </c>
      <c r="BI173" s="33">
        <f t="shared" ref="BI173:BN176" si="708">AB173</f>
        <v>0</v>
      </c>
      <c r="BJ173" s="33">
        <f t="shared" si="708"/>
        <v>1</v>
      </c>
      <c r="BK173" s="33">
        <f t="shared" si="708"/>
        <v>5.7300000000000005E-4</v>
      </c>
      <c r="BL173" s="33">
        <f t="shared" si="708"/>
        <v>1.2200000000000003E-2</v>
      </c>
      <c r="BM173" s="33">
        <f t="shared" si="708"/>
        <v>0</v>
      </c>
      <c r="BN173" s="33">
        <f t="shared" si="708"/>
        <v>5.8E-4</v>
      </c>
      <c r="BO173" s="33">
        <f>BO163</f>
        <v>-4.6999999999999999E-4</v>
      </c>
      <c r="BP173" s="33">
        <f t="shared" ref="BP173:BQ173" si="709">BP163</f>
        <v>7.5000000000000002E-4</v>
      </c>
      <c r="BQ173" s="33">
        <f t="shared" si="709"/>
        <v>0.34</v>
      </c>
      <c r="BR173" s="33">
        <f>AK173</f>
        <v>0</v>
      </c>
      <c r="BS173" s="116">
        <f>BS163</f>
        <v>0</v>
      </c>
      <c r="BT173" s="122">
        <f t="shared" ref="BT173:BU173" si="710">BT163</f>
        <v>1.06</v>
      </c>
      <c r="BU173" s="33">
        <f t="shared" si="710"/>
        <v>0</v>
      </c>
      <c r="BV173" s="33">
        <f t="shared" ref="BV173:BW176" si="711">AM173</f>
        <v>6.7024E-2</v>
      </c>
      <c r="BW173" s="33">
        <f t="shared" si="711"/>
        <v>0.109636</v>
      </c>
      <c r="BX173" s="77">
        <f>BX168</f>
        <v>8.5400000000000009</v>
      </c>
      <c r="BY173" s="77">
        <f>BY168</f>
        <v>0</v>
      </c>
      <c r="BZ173" s="78">
        <f>BZ168</f>
        <v>0</v>
      </c>
      <c r="CA173" s="77">
        <f t="shared" si="678"/>
        <v>2092.62</v>
      </c>
      <c r="CB173" s="77">
        <f>(BH173+CA173)-((CI173*$AZ$1)+(CJ173*$AZ$1)+(K173*BL173))</f>
        <v>7932.329999999999</v>
      </c>
      <c r="CC173" s="77">
        <f t="shared" ref="CC173" si="712">(CB173*BU173)+(CB173*BV173)+(BW173*CB173)</f>
        <v>1401.3254177999997</v>
      </c>
      <c r="CD173" s="77"/>
      <c r="CE173" s="27"/>
      <c r="CF173" s="79">
        <f>E174</f>
        <v>0.7</v>
      </c>
      <c r="CG173" s="79"/>
      <c r="CH173" s="79">
        <f>1-CG173</f>
        <v>1</v>
      </c>
      <c r="CI173" s="72">
        <f t="shared" ref="CI173:CI181" si="713">K173</f>
        <v>127749.99999999999</v>
      </c>
      <c r="CJ173" s="72">
        <f>K173-CI173</f>
        <v>0</v>
      </c>
      <c r="CK173" s="27"/>
      <c r="CL173" s="27"/>
      <c r="CM173" s="27"/>
      <c r="CN173" s="27">
        <f t="shared" si="630"/>
        <v>-1.43</v>
      </c>
      <c r="CO173" s="27">
        <f t="shared" si="619"/>
        <v>-357.5</v>
      </c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</row>
    <row r="174" spans="1:242">
      <c r="A174" s="28" t="e">
        <f>A173+1</f>
        <v>#REF!</v>
      </c>
      <c r="B174" s="27"/>
      <c r="C174" s="28" t="s">
        <v>19</v>
      </c>
      <c r="D174" s="27"/>
      <c r="E174" s="85">
        <v>0.7</v>
      </c>
      <c r="F174" s="27"/>
      <c r="G174" s="72">
        <v>350</v>
      </c>
      <c r="H174" s="72"/>
      <c r="I174" s="86">
        <v>0</v>
      </c>
      <c r="J174" s="71"/>
      <c r="K174" s="72">
        <f>G174*730*AV174</f>
        <v>178850</v>
      </c>
      <c r="L174" s="73"/>
      <c r="M174" s="23">
        <f>AA174+AR174+AT174</f>
        <v>18892.6757048</v>
      </c>
      <c r="N174" s="23"/>
      <c r="O174" s="130">
        <f t="shared" si="618"/>
        <v>20398.816369</v>
      </c>
      <c r="P174" s="74"/>
      <c r="Q174" s="23">
        <f t="shared" ref="Q174:Q176" si="714">ROUND(O174-M174,2)</f>
        <v>1506.14</v>
      </c>
      <c r="R174" s="65"/>
      <c r="S174" s="26">
        <f t="shared" ref="S174:S176" si="715">ROUND(Q174/M174,3)</f>
        <v>0.08</v>
      </c>
      <c r="T174" s="27"/>
      <c r="U174" s="29">
        <f t="shared" si="670"/>
        <v>750</v>
      </c>
      <c r="V174" s="30">
        <f t="shared" si="670"/>
        <v>6.198E-2</v>
      </c>
      <c r="W174" s="30">
        <f t="shared" si="670"/>
        <v>6.198E-2</v>
      </c>
      <c r="X174" s="30">
        <f t="shared" ref="X174:Z176" si="716">X173</f>
        <v>0</v>
      </c>
      <c r="Y174" s="30">
        <f t="shared" si="716"/>
        <v>0</v>
      </c>
      <c r="Z174" s="30">
        <f t="shared" si="716"/>
        <v>0</v>
      </c>
      <c r="AA174" s="84">
        <f>ROUND(U174+(V174*AY174)+(W174*AZ174)+(AO174*G174),2)</f>
        <v>14733.12</v>
      </c>
      <c r="AB174" s="32"/>
      <c r="AC174" s="33">
        <f t="shared" si="690"/>
        <v>1</v>
      </c>
      <c r="AD174" s="15">
        <f t="shared" si="566"/>
        <v>5.7300000000000005E-4</v>
      </c>
      <c r="AE174" s="33">
        <f t="shared" si="705"/>
        <v>1.2200000000000003E-2</v>
      </c>
      <c r="AF174" s="33">
        <f>AF$91</f>
        <v>0</v>
      </c>
      <c r="AG174" s="33">
        <f t="shared" si="705"/>
        <v>5.8E-4</v>
      </c>
      <c r="AH174" s="33">
        <f t="shared" si="705"/>
        <v>-4.6999999999999999E-4</v>
      </c>
      <c r="AI174" s="30">
        <f t="shared" si="705"/>
        <v>7.5000000000000002E-4</v>
      </c>
      <c r="AJ174" s="30">
        <f t="shared" si="705"/>
        <v>0.34</v>
      </c>
      <c r="AK174" s="76">
        <f t="shared" ref="AK174:AK176" si="717">AK173</f>
        <v>0</v>
      </c>
      <c r="AL174" s="76">
        <f t="shared" si="706"/>
        <v>0</v>
      </c>
      <c r="AM174" s="76">
        <f t="shared" si="706"/>
        <v>6.7024E-2</v>
      </c>
      <c r="AN174" s="76">
        <f t="shared" si="706"/>
        <v>0.109636</v>
      </c>
      <c r="AO174" s="77">
        <f t="shared" si="674"/>
        <v>8.2799999999999994</v>
      </c>
      <c r="AP174" s="78">
        <f t="shared" ref="AP174:AQ176" si="718">AP173</f>
        <v>0</v>
      </c>
      <c r="AQ174" s="78">
        <f>AQ173</f>
        <v>0</v>
      </c>
      <c r="AR174" s="77">
        <f>ROUND(AC174+(K174*(AD174+AE174+AF174+AG174+AI174+AK174+AH174))+(G174*AJ174),2)</f>
        <v>2558.2600000000002</v>
      </c>
      <c r="AS174" s="77">
        <f>ROUND((AA174+AR174)-((CI174*$AZ$1)+(CJ174*$AZ$1)+(K174*AE174)),2)</f>
        <v>9064.2800000000007</v>
      </c>
      <c r="AT174" s="77">
        <f t="shared" ref="AT174:AT176" si="719">(AS174*AL174)+(AS174*AM174)+(AN174*AS174)</f>
        <v>1601.2957048000001</v>
      </c>
      <c r="AU174" s="27"/>
      <c r="AV174" s="79">
        <f>AV173</f>
        <v>0.7</v>
      </c>
      <c r="AW174" s="79"/>
      <c r="AX174" s="79">
        <f t="shared" si="592"/>
        <v>1</v>
      </c>
      <c r="AY174" s="72">
        <f>IF(G174*500&lt;K174,G174*500,K174)</f>
        <v>175000</v>
      </c>
      <c r="AZ174" s="72">
        <f>K174-AY174</f>
        <v>3850</v>
      </c>
      <c r="BA174" s="27"/>
      <c r="BB174" s="29">
        <f t="shared" ref="BB174:BG174" si="720">BB173</f>
        <v>838</v>
      </c>
      <c r="BC174" s="30">
        <f t="shared" si="720"/>
        <v>6.8440000000000001E-2</v>
      </c>
      <c r="BD174" s="30">
        <f t="shared" si="720"/>
        <v>6.8440000000000001E-2</v>
      </c>
      <c r="BE174" s="30">
        <f t="shared" si="720"/>
        <v>0</v>
      </c>
      <c r="BF174" s="30">
        <f t="shared" si="720"/>
        <v>0</v>
      </c>
      <c r="BG174" s="30">
        <f t="shared" si="720"/>
        <v>0</v>
      </c>
      <c r="BH174" s="84">
        <f>ROUND(BB174+(BC174*CI174)+(BD174*CJ174)+(BX174*G174),2)</f>
        <v>16067.49</v>
      </c>
      <c r="BI174" s="33">
        <f t="shared" si="708"/>
        <v>0</v>
      </c>
      <c r="BJ174" s="33">
        <f t="shared" si="708"/>
        <v>1</v>
      </c>
      <c r="BK174" s="33">
        <f t="shared" si="708"/>
        <v>5.7300000000000005E-4</v>
      </c>
      <c r="BL174" s="33">
        <f t="shared" si="708"/>
        <v>1.2200000000000003E-2</v>
      </c>
      <c r="BM174" s="33">
        <f t="shared" si="708"/>
        <v>0</v>
      </c>
      <c r="BN174" s="33">
        <f t="shared" si="708"/>
        <v>5.8E-4</v>
      </c>
      <c r="BO174" s="33">
        <f t="shared" ref="BO174:BO236" si="721">BO173</f>
        <v>-4.6999999999999999E-4</v>
      </c>
      <c r="BP174" s="33">
        <f t="shared" ref="BP174:BP236" si="722">BP173</f>
        <v>7.5000000000000002E-4</v>
      </c>
      <c r="BQ174" s="33">
        <f t="shared" ref="BQ174:BQ236" si="723">BQ173</f>
        <v>0.34</v>
      </c>
      <c r="BR174" s="33">
        <f>AK174</f>
        <v>0</v>
      </c>
      <c r="BS174" s="116">
        <f t="shared" ref="BS174:BT188" si="724">BS173</f>
        <v>0</v>
      </c>
      <c r="BT174" s="122">
        <f t="shared" si="724"/>
        <v>1.06</v>
      </c>
      <c r="BU174" s="33">
        <f t="shared" si="512"/>
        <v>0</v>
      </c>
      <c r="BV174" s="33">
        <f t="shared" si="711"/>
        <v>6.7024E-2</v>
      </c>
      <c r="BW174" s="33">
        <f t="shared" si="711"/>
        <v>0.109636</v>
      </c>
      <c r="BX174" s="77">
        <f t="shared" ref="BX174:BY174" si="725">BX169</f>
        <v>8.5400000000000009</v>
      </c>
      <c r="BY174" s="77">
        <f t="shared" si="725"/>
        <v>0</v>
      </c>
      <c r="BZ174" s="78">
        <f t="shared" ref="BZ174:BZ176" si="726">BZ173</f>
        <v>0</v>
      </c>
      <c r="CA174" s="77">
        <f t="shared" si="678"/>
        <v>2929.26</v>
      </c>
      <c r="CB174" s="77">
        <f>(BH174+CA174)-((CI174*$AZ$1)+(CJ174*$AZ$1)+(K174*BL174))</f>
        <v>10769.650000000001</v>
      </c>
      <c r="CC174" s="77">
        <f t="shared" ref="CC174:CC176" si="727">(CB174*BU174)+(CB174*BV174)+(BW174*CB174)</f>
        <v>1902.5663690000003</v>
      </c>
      <c r="CD174" s="77"/>
      <c r="CE174" s="27"/>
      <c r="CF174" s="79">
        <f>CF173</f>
        <v>0.7</v>
      </c>
      <c r="CG174" s="79"/>
      <c r="CH174" s="79">
        <f>1-CG174</f>
        <v>1</v>
      </c>
      <c r="CI174" s="72">
        <f t="shared" si="713"/>
        <v>178850</v>
      </c>
      <c r="CJ174" s="72">
        <f>K174-CI174</f>
        <v>0</v>
      </c>
      <c r="CK174" s="27"/>
      <c r="CL174" s="27"/>
      <c r="CM174" s="27"/>
      <c r="CN174" s="27">
        <f t="shared" si="630"/>
        <v>-1.43</v>
      </c>
      <c r="CO174" s="27">
        <f t="shared" si="619"/>
        <v>-500.5</v>
      </c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</row>
    <row r="175" spans="1:242">
      <c r="A175" s="28" t="e">
        <f>A174+1</f>
        <v>#REF!</v>
      </c>
      <c r="B175" s="27"/>
      <c r="C175" s="65"/>
      <c r="D175" s="27"/>
      <c r="E175" s="85"/>
      <c r="F175" s="27"/>
      <c r="G175" s="72">
        <v>450</v>
      </c>
      <c r="H175" s="72"/>
      <c r="I175" s="86">
        <v>0</v>
      </c>
      <c r="J175" s="71"/>
      <c r="K175" s="72">
        <f>G175*730*AV175</f>
        <v>229949.99999999997</v>
      </c>
      <c r="L175" s="73"/>
      <c r="M175" s="23">
        <f>AA175+AR175+AT175</f>
        <v>24038.113836599998</v>
      </c>
      <c r="N175" s="23"/>
      <c r="O175" s="130">
        <f t="shared" si="618"/>
        <v>25945.000853399997</v>
      </c>
      <c r="P175" s="74"/>
      <c r="Q175" s="23">
        <f t="shared" si="714"/>
        <v>1906.89</v>
      </c>
      <c r="R175" s="65"/>
      <c r="S175" s="26">
        <f t="shared" si="715"/>
        <v>7.9000000000000001E-2</v>
      </c>
      <c r="T175" s="27"/>
      <c r="U175" s="29">
        <f t="shared" si="670"/>
        <v>750</v>
      </c>
      <c r="V175" s="30">
        <f t="shared" si="670"/>
        <v>6.198E-2</v>
      </c>
      <c r="W175" s="30">
        <f t="shared" si="670"/>
        <v>6.198E-2</v>
      </c>
      <c r="X175" s="30">
        <f t="shared" si="716"/>
        <v>0</v>
      </c>
      <c r="Y175" s="30">
        <f t="shared" si="716"/>
        <v>0</v>
      </c>
      <c r="Z175" s="30">
        <f t="shared" si="716"/>
        <v>0</v>
      </c>
      <c r="AA175" s="84">
        <f>ROUND(U175+(V175*AY175)+(W175*AZ175)+(AO175*G175),2)</f>
        <v>18728.3</v>
      </c>
      <c r="AB175" s="32"/>
      <c r="AC175" s="33">
        <f t="shared" si="690"/>
        <v>1</v>
      </c>
      <c r="AD175" s="15">
        <f t="shared" si="566"/>
        <v>5.7300000000000005E-4</v>
      </c>
      <c r="AE175" s="33">
        <f t="shared" si="705"/>
        <v>1.2200000000000003E-2</v>
      </c>
      <c r="AF175" s="33">
        <f t="shared" ref="AF175:AF176" si="728">AF$91</f>
        <v>0</v>
      </c>
      <c r="AG175" s="33">
        <f t="shared" si="705"/>
        <v>5.8E-4</v>
      </c>
      <c r="AH175" s="33">
        <f t="shared" si="705"/>
        <v>-4.6999999999999999E-4</v>
      </c>
      <c r="AI175" s="30">
        <f t="shared" si="705"/>
        <v>7.5000000000000002E-4</v>
      </c>
      <c r="AJ175" s="30">
        <f t="shared" si="705"/>
        <v>0.34</v>
      </c>
      <c r="AK175" s="76">
        <f t="shared" si="717"/>
        <v>0</v>
      </c>
      <c r="AL175" s="76">
        <f t="shared" si="706"/>
        <v>0</v>
      </c>
      <c r="AM175" s="76">
        <f t="shared" si="706"/>
        <v>6.7024E-2</v>
      </c>
      <c r="AN175" s="76">
        <f t="shared" si="706"/>
        <v>0.109636</v>
      </c>
      <c r="AO175" s="77">
        <f t="shared" si="674"/>
        <v>8.2799999999999994</v>
      </c>
      <c r="AP175" s="78">
        <f t="shared" si="718"/>
        <v>0</v>
      </c>
      <c r="AQ175" s="78">
        <f t="shared" si="718"/>
        <v>0</v>
      </c>
      <c r="AR175" s="77">
        <f>ROUND(AC175+(K175*(AD175+AE175+AF175+AG175+AI175+AK175+AH175))+(G175*AJ175),2)</f>
        <v>3288.91</v>
      </c>
      <c r="AS175" s="77">
        <f>ROUND((AA175+AR175)-((CI175*$AZ$1)+(CJ175*$AZ$1)+(K175*AE175)),2)</f>
        <v>11439.51</v>
      </c>
      <c r="AT175" s="77">
        <f t="shared" si="719"/>
        <v>2020.9038366</v>
      </c>
      <c r="AU175" s="27"/>
      <c r="AV175" s="79">
        <f>AV174</f>
        <v>0.7</v>
      </c>
      <c r="AW175" s="79"/>
      <c r="AX175" s="79">
        <f t="shared" si="592"/>
        <v>1</v>
      </c>
      <c r="AY175" s="72">
        <f>IF(G175*500&lt;K175,G175*500,K175)</f>
        <v>225000</v>
      </c>
      <c r="AZ175" s="72">
        <f>K175-AY175</f>
        <v>4949.9999999999709</v>
      </c>
      <c r="BA175" s="27"/>
      <c r="BB175" s="29">
        <f t="shared" ref="BB175:BG175" si="729">BB174</f>
        <v>838</v>
      </c>
      <c r="BC175" s="30">
        <f t="shared" si="729"/>
        <v>6.8440000000000001E-2</v>
      </c>
      <c r="BD175" s="30">
        <f t="shared" si="729"/>
        <v>6.8440000000000001E-2</v>
      </c>
      <c r="BE175" s="30">
        <f t="shared" si="729"/>
        <v>0</v>
      </c>
      <c r="BF175" s="30">
        <f t="shared" si="729"/>
        <v>0</v>
      </c>
      <c r="BG175" s="30">
        <f t="shared" si="729"/>
        <v>0</v>
      </c>
      <c r="BH175" s="84">
        <f>ROUND(BB175+(BC175*CI175)+(BD175*CJ175)+(BX175*G175),2)</f>
        <v>20418.78</v>
      </c>
      <c r="BI175" s="33">
        <f t="shared" si="708"/>
        <v>0</v>
      </c>
      <c r="BJ175" s="33">
        <f t="shared" si="708"/>
        <v>1</v>
      </c>
      <c r="BK175" s="33">
        <f t="shared" si="708"/>
        <v>5.7300000000000005E-4</v>
      </c>
      <c r="BL175" s="33">
        <f t="shared" si="708"/>
        <v>1.2200000000000003E-2</v>
      </c>
      <c r="BM175" s="33">
        <f t="shared" si="708"/>
        <v>0</v>
      </c>
      <c r="BN175" s="33">
        <f t="shared" si="708"/>
        <v>5.8E-4</v>
      </c>
      <c r="BO175" s="33">
        <f t="shared" si="721"/>
        <v>-4.6999999999999999E-4</v>
      </c>
      <c r="BP175" s="33">
        <f t="shared" si="722"/>
        <v>7.5000000000000002E-4</v>
      </c>
      <c r="BQ175" s="33">
        <f t="shared" si="723"/>
        <v>0.34</v>
      </c>
      <c r="BR175" s="33">
        <f>AK175</f>
        <v>0</v>
      </c>
      <c r="BS175" s="116">
        <f t="shared" si="724"/>
        <v>0</v>
      </c>
      <c r="BT175" s="122">
        <f t="shared" si="724"/>
        <v>1.06</v>
      </c>
      <c r="BU175" s="33">
        <f t="shared" si="512"/>
        <v>0</v>
      </c>
      <c r="BV175" s="33">
        <f t="shared" si="711"/>
        <v>6.7024E-2</v>
      </c>
      <c r="BW175" s="33">
        <f t="shared" si="711"/>
        <v>0.109636</v>
      </c>
      <c r="BX175" s="77">
        <f t="shared" ref="BX175:BY175" si="730">BX170</f>
        <v>8.5400000000000009</v>
      </c>
      <c r="BY175" s="77">
        <f t="shared" si="730"/>
        <v>0</v>
      </c>
      <c r="BZ175" s="78">
        <f t="shared" si="726"/>
        <v>0</v>
      </c>
      <c r="CA175" s="77">
        <f t="shared" si="678"/>
        <v>3765.91</v>
      </c>
      <c r="CB175" s="77">
        <f>(BH175+CA175)-((CI175*$AZ$1)+(CJ175*$AZ$1)+(K175*BL175))</f>
        <v>13606.99</v>
      </c>
      <c r="CC175" s="77">
        <f t="shared" si="727"/>
        <v>2403.8108533999998</v>
      </c>
      <c r="CD175" s="77"/>
      <c r="CE175" s="27"/>
      <c r="CF175" s="79">
        <f>CF174</f>
        <v>0.7</v>
      </c>
      <c r="CG175" s="79"/>
      <c r="CH175" s="79">
        <f>1-CG175</f>
        <v>1</v>
      </c>
      <c r="CI175" s="72">
        <f t="shared" si="713"/>
        <v>229949.99999999997</v>
      </c>
      <c r="CJ175" s="72">
        <f>K175-CI175</f>
        <v>0</v>
      </c>
      <c r="CK175" s="27"/>
      <c r="CL175" s="27"/>
      <c r="CM175" s="27"/>
      <c r="CN175" s="27">
        <f t="shared" si="630"/>
        <v>-1.43</v>
      </c>
      <c r="CO175" s="27">
        <f t="shared" si="619"/>
        <v>-643.5</v>
      </c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</row>
    <row r="176" spans="1:242">
      <c r="A176" s="28" t="e">
        <f>A175+1</f>
        <v>#REF!</v>
      </c>
      <c r="B176" s="27"/>
      <c r="C176" s="28"/>
      <c r="D176" s="27"/>
      <c r="E176" s="18"/>
      <c r="F176" s="27"/>
      <c r="G176" s="72">
        <v>600</v>
      </c>
      <c r="H176" s="72"/>
      <c r="I176" s="86">
        <v>0</v>
      </c>
      <c r="J176" s="71"/>
      <c r="K176" s="72">
        <f>G176*730*AV176</f>
        <v>306600</v>
      </c>
      <c r="L176" s="73"/>
      <c r="M176" s="23">
        <f>AA176+AR176+AT176</f>
        <v>31756.265151</v>
      </c>
      <c r="N176" s="23"/>
      <c r="O176" s="130">
        <f t="shared" si="618"/>
        <v>34264.254046800001</v>
      </c>
      <c r="P176" s="74"/>
      <c r="Q176" s="23">
        <f t="shared" si="714"/>
        <v>2507.9899999999998</v>
      </c>
      <c r="R176" s="65"/>
      <c r="S176" s="26">
        <f t="shared" si="715"/>
        <v>7.9000000000000001E-2</v>
      </c>
      <c r="T176" s="27"/>
      <c r="U176" s="29">
        <f t="shared" si="670"/>
        <v>750</v>
      </c>
      <c r="V176" s="30">
        <f t="shared" si="670"/>
        <v>6.198E-2</v>
      </c>
      <c r="W176" s="30">
        <f t="shared" si="670"/>
        <v>6.198E-2</v>
      </c>
      <c r="X176" s="30">
        <f t="shared" si="716"/>
        <v>0</v>
      </c>
      <c r="Y176" s="30">
        <f t="shared" si="716"/>
        <v>0</v>
      </c>
      <c r="Z176" s="30">
        <f t="shared" si="716"/>
        <v>0</v>
      </c>
      <c r="AA176" s="84">
        <f>ROUND(U176+(V176*AY176)+(W176*AZ176)+(AO176*G176),2)</f>
        <v>24721.07</v>
      </c>
      <c r="AB176" s="32"/>
      <c r="AC176" s="33">
        <f t="shared" si="690"/>
        <v>1</v>
      </c>
      <c r="AD176" s="15">
        <f t="shared" si="566"/>
        <v>5.7300000000000005E-4</v>
      </c>
      <c r="AE176" s="33">
        <f t="shared" si="705"/>
        <v>1.2200000000000003E-2</v>
      </c>
      <c r="AF176" s="33">
        <f t="shared" si="728"/>
        <v>0</v>
      </c>
      <c r="AG176" s="33">
        <f t="shared" si="705"/>
        <v>5.8E-4</v>
      </c>
      <c r="AH176" s="33">
        <f t="shared" si="705"/>
        <v>-4.6999999999999999E-4</v>
      </c>
      <c r="AI176" s="30">
        <f t="shared" si="705"/>
        <v>7.5000000000000002E-4</v>
      </c>
      <c r="AJ176" s="30">
        <f t="shared" si="705"/>
        <v>0.34</v>
      </c>
      <c r="AK176" s="76">
        <f t="shared" si="717"/>
        <v>0</v>
      </c>
      <c r="AL176" s="76">
        <f t="shared" si="706"/>
        <v>0</v>
      </c>
      <c r="AM176" s="76">
        <f t="shared" si="706"/>
        <v>6.7024E-2</v>
      </c>
      <c r="AN176" s="76">
        <f t="shared" si="706"/>
        <v>0.109636</v>
      </c>
      <c r="AO176" s="77">
        <f t="shared" si="674"/>
        <v>8.2799999999999994</v>
      </c>
      <c r="AP176" s="78">
        <f t="shared" si="718"/>
        <v>0</v>
      </c>
      <c r="AQ176" s="78">
        <f t="shared" si="718"/>
        <v>0</v>
      </c>
      <c r="AR176" s="77">
        <f>ROUND(AC176+(K176*(AD176+AE176+AF176+AG176+AI176+AK176+AH176))+(G176*AJ176),2)</f>
        <v>4384.88</v>
      </c>
      <c r="AS176" s="77">
        <f>ROUND((AA176+AR176)-((CI176*$AZ$1)+(CJ176*$AZ$1)+(K176*AE176)),2)</f>
        <v>15002.35</v>
      </c>
      <c r="AT176" s="77">
        <f t="shared" si="719"/>
        <v>2650.3151509999998</v>
      </c>
      <c r="AU176" s="27"/>
      <c r="AV176" s="79">
        <f>AV175</f>
        <v>0.7</v>
      </c>
      <c r="AW176" s="79"/>
      <c r="AX176" s="79">
        <f t="shared" si="592"/>
        <v>1</v>
      </c>
      <c r="AY176" s="72">
        <f>IF(G176*500&lt;K176,G176*500,K176)</f>
        <v>300000</v>
      </c>
      <c r="AZ176" s="72">
        <f>K176-AY176</f>
        <v>6600</v>
      </c>
      <c r="BA176" s="27"/>
      <c r="BB176" s="29">
        <f t="shared" ref="BB176:BG176" si="731">BB175</f>
        <v>838</v>
      </c>
      <c r="BC176" s="30">
        <f t="shared" si="731"/>
        <v>6.8440000000000001E-2</v>
      </c>
      <c r="BD176" s="30">
        <f t="shared" si="731"/>
        <v>6.8440000000000001E-2</v>
      </c>
      <c r="BE176" s="30">
        <f t="shared" si="731"/>
        <v>0</v>
      </c>
      <c r="BF176" s="30">
        <f t="shared" si="731"/>
        <v>0</v>
      </c>
      <c r="BG176" s="30">
        <f t="shared" si="731"/>
        <v>0</v>
      </c>
      <c r="BH176" s="84">
        <f>ROUND(BB176+(BC176*CI176)+(BD176*CJ176)+(BX176*G176),2)</f>
        <v>26945.7</v>
      </c>
      <c r="BI176" s="33">
        <f t="shared" si="708"/>
        <v>0</v>
      </c>
      <c r="BJ176" s="33">
        <f t="shared" si="708"/>
        <v>1</v>
      </c>
      <c r="BK176" s="33">
        <f t="shared" si="708"/>
        <v>5.7300000000000005E-4</v>
      </c>
      <c r="BL176" s="33">
        <f t="shared" si="708"/>
        <v>1.2200000000000003E-2</v>
      </c>
      <c r="BM176" s="33">
        <f t="shared" si="708"/>
        <v>0</v>
      </c>
      <c r="BN176" s="33">
        <f t="shared" si="708"/>
        <v>5.8E-4</v>
      </c>
      <c r="BO176" s="33">
        <f t="shared" si="721"/>
        <v>-4.6999999999999999E-4</v>
      </c>
      <c r="BP176" s="33">
        <f t="shared" si="722"/>
        <v>7.5000000000000002E-4</v>
      </c>
      <c r="BQ176" s="33">
        <f t="shared" si="723"/>
        <v>0.34</v>
      </c>
      <c r="BR176" s="33">
        <f>AK176</f>
        <v>0</v>
      </c>
      <c r="BS176" s="116">
        <f t="shared" si="724"/>
        <v>0</v>
      </c>
      <c r="BT176" s="122">
        <f t="shared" si="724"/>
        <v>1.06</v>
      </c>
      <c r="BU176" s="33">
        <f t="shared" si="512"/>
        <v>0</v>
      </c>
      <c r="BV176" s="33">
        <f t="shared" si="711"/>
        <v>6.7024E-2</v>
      </c>
      <c r="BW176" s="33">
        <f t="shared" si="711"/>
        <v>0.109636</v>
      </c>
      <c r="BX176" s="77">
        <f t="shared" ref="BX176:BY176" si="732">BX171</f>
        <v>8.5400000000000009</v>
      </c>
      <c r="BY176" s="77">
        <f t="shared" si="732"/>
        <v>0</v>
      </c>
      <c r="BZ176" s="78">
        <f t="shared" si="726"/>
        <v>0</v>
      </c>
      <c r="CA176" s="77">
        <f t="shared" si="678"/>
        <v>5020.88</v>
      </c>
      <c r="CB176" s="77">
        <f>(BH176+CA176)-((CI176*$AZ$1)+(CJ176*$AZ$1)+(K176*BL176))</f>
        <v>17862.980000000003</v>
      </c>
      <c r="CC176" s="77">
        <f t="shared" si="727"/>
        <v>3155.6740468000007</v>
      </c>
      <c r="CD176" s="77"/>
      <c r="CE176" s="27"/>
      <c r="CF176" s="79">
        <f>CF175</f>
        <v>0.7</v>
      </c>
      <c r="CG176" s="79"/>
      <c r="CH176" s="79">
        <f>1-CG176</f>
        <v>1</v>
      </c>
      <c r="CI176" s="72">
        <f t="shared" si="713"/>
        <v>306600</v>
      </c>
      <c r="CJ176" s="72">
        <f>K176-CI176</f>
        <v>0</v>
      </c>
      <c r="CK176" s="27"/>
      <c r="CL176" s="27"/>
      <c r="CM176" s="27"/>
      <c r="CN176" s="27">
        <f t="shared" si="630"/>
        <v>-1.43</v>
      </c>
      <c r="CO176" s="27">
        <f t="shared" si="619"/>
        <v>-858</v>
      </c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</row>
    <row r="177" spans="1:242">
      <c r="A177" s="28"/>
      <c r="B177" s="27"/>
      <c r="C177" s="28"/>
      <c r="D177" s="27"/>
      <c r="E177" s="18"/>
      <c r="F177" s="27"/>
      <c r="G177" s="72"/>
      <c r="H177" s="72"/>
      <c r="I177" s="86"/>
      <c r="J177" s="71"/>
      <c r="K177" s="72"/>
      <c r="L177" s="73"/>
      <c r="M177" s="23"/>
      <c r="N177" s="23"/>
      <c r="O177" s="130">
        <f t="shared" si="618"/>
        <v>0</v>
      </c>
      <c r="P177" s="74"/>
      <c r="Q177" s="23"/>
      <c r="R177" s="65"/>
      <c r="S177" s="26"/>
      <c r="T177" s="27"/>
      <c r="U177" s="29"/>
      <c r="V177" s="30"/>
      <c r="W177" s="30"/>
      <c r="X177" s="30"/>
      <c r="Y177" s="30"/>
      <c r="Z177" s="30"/>
      <c r="AA177" s="31"/>
      <c r="AB177" s="32"/>
      <c r="AC177" s="33"/>
      <c r="AE177" s="33"/>
      <c r="AF177" s="33"/>
      <c r="AG177" s="33"/>
      <c r="AH177" s="33"/>
      <c r="AI177" s="30"/>
      <c r="AJ177" s="30"/>
      <c r="AK177" s="76"/>
      <c r="AL177" s="76"/>
      <c r="AM177" s="76"/>
      <c r="AN177" s="76"/>
      <c r="AO177" s="77"/>
      <c r="AP177" s="78"/>
      <c r="AQ177" s="78"/>
      <c r="AR177" s="77"/>
      <c r="AS177" s="77"/>
      <c r="AT177" s="77"/>
      <c r="AU177" s="27"/>
      <c r="AV177" s="79"/>
      <c r="AW177" s="79"/>
      <c r="AX177" s="79"/>
      <c r="AY177" s="79"/>
      <c r="AZ177" s="79"/>
      <c r="BA177" s="27"/>
      <c r="BB177" s="29"/>
      <c r="BC177" s="30"/>
      <c r="BD177" s="30"/>
      <c r="BE177" s="30"/>
      <c r="BF177" s="30"/>
      <c r="BG177" s="30"/>
      <c r="BH177" s="84"/>
      <c r="BI177" s="33"/>
      <c r="BJ177" s="33"/>
      <c r="BK177" s="33"/>
      <c r="BL177" s="33"/>
      <c r="BM177" s="33"/>
      <c r="BN177" s="33"/>
      <c r="BO177" s="33">
        <f t="shared" si="721"/>
        <v>-4.6999999999999999E-4</v>
      </c>
      <c r="BP177" s="33">
        <f t="shared" si="722"/>
        <v>7.5000000000000002E-4</v>
      </c>
      <c r="BQ177" s="33">
        <f t="shared" si="723"/>
        <v>0.34</v>
      </c>
      <c r="BR177" s="33"/>
      <c r="BS177" s="116"/>
      <c r="BT177" s="116"/>
      <c r="BU177" s="33"/>
      <c r="BV177" s="33"/>
      <c r="BW177" s="33"/>
      <c r="BX177" s="77"/>
      <c r="BY177" s="77"/>
      <c r="BZ177" s="78"/>
      <c r="CA177" s="77"/>
      <c r="CB177" s="77"/>
      <c r="CC177" s="77"/>
      <c r="CD177" s="77"/>
      <c r="CE177" s="27"/>
      <c r="CF177" s="79"/>
      <c r="CG177" s="79"/>
      <c r="CH177" s="79"/>
      <c r="CI177" s="72">
        <f t="shared" si="713"/>
        <v>0</v>
      </c>
      <c r="CJ177" s="72"/>
      <c r="CK177" s="27"/>
      <c r="CL177" s="27"/>
      <c r="CM177" s="27"/>
      <c r="CN177" s="27">
        <f t="shared" si="630"/>
        <v>-1.43</v>
      </c>
      <c r="CO177" s="27">
        <f t="shared" si="619"/>
        <v>0</v>
      </c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</row>
    <row r="178" spans="1:242">
      <c r="A178" s="28" t="e">
        <f>A176+1</f>
        <v>#REF!</v>
      </c>
      <c r="B178" s="27"/>
      <c r="C178" s="69" t="s">
        <v>38</v>
      </c>
      <c r="D178" s="68"/>
      <c r="E178" s="69" t="s">
        <v>38</v>
      </c>
      <c r="F178" s="27"/>
      <c r="G178" s="72">
        <v>250</v>
      </c>
      <c r="H178" s="72"/>
      <c r="I178" s="86">
        <v>0</v>
      </c>
      <c r="J178" s="71"/>
      <c r="K178" s="72">
        <f>G178*730*AV178</f>
        <v>146000</v>
      </c>
      <c r="L178" s="73"/>
      <c r="M178" s="23">
        <f>AA178+AR178+AT178</f>
        <v>15222.66347</v>
      </c>
      <c r="N178" s="23"/>
      <c r="O178" s="130">
        <f t="shared" si="618"/>
        <v>16466.785995599999</v>
      </c>
      <c r="P178" s="74"/>
      <c r="Q178" s="23">
        <f t="shared" ref="Q178" si="733">ROUND(O178-M178,2)</f>
        <v>1244.1199999999999</v>
      </c>
      <c r="R178" s="65"/>
      <c r="S178" s="26">
        <f t="shared" ref="S178" si="734">ROUND(Q178/M178,3)</f>
        <v>8.2000000000000003E-2</v>
      </c>
      <c r="T178" s="27"/>
      <c r="U178" s="29">
        <f t="shared" ref="U178:W181" si="735">U$163</f>
        <v>750</v>
      </c>
      <c r="V178" s="30">
        <f t="shared" si="735"/>
        <v>6.198E-2</v>
      </c>
      <c r="W178" s="30">
        <f t="shared" si="735"/>
        <v>6.198E-2</v>
      </c>
      <c r="X178" s="30"/>
      <c r="Y178" s="30"/>
      <c r="Z178" s="30"/>
      <c r="AA178" s="84">
        <f>ROUND(U178+(V178*AY178)+(W178*AZ178)+(AO178*G178),2)</f>
        <v>11869.08</v>
      </c>
      <c r="AB178" s="32"/>
      <c r="AC178" s="33">
        <f>$AC$43</f>
        <v>1</v>
      </c>
      <c r="AD178" s="15">
        <f t="shared" si="566"/>
        <v>5.7300000000000005E-4</v>
      </c>
      <c r="AE178" s="33">
        <f t="shared" ref="AE178:AJ183" si="736">AE$163</f>
        <v>1.2200000000000003E-2</v>
      </c>
      <c r="AF178" s="33">
        <f>AF$91</f>
        <v>0</v>
      </c>
      <c r="AG178" s="33">
        <f t="shared" si="736"/>
        <v>5.8E-4</v>
      </c>
      <c r="AH178" s="33">
        <f t="shared" si="736"/>
        <v>-4.6999999999999999E-4</v>
      </c>
      <c r="AI178" s="30">
        <f t="shared" si="736"/>
        <v>7.5000000000000002E-4</v>
      </c>
      <c r="AJ178" s="30">
        <f t="shared" si="736"/>
        <v>0.34</v>
      </c>
      <c r="AK178" s="76">
        <f>$AK$43</f>
        <v>0</v>
      </c>
      <c r="AL178" s="76">
        <f t="shared" ref="AL178:AN181" si="737">AL$163</f>
        <v>0</v>
      </c>
      <c r="AM178" s="76">
        <f t="shared" si="737"/>
        <v>6.7024E-2</v>
      </c>
      <c r="AN178" s="76">
        <f t="shared" si="737"/>
        <v>0.109636</v>
      </c>
      <c r="AO178" s="77">
        <f t="shared" si="674"/>
        <v>8.2799999999999994</v>
      </c>
      <c r="AP178" s="78">
        <f>AP163</f>
        <v>0</v>
      </c>
      <c r="AQ178" s="78">
        <f>AQ173</f>
        <v>0</v>
      </c>
      <c r="AR178" s="77">
        <f>ROUND(AC178+(K178*(AD178+AE178+AF178+AG178+AI178+AK178+AH178))+(G178*AJ178),2)</f>
        <v>2076.42</v>
      </c>
      <c r="AS178" s="77">
        <f>ROUND((AA178+AR178)-((CI178*$AZ$1)+(CJ178*$AZ$1)+(K178*AE178)),2)</f>
        <v>7229.5</v>
      </c>
      <c r="AT178" s="77">
        <f t="shared" ref="AT178" si="738">(AS178*AL178)+(AS178*AM178)+(AN178*AS178)</f>
        <v>1277.16347</v>
      </c>
      <c r="AU178" s="27"/>
      <c r="AV178" s="79">
        <f>E179</f>
        <v>0.8</v>
      </c>
      <c r="AW178" s="79"/>
      <c r="AX178" s="79">
        <f t="shared" si="592"/>
        <v>1</v>
      </c>
      <c r="AY178" s="72">
        <f>IF(G178*500&lt;K178,G178*500,K178)</f>
        <v>125000</v>
      </c>
      <c r="AZ178" s="72">
        <f>K178-AY178</f>
        <v>21000</v>
      </c>
      <c r="BA178" s="27"/>
      <c r="BB178" s="29">
        <f>BB163</f>
        <v>838</v>
      </c>
      <c r="BC178" s="30">
        <f>BC163</f>
        <v>6.8440000000000001E-2</v>
      </c>
      <c r="BD178" s="30">
        <f>BD163</f>
        <v>6.8440000000000001E-2</v>
      </c>
      <c r="BE178" s="30"/>
      <c r="BF178" s="30"/>
      <c r="BG178" s="30"/>
      <c r="BH178" s="84">
        <f>ROUND(BB178+(BC178*CI178)+(BD178*CJ178)+(BX178*G178),2)</f>
        <v>12965.24</v>
      </c>
      <c r="BI178" s="33">
        <f t="shared" ref="BI178:BN181" si="739">AB178</f>
        <v>0</v>
      </c>
      <c r="BJ178" s="33">
        <f t="shared" si="739"/>
        <v>1</v>
      </c>
      <c r="BK178" s="33">
        <f t="shared" si="739"/>
        <v>5.7300000000000005E-4</v>
      </c>
      <c r="BL178" s="33">
        <f t="shared" si="739"/>
        <v>1.2200000000000003E-2</v>
      </c>
      <c r="BM178" s="33">
        <f t="shared" si="739"/>
        <v>0</v>
      </c>
      <c r="BN178" s="33">
        <f t="shared" si="739"/>
        <v>5.8E-4</v>
      </c>
      <c r="BO178" s="33">
        <f t="shared" si="721"/>
        <v>-4.6999999999999999E-4</v>
      </c>
      <c r="BP178" s="33">
        <f t="shared" si="722"/>
        <v>7.5000000000000002E-4</v>
      </c>
      <c r="BQ178" s="33">
        <f t="shared" si="723"/>
        <v>0.34</v>
      </c>
      <c r="BR178" s="33">
        <f>AK178</f>
        <v>0</v>
      </c>
      <c r="BS178" s="116">
        <f>BS163</f>
        <v>0</v>
      </c>
      <c r="BT178" s="122">
        <f>BT163</f>
        <v>1.06</v>
      </c>
      <c r="BU178" s="33">
        <f>BU163</f>
        <v>0</v>
      </c>
      <c r="BV178" s="33">
        <f t="shared" ref="BV178:BW181" si="740">AM178</f>
        <v>6.7024E-2</v>
      </c>
      <c r="BW178" s="33">
        <f t="shared" si="740"/>
        <v>0.109636</v>
      </c>
      <c r="BX178" s="77">
        <f>BX173</f>
        <v>8.5400000000000009</v>
      </c>
      <c r="BY178" s="77">
        <f>BY173</f>
        <v>0</v>
      </c>
      <c r="BZ178" s="78">
        <f>BZ173</f>
        <v>0</v>
      </c>
      <c r="CA178" s="77">
        <f t="shared" si="678"/>
        <v>2341.42</v>
      </c>
      <c r="CB178" s="77">
        <f>(BH178+CA178)-((CI178*$AZ$1)+(CJ178*$AZ$1)+(K178*BL178))</f>
        <v>8590.66</v>
      </c>
      <c r="CC178" s="77">
        <f t="shared" ref="CC178" si="741">(CB178*BU178)+(CB178*BV178)+(BW178*CB178)</f>
        <v>1517.6259955999999</v>
      </c>
      <c r="CD178" s="77"/>
      <c r="CE178" s="27"/>
      <c r="CF178" s="79">
        <f>E179</f>
        <v>0.8</v>
      </c>
      <c r="CG178" s="79"/>
      <c r="CH178" s="79">
        <f>1-CG178</f>
        <v>1</v>
      </c>
      <c r="CI178" s="72">
        <f t="shared" si="713"/>
        <v>146000</v>
      </c>
      <c r="CJ178" s="72">
        <f>K178-CI178</f>
        <v>0</v>
      </c>
      <c r="CK178" s="27"/>
      <c r="CL178" s="27"/>
      <c r="CM178" s="27"/>
      <c r="CN178" s="27">
        <f t="shared" si="630"/>
        <v>-1.43</v>
      </c>
      <c r="CO178" s="27">
        <f t="shared" si="619"/>
        <v>-357.5</v>
      </c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</row>
    <row r="179" spans="1:242">
      <c r="A179" s="28" t="e">
        <f>A178+1</f>
        <v>#REF!</v>
      </c>
      <c r="B179" s="27"/>
      <c r="C179" s="28" t="s">
        <v>19</v>
      </c>
      <c r="D179" s="27"/>
      <c r="E179" s="85">
        <v>0.8</v>
      </c>
      <c r="F179" s="27"/>
      <c r="G179" s="72">
        <v>350</v>
      </c>
      <c r="H179" s="72"/>
      <c r="I179" s="86">
        <v>0</v>
      </c>
      <c r="J179" s="71"/>
      <c r="K179" s="72">
        <f>G179*730*AV179</f>
        <v>204400</v>
      </c>
      <c r="L179" s="73"/>
      <c r="M179" s="23">
        <f>AA179+AR179+AT179</f>
        <v>20958.260193999999</v>
      </c>
      <c r="N179" s="23"/>
      <c r="O179" s="130">
        <f t="shared" si="618"/>
        <v>22658.620357799999</v>
      </c>
      <c r="P179" s="74"/>
      <c r="Q179" s="23">
        <f t="shared" ref="Q179:Q181" si="742">ROUND(O179-M179,2)</f>
        <v>1700.36</v>
      </c>
      <c r="R179" s="65"/>
      <c r="S179" s="26">
        <f t="shared" ref="S179:S181" si="743">ROUND(Q179/M179,3)</f>
        <v>8.1000000000000003E-2</v>
      </c>
      <c r="T179" s="27"/>
      <c r="U179" s="29">
        <f t="shared" si="735"/>
        <v>750</v>
      </c>
      <c r="V179" s="30">
        <f t="shared" si="735"/>
        <v>6.198E-2</v>
      </c>
      <c r="W179" s="30">
        <f t="shared" si="735"/>
        <v>6.198E-2</v>
      </c>
      <c r="X179" s="30">
        <f t="shared" ref="X179:Z181" si="744">X178</f>
        <v>0</v>
      </c>
      <c r="Y179" s="30">
        <f t="shared" si="744"/>
        <v>0</v>
      </c>
      <c r="Z179" s="30">
        <f t="shared" si="744"/>
        <v>0</v>
      </c>
      <c r="AA179" s="84">
        <f>ROUND(U179+(V179*AY179)+(W179*AZ179)+(AO179*G179),2)</f>
        <v>16316.71</v>
      </c>
      <c r="AB179" s="32"/>
      <c r="AC179" s="33">
        <f t="shared" ref="AC179:AC242" si="745">$AC$43</f>
        <v>1</v>
      </c>
      <c r="AD179" s="15">
        <f t="shared" si="566"/>
        <v>5.7300000000000005E-4</v>
      </c>
      <c r="AE179" s="33">
        <f t="shared" si="736"/>
        <v>1.2200000000000003E-2</v>
      </c>
      <c r="AF179" s="33">
        <f>AF$91</f>
        <v>0</v>
      </c>
      <c r="AG179" s="33">
        <f t="shared" si="736"/>
        <v>5.8E-4</v>
      </c>
      <c r="AH179" s="33">
        <f t="shared" si="736"/>
        <v>-4.6999999999999999E-4</v>
      </c>
      <c r="AI179" s="30">
        <f t="shared" si="736"/>
        <v>7.5000000000000002E-4</v>
      </c>
      <c r="AJ179" s="30">
        <f t="shared" si="736"/>
        <v>0.34</v>
      </c>
      <c r="AK179" s="76">
        <f t="shared" ref="AK179:AK181" si="746">AK178</f>
        <v>0</v>
      </c>
      <c r="AL179" s="76">
        <f t="shared" si="737"/>
        <v>0</v>
      </c>
      <c r="AM179" s="76">
        <f t="shared" si="737"/>
        <v>6.7024E-2</v>
      </c>
      <c r="AN179" s="76">
        <f t="shared" si="737"/>
        <v>0.109636</v>
      </c>
      <c r="AO179" s="77">
        <f t="shared" si="674"/>
        <v>8.2799999999999994</v>
      </c>
      <c r="AP179" s="78">
        <f t="shared" ref="AP179:AQ181" si="747">AP178</f>
        <v>0</v>
      </c>
      <c r="AQ179" s="78">
        <f>AQ178</f>
        <v>0</v>
      </c>
      <c r="AR179" s="77">
        <f>ROUND(AC179+(K179*(AD179+AE179+AF179+AG179+AI179+AK179+AH179))+(G179*AJ179),2)</f>
        <v>2906.59</v>
      </c>
      <c r="AS179" s="77">
        <f>ROUND((AA179+AR179)-((CI179*$AZ$1)+(CJ179*$AZ$1)+(K179*AE179)),2)</f>
        <v>9820.9</v>
      </c>
      <c r="AT179" s="77">
        <f t="shared" ref="AT179:AT181" si="748">(AS179*AL179)+(AS179*AM179)+(AN179*AS179)</f>
        <v>1734.960194</v>
      </c>
      <c r="AU179" s="27"/>
      <c r="AV179" s="79">
        <f>AV178</f>
        <v>0.8</v>
      </c>
      <c r="AW179" s="79"/>
      <c r="AX179" s="79">
        <f t="shared" si="592"/>
        <v>1</v>
      </c>
      <c r="AY179" s="72">
        <f>IF(G179*500&lt;K179,G179*500,K179)</f>
        <v>175000</v>
      </c>
      <c r="AZ179" s="72">
        <f>K179-AY179</f>
        <v>29400</v>
      </c>
      <c r="BA179" s="27"/>
      <c r="BB179" s="29">
        <f t="shared" ref="BB179:BG179" si="749">BB178</f>
        <v>838</v>
      </c>
      <c r="BC179" s="30">
        <f t="shared" si="749"/>
        <v>6.8440000000000001E-2</v>
      </c>
      <c r="BD179" s="30">
        <f t="shared" si="749"/>
        <v>6.8440000000000001E-2</v>
      </c>
      <c r="BE179" s="30">
        <f t="shared" si="749"/>
        <v>0</v>
      </c>
      <c r="BF179" s="30">
        <f t="shared" si="749"/>
        <v>0</v>
      </c>
      <c r="BG179" s="30">
        <f t="shared" si="749"/>
        <v>0</v>
      </c>
      <c r="BH179" s="84">
        <f>ROUND(BB179+(BC179*CI179)+(BD179*CJ179)+(BX179*G179),2)</f>
        <v>17816.14</v>
      </c>
      <c r="BI179" s="33">
        <f t="shared" si="739"/>
        <v>0</v>
      </c>
      <c r="BJ179" s="33">
        <f t="shared" si="739"/>
        <v>1</v>
      </c>
      <c r="BK179" s="33">
        <f t="shared" si="739"/>
        <v>5.7300000000000005E-4</v>
      </c>
      <c r="BL179" s="33">
        <f t="shared" si="739"/>
        <v>1.2200000000000003E-2</v>
      </c>
      <c r="BM179" s="33">
        <f t="shared" si="739"/>
        <v>0</v>
      </c>
      <c r="BN179" s="33">
        <f t="shared" si="739"/>
        <v>5.8E-4</v>
      </c>
      <c r="BO179" s="33">
        <f t="shared" si="721"/>
        <v>-4.6999999999999999E-4</v>
      </c>
      <c r="BP179" s="33">
        <f t="shared" si="722"/>
        <v>7.5000000000000002E-4</v>
      </c>
      <c r="BQ179" s="33">
        <f t="shared" si="723"/>
        <v>0.34</v>
      </c>
      <c r="BR179" s="33">
        <f>AK179</f>
        <v>0</v>
      </c>
      <c r="BS179" s="116">
        <f t="shared" si="724"/>
        <v>0</v>
      </c>
      <c r="BT179" s="122">
        <f t="shared" si="724"/>
        <v>1.06</v>
      </c>
      <c r="BU179" s="33">
        <f t="shared" si="512"/>
        <v>0</v>
      </c>
      <c r="BV179" s="33">
        <f t="shared" si="740"/>
        <v>6.7024E-2</v>
      </c>
      <c r="BW179" s="33">
        <f t="shared" si="740"/>
        <v>0.109636</v>
      </c>
      <c r="BX179" s="77">
        <f t="shared" ref="BX179:BY179" si="750">BX174</f>
        <v>8.5400000000000009</v>
      </c>
      <c r="BY179" s="77">
        <f t="shared" si="750"/>
        <v>0</v>
      </c>
      <c r="BZ179" s="78">
        <f t="shared" ref="BZ179:BZ181" si="751">BZ178</f>
        <v>0</v>
      </c>
      <c r="CA179" s="77">
        <f t="shared" si="678"/>
        <v>3277.59</v>
      </c>
      <c r="CB179" s="77">
        <f>(BH179+CA179)-((CI179*$AZ$1)+(CJ179*$AZ$1)+(K179*BL179))</f>
        <v>11691.33</v>
      </c>
      <c r="CC179" s="77">
        <f t="shared" ref="CC179:CC181" si="752">(CB179*BU179)+(CB179*BV179)+(BW179*CB179)</f>
        <v>2065.3903577999999</v>
      </c>
      <c r="CD179" s="77"/>
      <c r="CE179" s="27"/>
      <c r="CF179" s="79">
        <f>CF178</f>
        <v>0.8</v>
      </c>
      <c r="CG179" s="79"/>
      <c r="CH179" s="79">
        <f>1-CG179</f>
        <v>1</v>
      </c>
      <c r="CI179" s="72">
        <f t="shared" si="713"/>
        <v>204400</v>
      </c>
      <c r="CJ179" s="72">
        <f>K179-CI179</f>
        <v>0</v>
      </c>
      <c r="CK179" s="27"/>
      <c r="CL179" s="27"/>
      <c r="CM179" s="27"/>
      <c r="CN179" s="27">
        <f t="shared" si="630"/>
        <v>-1.43</v>
      </c>
      <c r="CO179" s="27">
        <f t="shared" si="619"/>
        <v>-500.5</v>
      </c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</row>
    <row r="180" spans="1:242">
      <c r="A180" s="28" t="e">
        <f>A179+1</f>
        <v>#REF!</v>
      </c>
      <c r="B180" s="27"/>
      <c r="C180" s="65"/>
      <c r="D180" s="27"/>
      <c r="E180" s="85"/>
      <c r="F180" s="27"/>
      <c r="G180" s="72">
        <v>450</v>
      </c>
      <c r="H180" s="72"/>
      <c r="I180" s="86">
        <v>0</v>
      </c>
      <c r="J180" s="71"/>
      <c r="K180" s="72">
        <f>G180*730*AV180</f>
        <v>262800</v>
      </c>
      <c r="L180" s="73"/>
      <c r="M180" s="23">
        <f>AA180+AR180+AT180</f>
        <v>26693.845151400001</v>
      </c>
      <c r="N180" s="23"/>
      <c r="O180" s="130">
        <f t="shared" si="618"/>
        <v>28850.4311868</v>
      </c>
      <c r="P180" s="74"/>
      <c r="Q180" s="23">
        <f t="shared" si="742"/>
        <v>2156.59</v>
      </c>
      <c r="R180" s="65"/>
      <c r="S180" s="26">
        <f t="shared" si="743"/>
        <v>8.1000000000000003E-2</v>
      </c>
      <c r="T180" s="27"/>
      <c r="U180" s="29">
        <f t="shared" si="735"/>
        <v>750</v>
      </c>
      <c r="V180" s="30">
        <f t="shared" si="735"/>
        <v>6.198E-2</v>
      </c>
      <c r="W180" s="30">
        <f t="shared" si="735"/>
        <v>6.198E-2</v>
      </c>
      <c r="X180" s="30">
        <f t="shared" si="744"/>
        <v>0</v>
      </c>
      <c r="Y180" s="30">
        <f t="shared" si="744"/>
        <v>0</v>
      </c>
      <c r="Z180" s="30">
        <f t="shared" si="744"/>
        <v>0</v>
      </c>
      <c r="AA180" s="84">
        <f>ROUND(U180+(V180*AY180)+(W180*AZ180)+(AO180*G180),2)</f>
        <v>20764.34</v>
      </c>
      <c r="AB180" s="32"/>
      <c r="AC180" s="33">
        <f t="shared" si="745"/>
        <v>1</v>
      </c>
      <c r="AD180" s="15">
        <f t="shared" si="566"/>
        <v>5.7300000000000005E-4</v>
      </c>
      <c r="AE180" s="33">
        <f t="shared" si="736"/>
        <v>1.2200000000000003E-2</v>
      </c>
      <c r="AF180" s="33">
        <f t="shared" ref="AF180:AF181" si="753">AF$91</f>
        <v>0</v>
      </c>
      <c r="AG180" s="33">
        <f t="shared" si="736"/>
        <v>5.8E-4</v>
      </c>
      <c r="AH180" s="33">
        <f t="shared" si="736"/>
        <v>-4.6999999999999999E-4</v>
      </c>
      <c r="AI180" s="30">
        <f t="shared" si="736"/>
        <v>7.5000000000000002E-4</v>
      </c>
      <c r="AJ180" s="30">
        <f t="shared" si="736"/>
        <v>0.34</v>
      </c>
      <c r="AK180" s="76">
        <f t="shared" si="746"/>
        <v>0</v>
      </c>
      <c r="AL180" s="76">
        <f t="shared" si="737"/>
        <v>0</v>
      </c>
      <c r="AM180" s="76">
        <f t="shared" si="737"/>
        <v>6.7024E-2</v>
      </c>
      <c r="AN180" s="76">
        <f t="shared" si="737"/>
        <v>0.109636</v>
      </c>
      <c r="AO180" s="77">
        <f t="shared" si="674"/>
        <v>8.2799999999999994</v>
      </c>
      <c r="AP180" s="78">
        <f t="shared" si="747"/>
        <v>0</v>
      </c>
      <c r="AQ180" s="78">
        <f t="shared" si="747"/>
        <v>0</v>
      </c>
      <c r="AR180" s="77">
        <f>ROUND(AC180+(K180*(AD180+AE180+AF180+AG180+AI180+AK180+AH180))+(G180*AJ180),2)</f>
        <v>3736.75</v>
      </c>
      <c r="AS180" s="77">
        <f>ROUND((AA180+AR180)-((CI180*$AZ$1)+(CJ180*$AZ$1)+(K180*AE180)),2)</f>
        <v>12412.29</v>
      </c>
      <c r="AT180" s="77">
        <f t="shared" si="748"/>
        <v>2192.7551514000002</v>
      </c>
      <c r="AU180" s="27"/>
      <c r="AV180" s="79">
        <f>AV179</f>
        <v>0.8</v>
      </c>
      <c r="AW180" s="79"/>
      <c r="AX180" s="79">
        <f t="shared" si="592"/>
        <v>1</v>
      </c>
      <c r="AY180" s="72">
        <f>IF(G180*500&lt;K180,G180*500,K180)</f>
        <v>225000</v>
      </c>
      <c r="AZ180" s="72">
        <f>K180-AY180</f>
        <v>37800</v>
      </c>
      <c r="BA180" s="27"/>
      <c r="BB180" s="29">
        <f t="shared" ref="BB180:BG180" si="754">BB179</f>
        <v>838</v>
      </c>
      <c r="BC180" s="30">
        <f t="shared" si="754"/>
        <v>6.8440000000000001E-2</v>
      </c>
      <c r="BD180" s="30">
        <f t="shared" si="754"/>
        <v>6.8440000000000001E-2</v>
      </c>
      <c r="BE180" s="30">
        <f t="shared" si="754"/>
        <v>0</v>
      </c>
      <c r="BF180" s="30">
        <f t="shared" si="754"/>
        <v>0</v>
      </c>
      <c r="BG180" s="30">
        <f t="shared" si="754"/>
        <v>0</v>
      </c>
      <c r="BH180" s="84">
        <f>ROUND(BB180+(BC180*CI180)+(BD180*CJ180)+(BX180*G180),2)</f>
        <v>22667.03</v>
      </c>
      <c r="BI180" s="33">
        <f t="shared" si="739"/>
        <v>0</v>
      </c>
      <c r="BJ180" s="33">
        <f t="shared" si="739"/>
        <v>1</v>
      </c>
      <c r="BK180" s="33">
        <f t="shared" si="739"/>
        <v>5.7300000000000005E-4</v>
      </c>
      <c r="BL180" s="33">
        <f t="shared" si="739"/>
        <v>1.2200000000000003E-2</v>
      </c>
      <c r="BM180" s="33">
        <f t="shared" si="739"/>
        <v>0</v>
      </c>
      <c r="BN180" s="33">
        <f t="shared" si="739"/>
        <v>5.8E-4</v>
      </c>
      <c r="BO180" s="33">
        <f t="shared" si="721"/>
        <v>-4.6999999999999999E-4</v>
      </c>
      <c r="BP180" s="33">
        <f t="shared" si="722"/>
        <v>7.5000000000000002E-4</v>
      </c>
      <c r="BQ180" s="33">
        <f t="shared" si="723"/>
        <v>0.34</v>
      </c>
      <c r="BR180" s="33">
        <f>AK180</f>
        <v>0</v>
      </c>
      <c r="BS180" s="116">
        <f t="shared" si="724"/>
        <v>0</v>
      </c>
      <c r="BT180" s="122">
        <f t="shared" si="724"/>
        <v>1.06</v>
      </c>
      <c r="BU180" s="33">
        <f t="shared" si="512"/>
        <v>0</v>
      </c>
      <c r="BV180" s="33">
        <f t="shared" si="740"/>
        <v>6.7024E-2</v>
      </c>
      <c r="BW180" s="33">
        <f t="shared" si="740"/>
        <v>0.109636</v>
      </c>
      <c r="BX180" s="77">
        <f t="shared" ref="BX180:BY180" si="755">BX175</f>
        <v>8.5400000000000009</v>
      </c>
      <c r="BY180" s="77">
        <f t="shared" si="755"/>
        <v>0</v>
      </c>
      <c r="BZ180" s="78">
        <f t="shared" si="751"/>
        <v>0</v>
      </c>
      <c r="CA180" s="77">
        <f t="shared" si="678"/>
        <v>4213.75</v>
      </c>
      <c r="CB180" s="77">
        <f>(BH180+CA180)-((CI180*$AZ$1)+(CJ180*$AZ$1)+(K180*BL180))</f>
        <v>14791.98</v>
      </c>
      <c r="CC180" s="77">
        <f t="shared" si="752"/>
        <v>2613.1511867999998</v>
      </c>
      <c r="CD180" s="77"/>
      <c r="CE180" s="27"/>
      <c r="CF180" s="79">
        <f>CF179</f>
        <v>0.8</v>
      </c>
      <c r="CG180" s="79"/>
      <c r="CH180" s="79">
        <f>1-CG180</f>
        <v>1</v>
      </c>
      <c r="CI180" s="72">
        <f t="shared" si="713"/>
        <v>262800</v>
      </c>
      <c r="CJ180" s="72">
        <f>K180-CI180</f>
        <v>0</v>
      </c>
      <c r="CK180" s="27"/>
      <c r="CL180" s="27"/>
      <c r="CM180" s="27"/>
      <c r="CN180" s="27">
        <f t="shared" si="630"/>
        <v>-1.43</v>
      </c>
      <c r="CO180" s="27">
        <f t="shared" si="619"/>
        <v>-643.5</v>
      </c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</row>
    <row r="181" spans="1:242">
      <c r="A181" s="28" t="e">
        <f>A180+1</f>
        <v>#REF!</v>
      </c>
      <c r="B181" s="27"/>
      <c r="C181" s="28"/>
      <c r="D181" s="27"/>
      <c r="E181" s="18"/>
      <c r="F181" s="27"/>
      <c r="G181" s="72">
        <v>600</v>
      </c>
      <c r="H181" s="72"/>
      <c r="I181" s="86">
        <v>0</v>
      </c>
      <c r="J181" s="71"/>
      <c r="K181" s="72">
        <f>G181*730*AV181</f>
        <v>350400</v>
      </c>
      <c r="L181" s="73"/>
      <c r="M181" s="23">
        <f>AA181+AR181+AT181</f>
        <v>35297.240237400001</v>
      </c>
      <c r="N181" s="23"/>
      <c r="O181" s="130">
        <f t="shared" si="618"/>
        <v>38138.176846800008</v>
      </c>
      <c r="P181" s="74"/>
      <c r="Q181" s="23">
        <f t="shared" si="742"/>
        <v>2840.94</v>
      </c>
      <c r="R181" s="65"/>
      <c r="S181" s="26">
        <f t="shared" si="743"/>
        <v>0.08</v>
      </c>
      <c r="T181" s="27"/>
      <c r="U181" s="29">
        <f t="shared" si="735"/>
        <v>750</v>
      </c>
      <c r="V181" s="30">
        <f t="shared" si="735"/>
        <v>6.198E-2</v>
      </c>
      <c r="W181" s="30">
        <f t="shared" si="735"/>
        <v>6.198E-2</v>
      </c>
      <c r="X181" s="30">
        <f t="shared" si="744"/>
        <v>0</v>
      </c>
      <c r="Y181" s="30">
        <f t="shared" si="744"/>
        <v>0</v>
      </c>
      <c r="Z181" s="30">
        <f t="shared" si="744"/>
        <v>0</v>
      </c>
      <c r="AA181" s="84">
        <f>ROUND(U181+(V181*AY181)+(W181*AZ181)+(AO181*G181),2)</f>
        <v>27435.79</v>
      </c>
      <c r="AB181" s="32"/>
      <c r="AC181" s="33">
        <f t="shared" si="745"/>
        <v>1</v>
      </c>
      <c r="AD181" s="15">
        <f t="shared" si="566"/>
        <v>5.7300000000000005E-4</v>
      </c>
      <c r="AE181" s="33">
        <f t="shared" si="736"/>
        <v>1.2200000000000003E-2</v>
      </c>
      <c r="AF181" s="33">
        <f t="shared" si="753"/>
        <v>0</v>
      </c>
      <c r="AG181" s="33">
        <f t="shared" si="736"/>
        <v>5.8E-4</v>
      </c>
      <c r="AH181" s="33">
        <f t="shared" si="736"/>
        <v>-4.6999999999999999E-4</v>
      </c>
      <c r="AI181" s="30">
        <f t="shared" si="736"/>
        <v>7.5000000000000002E-4</v>
      </c>
      <c r="AJ181" s="30">
        <f t="shared" si="736"/>
        <v>0.34</v>
      </c>
      <c r="AK181" s="76">
        <f t="shared" si="746"/>
        <v>0</v>
      </c>
      <c r="AL181" s="76">
        <f t="shared" si="737"/>
        <v>0</v>
      </c>
      <c r="AM181" s="76">
        <f t="shared" si="737"/>
        <v>6.7024E-2</v>
      </c>
      <c r="AN181" s="76">
        <f t="shared" si="737"/>
        <v>0.109636</v>
      </c>
      <c r="AO181" s="77">
        <f t="shared" si="674"/>
        <v>8.2799999999999994</v>
      </c>
      <c r="AP181" s="78">
        <f t="shared" si="747"/>
        <v>0</v>
      </c>
      <c r="AQ181" s="78">
        <f t="shared" si="747"/>
        <v>0</v>
      </c>
      <c r="AR181" s="77">
        <f>ROUND(AC181+(K181*(AD181+AE181+AF181+AG181+AI181+AK181+AH181))+(G181*AJ181),2)</f>
        <v>4982</v>
      </c>
      <c r="AS181" s="77">
        <f>ROUND((AA181+AR181)-((CI181*$AZ$1)+(CJ181*$AZ$1)+(K181*AE181)),2)</f>
        <v>16299.39</v>
      </c>
      <c r="AT181" s="77">
        <f t="shared" si="748"/>
        <v>2879.4502373999999</v>
      </c>
      <c r="AU181" s="27"/>
      <c r="AV181" s="79">
        <f>AV180</f>
        <v>0.8</v>
      </c>
      <c r="AW181" s="79"/>
      <c r="AX181" s="79">
        <f>1-AW181</f>
        <v>1</v>
      </c>
      <c r="AY181" s="72">
        <f>IF(G181*500&lt;K181,G181*500,K181)</f>
        <v>300000</v>
      </c>
      <c r="AZ181" s="72">
        <f>K181-AY181</f>
        <v>50400</v>
      </c>
      <c r="BA181" s="27"/>
      <c r="BB181" s="29">
        <f t="shared" ref="BB181:BG181" si="756">BB180</f>
        <v>838</v>
      </c>
      <c r="BC181" s="30">
        <f t="shared" si="756"/>
        <v>6.8440000000000001E-2</v>
      </c>
      <c r="BD181" s="30">
        <f t="shared" si="756"/>
        <v>6.8440000000000001E-2</v>
      </c>
      <c r="BE181" s="30">
        <f t="shared" si="756"/>
        <v>0</v>
      </c>
      <c r="BF181" s="30">
        <f t="shared" si="756"/>
        <v>0</v>
      </c>
      <c r="BG181" s="30">
        <f t="shared" si="756"/>
        <v>0</v>
      </c>
      <c r="BH181" s="84">
        <f>ROUND(BB181+(BC181*CI181)+(BD181*CJ181)+(BX181*G181),2)</f>
        <v>29943.38</v>
      </c>
      <c r="BI181" s="33">
        <f t="shared" si="739"/>
        <v>0</v>
      </c>
      <c r="BJ181" s="33">
        <f t="shared" si="739"/>
        <v>1</v>
      </c>
      <c r="BK181" s="33">
        <f t="shared" si="739"/>
        <v>5.7300000000000005E-4</v>
      </c>
      <c r="BL181" s="33">
        <f t="shared" si="739"/>
        <v>1.2200000000000003E-2</v>
      </c>
      <c r="BM181" s="33">
        <f t="shared" si="739"/>
        <v>0</v>
      </c>
      <c r="BN181" s="33">
        <f t="shared" si="739"/>
        <v>5.8E-4</v>
      </c>
      <c r="BO181" s="33">
        <f t="shared" si="721"/>
        <v>-4.6999999999999999E-4</v>
      </c>
      <c r="BP181" s="33">
        <f t="shared" si="722"/>
        <v>7.5000000000000002E-4</v>
      </c>
      <c r="BQ181" s="33">
        <f t="shared" si="723"/>
        <v>0.34</v>
      </c>
      <c r="BR181" s="33">
        <f>AK181</f>
        <v>0</v>
      </c>
      <c r="BS181" s="116">
        <f t="shared" si="724"/>
        <v>0</v>
      </c>
      <c r="BT181" s="122">
        <f t="shared" si="724"/>
        <v>1.06</v>
      </c>
      <c r="BU181" s="33">
        <f t="shared" si="512"/>
        <v>0</v>
      </c>
      <c r="BV181" s="33">
        <f t="shared" si="740"/>
        <v>6.7024E-2</v>
      </c>
      <c r="BW181" s="33">
        <f t="shared" si="740"/>
        <v>0.109636</v>
      </c>
      <c r="BX181" s="77">
        <f t="shared" ref="BX181:BY181" si="757">BX176</f>
        <v>8.5400000000000009</v>
      </c>
      <c r="BY181" s="77">
        <f t="shared" si="757"/>
        <v>0</v>
      </c>
      <c r="BZ181" s="78">
        <f t="shared" si="751"/>
        <v>0</v>
      </c>
      <c r="CA181" s="77">
        <f t="shared" si="678"/>
        <v>5618</v>
      </c>
      <c r="CB181" s="77">
        <f>(BH181+CA181)-((CI181*$AZ$1)+(CJ181*$AZ$1)+(K181*BL181))</f>
        <v>19442.980000000003</v>
      </c>
      <c r="CC181" s="77">
        <f t="shared" si="752"/>
        <v>3434.7968468000008</v>
      </c>
      <c r="CD181" s="77"/>
      <c r="CE181" s="27"/>
      <c r="CF181" s="79">
        <f>CF180</f>
        <v>0.8</v>
      </c>
      <c r="CG181" s="79"/>
      <c r="CH181" s="79">
        <f>1-CG181</f>
        <v>1</v>
      </c>
      <c r="CI181" s="72">
        <f t="shared" si="713"/>
        <v>350400</v>
      </c>
      <c r="CJ181" s="72">
        <f>K181-CI181</f>
        <v>0</v>
      </c>
      <c r="CK181" s="27"/>
      <c r="CL181" s="27"/>
      <c r="CM181" s="27"/>
      <c r="CN181" s="27">
        <f t="shared" si="630"/>
        <v>-1.43</v>
      </c>
      <c r="CO181" s="27">
        <f t="shared" si="619"/>
        <v>-858</v>
      </c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</row>
    <row r="182" spans="1:242">
      <c r="A182" s="28"/>
      <c r="B182" s="27"/>
      <c r="C182" s="28"/>
      <c r="D182" s="27"/>
      <c r="E182" s="18"/>
      <c r="F182" s="27"/>
      <c r="G182" s="72"/>
      <c r="H182" s="72"/>
      <c r="I182" s="72"/>
      <c r="J182" s="71"/>
      <c r="K182" s="72"/>
      <c r="L182" s="73"/>
      <c r="M182" s="23"/>
      <c r="N182" s="23"/>
      <c r="O182" s="130"/>
      <c r="P182" s="74"/>
      <c r="Q182" s="23"/>
      <c r="R182" s="65"/>
      <c r="S182" s="26"/>
      <c r="T182" s="27"/>
      <c r="U182" s="29"/>
      <c r="V182" s="30"/>
      <c r="W182" s="30"/>
      <c r="X182" s="30"/>
      <c r="Y182" s="30"/>
      <c r="Z182" s="30"/>
      <c r="AA182" s="31"/>
      <c r="AB182" s="32"/>
      <c r="AC182" s="33"/>
      <c r="AE182" s="33"/>
      <c r="AF182" s="33"/>
      <c r="AG182" s="33"/>
      <c r="AH182" s="33"/>
      <c r="AI182" s="30"/>
      <c r="AJ182" s="30"/>
      <c r="AK182" s="76"/>
      <c r="AL182" s="30"/>
      <c r="AM182" s="76"/>
      <c r="AN182" s="76"/>
      <c r="AO182" s="88"/>
      <c r="AP182" s="78" t="s">
        <v>4</v>
      </c>
      <c r="AQ182" s="90"/>
      <c r="AR182" s="77"/>
      <c r="AS182" s="77"/>
      <c r="AT182" s="77"/>
      <c r="AU182" s="27"/>
      <c r="AV182" s="79"/>
      <c r="AW182" s="79"/>
      <c r="AX182" s="79"/>
      <c r="AY182" s="79"/>
      <c r="AZ182" s="79"/>
      <c r="BA182" s="27"/>
      <c r="BB182" s="29"/>
      <c r="BC182" s="30"/>
      <c r="BD182" s="30"/>
      <c r="BE182" s="30"/>
      <c r="BF182" s="30"/>
      <c r="BG182" s="30"/>
      <c r="BH182" s="84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116"/>
      <c r="BT182" s="116"/>
      <c r="BU182" s="33"/>
      <c r="BV182" s="33"/>
      <c r="BW182" s="33"/>
      <c r="BX182" s="77"/>
      <c r="BY182" s="77"/>
      <c r="BZ182" s="90"/>
      <c r="CA182" s="77"/>
      <c r="CB182" s="77"/>
      <c r="CC182" s="77"/>
      <c r="CD182" s="77"/>
      <c r="CE182" s="27"/>
      <c r="CF182" s="79"/>
      <c r="CG182" s="79"/>
      <c r="CH182" s="79"/>
      <c r="CI182" s="79"/>
      <c r="CJ182" s="79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</row>
    <row r="183" spans="1:242">
      <c r="A183" s="28" t="e">
        <f>A181+1</f>
        <v>#REF!</v>
      </c>
      <c r="B183" s="49"/>
      <c r="C183" s="69" t="s">
        <v>55</v>
      </c>
      <c r="D183" s="68"/>
      <c r="E183" s="69" t="s">
        <v>55</v>
      </c>
      <c r="F183" s="27"/>
      <c r="G183" s="72">
        <v>1000</v>
      </c>
      <c r="H183" s="72"/>
      <c r="I183" s="20">
        <v>0</v>
      </c>
      <c r="J183" s="71"/>
      <c r="K183" s="72">
        <f t="shared" ref="K183:K192" si="758">G183*730*AV183</f>
        <v>474500</v>
      </c>
      <c r="L183" s="73"/>
      <c r="M183" s="23">
        <f t="shared" ref="M183:M192" si="759">AA183+AR183+AT183</f>
        <v>58289.622478400001</v>
      </c>
      <c r="N183" s="23"/>
      <c r="O183" s="130">
        <f>BH183+CA183+CC183+CO183</f>
        <v>65912.271175000002</v>
      </c>
      <c r="P183" s="74"/>
      <c r="Q183" s="23">
        <f t="shared" ref="Q183" si="760">ROUND(O183-M183,2)</f>
        <v>7622.65</v>
      </c>
      <c r="R183" s="65"/>
      <c r="S183" s="26">
        <f t="shared" ref="S183" si="761">ROUND(Q183/M183,3)</f>
        <v>0.13100000000000001</v>
      </c>
      <c r="T183" s="27"/>
      <c r="U183" s="29">
        <v>276</v>
      </c>
      <c r="V183" s="30">
        <v>3.9239999999999997E-2</v>
      </c>
      <c r="W183" s="30">
        <f>V183</f>
        <v>3.9239999999999997E-2</v>
      </c>
      <c r="X183" s="30">
        <v>0</v>
      </c>
      <c r="Y183" s="30">
        <v>0</v>
      </c>
      <c r="Z183" s="30">
        <v>0</v>
      </c>
      <c r="AA183" s="84">
        <f t="shared" ref="AA183:AA192" si="762">ROUND(U183+(V183*AY183)+(W183*AZ183)+(AO183*G183)+(AP183*(I183)),2)</f>
        <v>45885.38</v>
      </c>
      <c r="AB183" s="32"/>
      <c r="AC183" s="33">
        <f t="shared" si="745"/>
        <v>1</v>
      </c>
      <c r="AD183" s="15">
        <f t="shared" ref="AD183:AD241" si="763">AD$43</f>
        <v>5.7300000000000005E-4</v>
      </c>
      <c r="AE183" s="33">
        <f t="shared" si="736"/>
        <v>1.2200000000000003E-2</v>
      </c>
      <c r="AF183" s="33">
        <f>AF$91</f>
        <v>0</v>
      </c>
      <c r="AG183" s="33">
        <v>5.8E-4</v>
      </c>
      <c r="AH183" s="33">
        <f t="shared" si="736"/>
        <v>-4.6999999999999999E-4</v>
      </c>
      <c r="AI183" s="30">
        <v>7.5000000000000002E-4</v>
      </c>
      <c r="AJ183" s="30">
        <v>0.46</v>
      </c>
      <c r="AK183" s="76">
        <v>0</v>
      </c>
      <c r="AL183" s="76">
        <v>0</v>
      </c>
      <c r="AM183" s="76">
        <v>6.7024E-2</v>
      </c>
      <c r="AN183" s="76">
        <v>0.109636</v>
      </c>
      <c r="AO183" s="77">
        <v>26.99</v>
      </c>
      <c r="AP183" s="78">
        <v>1.84</v>
      </c>
      <c r="AQ183" s="78">
        <v>0</v>
      </c>
      <c r="AR183" s="77">
        <f t="shared" ref="AR183:AR192" si="764">ROUND(AC183+(K183*(AD183+AE183+AF183+AG183+AI183+AK183+AH183))+(G183*AJ183),2)</f>
        <v>6929.86</v>
      </c>
      <c r="AS183" s="77">
        <f t="shared" ref="AS183:AS192" si="765">ROUND((AA183+AR183)-((CI183*$AZ$1)+(CJ183*$AZ$1)+(K183*AE183)),2)</f>
        <v>30988.240000000002</v>
      </c>
      <c r="AT183" s="77">
        <f t="shared" ref="AT183" si="766">(AS183*AL183)+(AS183*AM183)+(AN183*AS183)</f>
        <v>5474.3824784000008</v>
      </c>
      <c r="AU183" s="27"/>
      <c r="AV183" s="79">
        <f>+E184</f>
        <v>0.65</v>
      </c>
      <c r="AW183" s="79"/>
      <c r="AX183" s="79">
        <f t="shared" ref="AX183:AX203" si="767">1-AW183</f>
        <v>1</v>
      </c>
      <c r="AY183" s="72">
        <f t="shared" ref="AY183:AY192" si="768">IF(G183*500&lt;K183,G183*500,K183)</f>
        <v>474500</v>
      </c>
      <c r="AZ183" s="72">
        <f t="shared" ref="AZ183:AZ192" si="769">K183-AY183</f>
        <v>0</v>
      </c>
      <c r="BA183" s="27"/>
      <c r="BB183" s="77">
        <f>'Rate Export from RD'!B67</f>
        <v>276</v>
      </c>
      <c r="BC183" s="80">
        <f>'Rate Export from RD'!C67</f>
        <v>3.9219999999999998E-2</v>
      </c>
      <c r="BD183" s="80">
        <f>BC183</f>
        <v>3.9219999999999998E-2</v>
      </c>
      <c r="BE183" s="30"/>
      <c r="BF183" s="30"/>
      <c r="BG183" s="30"/>
      <c r="BH183" s="84">
        <f t="shared" ref="BH183:BH192" si="770">ROUND(BB183+(BC183*CI183)+(BD183*CJ183)+(BX183*G183)+((I183)*BY183),2)</f>
        <v>52095.89</v>
      </c>
      <c r="BI183" s="33">
        <f t="shared" ref="BI183:BI192" si="771">AB183</f>
        <v>0</v>
      </c>
      <c r="BJ183" s="33">
        <f t="shared" ref="BJ183:BJ192" si="772">AC183</f>
        <v>1</v>
      </c>
      <c r="BK183" s="33">
        <f t="shared" ref="BK183:BK192" si="773">AD183</f>
        <v>5.7300000000000005E-4</v>
      </c>
      <c r="BL183" s="33">
        <f t="shared" ref="BL183:BL192" si="774">AE183</f>
        <v>1.2200000000000003E-2</v>
      </c>
      <c r="BM183" s="33">
        <f t="shared" ref="BM183:BM192" si="775">AF183</f>
        <v>0</v>
      </c>
      <c r="BN183" s="33">
        <f t="shared" ref="BN183:BN192" si="776">AG183</f>
        <v>5.8E-4</v>
      </c>
      <c r="BO183" s="33">
        <f t="shared" ref="BO183:BQ183" si="777">AH183</f>
        <v>-4.6999999999999999E-4</v>
      </c>
      <c r="BP183" s="33">
        <f t="shared" si="777"/>
        <v>7.5000000000000002E-4</v>
      </c>
      <c r="BQ183" s="33">
        <f t="shared" si="777"/>
        <v>0.46</v>
      </c>
      <c r="BR183" s="33">
        <f t="shared" ref="BR183:BR192" si="778">AK183</f>
        <v>0</v>
      </c>
      <c r="BS183" s="116">
        <v>0</v>
      </c>
      <c r="BT183" s="122">
        <v>1.5</v>
      </c>
      <c r="BU183" s="33">
        <f>AL183</f>
        <v>0</v>
      </c>
      <c r="BV183" s="33">
        <f t="shared" ref="BV183:BV192" si="779">AM183</f>
        <v>6.7024E-2</v>
      </c>
      <c r="BW183" s="33">
        <f t="shared" ref="BW183:BW192" si="780">AN183</f>
        <v>0.109636</v>
      </c>
      <c r="BX183" s="77">
        <f>'Rate Export from RD'!D68</f>
        <v>33.21</v>
      </c>
      <c r="BY183" s="77">
        <f>'Rate Export from RD'!D69</f>
        <v>2.0099999999999998</v>
      </c>
      <c r="BZ183" s="78">
        <v>0</v>
      </c>
      <c r="CA183" s="77">
        <f t="shared" si="678"/>
        <v>8429.86</v>
      </c>
      <c r="CB183" s="77">
        <f t="shared" ref="CB183:CB192" si="781">(BH183+CA183)-((CI183*$AZ$1)+(CJ183*$AZ$1)+(K183*BL183))</f>
        <v>38698.75</v>
      </c>
      <c r="CC183" s="77">
        <f t="shared" ref="CC183" si="782">(CB183*BU183)+(CB183*BV183)+(BW183*CB183)</f>
        <v>6836.5211749999999</v>
      </c>
      <c r="CD183" s="77"/>
      <c r="CE183" s="27"/>
      <c r="CF183" s="79">
        <f>E184</f>
        <v>0.65</v>
      </c>
      <c r="CG183" s="79"/>
      <c r="CH183" s="79">
        <f t="shared" ref="CH183:CH203" si="783">1-CG183</f>
        <v>1</v>
      </c>
      <c r="CI183" s="72">
        <f t="shared" ref="CI183:CI192" si="784">IF(G183*500&lt;K183,G183*500,K183)</f>
        <v>474500</v>
      </c>
      <c r="CJ183" s="72">
        <f t="shared" ref="CJ183:CJ192" si="785">K183-CI183</f>
        <v>0</v>
      </c>
      <c r="CK183" s="27"/>
      <c r="CL183" s="27"/>
      <c r="CM183" s="87"/>
      <c r="CN183" s="27">
        <v>-1.45</v>
      </c>
      <c r="CO183" s="27">
        <f>CN183*G183</f>
        <v>-1450</v>
      </c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</row>
    <row r="184" spans="1:242">
      <c r="A184" s="28" t="e">
        <f t="shared" ref="A184:A192" si="786">A183+1</f>
        <v>#REF!</v>
      </c>
      <c r="B184" s="49"/>
      <c r="C184" s="28" t="s">
        <v>19</v>
      </c>
      <c r="D184" s="27"/>
      <c r="E184" s="85">
        <v>0.65</v>
      </c>
      <c r="F184" s="27"/>
      <c r="G184" s="72">
        <v>5000</v>
      </c>
      <c r="H184" s="72"/>
      <c r="I184" s="20">
        <v>0</v>
      </c>
      <c r="J184" s="71"/>
      <c r="K184" s="72">
        <f t="shared" si="758"/>
        <v>2372500</v>
      </c>
      <c r="L184" s="73"/>
      <c r="M184" s="23">
        <f t="shared" si="759"/>
        <v>290144.36134539999</v>
      </c>
      <c r="N184" s="23"/>
      <c r="O184" s="130">
        <f t="shared" ref="O184:O250" si="787">BH184+CA184+CC184+CO184</f>
        <v>328257.60482840001</v>
      </c>
      <c r="P184" s="74"/>
      <c r="Q184" s="23">
        <f t="shared" ref="Q184:Q192" si="788">ROUND(O184-M184,2)</f>
        <v>38113.24</v>
      </c>
      <c r="R184" s="65"/>
      <c r="S184" s="26">
        <f t="shared" ref="S184:S192" si="789">ROUND(Q184/M184,3)</f>
        <v>0.13100000000000001</v>
      </c>
      <c r="T184" s="27"/>
      <c r="U184" s="29">
        <f>U$183</f>
        <v>276</v>
      </c>
      <c r="V184" s="30">
        <f>V$183</f>
        <v>3.9239999999999997E-2</v>
      </c>
      <c r="W184" s="30">
        <f>W$183</f>
        <v>3.9239999999999997E-2</v>
      </c>
      <c r="X184" s="30">
        <f t="shared" ref="X184:Z192" si="790">X183</f>
        <v>0</v>
      </c>
      <c r="Y184" s="30">
        <f t="shared" si="790"/>
        <v>0</v>
      </c>
      <c r="Z184" s="30">
        <f t="shared" si="790"/>
        <v>0</v>
      </c>
      <c r="AA184" s="84">
        <f t="shared" si="762"/>
        <v>228322.9</v>
      </c>
      <c r="AB184" s="32"/>
      <c r="AC184" s="33">
        <f t="shared" si="745"/>
        <v>1</v>
      </c>
      <c r="AD184" s="15">
        <f t="shared" si="763"/>
        <v>5.7300000000000005E-4</v>
      </c>
      <c r="AE184" s="33">
        <f>$AE$183</f>
        <v>1.2200000000000003E-2</v>
      </c>
      <c r="AF184" s="33">
        <f t="shared" ref="AF184:AF192" si="791">AF$91</f>
        <v>0</v>
      </c>
      <c r="AG184" s="33">
        <f>AG$183</f>
        <v>5.8E-4</v>
      </c>
      <c r="AH184" s="33">
        <f>AH$183</f>
        <v>-4.6999999999999999E-4</v>
      </c>
      <c r="AI184" s="30">
        <f>AI$183</f>
        <v>7.5000000000000002E-4</v>
      </c>
      <c r="AJ184" s="30">
        <f>AJ$183</f>
        <v>0.46</v>
      </c>
      <c r="AK184" s="76">
        <f t="shared" ref="AK184:AK192" si="792">AK183</f>
        <v>0</v>
      </c>
      <c r="AL184" s="76">
        <f>AL$183</f>
        <v>0</v>
      </c>
      <c r="AM184" s="76">
        <f>AM$183</f>
        <v>6.7024E-2</v>
      </c>
      <c r="AN184" s="76">
        <f>AN$183</f>
        <v>0.109636</v>
      </c>
      <c r="AO184" s="77">
        <f>AO$183</f>
        <v>26.99</v>
      </c>
      <c r="AP184" s="78">
        <f>AP$183</f>
        <v>1.84</v>
      </c>
      <c r="AQ184" s="78">
        <f>AQ183</f>
        <v>0</v>
      </c>
      <c r="AR184" s="77">
        <f t="shared" si="764"/>
        <v>34645.29</v>
      </c>
      <c r="AS184" s="77">
        <f t="shared" si="765"/>
        <v>153833.19</v>
      </c>
      <c r="AT184" s="77">
        <f t="shared" ref="AT184:AT192" si="793">(AS184*AL184)+(AS184*AM184)+(AN184*AS184)</f>
        <v>27176.171345399998</v>
      </c>
      <c r="AU184" s="27"/>
      <c r="AV184" s="79">
        <f>AV183</f>
        <v>0.65</v>
      </c>
      <c r="AW184" s="79"/>
      <c r="AX184" s="79">
        <f t="shared" si="767"/>
        <v>1</v>
      </c>
      <c r="AY184" s="72">
        <f t="shared" si="768"/>
        <v>2372500</v>
      </c>
      <c r="AZ184" s="72">
        <f t="shared" si="769"/>
        <v>0</v>
      </c>
      <c r="BA184" s="27"/>
      <c r="BB184" s="29">
        <f t="shared" ref="BB184:BG184" si="794">BB183</f>
        <v>276</v>
      </c>
      <c r="BC184" s="30">
        <f t="shared" si="794"/>
        <v>3.9219999999999998E-2</v>
      </c>
      <c r="BD184" s="30">
        <f t="shared" si="794"/>
        <v>3.9219999999999998E-2</v>
      </c>
      <c r="BE184" s="30">
        <f t="shared" si="794"/>
        <v>0</v>
      </c>
      <c r="BF184" s="30">
        <f t="shared" si="794"/>
        <v>0</v>
      </c>
      <c r="BG184" s="30">
        <f t="shared" si="794"/>
        <v>0</v>
      </c>
      <c r="BH184" s="84">
        <f t="shared" si="770"/>
        <v>259375.45</v>
      </c>
      <c r="BI184" s="33">
        <f t="shared" si="771"/>
        <v>0</v>
      </c>
      <c r="BJ184" s="33">
        <f t="shared" si="772"/>
        <v>1</v>
      </c>
      <c r="BK184" s="33">
        <f t="shared" si="773"/>
        <v>5.7300000000000005E-4</v>
      </c>
      <c r="BL184" s="33">
        <f t="shared" si="774"/>
        <v>1.2200000000000003E-2</v>
      </c>
      <c r="BM184" s="33">
        <f t="shared" si="775"/>
        <v>0</v>
      </c>
      <c r="BN184" s="33">
        <f t="shared" si="776"/>
        <v>5.8E-4</v>
      </c>
      <c r="BO184" s="33">
        <f t="shared" si="721"/>
        <v>-4.6999999999999999E-4</v>
      </c>
      <c r="BP184" s="33">
        <f t="shared" si="722"/>
        <v>7.5000000000000002E-4</v>
      </c>
      <c r="BQ184" s="33">
        <f t="shared" si="723"/>
        <v>0.46</v>
      </c>
      <c r="BR184" s="33">
        <f t="shared" si="778"/>
        <v>0</v>
      </c>
      <c r="BS184" s="116">
        <f t="shared" si="724"/>
        <v>0</v>
      </c>
      <c r="BT184" s="122">
        <f t="shared" si="724"/>
        <v>1.5</v>
      </c>
      <c r="BU184" s="33">
        <f t="shared" si="512"/>
        <v>0</v>
      </c>
      <c r="BV184" s="33">
        <f t="shared" si="779"/>
        <v>6.7024E-2</v>
      </c>
      <c r="BW184" s="33">
        <f t="shared" si="780"/>
        <v>0.109636</v>
      </c>
      <c r="BX184" s="77">
        <f>BX183</f>
        <v>33.21</v>
      </c>
      <c r="BY184" s="77">
        <f>BY183</f>
        <v>2.0099999999999998</v>
      </c>
      <c r="BZ184" s="78">
        <f t="shared" ref="BZ184:BZ192" si="795">BZ183</f>
        <v>0</v>
      </c>
      <c r="CA184" s="77">
        <f t="shared" si="678"/>
        <v>42145.29</v>
      </c>
      <c r="CB184" s="77">
        <f t="shared" si="781"/>
        <v>192385.74</v>
      </c>
      <c r="CC184" s="77">
        <f t="shared" ref="CC184:CC192" si="796">(CB184*BU184)+(CB184*BV184)+(BW184*CB184)</f>
        <v>33986.864828400001</v>
      </c>
      <c r="CD184" s="77"/>
      <c r="CE184" s="27"/>
      <c r="CF184" s="79">
        <f>CF183</f>
        <v>0.65</v>
      </c>
      <c r="CG184" s="79"/>
      <c r="CH184" s="79">
        <f t="shared" si="783"/>
        <v>1</v>
      </c>
      <c r="CI184" s="72">
        <f t="shared" si="784"/>
        <v>2372500</v>
      </c>
      <c r="CJ184" s="72">
        <f t="shared" si="785"/>
        <v>0</v>
      </c>
      <c r="CK184" s="27"/>
      <c r="CL184" s="27"/>
      <c r="CM184" s="27"/>
      <c r="CN184" s="27">
        <f>CN183</f>
        <v>-1.45</v>
      </c>
      <c r="CO184" s="27">
        <f t="shared" ref="CO184:CO247" si="797">CN184*G184</f>
        <v>-7250</v>
      </c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</row>
    <row r="185" spans="1:242">
      <c r="A185" s="28" t="e">
        <f t="shared" si="786"/>
        <v>#REF!</v>
      </c>
      <c r="B185" s="49"/>
      <c r="C185" s="65"/>
      <c r="D185" s="27"/>
      <c r="E185" s="85"/>
      <c r="F185" s="27"/>
      <c r="G185" s="72">
        <v>10000</v>
      </c>
      <c r="H185" s="72"/>
      <c r="I185" s="20">
        <v>0</v>
      </c>
      <c r="J185" s="71"/>
      <c r="K185" s="72">
        <f t="shared" si="758"/>
        <v>4745000</v>
      </c>
      <c r="L185" s="73"/>
      <c r="M185" s="23">
        <f t="shared" si="759"/>
        <v>579962.79963739996</v>
      </c>
      <c r="N185" s="23"/>
      <c r="O185" s="130">
        <f t="shared" si="787"/>
        <v>656189.28660340002</v>
      </c>
      <c r="P185" s="74"/>
      <c r="Q185" s="23">
        <f t="shared" si="788"/>
        <v>76226.490000000005</v>
      </c>
      <c r="R185" s="65"/>
      <c r="S185" s="26">
        <f t="shared" si="789"/>
        <v>0.13100000000000001</v>
      </c>
      <c r="T185" s="27"/>
      <c r="U185" s="29">
        <f t="shared" ref="U185:W225" si="798">U$183</f>
        <v>276</v>
      </c>
      <c r="V185" s="30">
        <f t="shared" si="798"/>
        <v>3.9239999999999997E-2</v>
      </c>
      <c r="W185" s="30">
        <f t="shared" si="798"/>
        <v>3.9239999999999997E-2</v>
      </c>
      <c r="X185" s="30">
        <f t="shared" si="790"/>
        <v>0</v>
      </c>
      <c r="Y185" s="30">
        <f t="shared" si="790"/>
        <v>0</v>
      </c>
      <c r="Z185" s="30">
        <f t="shared" si="790"/>
        <v>0</v>
      </c>
      <c r="AA185" s="84">
        <f t="shared" si="762"/>
        <v>456369.8</v>
      </c>
      <c r="AB185" s="32"/>
      <c r="AC185" s="33">
        <f t="shared" si="745"/>
        <v>1</v>
      </c>
      <c r="AD185" s="15">
        <f t="shared" si="763"/>
        <v>5.7300000000000005E-4</v>
      </c>
      <c r="AE185" s="33">
        <f t="shared" ref="AE185:AE203" si="799">$AE$183</f>
        <v>1.2200000000000003E-2</v>
      </c>
      <c r="AF185" s="33">
        <f t="shared" si="791"/>
        <v>0</v>
      </c>
      <c r="AG185" s="33">
        <f t="shared" ref="AG185:AJ200" si="800">AG$183</f>
        <v>5.8E-4</v>
      </c>
      <c r="AH185" s="33">
        <f t="shared" si="800"/>
        <v>-4.6999999999999999E-4</v>
      </c>
      <c r="AI185" s="30">
        <f t="shared" si="800"/>
        <v>7.5000000000000002E-4</v>
      </c>
      <c r="AJ185" s="30">
        <f t="shared" si="800"/>
        <v>0.46</v>
      </c>
      <c r="AK185" s="76">
        <f t="shared" si="792"/>
        <v>0</v>
      </c>
      <c r="AL185" s="76">
        <f t="shared" ref="AL185:AN200" si="801">AL$183</f>
        <v>0</v>
      </c>
      <c r="AM185" s="76">
        <f t="shared" si="801"/>
        <v>6.7024E-2</v>
      </c>
      <c r="AN185" s="76">
        <f t="shared" si="801"/>
        <v>0.109636</v>
      </c>
      <c r="AO185" s="77">
        <f t="shared" ref="AO185:AP203" si="802">AO$183</f>
        <v>26.99</v>
      </c>
      <c r="AP185" s="78">
        <f t="shared" si="802"/>
        <v>1.84</v>
      </c>
      <c r="AQ185" s="78">
        <f t="shared" ref="AQ185:AQ192" si="803">AQ184</f>
        <v>0</v>
      </c>
      <c r="AR185" s="77">
        <f t="shared" si="764"/>
        <v>69289.59</v>
      </c>
      <c r="AS185" s="77">
        <f t="shared" si="765"/>
        <v>307389.39</v>
      </c>
      <c r="AT185" s="77">
        <f t="shared" si="793"/>
        <v>54303.4096374</v>
      </c>
      <c r="AU185" s="27"/>
      <c r="AV185" s="79">
        <f>AV183</f>
        <v>0.65</v>
      </c>
      <c r="AW185" s="79"/>
      <c r="AX185" s="79">
        <f t="shared" si="767"/>
        <v>1</v>
      </c>
      <c r="AY185" s="72">
        <f t="shared" si="768"/>
        <v>4745000</v>
      </c>
      <c r="AZ185" s="72">
        <f t="shared" si="769"/>
        <v>0</v>
      </c>
      <c r="BA185" s="27"/>
      <c r="BB185" s="29">
        <f t="shared" ref="BB185:BG185" si="804">BB184</f>
        <v>276</v>
      </c>
      <c r="BC185" s="30">
        <f t="shared" si="804"/>
        <v>3.9219999999999998E-2</v>
      </c>
      <c r="BD185" s="30">
        <f t="shared" si="804"/>
        <v>3.9219999999999998E-2</v>
      </c>
      <c r="BE185" s="30">
        <f t="shared" si="804"/>
        <v>0</v>
      </c>
      <c r="BF185" s="30">
        <f t="shared" si="804"/>
        <v>0</v>
      </c>
      <c r="BG185" s="30">
        <f t="shared" si="804"/>
        <v>0</v>
      </c>
      <c r="BH185" s="84">
        <f t="shared" si="770"/>
        <v>518474.9</v>
      </c>
      <c r="BI185" s="33">
        <f t="shared" si="771"/>
        <v>0</v>
      </c>
      <c r="BJ185" s="33">
        <f t="shared" si="772"/>
        <v>1</v>
      </c>
      <c r="BK185" s="33">
        <f t="shared" si="773"/>
        <v>5.7300000000000005E-4</v>
      </c>
      <c r="BL185" s="33">
        <f t="shared" si="774"/>
        <v>1.2200000000000003E-2</v>
      </c>
      <c r="BM185" s="33">
        <f t="shared" si="775"/>
        <v>0</v>
      </c>
      <c r="BN185" s="33">
        <f t="shared" si="776"/>
        <v>5.8E-4</v>
      </c>
      <c r="BO185" s="33">
        <f t="shared" si="721"/>
        <v>-4.6999999999999999E-4</v>
      </c>
      <c r="BP185" s="33">
        <f t="shared" si="722"/>
        <v>7.5000000000000002E-4</v>
      </c>
      <c r="BQ185" s="33">
        <f t="shared" si="723"/>
        <v>0.46</v>
      </c>
      <c r="BR185" s="33">
        <f t="shared" si="778"/>
        <v>0</v>
      </c>
      <c r="BS185" s="116">
        <f t="shared" si="724"/>
        <v>0</v>
      </c>
      <c r="BT185" s="122">
        <f t="shared" si="724"/>
        <v>1.5</v>
      </c>
      <c r="BU185" s="33">
        <f t="shared" si="512"/>
        <v>0</v>
      </c>
      <c r="BV185" s="33">
        <f t="shared" si="779"/>
        <v>6.7024E-2</v>
      </c>
      <c r="BW185" s="33">
        <f t="shared" si="780"/>
        <v>0.109636</v>
      </c>
      <c r="BX185" s="77">
        <f t="shared" ref="BX185:BX192" si="805">BX184</f>
        <v>33.21</v>
      </c>
      <c r="BY185" s="77">
        <f t="shared" ref="BY185:BY192" si="806">BY184</f>
        <v>2.0099999999999998</v>
      </c>
      <c r="BZ185" s="78">
        <f t="shared" si="795"/>
        <v>0</v>
      </c>
      <c r="CA185" s="77">
        <f t="shared" si="678"/>
        <v>84289.59</v>
      </c>
      <c r="CB185" s="77">
        <f t="shared" si="781"/>
        <v>384494.49</v>
      </c>
      <c r="CC185" s="77">
        <f t="shared" si="796"/>
        <v>67924.796603399998</v>
      </c>
      <c r="CD185" s="77"/>
      <c r="CE185" s="27"/>
      <c r="CF185" s="79">
        <f>CF183</f>
        <v>0.65</v>
      </c>
      <c r="CG185" s="79"/>
      <c r="CH185" s="79">
        <f t="shared" si="783"/>
        <v>1</v>
      </c>
      <c r="CI185" s="72">
        <f t="shared" si="784"/>
        <v>4745000</v>
      </c>
      <c r="CJ185" s="72">
        <f t="shared" si="785"/>
        <v>0</v>
      </c>
      <c r="CK185" s="27"/>
      <c r="CL185" s="27"/>
      <c r="CM185" s="27"/>
      <c r="CN185" s="27">
        <f t="shared" ref="CN185:CN248" si="807">CN184</f>
        <v>-1.45</v>
      </c>
      <c r="CO185" s="27">
        <f t="shared" si="797"/>
        <v>-14500</v>
      </c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</row>
    <row r="186" spans="1:242">
      <c r="A186" s="28" t="e">
        <f t="shared" si="786"/>
        <v>#REF!</v>
      </c>
      <c r="B186" s="49"/>
      <c r="C186" s="28"/>
      <c r="D186" s="27"/>
      <c r="E186" s="18"/>
      <c r="F186" s="27"/>
      <c r="G186" s="72">
        <v>15000</v>
      </c>
      <c r="H186" s="72"/>
      <c r="I186" s="20">
        <v>0</v>
      </c>
      <c r="J186" s="71"/>
      <c r="K186" s="72">
        <f t="shared" si="758"/>
        <v>7117500</v>
      </c>
      <c r="L186" s="73"/>
      <c r="M186" s="23">
        <f t="shared" si="759"/>
        <v>869781.22616279998</v>
      </c>
      <c r="N186" s="23"/>
      <c r="O186" s="130">
        <f t="shared" si="787"/>
        <v>984120.95661180001</v>
      </c>
      <c r="P186" s="74"/>
      <c r="Q186" s="23">
        <f t="shared" si="788"/>
        <v>114339.73</v>
      </c>
      <c r="R186" s="65"/>
      <c r="S186" s="26">
        <f t="shared" si="789"/>
        <v>0.13100000000000001</v>
      </c>
      <c r="T186" s="27"/>
      <c r="U186" s="29">
        <f t="shared" si="798"/>
        <v>276</v>
      </c>
      <c r="V186" s="30">
        <f t="shared" si="798"/>
        <v>3.9239999999999997E-2</v>
      </c>
      <c r="W186" s="30">
        <f t="shared" si="798"/>
        <v>3.9239999999999997E-2</v>
      </c>
      <c r="X186" s="30">
        <f t="shared" si="790"/>
        <v>0</v>
      </c>
      <c r="Y186" s="30">
        <f t="shared" si="790"/>
        <v>0</v>
      </c>
      <c r="Z186" s="30">
        <f t="shared" si="790"/>
        <v>0</v>
      </c>
      <c r="AA186" s="84">
        <f t="shared" si="762"/>
        <v>684416.7</v>
      </c>
      <c r="AB186" s="32"/>
      <c r="AC186" s="33">
        <f t="shared" si="745"/>
        <v>1</v>
      </c>
      <c r="AD186" s="15">
        <f t="shared" si="763"/>
        <v>5.7300000000000005E-4</v>
      </c>
      <c r="AE186" s="33">
        <f t="shared" si="799"/>
        <v>1.2200000000000003E-2</v>
      </c>
      <c r="AF186" s="33">
        <f t="shared" si="791"/>
        <v>0</v>
      </c>
      <c r="AG186" s="33">
        <f t="shared" si="800"/>
        <v>5.8E-4</v>
      </c>
      <c r="AH186" s="33">
        <f t="shared" si="800"/>
        <v>-4.6999999999999999E-4</v>
      </c>
      <c r="AI186" s="30">
        <f t="shared" si="800"/>
        <v>7.5000000000000002E-4</v>
      </c>
      <c r="AJ186" s="30">
        <f t="shared" si="800"/>
        <v>0.46</v>
      </c>
      <c r="AK186" s="76">
        <f t="shared" si="792"/>
        <v>0</v>
      </c>
      <c r="AL186" s="76">
        <f t="shared" si="801"/>
        <v>0</v>
      </c>
      <c r="AM186" s="76">
        <f t="shared" si="801"/>
        <v>6.7024E-2</v>
      </c>
      <c r="AN186" s="76">
        <f t="shared" si="801"/>
        <v>0.109636</v>
      </c>
      <c r="AO186" s="77">
        <f t="shared" si="802"/>
        <v>26.99</v>
      </c>
      <c r="AP186" s="78">
        <f t="shared" si="802"/>
        <v>1.84</v>
      </c>
      <c r="AQ186" s="78">
        <f t="shared" si="803"/>
        <v>0</v>
      </c>
      <c r="AR186" s="77">
        <f t="shared" si="764"/>
        <v>103933.88</v>
      </c>
      <c r="AS186" s="77">
        <f t="shared" si="765"/>
        <v>460945.58</v>
      </c>
      <c r="AT186" s="77">
        <f t="shared" si="793"/>
        <v>81430.646162799996</v>
      </c>
      <c r="AU186" s="27"/>
      <c r="AV186" s="79">
        <f>AV183</f>
        <v>0.65</v>
      </c>
      <c r="AW186" s="79"/>
      <c r="AX186" s="79">
        <f t="shared" si="767"/>
        <v>1</v>
      </c>
      <c r="AY186" s="72">
        <f t="shared" si="768"/>
        <v>7117500</v>
      </c>
      <c r="AZ186" s="72">
        <f t="shared" si="769"/>
        <v>0</v>
      </c>
      <c r="BA186" s="27"/>
      <c r="BB186" s="29">
        <f t="shared" ref="BB186:BG186" si="808">BB185</f>
        <v>276</v>
      </c>
      <c r="BC186" s="30">
        <f t="shared" si="808"/>
        <v>3.9219999999999998E-2</v>
      </c>
      <c r="BD186" s="30">
        <f t="shared" si="808"/>
        <v>3.9219999999999998E-2</v>
      </c>
      <c r="BE186" s="30">
        <f t="shared" si="808"/>
        <v>0</v>
      </c>
      <c r="BF186" s="30">
        <f t="shared" si="808"/>
        <v>0</v>
      </c>
      <c r="BG186" s="30">
        <f t="shared" si="808"/>
        <v>0</v>
      </c>
      <c r="BH186" s="84">
        <f t="shared" si="770"/>
        <v>777574.35</v>
      </c>
      <c r="BI186" s="33">
        <f t="shared" si="771"/>
        <v>0</v>
      </c>
      <c r="BJ186" s="33">
        <f t="shared" si="772"/>
        <v>1</v>
      </c>
      <c r="BK186" s="33">
        <f t="shared" si="773"/>
        <v>5.7300000000000005E-4</v>
      </c>
      <c r="BL186" s="33">
        <f t="shared" si="774"/>
        <v>1.2200000000000003E-2</v>
      </c>
      <c r="BM186" s="33">
        <f t="shared" si="775"/>
        <v>0</v>
      </c>
      <c r="BN186" s="33">
        <f t="shared" si="776"/>
        <v>5.8E-4</v>
      </c>
      <c r="BO186" s="33">
        <f t="shared" si="721"/>
        <v>-4.6999999999999999E-4</v>
      </c>
      <c r="BP186" s="33">
        <f t="shared" si="722"/>
        <v>7.5000000000000002E-4</v>
      </c>
      <c r="BQ186" s="33">
        <f t="shared" si="723"/>
        <v>0.46</v>
      </c>
      <c r="BR186" s="33">
        <f t="shared" si="778"/>
        <v>0</v>
      </c>
      <c r="BS186" s="116">
        <f t="shared" si="724"/>
        <v>0</v>
      </c>
      <c r="BT186" s="122">
        <f t="shared" si="724"/>
        <v>1.5</v>
      </c>
      <c r="BU186" s="33">
        <f t="shared" si="512"/>
        <v>0</v>
      </c>
      <c r="BV186" s="33">
        <f t="shared" si="779"/>
        <v>6.7024E-2</v>
      </c>
      <c r="BW186" s="33">
        <f t="shared" si="780"/>
        <v>0.109636</v>
      </c>
      <c r="BX186" s="77">
        <f t="shared" si="805"/>
        <v>33.21</v>
      </c>
      <c r="BY186" s="77">
        <f t="shared" si="806"/>
        <v>2.0099999999999998</v>
      </c>
      <c r="BZ186" s="78">
        <f t="shared" si="795"/>
        <v>0</v>
      </c>
      <c r="CA186" s="77">
        <f t="shared" si="678"/>
        <v>126433.88</v>
      </c>
      <c r="CB186" s="77">
        <f t="shared" si="781"/>
        <v>576603.23</v>
      </c>
      <c r="CC186" s="77">
        <f t="shared" si="796"/>
        <v>101862.7266118</v>
      </c>
      <c r="CD186" s="77"/>
      <c r="CE186" s="27"/>
      <c r="CF186" s="79">
        <f>CF183</f>
        <v>0.65</v>
      </c>
      <c r="CG186" s="79"/>
      <c r="CH186" s="79">
        <f t="shared" si="783"/>
        <v>1</v>
      </c>
      <c r="CI186" s="72">
        <f t="shared" si="784"/>
        <v>7117500</v>
      </c>
      <c r="CJ186" s="72">
        <f t="shared" si="785"/>
        <v>0</v>
      </c>
      <c r="CK186" s="27"/>
      <c r="CL186" s="27"/>
      <c r="CM186" s="27"/>
      <c r="CN186" s="27">
        <f t="shared" si="807"/>
        <v>-1.45</v>
      </c>
      <c r="CO186" s="27">
        <f t="shared" si="797"/>
        <v>-21750</v>
      </c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</row>
    <row r="187" spans="1:242">
      <c r="A187" s="28" t="e">
        <f t="shared" si="786"/>
        <v>#REF!</v>
      </c>
      <c r="B187" s="49"/>
      <c r="C187" s="28"/>
      <c r="D187" s="27"/>
      <c r="E187" s="18"/>
      <c r="F187" s="27"/>
      <c r="G187" s="72">
        <v>20000</v>
      </c>
      <c r="H187" s="72"/>
      <c r="I187" s="20">
        <v>0</v>
      </c>
      <c r="J187" s="71"/>
      <c r="K187" s="72">
        <f t="shared" si="758"/>
        <v>9490000</v>
      </c>
      <c r="L187" s="73"/>
      <c r="M187" s="23">
        <f t="shared" si="759"/>
        <v>1159599.6526882001</v>
      </c>
      <c r="N187" s="23"/>
      <c r="O187" s="130">
        <f t="shared" si="787"/>
        <v>1312052.6266202</v>
      </c>
      <c r="P187" s="74"/>
      <c r="Q187" s="23">
        <f t="shared" si="788"/>
        <v>152452.97</v>
      </c>
      <c r="R187" s="65"/>
      <c r="S187" s="26">
        <f t="shared" si="789"/>
        <v>0.13100000000000001</v>
      </c>
      <c r="T187" s="27"/>
      <c r="U187" s="29">
        <f t="shared" si="798"/>
        <v>276</v>
      </c>
      <c r="V187" s="30">
        <f t="shared" si="798"/>
        <v>3.9239999999999997E-2</v>
      </c>
      <c r="W187" s="30">
        <f t="shared" si="798"/>
        <v>3.9239999999999997E-2</v>
      </c>
      <c r="X187" s="30">
        <f t="shared" si="790"/>
        <v>0</v>
      </c>
      <c r="Y187" s="30">
        <f t="shared" si="790"/>
        <v>0</v>
      </c>
      <c r="Z187" s="30">
        <f t="shared" si="790"/>
        <v>0</v>
      </c>
      <c r="AA187" s="84">
        <f t="shared" si="762"/>
        <v>912463.6</v>
      </c>
      <c r="AB187" s="32"/>
      <c r="AC187" s="33">
        <f t="shared" si="745"/>
        <v>1</v>
      </c>
      <c r="AD187" s="15">
        <f t="shared" si="763"/>
        <v>5.7300000000000005E-4</v>
      </c>
      <c r="AE187" s="33">
        <f t="shared" si="799"/>
        <v>1.2200000000000003E-2</v>
      </c>
      <c r="AF187" s="33">
        <f t="shared" si="791"/>
        <v>0</v>
      </c>
      <c r="AG187" s="33">
        <f t="shared" si="800"/>
        <v>5.8E-4</v>
      </c>
      <c r="AH187" s="33">
        <f t="shared" si="800"/>
        <v>-4.6999999999999999E-4</v>
      </c>
      <c r="AI187" s="30">
        <f t="shared" si="800"/>
        <v>7.5000000000000002E-4</v>
      </c>
      <c r="AJ187" s="30">
        <f t="shared" si="800"/>
        <v>0.46</v>
      </c>
      <c r="AK187" s="76">
        <f t="shared" si="792"/>
        <v>0</v>
      </c>
      <c r="AL187" s="76">
        <f t="shared" si="801"/>
        <v>0</v>
      </c>
      <c r="AM187" s="76">
        <f t="shared" si="801"/>
        <v>6.7024E-2</v>
      </c>
      <c r="AN187" s="76">
        <f t="shared" si="801"/>
        <v>0.109636</v>
      </c>
      <c r="AO187" s="77">
        <f t="shared" si="802"/>
        <v>26.99</v>
      </c>
      <c r="AP187" s="78">
        <f t="shared" si="802"/>
        <v>1.84</v>
      </c>
      <c r="AQ187" s="78">
        <f t="shared" si="803"/>
        <v>0</v>
      </c>
      <c r="AR187" s="77">
        <f t="shared" si="764"/>
        <v>138578.17000000001</v>
      </c>
      <c r="AS187" s="77">
        <f t="shared" si="765"/>
        <v>614501.77</v>
      </c>
      <c r="AT187" s="77">
        <f t="shared" si="793"/>
        <v>108557.8826882</v>
      </c>
      <c r="AU187" s="27"/>
      <c r="AV187" s="79">
        <f>AV183</f>
        <v>0.65</v>
      </c>
      <c r="AW187" s="79"/>
      <c r="AX187" s="79">
        <f t="shared" si="767"/>
        <v>1</v>
      </c>
      <c r="AY187" s="72">
        <f t="shared" si="768"/>
        <v>9490000</v>
      </c>
      <c r="AZ187" s="72">
        <f t="shared" si="769"/>
        <v>0</v>
      </c>
      <c r="BA187" s="27"/>
      <c r="BB187" s="29">
        <f t="shared" ref="BB187:BG187" si="809">BB186</f>
        <v>276</v>
      </c>
      <c r="BC187" s="30">
        <f t="shared" si="809"/>
        <v>3.9219999999999998E-2</v>
      </c>
      <c r="BD187" s="30">
        <f t="shared" si="809"/>
        <v>3.9219999999999998E-2</v>
      </c>
      <c r="BE187" s="30">
        <f t="shared" si="809"/>
        <v>0</v>
      </c>
      <c r="BF187" s="30">
        <f t="shared" si="809"/>
        <v>0</v>
      </c>
      <c r="BG187" s="30">
        <f t="shared" si="809"/>
        <v>0</v>
      </c>
      <c r="BH187" s="84">
        <f t="shared" si="770"/>
        <v>1036673.8</v>
      </c>
      <c r="BI187" s="33">
        <f t="shared" si="771"/>
        <v>0</v>
      </c>
      <c r="BJ187" s="33">
        <f t="shared" si="772"/>
        <v>1</v>
      </c>
      <c r="BK187" s="33">
        <f t="shared" si="773"/>
        <v>5.7300000000000005E-4</v>
      </c>
      <c r="BL187" s="33">
        <f t="shared" si="774"/>
        <v>1.2200000000000003E-2</v>
      </c>
      <c r="BM187" s="33">
        <f t="shared" si="775"/>
        <v>0</v>
      </c>
      <c r="BN187" s="33">
        <f t="shared" si="776"/>
        <v>5.8E-4</v>
      </c>
      <c r="BO187" s="33">
        <f t="shared" si="721"/>
        <v>-4.6999999999999999E-4</v>
      </c>
      <c r="BP187" s="33">
        <f t="shared" si="722"/>
        <v>7.5000000000000002E-4</v>
      </c>
      <c r="BQ187" s="33">
        <f t="shared" si="723"/>
        <v>0.46</v>
      </c>
      <c r="BR187" s="33">
        <f t="shared" si="778"/>
        <v>0</v>
      </c>
      <c r="BS187" s="116">
        <f t="shared" si="724"/>
        <v>0</v>
      </c>
      <c r="BT187" s="122">
        <f t="shared" si="724"/>
        <v>1.5</v>
      </c>
      <c r="BU187" s="33">
        <f t="shared" si="512"/>
        <v>0</v>
      </c>
      <c r="BV187" s="33">
        <f t="shared" si="779"/>
        <v>6.7024E-2</v>
      </c>
      <c r="BW187" s="33">
        <f t="shared" si="780"/>
        <v>0.109636</v>
      </c>
      <c r="BX187" s="77">
        <f t="shared" si="805"/>
        <v>33.21</v>
      </c>
      <c r="BY187" s="77">
        <f t="shared" si="806"/>
        <v>2.0099999999999998</v>
      </c>
      <c r="BZ187" s="78">
        <f t="shared" si="795"/>
        <v>0</v>
      </c>
      <c r="CA187" s="77">
        <f t="shared" si="678"/>
        <v>168578.17</v>
      </c>
      <c r="CB187" s="77">
        <f t="shared" si="781"/>
        <v>768711.97</v>
      </c>
      <c r="CC187" s="77">
        <f t="shared" si="796"/>
        <v>135800.6566202</v>
      </c>
      <c r="CD187" s="77"/>
      <c r="CE187" s="27"/>
      <c r="CF187" s="79">
        <f>CF183</f>
        <v>0.65</v>
      </c>
      <c r="CG187" s="79"/>
      <c r="CH187" s="79">
        <f t="shared" si="783"/>
        <v>1</v>
      </c>
      <c r="CI187" s="72">
        <f t="shared" si="784"/>
        <v>9490000</v>
      </c>
      <c r="CJ187" s="72">
        <f t="shared" si="785"/>
        <v>0</v>
      </c>
      <c r="CK187" s="27"/>
      <c r="CL187" s="27"/>
      <c r="CM187" s="27"/>
      <c r="CN187" s="27">
        <f t="shared" si="807"/>
        <v>-1.45</v>
      </c>
      <c r="CO187" s="27">
        <f t="shared" si="797"/>
        <v>-29000</v>
      </c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</row>
    <row r="188" spans="1:242">
      <c r="A188" s="28" t="e">
        <f t="shared" si="786"/>
        <v>#REF!</v>
      </c>
      <c r="B188" s="49"/>
      <c r="C188" s="28"/>
      <c r="D188" s="27"/>
      <c r="E188" s="18"/>
      <c r="F188" s="27"/>
      <c r="G188" s="72">
        <v>1000</v>
      </c>
      <c r="H188" s="72"/>
      <c r="I188" s="72">
        <v>200</v>
      </c>
      <c r="J188" s="71"/>
      <c r="K188" s="72">
        <f t="shared" si="758"/>
        <v>474500</v>
      </c>
      <c r="L188" s="73"/>
      <c r="M188" s="23">
        <f t="shared" si="759"/>
        <v>58722.633358399995</v>
      </c>
      <c r="N188" s="23"/>
      <c r="O188" s="130">
        <f t="shared" si="787"/>
        <v>66385.288495000001</v>
      </c>
      <c r="P188" s="74"/>
      <c r="Q188" s="23">
        <f t="shared" si="788"/>
        <v>7662.66</v>
      </c>
      <c r="R188" s="65"/>
      <c r="S188" s="26">
        <f t="shared" si="789"/>
        <v>0.13</v>
      </c>
      <c r="T188" s="27"/>
      <c r="U188" s="29">
        <f t="shared" si="798"/>
        <v>276</v>
      </c>
      <c r="V188" s="30">
        <f t="shared" si="798"/>
        <v>3.9239999999999997E-2</v>
      </c>
      <c r="W188" s="30">
        <f t="shared" si="798"/>
        <v>3.9239999999999997E-2</v>
      </c>
      <c r="X188" s="30">
        <f t="shared" si="790"/>
        <v>0</v>
      </c>
      <c r="Y188" s="30">
        <f t="shared" si="790"/>
        <v>0</v>
      </c>
      <c r="Z188" s="30">
        <f t="shared" si="790"/>
        <v>0</v>
      </c>
      <c r="AA188" s="84">
        <f t="shared" si="762"/>
        <v>46253.38</v>
      </c>
      <c r="AB188" s="32"/>
      <c r="AC188" s="33">
        <f t="shared" si="745"/>
        <v>1</v>
      </c>
      <c r="AD188" s="15">
        <f t="shared" si="763"/>
        <v>5.7300000000000005E-4</v>
      </c>
      <c r="AE188" s="33">
        <f t="shared" si="799"/>
        <v>1.2200000000000003E-2</v>
      </c>
      <c r="AF188" s="33">
        <f t="shared" si="791"/>
        <v>0</v>
      </c>
      <c r="AG188" s="33">
        <f t="shared" si="800"/>
        <v>5.8E-4</v>
      </c>
      <c r="AH188" s="33">
        <f t="shared" si="800"/>
        <v>-4.6999999999999999E-4</v>
      </c>
      <c r="AI188" s="30">
        <f t="shared" si="800"/>
        <v>7.5000000000000002E-4</v>
      </c>
      <c r="AJ188" s="30">
        <f t="shared" si="800"/>
        <v>0.46</v>
      </c>
      <c r="AK188" s="76">
        <f t="shared" si="792"/>
        <v>0</v>
      </c>
      <c r="AL188" s="76">
        <f t="shared" si="801"/>
        <v>0</v>
      </c>
      <c r="AM188" s="76">
        <f t="shared" si="801"/>
        <v>6.7024E-2</v>
      </c>
      <c r="AN188" s="76">
        <f t="shared" si="801"/>
        <v>0.109636</v>
      </c>
      <c r="AO188" s="77">
        <f t="shared" si="802"/>
        <v>26.99</v>
      </c>
      <c r="AP188" s="78">
        <f t="shared" si="802"/>
        <v>1.84</v>
      </c>
      <c r="AQ188" s="78">
        <f t="shared" si="803"/>
        <v>0</v>
      </c>
      <c r="AR188" s="77">
        <f t="shared" si="764"/>
        <v>6929.86</v>
      </c>
      <c r="AS188" s="77">
        <f t="shared" si="765"/>
        <v>31356.240000000002</v>
      </c>
      <c r="AT188" s="77">
        <f t="shared" si="793"/>
        <v>5539.3933584000006</v>
      </c>
      <c r="AU188" s="27"/>
      <c r="AV188" s="79">
        <f>AV183</f>
        <v>0.65</v>
      </c>
      <c r="AW188" s="79"/>
      <c r="AX188" s="79">
        <f t="shared" si="767"/>
        <v>1</v>
      </c>
      <c r="AY188" s="72">
        <f t="shared" si="768"/>
        <v>474500</v>
      </c>
      <c r="AZ188" s="72">
        <f t="shared" si="769"/>
        <v>0</v>
      </c>
      <c r="BA188" s="27"/>
      <c r="BB188" s="29">
        <f t="shared" ref="BB188:BG188" si="810">BB187</f>
        <v>276</v>
      </c>
      <c r="BC188" s="30">
        <f t="shared" si="810"/>
        <v>3.9219999999999998E-2</v>
      </c>
      <c r="BD188" s="30">
        <f t="shared" si="810"/>
        <v>3.9219999999999998E-2</v>
      </c>
      <c r="BE188" s="30">
        <f t="shared" si="810"/>
        <v>0</v>
      </c>
      <c r="BF188" s="30">
        <f t="shared" si="810"/>
        <v>0</v>
      </c>
      <c r="BG188" s="30">
        <f t="shared" si="810"/>
        <v>0</v>
      </c>
      <c r="BH188" s="84">
        <f t="shared" si="770"/>
        <v>52497.89</v>
      </c>
      <c r="BI188" s="33">
        <f t="shared" si="771"/>
        <v>0</v>
      </c>
      <c r="BJ188" s="33">
        <f t="shared" si="772"/>
        <v>1</v>
      </c>
      <c r="BK188" s="33">
        <f t="shared" si="773"/>
        <v>5.7300000000000005E-4</v>
      </c>
      <c r="BL188" s="33">
        <f t="shared" si="774"/>
        <v>1.2200000000000003E-2</v>
      </c>
      <c r="BM188" s="33">
        <f t="shared" si="775"/>
        <v>0</v>
      </c>
      <c r="BN188" s="33">
        <f t="shared" si="776"/>
        <v>5.8E-4</v>
      </c>
      <c r="BO188" s="33">
        <f t="shared" si="721"/>
        <v>-4.6999999999999999E-4</v>
      </c>
      <c r="BP188" s="33">
        <f t="shared" si="722"/>
        <v>7.5000000000000002E-4</v>
      </c>
      <c r="BQ188" s="33">
        <f t="shared" si="723"/>
        <v>0.46</v>
      </c>
      <c r="BR188" s="33">
        <f t="shared" si="778"/>
        <v>0</v>
      </c>
      <c r="BS188" s="116">
        <f t="shared" si="724"/>
        <v>0</v>
      </c>
      <c r="BT188" s="122">
        <f t="shared" si="724"/>
        <v>1.5</v>
      </c>
      <c r="BU188" s="33">
        <f t="shared" si="512"/>
        <v>0</v>
      </c>
      <c r="BV188" s="33">
        <f t="shared" si="779"/>
        <v>6.7024E-2</v>
      </c>
      <c r="BW188" s="33">
        <f t="shared" si="780"/>
        <v>0.109636</v>
      </c>
      <c r="BX188" s="77">
        <f t="shared" si="805"/>
        <v>33.21</v>
      </c>
      <c r="BY188" s="77">
        <f t="shared" si="806"/>
        <v>2.0099999999999998</v>
      </c>
      <c r="BZ188" s="78">
        <f t="shared" si="795"/>
        <v>0</v>
      </c>
      <c r="CA188" s="77">
        <f t="shared" si="678"/>
        <v>8429.86</v>
      </c>
      <c r="CB188" s="77">
        <f t="shared" si="781"/>
        <v>39100.75</v>
      </c>
      <c r="CC188" s="77">
        <f t="shared" si="796"/>
        <v>6907.5384950000007</v>
      </c>
      <c r="CD188" s="77"/>
      <c r="CE188" s="27"/>
      <c r="CF188" s="79">
        <f>CF183</f>
        <v>0.65</v>
      </c>
      <c r="CG188" s="79"/>
      <c r="CH188" s="79">
        <f t="shared" si="783"/>
        <v>1</v>
      </c>
      <c r="CI188" s="72">
        <f t="shared" si="784"/>
        <v>474500</v>
      </c>
      <c r="CJ188" s="72">
        <f t="shared" si="785"/>
        <v>0</v>
      </c>
      <c r="CK188" s="27"/>
      <c r="CL188" s="27"/>
      <c r="CM188" s="27"/>
      <c r="CN188" s="27">
        <f t="shared" si="807"/>
        <v>-1.45</v>
      </c>
      <c r="CO188" s="27">
        <f t="shared" si="797"/>
        <v>-1450</v>
      </c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</row>
    <row r="189" spans="1:242">
      <c r="A189" s="28" t="e">
        <f t="shared" si="786"/>
        <v>#REF!</v>
      </c>
      <c r="B189" s="49"/>
      <c r="C189" s="28"/>
      <c r="D189" s="27"/>
      <c r="E189" s="18"/>
      <c r="F189" s="27"/>
      <c r="G189" s="72">
        <v>5000</v>
      </c>
      <c r="H189" s="72"/>
      <c r="I189" s="72">
        <v>500</v>
      </c>
      <c r="J189" s="71"/>
      <c r="K189" s="72">
        <f t="shared" si="758"/>
        <v>2372500</v>
      </c>
      <c r="L189" s="73"/>
      <c r="M189" s="23">
        <f t="shared" si="759"/>
        <v>291226.8885454</v>
      </c>
      <c r="N189" s="23"/>
      <c r="O189" s="130">
        <f t="shared" si="787"/>
        <v>329440.14812839997</v>
      </c>
      <c r="P189" s="74"/>
      <c r="Q189" s="23">
        <f t="shared" si="788"/>
        <v>38213.26</v>
      </c>
      <c r="R189" s="65"/>
      <c r="S189" s="26">
        <f t="shared" si="789"/>
        <v>0.13100000000000001</v>
      </c>
      <c r="T189" s="27"/>
      <c r="U189" s="29">
        <f t="shared" si="798"/>
        <v>276</v>
      </c>
      <c r="V189" s="30">
        <f t="shared" si="798"/>
        <v>3.9239999999999997E-2</v>
      </c>
      <c r="W189" s="30">
        <f t="shared" si="798"/>
        <v>3.9239999999999997E-2</v>
      </c>
      <c r="X189" s="30">
        <f t="shared" si="790"/>
        <v>0</v>
      </c>
      <c r="Y189" s="30">
        <f t="shared" si="790"/>
        <v>0</v>
      </c>
      <c r="Z189" s="30">
        <f t="shared" si="790"/>
        <v>0</v>
      </c>
      <c r="AA189" s="84">
        <f t="shared" si="762"/>
        <v>229242.9</v>
      </c>
      <c r="AB189" s="32"/>
      <c r="AC189" s="33">
        <f t="shared" si="745"/>
        <v>1</v>
      </c>
      <c r="AD189" s="15">
        <f t="shared" si="763"/>
        <v>5.7300000000000005E-4</v>
      </c>
      <c r="AE189" s="33">
        <f t="shared" si="799"/>
        <v>1.2200000000000003E-2</v>
      </c>
      <c r="AF189" s="33">
        <f t="shared" si="791"/>
        <v>0</v>
      </c>
      <c r="AG189" s="33">
        <f t="shared" si="800"/>
        <v>5.8E-4</v>
      </c>
      <c r="AH189" s="33">
        <f t="shared" si="800"/>
        <v>-4.6999999999999999E-4</v>
      </c>
      <c r="AI189" s="30">
        <f t="shared" si="800"/>
        <v>7.5000000000000002E-4</v>
      </c>
      <c r="AJ189" s="30">
        <f t="shared" si="800"/>
        <v>0.46</v>
      </c>
      <c r="AK189" s="76">
        <f t="shared" si="792"/>
        <v>0</v>
      </c>
      <c r="AL189" s="76">
        <f t="shared" si="801"/>
        <v>0</v>
      </c>
      <c r="AM189" s="76">
        <f t="shared" si="801"/>
        <v>6.7024E-2</v>
      </c>
      <c r="AN189" s="76">
        <f t="shared" si="801"/>
        <v>0.109636</v>
      </c>
      <c r="AO189" s="77">
        <f t="shared" si="802"/>
        <v>26.99</v>
      </c>
      <c r="AP189" s="78">
        <f t="shared" si="802"/>
        <v>1.84</v>
      </c>
      <c r="AQ189" s="78">
        <f t="shared" si="803"/>
        <v>0</v>
      </c>
      <c r="AR189" s="77">
        <f t="shared" si="764"/>
        <v>34645.29</v>
      </c>
      <c r="AS189" s="77">
        <f t="shared" si="765"/>
        <v>154753.19</v>
      </c>
      <c r="AT189" s="77">
        <f t="shared" si="793"/>
        <v>27338.698545400002</v>
      </c>
      <c r="AU189" s="27"/>
      <c r="AV189" s="79">
        <f>AV183</f>
        <v>0.65</v>
      </c>
      <c r="AW189" s="79"/>
      <c r="AX189" s="79">
        <f t="shared" si="767"/>
        <v>1</v>
      </c>
      <c r="AY189" s="72">
        <f t="shared" si="768"/>
        <v>2372500</v>
      </c>
      <c r="AZ189" s="72">
        <f t="shared" si="769"/>
        <v>0</v>
      </c>
      <c r="BA189" s="27"/>
      <c r="BB189" s="29">
        <f t="shared" ref="BB189:BG189" si="811">BB188</f>
        <v>276</v>
      </c>
      <c r="BC189" s="30">
        <f t="shared" si="811"/>
        <v>3.9219999999999998E-2</v>
      </c>
      <c r="BD189" s="30">
        <f t="shared" si="811"/>
        <v>3.9219999999999998E-2</v>
      </c>
      <c r="BE189" s="30">
        <f t="shared" si="811"/>
        <v>0</v>
      </c>
      <c r="BF189" s="30">
        <f t="shared" si="811"/>
        <v>0</v>
      </c>
      <c r="BG189" s="30">
        <f t="shared" si="811"/>
        <v>0</v>
      </c>
      <c r="BH189" s="84">
        <f t="shared" si="770"/>
        <v>260380.45</v>
      </c>
      <c r="BI189" s="33">
        <f t="shared" si="771"/>
        <v>0</v>
      </c>
      <c r="BJ189" s="33">
        <f t="shared" si="772"/>
        <v>1</v>
      </c>
      <c r="BK189" s="33">
        <f t="shared" si="773"/>
        <v>5.7300000000000005E-4</v>
      </c>
      <c r="BL189" s="33">
        <f t="shared" si="774"/>
        <v>1.2200000000000003E-2</v>
      </c>
      <c r="BM189" s="33">
        <f t="shared" si="775"/>
        <v>0</v>
      </c>
      <c r="BN189" s="33">
        <f t="shared" si="776"/>
        <v>5.8E-4</v>
      </c>
      <c r="BO189" s="33">
        <f t="shared" si="721"/>
        <v>-4.6999999999999999E-4</v>
      </c>
      <c r="BP189" s="33">
        <f t="shared" si="722"/>
        <v>7.5000000000000002E-4</v>
      </c>
      <c r="BQ189" s="33">
        <f t="shared" si="723"/>
        <v>0.46</v>
      </c>
      <c r="BR189" s="33">
        <f t="shared" si="778"/>
        <v>0</v>
      </c>
      <c r="BS189" s="116">
        <f t="shared" ref="BS189:BT203" si="812">BS188</f>
        <v>0</v>
      </c>
      <c r="BT189" s="122">
        <f t="shared" si="812"/>
        <v>1.5</v>
      </c>
      <c r="BU189" s="33">
        <f t="shared" si="512"/>
        <v>0</v>
      </c>
      <c r="BV189" s="33">
        <f t="shared" si="779"/>
        <v>6.7024E-2</v>
      </c>
      <c r="BW189" s="33">
        <f t="shared" si="780"/>
        <v>0.109636</v>
      </c>
      <c r="BX189" s="77">
        <f t="shared" si="805"/>
        <v>33.21</v>
      </c>
      <c r="BY189" s="77">
        <f t="shared" si="806"/>
        <v>2.0099999999999998</v>
      </c>
      <c r="BZ189" s="78">
        <f t="shared" si="795"/>
        <v>0</v>
      </c>
      <c r="CA189" s="77">
        <f t="shared" si="678"/>
        <v>42145.29</v>
      </c>
      <c r="CB189" s="77">
        <f t="shared" si="781"/>
        <v>193390.74</v>
      </c>
      <c r="CC189" s="77">
        <f t="shared" si="796"/>
        <v>34164.408128399999</v>
      </c>
      <c r="CD189" s="77"/>
      <c r="CE189" s="27"/>
      <c r="CF189" s="79">
        <f>CF183</f>
        <v>0.65</v>
      </c>
      <c r="CG189" s="79"/>
      <c r="CH189" s="79">
        <f t="shared" si="783"/>
        <v>1</v>
      </c>
      <c r="CI189" s="72">
        <f t="shared" si="784"/>
        <v>2372500</v>
      </c>
      <c r="CJ189" s="72">
        <f t="shared" si="785"/>
        <v>0</v>
      </c>
      <c r="CK189" s="27"/>
      <c r="CL189" s="27"/>
      <c r="CM189" s="27"/>
      <c r="CN189" s="27">
        <f t="shared" si="807"/>
        <v>-1.45</v>
      </c>
      <c r="CO189" s="27">
        <f t="shared" si="797"/>
        <v>-7250</v>
      </c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</row>
    <row r="190" spans="1:242">
      <c r="A190" s="28" t="e">
        <f t="shared" si="786"/>
        <v>#REF!</v>
      </c>
      <c r="B190" s="49"/>
      <c r="C190" s="28"/>
      <c r="D190" s="27"/>
      <c r="E190" s="18"/>
      <c r="F190" s="27"/>
      <c r="G190" s="72">
        <v>10000</v>
      </c>
      <c r="H190" s="72"/>
      <c r="I190" s="72">
        <v>500</v>
      </c>
      <c r="J190" s="71"/>
      <c r="K190" s="72">
        <f t="shared" si="758"/>
        <v>4745000</v>
      </c>
      <c r="L190" s="73"/>
      <c r="M190" s="23">
        <f t="shared" si="759"/>
        <v>581045.32683739997</v>
      </c>
      <c r="N190" s="23"/>
      <c r="O190" s="130">
        <f t="shared" si="787"/>
        <v>657371.82990340004</v>
      </c>
      <c r="P190" s="74"/>
      <c r="Q190" s="23">
        <f t="shared" si="788"/>
        <v>76326.5</v>
      </c>
      <c r="R190" s="65"/>
      <c r="S190" s="26">
        <f t="shared" si="789"/>
        <v>0.13100000000000001</v>
      </c>
      <c r="T190" s="27"/>
      <c r="U190" s="29">
        <f t="shared" si="798"/>
        <v>276</v>
      </c>
      <c r="V190" s="30">
        <f t="shared" si="798"/>
        <v>3.9239999999999997E-2</v>
      </c>
      <c r="W190" s="30">
        <f t="shared" si="798"/>
        <v>3.9239999999999997E-2</v>
      </c>
      <c r="X190" s="30">
        <f t="shared" si="790"/>
        <v>0</v>
      </c>
      <c r="Y190" s="30">
        <f t="shared" si="790"/>
        <v>0</v>
      </c>
      <c r="Z190" s="30">
        <f t="shared" si="790"/>
        <v>0</v>
      </c>
      <c r="AA190" s="84">
        <f t="shared" si="762"/>
        <v>457289.8</v>
      </c>
      <c r="AB190" s="32"/>
      <c r="AC190" s="33">
        <f t="shared" si="745"/>
        <v>1</v>
      </c>
      <c r="AD190" s="15">
        <f t="shared" si="763"/>
        <v>5.7300000000000005E-4</v>
      </c>
      <c r="AE190" s="33">
        <f t="shared" si="799"/>
        <v>1.2200000000000003E-2</v>
      </c>
      <c r="AF190" s="33">
        <f t="shared" si="791"/>
        <v>0</v>
      </c>
      <c r="AG190" s="33">
        <f t="shared" si="800"/>
        <v>5.8E-4</v>
      </c>
      <c r="AH190" s="33">
        <f t="shared" si="800"/>
        <v>-4.6999999999999999E-4</v>
      </c>
      <c r="AI190" s="30">
        <f t="shared" si="800"/>
        <v>7.5000000000000002E-4</v>
      </c>
      <c r="AJ190" s="30">
        <f t="shared" si="800"/>
        <v>0.46</v>
      </c>
      <c r="AK190" s="76">
        <f t="shared" si="792"/>
        <v>0</v>
      </c>
      <c r="AL190" s="76">
        <f t="shared" si="801"/>
        <v>0</v>
      </c>
      <c r="AM190" s="76">
        <f t="shared" si="801"/>
        <v>6.7024E-2</v>
      </c>
      <c r="AN190" s="76">
        <f t="shared" si="801"/>
        <v>0.109636</v>
      </c>
      <c r="AO190" s="77">
        <f t="shared" si="802"/>
        <v>26.99</v>
      </c>
      <c r="AP190" s="78">
        <f t="shared" si="802"/>
        <v>1.84</v>
      </c>
      <c r="AQ190" s="78">
        <f t="shared" si="803"/>
        <v>0</v>
      </c>
      <c r="AR190" s="77">
        <f t="shared" si="764"/>
        <v>69289.59</v>
      </c>
      <c r="AS190" s="77">
        <f t="shared" si="765"/>
        <v>308309.39</v>
      </c>
      <c r="AT190" s="77">
        <f t="shared" si="793"/>
        <v>54465.936837400004</v>
      </c>
      <c r="AU190" s="27"/>
      <c r="AV190" s="79">
        <f>AV183</f>
        <v>0.65</v>
      </c>
      <c r="AW190" s="79"/>
      <c r="AX190" s="79">
        <f t="shared" si="767"/>
        <v>1</v>
      </c>
      <c r="AY190" s="72">
        <f t="shared" si="768"/>
        <v>4745000</v>
      </c>
      <c r="AZ190" s="72">
        <f t="shared" si="769"/>
        <v>0</v>
      </c>
      <c r="BA190" s="27"/>
      <c r="BB190" s="29">
        <f t="shared" ref="BB190:BG190" si="813">BB189</f>
        <v>276</v>
      </c>
      <c r="BC190" s="30">
        <f t="shared" si="813"/>
        <v>3.9219999999999998E-2</v>
      </c>
      <c r="BD190" s="30">
        <f t="shared" si="813"/>
        <v>3.9219999999999998E-2</v>
      </c>
      <c r="BE190" s="30">
        <f t="shared" si="813"/>
        <v>0</v>
      </c>
      <c r="BF190" s="30">
        <f t="shared" si="813"/>
        <v>0</v>
      </c>
      <c r="BG190" s="30">
        <f t="shared" si="813"/>
        <v>0</v>
      </c>
      <c r="BH190" s="84">
        <f t="shared" si="770"/>
        <v>519479.9</v>
      </c>
      <c r="BI190" s="33">
        <f t="shared" si="771"/>
        <v>0</v>
      </c>
      <c r="BJ190" s="33">
        <f t="shared" si="772"/>
        <v>1</v>
      </c>
      <c r="BK190" s="33">
        <f t="shared" si="773"/>
        <v>5.7300000000000005E-4</v>
      </c>
      <c r="BL190" s="33">
        <f t="shared" si="774"/>
        <v>1.2200000000000003E-2</v>
      </c>
      <c r="BM190" s="33">
        <f t="shared" si="775"/>
        <v>0</v>
      </c>
      <c r="BN190" s="33">
        <f t="shared" si="776"/>
        <v>5.8E-4</v>
      </c>
      <c r="BO190" s="33">
        <f t="shared" si="721"/>
        <v>-4.6999999999999999E-4</v>
      </c>
      <c r="BP190" s="33">
        <f t="shared" si="722"/>
        <v>7.5000000000000002E-4</v>
      </c>
      <c r="BQ190" s="33">
        <f t="shared" si="723"/>
        <v>0.46</v>
      </c>
      <c r="BR190" s="33">
        <f t="shared" si="778"/>
        <v>0</v>
      </c>
      <c r="BS190" s="116">
        <f t="shared" si="812"/>
        <v>0</v>
      </c>
      <c r="BT190" s="122">
        <f t="shared" si="812"/>
        <v>1.5</v>
      </c>
      <c r="BU190" s="33">
        <f t="shared" si="512"/>
        <v>0</v>
      </c>
      <c r="BV190" s="33">
        <f t="shared" si="779"/>
        <v>6.7024E-2</v>
      </c>
      <c r="BW190" s="33">
        <f t="shared" si="780"/>
        <v>0.109636</v>
      </c>
      <c r="BX190" s="77">
        <f t="shared" si="805"/>
        <v>33.21</v>
      </c>
      <c r="BY190" s="77">
        <f t="shared" si="806"/>
        <v>2.0099999999999998</v>
      </c>
      <c r="BZ190" s="78">
        <f t="shared" si="795"/>
        <v>0</v>
      </c>
      <c r="CA190" s="77">
        <f t="shared" si="678"/>
        <v>84289.59</v>
      </c>
      <c r="CB190" s="77">
        <f t="shared" si="781"/>
        <v>385499.49</v>
      </c>
      <c r="CC190" s="77">
        <f t="shared" si="796"/>
        <v>68102.339903399989</v>
      </c>
      <c r="CD190" s="77"/>
      <c r="CE190" s="27"/>
      <c r="CF190" s="79">
        <f>CF183</f>
        <v>0.65</v>
      </c>
      <c r="CG190" s="79"/>
      <c r="CH190" s="79">
        <f t="shared" si="783"/>
        <v>1</v>
      </c>
      <c r="CI190" s="72">
        <f t="shared" si="784"/>
        <v>4745000</v>
      </c>
      <c r="CJ190" s="72">
        <f t="shared" si="785"/>
        <v>0</v>
      </c>
      <c r="CK190" s="27"/>
      <c r="CL190" s="27"/>
      <c r="CM190" s="27"/>
      <c r="CN190" s="27">
        <f t="shared" si="807"/>
        <v>-1.45</v>
      </c>
      <c r="CO190" s="27">
        <f t="shared" si="797"/>
        <v>-14500</v>
      </c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</row>
    <row r="191" spans="1:242">
      <c r="A191" s="28" t="e">
        <f t="shared" si="786"/>
        <v>#REF!</v>
      </c>
      <c r="B191" s="49"/>
      <c r="C191" s="28"/>
      <c r="D191" s="27"/>
      <c r="E191" s="18"/>
      <c r="F191" s="27"/>
      <c r="G191" s="72">
        <v>15000</v>
      </c>
      <c r="H191" s="72"/>
      <c r="I191" s="72">
        <v>750</v>
      </c>
      <c r="J191" s="71"/>
      <c r="K191" s="72">
        <f t="shared" si="758"/>
        <v>7117500</v>
      </c>
      <c r="L191" s="73"/>
      <c r="M191" s="23">
        <f t="shared" si="759"/>
        <v>871405.01696279994</v>
      </c>
      <c r="N191" s="23"/>
      <c r="O191" s="130">
        <f t="shared" si="787"/>
        <v>985894.77156180004</v>
      </c>
      <c r="P191" s="74"/>
      <c r="Q191" s="23">
        <f t="shared" si="788"/>
        <v>114489.75</v>
      </c>
      <c r="R191" s="65"/>
      <c r="S191" s="26">
        <f t="shared" si="789"/>
        <v>0.13100000000000001</v>
      </c>
      <c r="T191" s="27"/>
      <c r="U191" s="29">
        <f t="shared" si="798"/>
        <v>276</v>
      </c>
      <c r="V191" s="30">
        <f t="shared" si="798"/>
        <v>3.9239999999999997E-2</v>
      </c>
      <c r="W191" s="30">
        <f t="shared" si="798"/>
        <v>3.9239999999999997E-2</v>
      </c>
      <c r="X191" s="30">
        <f t="shared" si="790"/>
        <v>0</v>
      </c>
      <c r="Y191" s="30">
        <f t="shared" si="790"/>
        <v>0</v>
      </c>
      <c r="Z191" s="30">
        <f t="shared" si="790"/>
        <v>0</v>
      </c>
      <c r="AA191" s="84">
        <f t="shared" si="762"/>
        <v>685796.7</v>
      </c>
      <c r="AB191" s="32"/>
      <c r="AC191" s="33">
        <f t="shared" si="745"/>
        <v>1</v>
      </c>
      <c r="AD191" s="15">
        <f t="shared" si="763"/>
        <v>5.7300000000000005E-4</v>
      </c>
      <c r="AE191" s="33">
        <f t="shared" si="799"/>
        <v>1.2200000000000003E-2</v>
      </c>
      <c r="AF191" s="33">
        <f t="shared" si="791"/>
        <v>0</v>
      </c>
      <c r="AG191" s="33">
        <f t="shared" si="800"/>
        <v>5.8E-4</v>
      </c>
      <c r="AH191" s="33">
        <f t="shared" si="800"/>
        <v>-4.6999999999999999E-4</v>
      </c>
      <c r="AI191" s="30">
        <f t="shared" si="800"/>
        <v>7.5000000000000002E-4</v>
      </c>
      <c r="AJ191" s="30">
        <f t="shared" si="800"/>
        <v>0.46</v>
      </c>
      <c r="AK191" s="76">
        <f t="shared" si="792"/>
        <v>0</v>
      </c>
      <c r="AL191" s="76">
        <f t="shared" si="801"/>
        <v>0</v>
      </c>
      <c r="AM191" s="76">
        <f t="shared" si="801"/>
        <v>6.7024E-2</v>
      </c>
      <c r="AN191" s="76">
        <f t="shared" si="801"/>
        <v>0.109636</v>
      </c>
      <c r="AO191" s="77">
        <f t="shared" si="802"/>
        <v>26.99</v>
      </c>
      <c r="AP191" s="78">
        <f t="shared" si="802"/>
        <v>1.84</v>
      </c>
      <c r="AQ191" s="78">
        <f t="shared" si="803"/>
        <v>0</v>
      </c>
      <c r="AR191" s="77">
        <f t="shared" si="764"/>
        <v>103933.88</v>
      </c>
      <c r="AS191" s="77">
        <f t="shared" si="765"/>
        <v>462325.58</v>
      </c>
      <c r="AT191" s="77">
        <f t="shared" si="793"/>
        <v>81674.436962799999</v>
      </c>
      <c r="AU191" s="27"/>
      <c r="AV191" s="79">
        <f>AV183</f>
        <v>0.65</v>
      </c>
      <c r="AW191" s="79"/>
      <c r="AX191" s="79">
        <f t="shared" si="767"/>
        <v>1</v>
      </c>
      <c r="AY191" s="72">
        <f t="shared" si="768"/>
        <v>7117500</v>
      </c>
      <c r="AZ191" s="72">
        <f t="shared" si="769"/>
        <v>0</v>
      </c>
      <c r="BA191" s="27"/>
      <c r="BB191" s="29">
        <f t="shared" ref="BB191:BG191" si="814">BB190</f>
        <v>276</v>
      </c>
      <c r="BC191" s="30">
        <f t="shared" si="814"/>
        <v>3.9219999999999998E-2</v>
      </c>
      <c r="BD191" s="30">
        <f t="shared" si="814"/>
        <v>3.9219999999999998E-2</v>
      </c>
      <c r="BE191" s="30">
        <f t="shared" si="814"/>
        <v>0</v>
      </c>
      <c r="BF191" s="30">
        <f t="shared" si="814"/>
        <v>0</v>
      </c>
      <c r="BG191" s="30">
        <f t="shared" si="814"/>
        <v>0</v>
      </c>
      <c r="BH191" s="84">
        <f t="shared" si="770"/>
        <v>779081.85</v>
      </c>
      <c r="BI191" s="33">
        <f t="shared" si="771"/>
        <v>0</v>
      </c>
      <c r="BJ191" s="33">
        <f t="shared" si="772"/>
        <v>1</v>
      </c>
      <c r="BK191" s="33">
        <f t="shared" si="773"/>
        <v>5.7300000000000005E-4</v>
      </c>
      <c r="BL191" s="33">
        <f t="shared" si="774"/>
        <v>1.2200000000000003E-2</v>
      </c>
      <c r="BM191" s="33">
        <f t="shared" si="775"/>
        <v>0</v>
      </c>
      <c r="BN191" s="33">
        <f t="shared" si="776"/>
        <v>5.8E-4</v>
      </c>
      <c r="BO191" s="33">
        <f t="shared" si="721"/>
        <v>-4.6999999999999999E-4</v>
      </c>
      <c r="BP191" s="33">
        <f t="shared" si="722"/>
        <v>7.5000000000000002E-4</v>
      </c>
      <c r="BQ191" s="33">
        <f t="shared" si="723"/>
        <v>0.46</v>
      </c>
      <c r="BR191" s="33">
        <f t="shared" si="778"/>
        <v>0</v>
      </c>
      <c r="BS191" s="116">
        <f t="shared" si="812"/>
        <v>0</v>
      </c>
      <c r="BT191" s="122">
        <f t="shared" si="812"/>
        <v>1.5</v>
      </c>
      <c r="BU191" s="33">
        <f t="shared" si="512"/>
        <v>0</v>
      </c>
      <c r="BV191" s="33">
        <f t="shared" si="779"/>
        <v>6.7024E-2</v>
      </c>
      <c r="BW191" s="33">
        <f t="shared" si="780"/>
        <v>0.109636</v>
      </c>
      <c r="BX191" s="77">
        <f t="shared" si="805"/>
        <v>33.21</v>
      </c>
      <c r="BY191" s="77">
        <f t="shared" si="806"/>
        <v>2.0099999999999998</v>
      </c>
      <c r="BZ191" s="78">
        <f t="shared" si="795"/>
        <v>0</v>
      </c>
      <c r="CA191" s="77">
        <f t="shared" si="678"/>
        <v>126433.88</v>
      </c>
      <c r="CB191" s="77">
        <f t="shared" si="781"/>
        <v>578110.73</v>
      </c>
      <c r="CC191" s="77">
        <f t="shared" si="796"/>
        <v>102129.0415618</v>
      </c>
      <c r="CD191" s="77"/>
      <c r="CE191" s="27"/>
      <c r="CF191" s="79">
        <f>CF183</f>
        <v>0.65</v>
      </c>
      <c r="CG191" s="79"/>
      <c r="CH191" s="79">
        <f t="shared" si="783"/>
        <v>1</v>
      </c>
      <c r="CI191" s="72">
        <f t="shared" si="784"/>
        <v>7117500</v>
      </c>
      <c r="CJ191" s="72">
        <f t="shared" si="785"/>
        <v>0</v>
      </c>
      <c r="CK191" s="27"/>
      <c r="CL191" s="27"/>
      <c r="CM191" s="27"/>
      <c r="CN191" s="27">
        <f t="shared" si="807"/>
        <v>-1.45</v>
      </c>
      <c r="CO191" s="27">
        <f t="shared" si="797"/>
        <v>-21750</v>
      </c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</row>
    <row r="192" spans="1:242">
      <c r="A192" s="28" t="e">
        <f t="shared" si="786"/>
        <v>#REF!</v>
      </c>
      <c r="B192" s="49"/>
      <c r="C192" s="28"/>
      <c r="D192" s="27"/>
      <c r="E192" s="18"/>
      <c r="F192" s="27"/>
      <c r="G192" s="72">
        <v>20000</v>
      </c>
      <c r="H192" s="72"/>
      <c r="I192" s="72">
        <v>1000</v>
      </c>
      <c r="J192" s="71"/>
      <c r="K192" s="72">
        <f t="shared" si="758"/>
        <v>9490000</v>
      </c>
      <c r="L192" s="73"/>
      <c r="M192" s="23">
        <f t="shared" si="759"/>
        <v>1161764.7070881999</v>
      </c>
      <c r="N192" s="23"/>
      <c r="O192" s="130">
        <f t="shared" si="787"/>
        <v>1314417.7132202</v>
      </c>
      <c r="P192" s="74"/>
      <c r="Q192" s="23">
        <f t="shared" si="788"/>
        <v>152653.01</v>
      </c>
      <c r="R192" s="65"/>
      <c r="S192" s="26">
        <f t="shared" si="789"/>
        <v>0.13100000000000001</v>
      </c>
      <c r="T192" s="27"/>
      <c r="U192" s="29">
        <f t="shared" si="798"/>
        <v>276</v>
      </c>
      <c r="V192" s="30">
        <f t="shared" si="798"/>
        <v>3.9239999999999997E-2</v>
      </c>
      <c r="W192" s="30">
        <f t="shared" si="798"/>
        <v>3.9239999999999997E-2</v>
      </c>
      <c r="X192" s="30">
        <f t="shared" si="790"/>
        <v>0</v>
      </c>
      <c r="Y192" s="30">
        <f t="shared" si="790"/>
        <v>0</v>
      </c>
      <c r="Z192" s="30">
        <f t="shared" si="790"/>
        <v>0</v>
      </c>
      <c r="AA192" s="84">
        <f t="shared" si="762"/>
        <v>914303.6</v>
      </c>
      <c r="AB192" s="32"/>
      <c r="AC192" s="33">
        <f t="shared" si="745"/>
        <v>1</v>
      </c>
      <c r="AD192" s="15">
        <f t="shared" si="763"/>
        <v>5.7300000000000005E-4</v>
      </c>
      <c r="AE192" s="33">
        <f t="shared" si="799"/>
        <v>1.2200000000000003E-2</v>
      </c>
      <c r="AF192" s="33">
        <f t="shared" si="791"/>
        <v>0</v>
      </c>
      <c r="AG192" s="33">
        <f t="shared" si="800"/>
        <v>5.8E-4</v>
      </c>
      <c r="AH192" s="33">
        <f t="shared" si="800"/>
        <v>-4.6999999999999999E-4</v>
      </c>
      <c r="AI192" s="30">
        <f t="shared" si="800"/>
        <v>7.5000000000000002E-4</v>
      </c>
      <c r="AJ192" s="30">
        <f t="shared" si="800"/>
        <v>0.46</v>
      </c>
      <c r="AK192" s="76">
        <f t="shared" si="792"/>
        <v>0</v>
      </c>
      <c r="AL192" s="76">
        <f t="shared" si="801"/>
        <v>0</v>
      </c>
      <c r="AM192" s="76">
        <f t="shared" si="801"/>
        <v>6.7024E-2</v>
      </c>
      <c r="AN192" s="76">
        <f t="shared" si="801"/>
        <v>0.109636</v>
      </c>
      <c r="AO192" s="77">
        <f t="shared" si="802"/>
        <v>26.99</v>
      </c>
      <c r="AP192" s="78">
        <f t="shared" si="802"/>
        <v>1.84</v>
      </c>
      <c r="AQ192" s="78">
        <f t="shared" si="803"/>
        <v>0</v>
      </c>
      <c r="AR192" s="77">
        <f t="shared" si="764"/>
        <v>138578.17000000001</v>
      </c>
      <c r="AS192" s="77">
        <f t="shared" si="765"/>
        <v>616341.77</v>
      </c>
      <c r="AT192" s="77">
        <f t="shared" si="793"/>
        <v>108882.93708820001</v>
      </c>
      <c r="AU192" s="27"/>
      <c r="AV192" s="79">
        <f>AV183</f>
        <v>0.65</v>
      </c>
      <c r="AW192" s="79"/>
      <c r="AX192" s="79">
        <f t="shared" si="767"/>
        <v>1</v>
      </c>
      <c r="AY192" s="72">
        <f t="shared" si="768"/>
        <v>9490000</v>
      </c>
      <c r="AZ192" s="72">
        <f t="shared" si="769"/>
        <v>0</v>
      </c>
      <c r="BA192" s="27"/>
      <c r="BB192" s="29">
        <f t="shared" ref="BB192:BG192" si="815">BB191</f>
        <v>276</v>
      </c>
      <c r="BC192" s="30">
        <f t="shared" si="815"/>
        <v>3.9219999999999998E-2</v>
      </c>
      <c r="BD192" s="30">
        <f t="shared" si="815"/>
        <v>3.9219999999999998E-2</v>
      </c>
      <c r="BE192" s="30">
        <f t="shared" si="815"/>
        <v>0</v>
      </c>
      <c r="BF192" s="30">
        <f t="shared" si="815"/>
        <v>0</v>
      </c>
      <c r="BG192" s="30">
        <f t="shared" si="815"/>
        <v>0</v>
      </c>
      <c r="BH192" s="84">
        <f t="shared" si="770"/>
        <v>1038683.8</v>
      </c>
      <c r="BI192" s="33">
        <f t="shared" si="771"/>
        <v>0</v>
      </c>
      <c r="BJ192" s="33">
        <f t="shared" si="772"/>
        <v>1</v>
      </c>
      <c r="BK192" s="33">
        <f t="shared" si="773"/>
        <v>5.7300000000000005E-4</v>
      </c>
      <c r="BL192" s="33">
        <f t="shared" si="774"/>
        <v>1.2200000000000003E-2</v>
      </c>
      <c r="BM192" s="33">
        <f t="shared" si="775"/>
        <v>0</v>
      </c>
      <c r="BN192" s="33">
        <f t="shared" si="776"/>
        <v>5.8E-4</v>
      </c>
      <c r="BO192" s="33">
        <f t="shared" si="721"/>
        <v>-4.6999999999999999E-4</v>
      </c>
      <c r="BP192" s="33">
        <f t="shared" si="722"/>
        <v>7.5000000000000002E-4</v>
      </c>
      <c r="BQ192" s="33">
        <f t="shared" si="723"/>
        <v>0.46</v>
      </c>
      <c r="BR192" s="33">
        <f t="shared" si="778"/>
        <v>0</v>
      </c>
      <c r="BS192" s="116">
        <f t="shared" si="812"/>
        <v>0</v>
      </c>
      <c r="BT192" s="122">
        <f t="shared" si="812"/>
        <v>1.5</v>
      </c>
      <c r="BU192" s="33">
        <f t="shared" si="512"/>
        <v>0</v>
      </c>
      <c r="BV192" s="33">
        <f t="shared" si="779"/>
        <v>6.7024E-2</v>
      </c>
      <c r="BW192" s="33">
        <f t="shared" si="780"/>
        <v>0.109636</v>
      </c>
      <c r="BX192" s="77">
        <f t="shared" si="805"/>
        <v>33.21</v>
      </c>
      <c r="BY192" s="77">
        <f t="shared" si="806"/>
        <v>2.0099999999999998</v>
      </c>
      <c r="BZ192" s="78">
        <f t="shared" si="795"/>
        <v>0</v>
      </c>
      <c r="CA192" s="77">
        <f t="shared" si="678"/>
        <v>168578.17</v>
      </c>
      <c r="CB192" s="77">
        <f t="shared" si="781"/>
        <v>770721.97</v>
      </c>
      <c r="CC192" s="77">
        <f t="shared" si="796"/>
        <v>136155.74322020001</v>
      </c>
      <c r="CD192" s="77"/>
      <c r="CE192" s="27"/>
      <c r="CF192" s="79">
        <f>CF183</f>
        <v>0.65</v>
      </c>
      <c r="CG192" s="79"/>
      <c r="CH192" s="79">
        <f t="shared" si="783"/>
        <v>1</v>
      </c>
      <c r="CI192" s="72">
        <f t="shared" si="784"/>
        <v>9490000</v>
      </c>
      <c r="CJ192" s="72">
        <f t="shared" si="785"/>
        <v>0</v>
      </c>
      <c r="CK192" s="27"/>
      <c r="CL192" s="27"/>
      <c r="CM192" s="27"/>
      <c r="CN192" s="27">
        <f t="shared" si="807"/>
        <v>-1.45</v>
      </c>
      <c r="CO192" s="27">
        <f t="shared" si="797"/>
        <v>-29000</v>
      </c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</row>
    <row r="193" spans="1:242">
      <c r="A193" s="48"/>
      <c r="B193" s="49"/>
      <c r="C193" s="28"/>
      <c r="D193" s="27"/>
      <c r="E193" s="18"/>
      <c r="F193" s="27"/>
      <c r="G193" s="72"/>
      <c r="H193" s="72"/>
      <c r="I193" s="72"/>
      <c r="J193" s="71"/>
      <c r="K193" s="72"/>
      <c r="L193" s="73"/>
      <c r="M193" s="23"/>
      <c r="N193" s="23"/>
      <c r="O193" s="130"/>
      <c r="P193" s="74"/>
      <c r="Q193" s="23"/>
      <c r="R193" s="65"/>
      <c r="S193" s="26"/>
      <c r="T193" s="27"/>
      <c r="U193" s="29"/>
      <c r="V193" s="30"/>
      <c r="W193" s="30"/>
      <c r="X193" s="30"/>
      <c r="Y193" s="30"/>
      <c r="Z193" s="30"/>
      <c r="AA193" s="31"/>
      <c r="AB193" s="32"/>
      <c r="AC193" s="33"/>
      <c r="AE193" s="33"/>
      <c r="AF193" s="33"/>
      <c r="AG193" s="33"/>
      <c r="AH193" s="33"/>
      <c r="AI193" s="30"/>
      <c r="AJ193" s="30"/>
      <c r="AK193" s="76"/>
      <c r="AL193" s="76"/>
      <c r="AM193" s="76"/>
      <c r="AN193" s="76"/>
      <c r="AO193" s="77"/>
      <c r="AP193" s="78"/>
      <c r="AQ193" s="78"/>
      <c r="AR193" s="77"/>
      <c r="AS193" s="77"/>
      <c r="AT193" s="77"/>
      <c r="AU193" s="27"/>
      <c r="AV193" s="79"/>
      <c r="AW193" s="79"/>
      <c r="AX193" s="79">
        <f t="shared" si="767"/>
        <v>1</v>
      </c>
      <c r="AY193" s="79"/>
      <c r="AZ193" s="79"/>
      <c r="BA193" s="27"/>
      <c r="BB193" s="29"/>
      <c r="BC193" s="30"/>
      <c r="BD193" s="30"/>
      <c r="BE193" s="30"/>
      <c r="BF193" s="30"/>
      <c r="BG193" s="30"/>
      <c r="BH193" s="84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116"/>
      <c r="BT193" s="116"/>
      <c r="BU193" s="33"/>
      <c r="BV193" s="33"/>
      <c r="BW193" s="33"/>
      <c r="BX193" s="77"/>
      <c r="BY193" s="77"/>
      <c r="BZ193" s="78"/>
      <c r="CA193" s="77"/>
      <c r="CB193" s="77"/>
      <c r="CC193" s="77"/>
      <c r="CD193" s="77"/>
      <c r="CE193" s="27"/>
      <c r="CF193" s="79"/>
      <c r="CG193" s="79"/>
      <c r="CH193" s="79"/>
      <c r="CI193" s="72"/>
      <c r="CJ193" s="72"/>
      <c r="CK193" s="27"/>
      <c r="CL193" s="27"/>
      <c r="CM193" s="27"/>
      <c r="CN193" s="27">
        <f t="shared" si="807"/>
        <v>-1.45</v>
      </c>
      <c r="CO193" s="27">
        <f t="shared" si="797"/>
        <v>0</v>
      </c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</row>
    <row r="194" spans="1:242">
      <c r="A194" s="28" t="e">
        <f>A192+1</f>
        <v>#REF!</v>
      </c>
      <c r="B194" s="49"/>
      <c r="C194" s="69" t="s">
        <v>55</v>
      </c>
      <c r="D194" s="68"/>
      <c r="E194" s="69" t="s">
        <v>55</v>
      </c>
      <c r="F194" s="27"/>
      <c r="G194" s="72">
        <v>1000</v>
      </c>
      <c r="H194" s="72"/>
      <c r="I194" s="15">
        <v>0</v>
      </c>
      <c r="J194" s="71"/>
      <c r="K194" s="72">
        <f t="shared" ref="K194:K203" si="816">G194*730*AV194</f>
        <v>620500</v>
      </c>
      <c r="L194" s="73"/>
      <c r="M194" s="23">
        <f t="shared" ref="M194:M203" si="817">AA194+AR194+AT194</f>
        <v>66186.353722</v>
      </c>
      <c r="N194" s="23"/>
      <c r="O194" s="130">
        <f t="shared" si="787"/>
        <v>73805.566571400006</v>
      </c>
      <c r="P194" s="74"/>
      <c r="Q194" s="23">
        <f t="shared" ref="Q194" si="818">ROUND(O194-M194,2)</f>
        <v>7619.21</v>
      </c>
      <c r="R194" s="65"/>
      <c r="S194" s="26">
        <f t="shared" ref="S194" si="819">ROUND(Q194/M194,3)</f>
        <v>0.115</v>
      </c>
      <c r="T194" s="27"/>
      <c r="U194" s="29">
        <f t="shared" si="798"/>
        <v>276</v>
      </c>
      <c r="V194" s="30">
        <f t="shared" si="798"/>
        <v>3.9239999999999997E-2</v>
      </c>
      <c r="W194" s="30">
        <f t="shared" si="798"/>
        <v>3.9239999999999997E-2</v>
      </c>
      <c r="X194" s="30">
        <v>0</v>
      </c>
      <c r="Y194" s="30">
        <v>0</v>
      </c>
      <c r="Z194" s="30">
        <v>0</v>
      </c>
      <c r="AA194" s="84">
        <f t="shared" ref="AA194:AA203" si="820">ROUND(U194+(V194*AY194)+(W194*AZ194)+(AO194*G194)+(AP194*(I194)),2)</f>
        <v>51614.42</v>
      </c>
      <c r="AB194" s="32"/>
      <c r="AC194" s="33">
        <f t="shared" si="745"/>
        <v>1</v>
      </c>
      <c r="AD194" s="15">
        <f t="shared" si="763"/>
        <v>5.7300000000000005E-4</v>
      </c>
      <c r="AE194" s="33">
        <f t="shared" si="799"/>
        <v>1.2200000000000003E-2</v>
      </c>
      <c r="AF194" s="33">
        <f>AF$91</f>
        <v>0</v>
      </c>
      <c r="AG194" s="33">
        <f t="shared" si="800"/>
        <v>5.8E-4</v>
      </c>
      <c r="AH194" s="33">
        <f t="shared" si="800"/>
        <v>-4.6999999999999999E-4</v>
      </c>
      <c r="AI194" s="30">
        <f t="shared" si="800"/>
        <v>7.5000000000000002E-4</v>
      </c>
      <c r="AJ194" s="30">
        <f t="shared" si="800"/>
        <v>0.46</v>
      </c>
      <c r="AK194" s="76">
        <v>0</v>
      </c>
      <c r="AL194" s="76">
        <f t="shared" si="801"/>
        <v>0</v>
      </c>
      <c r="AM194" s="76">
        <f t="shared" si="801"/>
        <v>6.7024E-2</v>
      </c>
      <c r="AN194" s="76">
        <f t="shared" si="801"/>
        <v>0.109636</v>
      </c>
      <c r="AO194" s="77">
        <f t="shared" si="802"/>
        <v>26.99</v>
      </c>
      <c r="AP194" s="78">
        <f t="shared" si="802"/>
        <v>1.84</v>
      </c>
      <c r="AQ194" s="78">
        <f>AQ183</f>
        <v>0</v>
      </c>
      <c r="AR194" s="77">
        <f t="shared" ref="AR194:AR203" si="821">ROUND(AC194+(K194*(AD194+AE194+AF194+AG194+AI194+AK194+AH194))+(G194*AJ194),2)</f>
        <v>8920.2800000000007</v>
      </c>
      <c r="AS194" s="77">
        <f t="shared" ref="AS194:AS203" si="822">ROUND((AA194+AR194)-((CI194*$AZ$1)+(CJ194*$AZ$1)+(K194*AE194)),2)</f>
        <v>31991.7</v>
      </c>
      <c r="AT194" s="77">
        <f t="shared" ref="AT194" si="823">(AS194*AL194)+(AS194*AM194)+(AN194*AS194)</f>
        <v>5651.653722</v>
      </c>
      <c r="AU194" s="27"/>
      <c r="AV194" s="79">
        <f>+E195</f>
        <v>0.85</v>
      </c>
      <c r="AW194" s="79"/>
      <c r="AX194" s="79">
        <f t="shared" si="767"/>
        <v>1</v>
      </c>
      <c r="AY194" s="72">
        <f t="shared" ref="AY194:AY203" si="824">IF(G194*500&lt;K194,G194*500,K194)</f>
        <v>500000</v>
      </c>
      <c r="AZ194" s="72">
        <f t="shared" ref="AZ194:AZ203" si="825">K194-AY194</f>
        <v>120500</v>
      </c>
      <c r="BA194" s="27"/>
      <c r="BB194" s="29">
        <f>BB183</f>
        <v>276</v>
      </c>
      <c r="BC194" s="30">
        <f>BC183</f>
        <v>3.9219999999999998E-2</v>
      </c>
      <c r="BD194" s="30">
        <f>BC194</f>
        <v>3.9219999999999998E-2</v>
      </c>
      <c r="BE194" s="30"/>
      <c r="BF194" s="30"/>
      <c r="BG194" s="30"/>
      <c r="BH194" s="84">
        <f t="shared" ref="BH194:BH203" si="826">ROUND(BB194+(BC194*CI194)+(BD194*CJ194)+(BX194*G194)+((I194)*BY194),2)</f>
        <v>57822.01</v>
      </c>
      <c r="BI194" s="33">
        <f t="shared" ref="BI194:BI203" si="827">AB194</f>
        <v>0</v>
      </c>
      <c r="BJ194" s="33">
        <f t="shared" ref="BJ194:BJ203" si="828">AC194</f>
        <v>1</v>
      </c>
      <c r="BK194" s="33">
        <f t="shared" ref="BK194:BK203" si="829">AD194</f>
        <v>5.7300000000000005E-4</v>
      </c>
      <c r="BL194" s="33">
        <f t="shared" ref="BL194:BL203" si="830">AE194</f>
        <v>1.2200000000000003E-2</v>
      </c>
      <c r="BM194" s="33">
        <f t="shared" ref="BM194:BM203" si="831">AF194</f>
        <v>0</v>
      </c>
      <c r="BN194" s="33">
        <f t="shared" ref="BN194:BN203" si="832">AG194</f>
        <v>5.8E-4</v>
      </c>
      <c r="BO194" s="33">
        <f>BO183</f>
        <v>-4.6999999999999999E-4</v>
      </c>
      <c r="BP194" s="33">
        <f t="shared" ref="BP194:BQ194" si="833">BP183</f>
        <v>7.5000000000000002E-4</v>
      </c>
      <c r="BQ194" s="33">
        <f t="shared" si="833"/>
        <v>0.46</v>
      </c>
      <c r="BR194" s="33">
        <f t="shared" ref="BR194:BR203" si="834">AK194</f>
        <v>0</v>
      </c>
      <c r="BS194" s="116">
        <f>BS183</f>
        <v>0</v>
      </c>
      <c r="BT194" s="122">
        <f>BT183</f>
        <v>1.5</v>
      </c>
      <c r="BU194" s="33">
        <f>BU183</f>
        <v>0</v>
      </c>
      <c r="BV194" s="33">
        <f t="shared" ref="BV194:BV203" si="835">AM194</f>
        <v>6.7024E-2</v>
      </c>
      <c r="BW194" s="33">
        <f t="shared" ref="BW194:BW203" si="836">AN194</f>
        <v>0.109636</v>
      </c>
      <c r="BX194" s="77">
        <f>BX183</f>
        <v>33.21</v>
      </c>
      <c r="BY194" s="77">
        <f>BY183</f>
        <v>2.0099999999999998</v>
      </c>
      <c r="BZ194" s="78">
        <f>BZ183</f>
        <v>0</v>
      </c>
      <c r="CA194" s="77">
        <f t="shared" si="678"/>
        <v>10420.280000000001</v>
      </c>
      <c r="CB194" s="77">
        <f t="shared" ref="CB194:CB203" si="837">(BH194+CA194)-((CI194*$AZ$1)+(CJ194*$AZ$1)+(K194*BL194))</f>
        <v>39699.290000000008</v>
      </c>
      <c r="CC194" s="77">
        <f t="shared" ref="CC194" si="838">(CB194*BU194)+(CB194*BV194)+(BW194*CB194)</f>
        <v>7013.2765714000016</v>
      </c>
      <c r="CD194" s="77"/>
      <c r="CE194" s="27"/>
      <c r="CF194" s="79">
        <f>+AL195</f>
        <v>0</v>
      </c>
      <c r="CG194" s="79"/>
      <c r="CH194" s="79">
        <f t="shared" si="783"/>
        <v>1</v>
      </c>
      <c r="CI194" s="72">
        <f t="shared" ref="CI194:CI203" si="839">K194</f>
        <v>620500</v>
      </c>
      <c r="CJ194" s="72">
        <f t="shared" ref="CJ194:CJ203" si="840">K194-CI194</f>
        <v>0</v>
      </c>
      <c r="CK194" s="27"/>
      <c r="CL194" s="27"/>
      <c r="CM194" s="87"/>
      <c r="CN194" s="27">
        <f t="shared" si="807"/>
        <v>-1.45</v>
      </c>
      <c r="CO194" s="27">
        <f t="shared" si="797"/>
        <v>-1450</v>
      </c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</row>
    <row r="195" spans="1:242">
      <c r="A195" s="28" t="e">
        <f>A194+1</f>
        <v>#REF!</v>
      </c>
      <c r="B195" s="49"/>
      <c r="C195" s="28" t="s">
        <v>19</v>
      </c>
      <c r="D195" s="27"/>
      <c r="E195" s="85">
        <v>0.85</v>
      </c>
      <c r="F195" s="27"/>
      <c r="G195" s="72">
        <v>5000</v>
      </c>
      <c r="H195" s="72"/>
      <c r="I195" s="15">
        <v>0</v>
      </c>
      <c r="J195" s="71"/>
      <c r="K195" s="72">
        <f t="shared" si="816"/>
        <v>3102500</v>
      </c>
      <c r="L195" s="73"/>
      <c r="M195" s="23">
        <f t="shared" si="817"/>
        <v>329628.00579679996</v>
      </c>
      <c r="N195" s="23"/>
      <c r="O195" s="130">
        <f t="shared" si="787"/>
        <v>367724.07004379999</v>
      </c>
      <c r="P195" s="74"/>
      <c r="Q195" s="23">
        <f t="shared" ref="Q195:Q203" si="841">ROUND(O195-M195,2)</f>
        <v>38096.06</v>
      </c>
      <c r="R195" s="65"/>
      <c r="S195" s="26">
        <f t="shared" ref="S195:S203" si="842">ROUND(Q195/M195,3)</f>
        <v>0.11600000000000001</v>
      </c>
      <c r="T195" s="27"/>
      <c r="U195" s="29">
        <f t="shared" si="798"/>
        <v>276</v>
      </c>
      <c r="V195" s="30">
        <f t="shared" si="798"/>
        <v>3.9239999999999997E-2</v>
      </c>
      <c r="W195" s="30">
        <f t="shared" si="798"/>
        <v>3.9239999999999997E-2</v>
      </c>
      <c r="X195" s="30">
        <f t="shared" ref="X195:Z203" si="843">X194</f>
        <v>0</v>
      </c>
      <c r="Y195" s="30">
        <f t="shared" si="843"/>
        <v>0</v>
      </c>
      <c r="Z195" s="30">
        <f t="shared" si="843"/>
        <v>0</v>
      </c>
      <c r="AA195" s="84">
        <f t="shared" si="820"/>
        <v>256968.1</v>
      </c>
      <c r="AB195" s="32"/>
      <c r="AC195" s="33">
        <f t="shared" si="745"/>
        <v>1</v>
      </c>
      <c r="AD195" s="15">
        <f t="shared" si="763"/>
        <v>5.7300000000000005E-4</v>
      </c>
      <c r="AE195" s="33">
        <f t="shared" si="799"/>
        <v>1.2200000000000003E-2</v>
      </c>
      <c r="AF195" s="33">
        <f t="shared" ref="AF195:AF203" si="844">AF$91</f>
        <v>0</v>
      </c>
      <c r="AG195" s="33">
        <f t="shared" si="800"/>
        <v>5.8E-4</v>
      </c>
      <c r="AH195" s="33">
        <f t="shared" si="800"/>
        <v>-4.6999999999999999E-4</v>
      </c>
      <c r="AI195" s="30">
        <f t="shared" si="800"/>
        <v>7.5000000000000002E-4</v>
      </c>
      <c r="AJ195" s="30">
        <f t="shared" si="800"/>
        <v>0.46</v>
      </c>
      <c r="AK195" s="76">
        <f>AK194</f>
        <v>0</v>
      </c>
      <c r="AL195" s="76">
        <f t="shared" si="801"/>
        <v>0</v>
      </c>
      <c r="AM195" s="76">
        <f t="shared" si="801"/>
        <v>6.7024E-2</v>
      </c>
      <c r="AN195" s="76">
        <f t="shared" si="801"/>
        <v>0.109636</v>
      </c>
      <c r="AO195" s="77">
        <f t="shared" si="802"/>
        <v>26.99</v>
      </c>
      <c r="AP195" s="78">
        <f t="shared" si="802"/>
        <v>1.84</v>
      </c>
      <c r="AQ195" s="78">
        <f t="shared" ref="AQ195:AQ203" si="845">AQ184</f>
        <v>0</v>
      </c>
      <c r="AR195" s="77">
        <f t="shared" si="821"/>
        <v>44597.38</v>
      </c>
      <c r="AS195" s="77">
        <f t="shared" si="822"/>
        <v>158850.48000000001</v>
      </c>
      <c r="AT195" s="77">
        <f t="shared" ref="AT195:AT203" si="846">(AS195*AL195)+(AS195*AM195)+(AN195*AS195)</f>
        <v>28062.525796800001</v>
      </c>
      <c r="AU195" s="27"/>
      <c r="AV195" s="79">
        <f>+AV194</f>
        <v>0.85</v>
      </c>
      <c r="AW195" s="79"/>
      <c r="AX195" s="79">
        <f t="shared" si="767"/>
        <v>1</v>
      </c>
      <c r="AY195" s="72">
        <f t="shared" si="824"/>
        <v>2500000</v>
      </c>
      <c r="AZ195" s="72">
        <f t="shared" si="825"/>
        <v>602500</v>
      </c>
      <c r="BA195" s="27"/>
      <c r="BB195" s="29">
        <f t="shared" ref="BB195:BG195" si="847">BB194</f>
        <v>276</v>
      </c>
      <c r="BC195" s="30">
        <f t="shared" si="847"/>
        <v>3.9219999999999998E-2</v>
      </c>
      <c r="BD195" s="30">
        <f t="shared" ref="BD195:BD203" si="848">BC195</f>
        <v>3.9219999999999998E-2</v>
      </c>
      <c r="BE195" s="30">
        <f t="shared" si="847"/>
        <v>0</v>
      </c>
      <c r="BF195" s="30">
        <f t="shared" si="847"/>
        <v>0</v>
      </c>
      <c r="BG195" s="30">
        <f t="shared" si="847"/>
        <v>0</v>
      </c>
      <c r="BH195" s="84">
        <f t="shared" si="826"/>
        <v>288006.05</v>
      </c>
      <c r="BI195" s="33">
        <f t="shared" si="827"/>
        <v>0</v>
      </c>
      <c r="BJ195" s="33">
        <f t="shared" si="828"/>
        <v>1</v>
      </c>
      <c r="BK195" s="33">
        <f t="shared" si="829"/>
        <v>5.7300000000000005E-4</v>
      </c>
      <c r="BL195" s="33">
        <f t="shared" si="830"/>
        <v>1.2200000000000003E-2</v>
      </c>
      <c r="BM195" s="33">
        <f t="shared" si="831"/>
        <v>0</v>
      </c>
      <c r="BN195" s="33">
        <f t="shared" si="832"/>
        <v>5.8E-4</v>
      </c>
      <c r="BO195" s="33">
        <f t="shared" si="721"/>
        <v>-4.6999999999999999E-4</v>
      </c>
      <c r="BP195" s="33">
        <f t="shared" si="722"/>
        <v>7.5000000000000002E-4</v>
      </c>
      <c r="BQ195" s="33">
        <f t="shared" si="723"/>
        <v>0.46</v>
      </c>
      <c r="BR195" s="33">
        <f t="shared" si="834"/>
        <v>0</v>
      </c>
      <c r="BS195" s="116">
        <f t="shared" si="812"/>
        <v>0</v>
      </c>
      <c r="BT195" s="122">
        <f t="shared" si="812"/>
        <v>1.5</v>
      </c>
      <c r="BU195" s="33">
        <f t="shared" ref="BU195:BU256" si="849">BU194</f>
        <v>0</v>
      </c>
      <c r="BV195" s="33">
        <f t="shared" si="835"/>
        <v>6.7024E-2</v>
      </c>
      <c r="BW195" s="33">
        <f t="shared" si="836"/>
        <v>0.109636</v>
      </c>
      <c r="BX195" s="77">
        <f t="shared" ref="BX195:BY195" si="850">BX184</f>
        <v>33.21</v>
      </c>
      <c r="BY195" s="77">
        <f t="shared" si="850"/>
        <v>2.0099999999999998</v>
      </c>
      <c r="BZ195" s="78">
        <f t="shared" ref="BZ195:BZ203" si="851">BZ184</f>
        <v>0</v>
      </c>
      <c r="CA195" s="77">
        <f t="shared" si="678"/>
        <v>52097.38</v>
      </c>
      <c r="CB195" s="77">
        <f t="shared" si="837"/>
        <v>197388.43</v>
      </c>
      <c r="CC195" s="77">
        <f t="shared" ref="CC195:CC203" si="852">(CB195*BU195)+(CB195*BV195)+(BW195*CB195)</f>
        <v>34870.640043799998</v>
      </c>
      <c r="CD195" s="77"/>
      <c r="CE195" s="27"/>
      <c r="CF195" s="79">
        <f>+CF194</f>
        <v>0</v>
      </c>
      <c r="CG195" s="79"/>
      <c r="CH195" s="79">
        <f t="shared" si="783"/>
        <v>1</v>
      </c>
      <c r="CI195" s="72">
        <f t="shared" si="839"/>
        <v>3102500</v>
      </c>
      <c r="CJ195" s="72">
        <f t="shared" si="840"/>
        <v>0</v>
      </c>
      <c r="CK195" s="27"/>
      <c r="CL195" s="27"/>
      <c r="CM195" s="87"/>
      <c r="CN195" s="27">
        <f t="shared" si="807"/>
        <v>-1.45</v>
      </c>
      <c r="CO195" s="27">
        <f t="shared" si="797"/>
        <v>-7250</v>
      </c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</row>
    <row r="196" spans="1:242">
      <c r="A196" s="28" t="e">
        <f t="shared" ref="A196:A203" si="853">A195+1</f>
        <v>#REF!</v>
      </c>
      <c r="B196" s="49"/>
      <c r="C196" s="65"/>
      <c r="D196" s="27"/>
      <c r="E196" s="85"/>
      <c r="F196" s="27"/>
      <c r="G196" s="72">
        <v>10000</v>
      </c>
      <c r="H196" s="72"/>
      <c r="I196" s="15">
        <v>0</v>
      </c>
      <c r="J196" s="71"/>
      <c r="K196" s="72">
        <f t="shared" si="816"/>
        <v>6205000</v>
      </c>
      <c r="L196" s="73"/>
      <c r="M196" s="23">
        <f t="shared" si="817"/>
        <v>658930.08854019991</v>
      </c>
      <c r="N196" s="23"/>
      <c r="O196" s="130">
        <f t="shared" si="787"/>
        <v>735122.21703419997</v>
      </c>
      <c r="P196" s="74"/>
      <c r="Q196" s="23">
        <f t="shared" si="841"/>
        <v>76192.13</v>
      </c>
      <c r="R196" s="65"/>
      <c r="S196" s="26">
        <f t="shared" si="842"/>
        <v>0.11600000000000001</v>
      </c>
      <c r="T196" s="27"/>
      <c r="U196" s="29">
        <f t="shared" si="798"/>
        <v>276</v>
      </c>
      <c r="V196" s="30">
        <f t="shared" si="798"/>
        <v>3.9239999999999997E-2</v>
      </c>
      <c r="W196" s="30">
        <f t="shared" si="798"/>
        <v>3.9239999999999997E-2</v>
      </c>
      <c r="X196" s="30">
        <f t="shared" si="843"/>
        <v>0</v>
      </c>
      <c r="Y196" s="30">
        <f t="shared" si="843"/>
        <v>0</v>
      </c>
      <c r="Z196" s="30">
        <f t="shared" si="843"/>
        <v>0</v>
      </c>
      <c r="AA196" s="84">
        <f t="shared" si="820"/>
        <v>513660.2</v>
      </c>
      <c r="AB196" s="32"/>
      <c r="AC196" s="33">
        <f t="shared" si="745"/>
        <v>1</v>
      </c>
      <c r="AD196" s="15">
        <f t="shared" si="763"/>
        <v>5.7300000000000005E-4</v>
      </c>
      <c r="AE196" s="33">
        <f t="shared" si="799"/>
        <v>1.2200000000000003E-2</v>
      </c>
      <c r="AF196" s="33">
        <f t="shared" si="844"/>
        <v>0</v>
      </c>
      <c r="AG196" s="33">
        <f t="shared" si="800"/>
        <v>5.8E-4</v>
      </c>
      <c r="AH196" s="33">
        <f t="shared" si="800"/>
        <v>-4.6999999999999999E-4</v>
      </c>
      <c r="AI196" s="30">
        <f t="shared" si="800"/>
        <v>7.5000000000000002E-4</v>
      </c>
      <c r="AJ196" s="30">
        <f t="shared" si="800"/>
        <v>0.46</v>
      </c>
      <c r="AK196" s="76">
        <f>AK195</f>
        <v>0</v>
      </c>
      <c r="AL196" s="76">
        <f t="shared" si="801"/>
        <v>0</v>
      </c>
      <c r="AM196" s="76">
        <f t="shared" si="801"/>
        <v>6.7024E-2</v>
      </c>
      <c r="AN196" s="76">
        <f t="shared" si="801"/>
        <v>0.109636</v>
      </c>
      <c r="AO196" s="77">
        <f t="shared" si="802"/>
        <v>26.99</v>
      </c>
      <c r="AP196" s="78">
        <f t="shared" si="802"/>
        <v>1.84</v>
      </c>
      <c r="AQ196" s="78">
        <f t="shared" si="845"/>
        <v>0</v>
      </c>
      <c r="AR196" s="77">
        <f t="shared" si="821"/>
        <v>89193.77</v>
      </c>
      <c r="AS196" s="77">
        <f t="shared" si="822"/>
        <v>317423.96999999997</v>
      </c>
      <c r="AT196" s="77">
        <f t="shared" si="846"/>
        <v>56076.118540199997</v>
      </c>
      <c r="AU196" s="27"/>
      <c r="AV196" s="79">
        <f>+AV194</f>
        <v>0.85</v>
      </c>
      <c r="AW196" s="79"/>
      <c r="AX196" s="79">
        <f t="shared" si="767"/>
        <v>1</v>
      </c>
      <c r="AY196" s="72">
        <f t="shared" si="824"/>
        <v>5000000</v>
      </c>
      <c r="AZ196" s="72">
        <f t="shared" si="825"/>
        <v>1205000</v>
      </c>
      <c r="BA196" s="27"/>
      <c r="BB196" s="29">
        <f t="shared" ref="BB196:BG196" si="854">BB195</f>
        <v>276</v>
      </c>
      <c r="BC196" s="30">
        <f t="shared" si="854"/>
        <v>3.9219999999999998E-2</v>
      </c>
      <c r="BD196" s="30">
        <f t="shared" si="848"/>
        <v>3.9219999999999998E-2</v>
      </c>
      <c r="BE196" s="30">
        <f t="shared" si="854"/>
        <v>0</v>
      </c>
      <c r="BF196" s="30">
        <f t="shared" si="854"/>
        <v>0</v>
      </c>
      <c r="BG196" s="30">
        <f t="shared" si="854"/>
        <v>0</v>
      </c>
      <c r="BH196" s="84">
        <f t="shared" si="826"/>
        <v>575736.1</v>
      </c>
      <c r="BI196" s="33">
        <f t="shared" si="827"/>
        <v>0</v>
      </c>
      <c r="BJ196" s="33">
        <f t="shared" si="828"/>
        <v>1</v>
      </c>
      <c r="BK196" s="33">
        <f t="shared" si="829"/>
        <v>5.7300000000000005E-4</v>
      </c>
      <c r="BL196" s="33">
        <f t="shared" si="830"/>
        <v>1.2200000000000003E-2</v>
      </c>
      <c r="BM196" s="33">
        <f t="shared" si="831"/>
        <v>0</v>
      </c>
      <c r="BN196" s="33">
        <f t="shared" si="832"/>
        <v>5.8E-4</v>
      </c>
      <c r="BO196" s="33">
        <f t="shared" si="721"/>
        <v>-4.6999999999999999E-4</v>
      </c>
      <c r="BP196" s="33">
        <f t="shared" si="722"/>
        <v>7.5000000000000002E-4</v>
      </c>
      <c r="BQ196" s="33">
        <f t="shared" si="723"/>
        <v>0.46</v>
      </c>
      <c r="BR196" s="33">
        <f t="shared" si="834"/>
        <v>0</v>
      </c>
      <c r="BS196" s="116">
        <f t="shared" si="812"/>
        <v>0</v>
      </c>
      <c r="BT196" s="122">
        <f t="shared" si="812"/>
        <v>1.5</v>
      </c>
      <c r="BU196" s="33">
        <f t="shared" si="849"/>
        <v>0</v>
      </c>
      <c r="BV196" s="33">
        <f t="shared" si="835"/>
        <v>6.7024E-2</v>
      </c>
      <c r="BW196" s="33">
        <f t="shared" si="836"/>
        <v>0.109636</v>
      </c>
      <c r="BX196" s="77">
        <f t="shared" ref="BX196:BY196" si="855">BX185</f>
        <v>33.21</v>
      </c>
      <c r="BY196" s="77">
        <f t="shared" si="855"/>
        <v>2.0099999999999998</v>
      </c>
      <c r="BZ196" s="78">
        <f t="shared" si="851"/>
        <v>0</v>
      </c>
      <c r="CA196" s="77">
        <f t="shared" si="678"/>
        <v>104193.77</v>
      </c>
      <c r="CB196" s="77">
        <f t="shared" si="837"/>
        <v>394499.87</v>
      </c>
      <c r="CC196" s="77">
        <f t="shared" si="852"/>
        <v>69692.347034199993</v>
      </c>
      <c r="CD196" s="77"/>
      <c r="CE196" s="27"/>
      <c r="CF196" s="79">
        <f>+CF194</f>
        <v>0</v>
      </c>
      <c r="CG196" s="79"/>
      <c r="CH196" s="79">
        <f t="shared" si="783"/>
        <v>1</v>
      </c>
      <c r="CI196" s="72">
        <f t="shared" si="839"/>
        <v>6205000</v>
      </c>
      <c r="CJ196" s="72">
        <f t="shared" si="840"/>
        <v>0</v>
      </c>
      <c r="CK196" s="27"/>
      <c r="CL196" s="27"/>
      <c r="CM196" s="87"/>
      <c r="CN196" s="27">
        <f t="shared" si="807"/>
        <v>-1.45</v>
      </c>
      <c r="CO196" s="27">
        <f t="shared" si="797"/>
        <v>-14500</v>
      </c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</row>
    <row r="197" spans="1:242">
      <c r="A197" s="28" t="e">
        <f t="shared" si="853"/>
        <v>#REF!</v>
      </c>
      <c r="B197" s="49"/>
      <c r="C197" s="28"/>
      <c r="D197" s="27"/>
      <c r="E197" s="18"/>
      <c r="F197" s="27"/>
      <c r="G197" s="72">
        <v>15000</v>
      </c>
      <c r="H197" s="72"/>
      <c r="I197" s="15">
        <v>0</v>
      </c>
      <c r="J197" s="71"/>
      <c r="K197" s="72">
        <f t="shared" si="816"/>
        <v>9307500</v>
      </c>
      <c r="L197" s="73"/>
      <c r="M197" s="23">
        <f t="shared" si="817"/>
        <v>988232.15951700008</v>
      </c>
      <c r="N197" s="23"/>
      <c r="O197" s="130">
        <f t="shared" si="787"/>
        <v>1102520.3522580001</v>
      </c>
      <c r="P197" s="74"/>
      <c r="Q197" s="23">
        <f t="shared" si="841"/>
        <v>114288.19</v>
      </c>
      <c r="R197" s="65"/>
      <c r="S197" s="26">
        <f t="shared" si="842"/>
        <v>0.11600000000000001</v>
      </c>
      <c r="T197" s="27"/>
      <c r="U197" s="29">
        <f t="shared" si="798"/>
        <v>276</v>
      </c>
      <c r="V197" s="30">
        <f t="shared" si="798"/>
        <v>3.9239999999999997E-2</v>
      </c>
      <c r="W197" s="30">
        <f t="shared" si="798"/>
        <v>3.9239999999999997E-2</v>
      </c>
      <c r="X197" s="30">
        <f t="shared" si="843"/>
        <v>0</v>
      </c>
      <c r="Y197" s="30">
        <f t="shared" si="843"/>
        <v>0</v>
      </c>
      <c r="Z197" s="30">
        <f t="shared" si="843"/>
        <v>0</v>
      </c>
      <c r="AA197" s="84">
        <f t="shared" si="820"/>
        <v>770352.3</v>
      </c>
      <c r="AB197" s="32"/>
      <c r="AC197" s="33">
        <f t="shared" si="745"/>
        <v>1</v>
      </c>
      <c r="AD197" s="15">
        <f t="shared" si="763"/>
        <v>5.7300000000000005E-4</v>
      </c>
      <c r="AE197" s="33">
        <f t="shared" si="799"/>
        <v>1.2200000000000003E-2</v>
      </c>
      <c r="AF197" s="33">
        <f t="shared" si="844"/>
        <v>0</v>
      </c>
      <c r="AG197" s="33">
        <f t="shared" si="800"/>
        <v>5.8E-4</v>
      </c>
      <c r="AH197" s="33">
        <f t="shared" si="800"/>
        <v>-4.6999999999999999E-4</v>
      </c>
      <c r="AI197" s="30">
        <f t="shared" si="800"/>
        <v>7.5000000000000002E-4</v>
      </c>
      <c r="AJ197" s="30">
        <f t="shared" si="800"/>
        <v>0.46</v>
      </c>
      <c r="AK197" s="76">
        <f>AK196</f>
        <v>0</v>
      </c>
      <c r="AL197" s="76">
        <f t="shared" si="801"/>
        <v>0</v>
      </c>
      <c r="AM197" s="76">
        <f t="shared" si="801"/>
        <v>6.7024E-2</v>
      </c>
      <c r="AN197" s="76">
        <f t="shared" si="801"/>
        <v>0.109636</v>
      </c>
      <c r="AO197" s="77">
        <f t="shared" si="802"/>
        <v>26.99</v>
      </c>
      <c r="AP197" s="78">
        <f t="shared" si="802"/>
        <v>1.84</v>
      </c>
      <c r="AQ197" s="78">
        <f t="shared" si="845"/>
        <v>0</v>
      </c>
      <c r="AR197" s="77">
        <f t="shared" si="821"/>
        <v>133790.15</v>
      </c>
      <c r="AS197" s="77">
        <f t="shared" si="822"/>
        <v>475997.45</v>
      </c>
      <c r="AT197" s="77">
        <f t="shared" si="846"/>
        <v>84089.709516999996</v>
      </c>
      <c r="AU197" s="27"/>
      <c r="AV197" s="79">
        <f>+AV194</f>
        <v>0.85</v>
      </c>
      <c r="AW197" s="79"/>
      <c r="AX197" s="79">
        <f t="shared" si="767"/>
        <v>1</v>
      </c>
      <c r="AY197" s="72">
        <f t="shared" si="824"/>
        <v>7500000</v>
      </c>
      <c r="AZ197" s="72">
        <f t="shared" si="825"/>
        <v>1807500</v>
      </c>
      <c r="BA197" s="27"/>
      <c r="BB197" s="29">
        <f t="shared" ref="BB197:BG197" si="856">BB196</f>
        <v>276</v>
      </c>
      <c r="BC197" s="30">
        <f t="shared" si="856"/>
        <v>3.9219999999999998E-2</v>
      </c>
      <c r="BD197" s="30">
        <f t="shared" si="848"/>
        <v>3.9219999999999998E-2</v>
      </c>
      <c r="BE197" s="30">
        <f t="shared" si="856"/>
        <v>0</v>
      </c>
      <c r="BF197" s="30">
        <f t="shared" si="856"/>
        <v>0</v>
      </c>
      <c r="BG197" s="30">
        <f t="shared" si="856"/>
        <v>0</v>
      </c>
      <c r="BH197" s="84">
        <f t="shared" si="826"/>
        <v>863466.15</v>
      </c>
      <c r="BI197" s="33">
        <f t="shared" si="827"/>
        <v>0</v>
      </c>
      <c r="BJ197" s="33">
        <f t="shared" si="828"/>
        <v>1</v>
      </c>
      <c r="BK197" s="33">
        <f t="shared" si="829"/>
        <v>5.7300000000000005E-4</v>
      </c>
      <c r="BL197" s="33">
        <f t="shared" si="830"/>
        <v>1.2200000000000003E-2</v>
      </c>
      <c r="BM197" s="33">
        <f t="shared" si="831"/>
        <v>0</v>
      </c>
      <c r="BN197" s="33">
        <f t="shared" si="832"/>
        <v>5.8E-4</v>
      </c>
      <c r="BO197" s="33">
        <f t="shared" si="721"/>
        <v>-4.6999999999999999E-4</v>
      </c>
      <c r="BP197" s="33">
        <f t="shared" si="722"/>
        <v>7.5000000000000002E-4</v>
      </c>
      <c r="BQ197" s="33">
        <f t="shared" si="723"/>
        <v>0.46</v>
      </c>
      <c r="BR197" s="33">
        <f t="shared" si="834"/>
        <v>0</v>
      </c>
      <c r="BS197" s="116">
        <f t="shared" si="812"/>
        <v>0</v>
      </c>
      <c r="BT197" s="122">
        <f t="shared" si="812"/>
        <v>1.5</v>
      </c>
      <c r="BU197" s="33">
        <f t="shared" si="849"/>
        <v>0</v>
      </c>
      <c r="BV197" s="33">
        <f t="shared" si="835"/>
        <v>6.7024E-2</v>
      </c>
      <c r="BW197" s="33">
        <f t="shared" si="836"/>
        <v>0.109636</v>
      </c>
      <c r="BX197" s="77">
        <f t="shared" ref="BX197:BY197" si="857">BX186</f>
        <v>33.21</v>
      </c>
      <c r="BY197" s="77">
        <f t="shared" si="857"/>
        <v>2.0099999999999998</v>
      </c>
      <c r="BZ197" s="78">
        <f t="shared" si="851"/>
        <v>0</v>
      </c>
      <c r="CA197" s="77">
        <f t="shared" si="678"/>
        <v>156290.15</v>
      </c>
      <c r="CB197" s="77">
        <f t="shared" si="837"/>
        <v>591611.30000000005</v>
      </c>
      <c r="CC197" s="77">
        <f t="shared" si="852"/>
        <v>104514.05225800001</v>
      </c>
      <c r="CD197" s="77"/>
      <c r="CE197" s="27"/>
      <c r="CF197" s="79">
        <f>+CF194</f>
        <v>0</v>
      </c>
      <c r="CG197" s="79"/>
      <c r="CH197" s="79">
        <f t="shared" si="783"/>
        <v>1</v>
      </c>
      <c r="CI197" s="72">
        <f t="shared" si="839"/>
        <v>9307500</v>
      </c>
      <c r="CJ197" s="72">
        <f t="shared" si="840"/>
        <v>0</v>
      </c>
      <c r="CK197" s="27"/>
      <c r="CL197" s="27"/>
      <c r="CM197" s="87"/>
      <c r="CN197" s="27">
        <f t="shared" si="807"/>
        <v>-1.45</v>
      </c>
      <c r="CO197" s="27">
        <f t="shared" si="797"/>
        <v>-21750</v>
      </c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</row>
    <row r="198" spans="1:242">
      <c r="A198" s="28" t="e">
        <f t="shared" si="853"/>
        <v>#REF!</v>
      </c>
      <c r="B198" s="49"/>
      <c r="C198" s="28"/>
      <c r="D198" s="27"/>
      <c r="E198" s="18"/>
      <c r="F198" s="27"/>
      <c r="G198" s="72">
        <v>20000</v>
      </c>
      <c r="H198" s="72"/>
      <c r="I198" s="15">
        <v>0</v>
      </c>
      <c r="J198" s="71"/>
      <c r="K198" s="72">
        <f t="shared" si="816"/>
        <v>12410000</v>
      </c>
      <c r="L198" s="73"/>
      <c r="M198" s="23">
        <f t="shared" si="817"/>
        <v>1317534.2304938</v>
      </c>
      <c r="N198" s="23"/>
      <c r="O198" s="130">
        <f t="shared" si="787"/>
        <v>1469918.4874817999</v>
      </c>
      <c r="P198" s="74"/>
      <c r="Q198" s="23">
        <f t="shared" si="841"/>
        <v>152384.26</v>
      </c>
      <c r="R198" s="65"/>
      <c r="S198" s="26">
        <f t="shared" si="842"/>
        <v>0.11600000000000001</v>
      </c>
      <c r="T198" s="27"/>
      <c r="U198" s="29">
        <f t="shared" si="798"/>
        <v>276</v>
      </c>
      <c r="V198" s="30">
        <f t="shared" si="798"/>
        <v>3.9239999999999997E-2</v>
      </c>
      <c r="W198" s="30">
        <f t="shared" si="798"/>
        <v>3.9239999999999997E-2</v>
      </c>
      <c r="X198" s="30">
        <f t="shared" si="843"/>
        <v>0</v>
      </c>
      <c r="Y198" s="30">
        <f t="shared" si="843"/>
        <v>0</v>
      </c>
      <c r="Z198" s="30">
        <f t="shared" si="843"/>
        <v>0</v>
      </c>
      <c r="AA198" s="84">
        <f t="shared" si="820"/>
        <v>1027044.4</v>
      </c>
      <c r="AB198" s="32"/>
      <c r="AC198" s="33">
        <f t="shared" si="745"/>
        <v>1</v>
      </c>
      <c r="AD198" s="15">
        <f t="shared" si="763"/>
        <v>5.7300000000000005E-4</v>
      </c>
      <c r="AE198" s="33">
        <f t="shared" si="799"/>
        <v>1.2200000000000003E-2</v>
      </c>
      <c r="AF198" s="33">
        <f t="shared" si="844"/>
        <v>0</v>
      </c>
      <c r="AG198" s="33">
        <f t="shared" si="800"/>
        <v>5.8E-4</v>
      </c>
      <c r="AH198" s="33">
        <f t="shared" si="800"/>
        <v>-4.6999999999999999E-4</v>
      </c>
      <c r="AI198" s="30">
        <f t="shared" si="800"/>
        <v>7.5000000000000002E-4</v>
      </c>
      <c r="AJ198" s="30">
        <f t="shared" si="800"/>
        <v>0.46</v>
      </c>
      <c r="AK198" s="76">
        <f t="shared" ref="AK198:AK203" si="858">AK197</f>
        <v>0</v>
      </c>
      <c r="AL198" s="76">
        <f t="shared" si="801"/>
        <v>0</v>
      </c>
      <c r="AM198" s="76">
        <f t="shared" si="801"/>
        <v>6.7024E-2</v>
      </c>
      <c r="AN198" s="76">
        <f t="shared" si="801"/>
        <v>0.109636</v>
      </c>
      <c r="AO198" s="77">
        <f t="shared" si="802"/>
        <v>26.99</v>
      </c>
      <c r="AP198" s="78">
        <f t="shared" si="802"/>
        <v>1.84</v>
      </c>
      <c r="AQ198" s="78">
        <f t="shared" si="845"/>
        <v>0</v>
      </c>
      <c r="AR198" s="77">
        <f t="shared" si="821"/>
        <v>178386.53</v>
      </c>
      <c r="AS198" s="77">
        <f t="shared" si="822"/>
        <v>634570.93000000005</v>
      </c>
      <c r="AT198" s="77">
        <f t="shared" si="846"/>
        <v>112103.30049380001</v>
      </c>
      <c r="AU198" s="27"/>
      <c r="AV198" s="79">
        <f>+AV194</f>
        <v>0.85</v>
      </c>
      <c r="AW198" s="79"/>
      <c r="AX198" s="79">
        <f t="shared" si="767"/>
        <v>1</v>
      </c>
      <c r="AY198" s="72">
        <f t="shared" si="824"/>
        <v>10000000</v>
      </c>
      <c r="AZ198" s="72">
        <f t="shared" si="825"/>
        <v>2410000</v>
      </c>
      <c r="BA198" s="27"/>
      <c r="BB198" s="29">
        <f t="shared" ref="BB198:BG198" si="859">BB197</f>
        <v>276</v>
      </c>
      <c r="BC198" s="30">
        <f t="shared" si="859"/>
        <v>3.9219999999999998E-2</v>
      </c>
      <c r="BD198" s="30">
        <f t="shared" si="848"/>
        <v>3.9219999999999998E-2</v>
      </c>
      <c r="BE198" s="30">
        <f t="shared" si="859"/>
        <v>0</v>
      </c>
      <c r="BF198" s="30">
        <f t="shared" si="859"/>
        <v>0</v>
      </c>
      <c r="BG198" s="30">
        <f t="shared" si="859"/>
        <v>0</v>
      </c>
      <c r="BH198" s="84">
        <f t="shared" si="826"/>
        <v>1151196.2</v>
      </c>
      <c r="BI198" s="33">
        <f t="shared" si="827"/>
        <v>0</v>
      </c>
      <c r="BJ198" s="33">
        <f t="shared" si="828"/>
        <v>1</v>
      </c>
      <c r="BK198" s="33">
        <f t="shared" si="829"/>
        <v>5.7300000000000005E-4</v>
      </c>
      <c r="BL198" s="33">
        <f t="shared" si="830"/>
        <v>1.2200000000000003E-2</v>
      </c>
      <c r="BM198" s="33">
        <f t="shared" si="831"/>
        <v>0</v>
      </c>
      <c r="BN198" s="33">
        <f t="shared" si="832"/>
        <v>5.8E-4</v>
      </c>
      <c r="BO198" s="33">
        <f t="shared" si="721"/>
        <v>-4.6999999999999999E-4</v>
      </c>
      <c r="BP198" s="33">
        <f t="shared" si="722"/>
        <v>7.5000000000000002E-4</v>
      </c>
      <c r="BQ198" s="33">
        <f t="shared" si="723"/>
        <v>0.46</v>
      </c>
      <c r="BR198" s="33">
        <f t="shared" si="834"/>
        <v>0</v>
      </c>
      <c r="BS198" s="116">
        <f t="shared" si="812"/>
        <v>0</v>
      </c>
      <c r="BT198" s="122">
        <f t="shared" si="812"/>
        <v>1.5</v>
      </c>
      <c r="BU198" s="33">
        <f t="shared" si="849"/>
        <v>0</v>
      </c>
      <c r="BV198" s="33">
        <f t="shared" si="835"/>
        <v>6.7024E-2</v>
      </c>
      <c r="BW198" s="33">
        <f t="shared" si="836"/>
        <v>0.109636</v>
      </c>
      <c r="BX198" s="77">
        <f t="shared" ref="BX198:BY198" si="860">BX187</f>
        <v>33.21</v>
      </c>
      <c r="BY198" s="77">
        <f t="shared" si="860"/>
        <v>2.0099999999999998</v>
      </c>
      <c r="BZ198" s="78">
        <f t="shared" si="851"/>
        <v>0</v>
      </c>
      <c r="CA198" s="77">
        <f t="shared" si="678"/>
        <v>208386.53</v>
      </c>
      <c r="CB198" s="77">
        <f t="shared" si="837"/>
        <v>788722.73</v>
      </c>
      <c r="CC198" s="77">
        <f t="shared" si="852"/>
        <v>139335.75748179998</v>
      </c>
      <c r="CD198" s="77"/>
      <c r="CE198" s="27"/>
      <c r="CF198" s="79">
        <f>+CF194</f>
        <v>0</v>
      </c>
      <c r="CG198" s="79"/>
      <c r="CH198" s="79">
        <f t="shared" si="783"/>
        <v>1</v>
      </c>
      <c r="CI198" s="72">
        <f t="shared" si="839"/>
        <v>12410000</v>
      </c>
      <c r="CJ198" s="72">
        <f t="shared" si="840"/>
        <v>0</v>
      </c>
      <c r="CK198" s="27"/>
      <c r="CL198" s="27"/>
      <c r="CM198" s="87"/>
      <c r="CN198" s="27">
        <f t="shared" si="807"/>
        <v>-1.45</v>
      </c>
      <c r="CO198" s="27">
        <f t="shared" si="797"/>
        <v>-29000</v>
      </c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</row>
    <row r="199" spans="1:242">
      <c r="A199" s="28" t="e">
        <f t="shared" si="853"/>
        <v>#REF!</v>
      </c>
      <c r="B199" s="49"/>
      <c r="C199" s="28"/>
      <c r="D199" s="27"/>
      <c r="E199" s="18"/>
      <c r="F199" s="27"/>
      <c r="G199" s="72">
        <v>1000</v>
      </c>
      <c r="H199" s="72"/>
      <c r="I199" s="72">
        <v>200</v>
      </c>
      <c r="J199" s="71"/>
      <c r="K199" s="72">
        <f t="shared" si="816"/>
        <v>620500</v>
      </c>
      <c r="L199" s="73"/>
      <c r="M199" s="23">
        <f t="shared" si="817"/>
        <v>66619.364602000001</v>
      </c>
      <c r="N199" s="23"/>
      <c r="O199" s="130">
        <f t="shared" si="787"/>
        <v>74278.583891400005</v>
      </c>
      <c r="P199" s="74"/>
      <c r="Q199" s="23">
        <f t="shared" si="841"/>
        <v>7659.22</v>
      </c>
      <c r="R199" s="65"/>
      <c r="S199" s="26">
        <f t="shared" si="842"/>
        <v>0.115</v>
      </c>
      <c r="T199" s="27"/>
      <c r="U199" s="29">
        <f t="shared" si="798"/>
        <v>276</v>
      </c>
      <c r="V199" s="30">
        <f t="shared" si="798"/>
        <v>3.9239999999999997E-2</v>
      </c>
      <c r="W199" s="30">
        <f t="shared" si="798"/>
        <v>3.9239999999999997E-2</v>
      </c>
      <c r="X199" s="30">
        <f t="shared" si="843"/>
        <v>0</v>
      </c>
      <c r="Y199" s="30">
        <f t="shared" si="843"/>
        <v>0</v>
      </c>
      <c r="Z199" s="30">
        <f t="shared" si="843"/>
        <v>0</v>
      </c>
      <c r="AA199" s="84">
        <f t="shared" si="820"/>
        <v>51982.42</v>
      </c>
      <c r="AB199" s="32"/>
      <c r="AC199" s="33">
        <f t="shared" si="745"/>
        <v>1</v>
      </c>
      <c r="AD199" s="15">
        <f t="shared" si="763"/>
        <v>5.7300000000000005E-4</v>
      </c>
      <c r="AE199" s="33">
        <f t="shared" si="799"/>
        <v>1.2200000000000003E-2</v>
      </c>
      <c r="AF199" s="33">
        <f t="shared" si="844"/>
        <v>0</v>
      </c>
      <c r="AG199" s="33">
        <f t="shared" si="800"/>
        <v>5.8E-4</v>
      </c>
      <c r="AH199" s="33">
        <f t="shared" si="800"/>
        <v>-4.6999999999999999E-4</v>
      </c>
      <c r="AI199" s="30">
        <f t="shared" si="800"/>
        <v>7.5000000000000002E-4</v>
      </c>
      <c r="AJ199" s="30">
        <f t="shared" si="800"/>
        <v>0.46</v>
      </c>
      <c r="AK199" s="76">
        <f t="shared" si="858"/>
        <v>0</v>
      </c>
      <c r="AL199" s="76">
        <f t="shared" si="801"/>
        <v>0</v>
      </c>
      <c r="AM199" s="76">
        <f t="shared" si="801"/>
        <v>6.7024E-2</v>
      </c>
      <c r="AN199" s="76">
        <f t="shared" si="801"/>
        <v>0.109636</v>
      </c>
      <c r="AO199" s="77">
        <f t="shared" si="802"/>
        <v>26.99</v>
      </c>
      <c r="AP199" s="78">
        <f t="shared" si="802"/>
        <v>1.84</v>
      </c>
      <c r="AQ199" s="78">
        <f t="shared" si="845"/>
        <v>0</v>
      </c>
      <c r="AR199" s="77">
        <f t="shared" si="821"/>
        <v>8920.2800000000007</v>
      </c>
      <c r="AS199" s="77">
        <f t="shared" si="822"/>
        <v>32359.7</v>
      </c>
      <c r="AT199" s="77">
        <f t="shared" si="846"/>
        <v>5716.6646019999998</v>
      </c>
      <c r="AU199" s="27"/>
      <c r="AV199" s="79">
        <f>+AV194</f>
        <v>0.85</v>
      </c>
      <c r="AW199" s="79"/>
      <c r="AX199" s="79">
        <f t="shared" si="767"/>
        <v>1</v>
      </c>
      <c r="AY199" s="72">
        <f t="shared" si="824"/>
        <v>500000</v>
      </c>
      <c r="AZ199" s="72">
        <f t="shared" si="825"/>
        <v>120500</v>
      </c>
      <c r="BA199" s="27"/>
      <c r="BB199" s="29">
        <f t="shared" ref="BB199:BG199" si="861">BB198</f>
        <v>276</v>
      </c>
      <c r="BC199" s="30">
        <f t="shared" si="861"/>
        <v>3.9219999999999998E-2</v>
      </c>
      <c r="BD199" s="30">
        <f t="shared" si="848"/>
        <v>3.9219999999999998E-2</v>
      </c>
      <c r="BE199" s="30">
        <f t="shared" si="861"/>
        <v>0</v>
      </c>
      <c r="BF199" s="30">
        <f t="shared" si="861"/>
        <v>0</v>
      </c>
      <c r="BG199" s="30">
        <f t="shared" si="861"/>
        <v>0</v>
      </c>
      <c r="BH199" s="84">
        <f t="shared" si="826"/>
        <v>58224.01</v>
      </c>
      <c r="BI199" s="33">
        <f t="shared" si="827"/>
        <v>0</v>
      </c>
      <c r="BJ199" s="33">
        <f t="shared" si="828"/>
        <v>1</v>
      </c>
      <c r="BK199" s="33">
        <f t="shared" si="829"/>
        <v>5.7300000000000005E-4</v>
      </c>
      <c r="BL199" s="33">
        <f t="shared" si="830"/>
        <v>1.2200000000000003E-2</v>
      </c>
      <c r="BM199" s="33">
        <f t="shared" si="831"/>
        <v>0</v>
      </c>
      <c r="BN199" s="33">
        <f t="shared" si="832"/>
        <v>5.8E-4</v>
      </c>
      <c r="BO199" s="33">
        <f t="shared" si="721"/>
        <v>-4.6999999999999999E-4</v>
      </c>
      <c r="BP199" s="33">
        <f t="shared" si="722"/>
        <v>7.5000000000000002E-4</v>
      </c>
      <c r="BQ199" s="33">
        <f t="shared" si="723"/>
        <v>0.46</v>
      </c>
      <c r="BR199" s="33">
        <f t="shared" si="834"/>
        <v>0</v>
      </c>
      <c r="BS199" s="116">
        <f t="shared" si="812"/>
        <v>0</v>
      </c>
      <c r="BT199" s="122">
        <f t="shared" si="812"/>
        <v>1.5</v>
      </c>
      <c r="BU199" s="33">
        <f t="shared" si="849"/>
        <v>0</v>
      </c>
      <c r="BV199" s="33">
        <f t="shared" si="835"/>
        <v>6.7024E-2</v>
      </c>
      <c r="BW199" s="33">
        <f t="shared" si="836"/>
        <v>0.109636</v>
      </c>
      <c r="BX199" s="77">
        <f t="shared" ref="BX199:BY199" si="862">BX188</f>
        <v>33.21</v>
      </c>
      <c r="BY199" s="77">
        <f t="shared" si="862"/>
        <v>2.0099999999999998</v>
      </c>
      <c r="BZ199" s="78">
        <f t="shared" si="851"/>
        <v>0</v>
      </c>
      <c r="CA199" s="77">
        <f t="shared" si="678"/>
        <v>10420.280000000001</v>
      </c>
      <c r="CB199" s="77">
        <f t="shared" si="837"/>
        <v>40101.290000000008</v>
      </c>
      <c r="CC199" s="77">
        <f t="shared" si="852"/>
        <v>7084.2938914000015</v>
      </c>
      <c r="CD199" s="77"/>
      <c r="CE199" s="27"/>
      <c r="CF199" s="79">
        <f>+CF194</f>
        <v>0</v>
      </c>
      <c r="CG199" s="79"/>
      <c r="CH199" s="79">
        <f t="shared" si="783"/>
        <v>1</v>
      </c>
      <c r="CI199" s="72">
        <f t="shared" si="839"/>
        <v>620500</v>
      </c>
      <c r="CJ199" s="72">
        <f t="shared" si="840"/>
        <v>0</v>
      </c>
      <c r="CK199" s="27"/>
      <c r="CL199" s="27"/>
      <c r="CM199" s="87"/>
      <c r="CN199" s="27">
        <f t="shared" si="807"/>
        <v>-1.45</v>
      </c>
      <c r="CO199" s="27">
        <f t="shared" si="797"/>
        <v>-1450</v>
      </c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</row>
    <row r="200" spans="1:242">
      <c r="A200" s="28" t="e">
        <f t="shared" si="853"/>
        <v>#REF!</v>
      </c>
      <c r="B200" s="49"/>
      <c r="C200" s="28"/>
      <c r="D200" s="27"/>
      <c r="E200" s="18"/>
      <c r="F200" s="27"/>
      <c r="G200" s="72">
        <v>5000</v>
      </c>
      <c r="H200" s="72"/>
      <c r="I200" s="72">
        <v>500</v>
      </c>
      <c r="J200" s="71"/>
      <c r="K200" s="72">
        <f t="shared" si="816"/>
        <v>3102500</v>
      </c>
      <c r="L200" s="73"/>
      <c r="M200" s="23">
        <f t="shared" si="817"/>
        <v>330710.53299679997</v>
      </c>
      <c r="N200" s="23"/>
      <c r="O200" s="130">
        <f t="shared" si="787"/>
        <v>368906.61334380001</v>
      </c>
      <c r="P200" s="74"/>
      <c r="Q200" s="23">
        <f t="shared" si="841"/>
        <v>38196.080000000002</v>
      </c>
      <c r="R200" s="65"/>
      <c r="S200" s="26">
        <f t="shared" si="842"/>
        <v>0.115</v>
      </c>
      <c r="T200" s="27"/>
      <c r="U200" s="29">
        <f t="shared" si="798"/>
        <v>276</v>
      </c>
      <c r="V200" s="30">
        <f t="shared" si="798"/>
        <v>3.9239999999999997E-2</v>
      </c>
      <c r="W200" s="30">
        <f t="shared" si="798"/>
        <v>3.9239999999999997E-2</v>
      </c>
      <c r="X200" s="30">
        <f t="shared" si="843"/>
        <v>0</v>
      </c>
      <c r="Y200" s="30">
        <f t="shared" si="843"/>
        <v>0</v>
      </c>
      <c r="Z200" s="30">
        <f t="shared" si="843"/>
        <v>0</v>
      </c>
      <c r="AA200" s="84">
        <f t="shared" si="820"/>
        <v>257888.1</v>
      </c>
      <c r="AB200" s="32"/>
      <c r="AC200" s="33">
        <f t="shared" si="745"/>
        <v>1</v>
      </c>
      <c r="AD200" s="15">
        <f t="shared" si="763"/>
        <v>5.7300000000000005E-4</v>
      </c>
      <c r="AE200" s="33">
        <f t="shared" si="799"/>
        <v>1.2200000000000003E-2</v>
      </c>
      <c r="AF200" s="33">
        <f t="shared" si="844"/>
        <v>0</v>
      </c>
      <c r="AG200" s="33">
        <f t="shared" si="800"/>
        <v>5.8E-4</v>
      </c>
      <c r="AH200" s="33">
        <f t="shared" si="800"/>
        <v>-4.6999999999999999E-4</v>
      </c>
      <c r="AI200" s="30">
        <f t="shared" si="800"/>
        <v>7.5000000000000002E-4</v>
      </c>
      <c r="AJ200" s="30">
        <f t="shared" si="800"/>
        <v>0.46</v>
      </c>
      <c r="AK200" s="76">
        <f t="shared" si="858"/>
        <v>0</v>
      </c>
      <c r="AL200" s="76">
        <f t="shared" si="801"/>
        <v>0</v>
      </c>
      <c r="AM200" s="76">
        <f t="shared" si="801"/>
        <v>6.7024E-2</v>
      </c>
      <c r="AN200" s="76">
        <f t="shared" si="801"/>
        <v>0.109636</v>
      </c>
      <c r="AO200" s="77">
        <f t="shared" si="802"/>
        <v>26.99</v>
      </c>
      <c r="AP200" s="78">
        <f t="shared" si="802"/>
        <v>1.84</v>
      </c>
      <c r="AQ200" s="78">
        <f t="shared" si="845"/>
        <v>0</v>
      </c>
      <c r="AR200" s="77">
        <f t="shared" si="821"/>
        <v>44597.38</v>
      </c>
      <c r="AS200" s="77">
        <f t="shared" si="822"/>
        <v>159770.48000000001</v>
      </c>
      <c r="AT200" s="77">
        <f t="shared" si="846"/>
        <v>28225.052996800005</v>
      </c>
      <c r="AU200" s="27"/>
      <c r="AV200" s="79">
        <f>+AV194</f>
        <v>0.85</v>
      </c>
      <c r="AW200" s="79"/>
      <c r="AX200" s="79">
        <f t="shared" si="767"/>
        <v>1</v>
      </c>
      <c r="AY200" s="72">
        <f t="shared" si="824"/>
        <v>2500000</v>
      </c>
      <c r="AZ200" s="72">
        <f t="shared" si="825"/>
        <v>602500</v>
      </c>
      <c r="BA200" s="27"/>
      <c r="BB200" s="29">
        <f t="shared" ref="BB200:BG200" si="863">BB199</f>
        <v>276</v>
      </c>
      <c r="BC200" s="30">
        <f t="shared" si="863"/>
        <v>3.9219999999999998E-2</v>
      </c>
      <c r="BD200" s="30">
        <f t="shared" si="848"/>
        <v>3.9219999999999998E-2</v>
      </c>
      <c r="BE200" s="30">
        <f t="shared" si="863"/>
        <v>0</v>
      </c>
      <c r="BF200" s="30">
        <f t="shared" si="863"/>
        <v>0</v>
      </c>
      <c r="BG200" s="30">
        <f t="shared" si="863"/>
        <v>0</v>
      </c>
      <c r="BH200" s="84">
        <f t="shared" si="826"/>
        <v>289011.05</v>
      </c>
      <c r="BI200" s="33">
        <f t="shared" si="827"/>
        <v>0</v>
      </c>
      <c r="BJ200" s="33">
        <f t="shared" si="828"/>
        <v>1</v>
      </c>
      <c r="BK200" s="33">
        <f t="shared" si="829"/>
        <v>5.7300000000000005E-4</v>
      </c>
      <c r="BL200" s="33">
        <f t="shared" si="830"/>
        <v>1.2200000000000003E-2</v>
      </c>
      <c r="BM200" s="33">
        <f t="shared" si="831"/>
        <v>0</v>
      </c>
      <c r="BN200" s="33">
        <f t="shared" si="832"/>
        <v>5.8E-4</v>
      </c>
      <c r="BO200" s="33">
        <f t="shared" si="721"/>
        <v>-4.6999999999999999E-4</v>
      </c>
      <c r="BP200" s="33">
        <f t="shared" si="722"/>
        <v>7.5000000000000002E-4</v>
      </c>
      <c r="BQ200" s="33">
        <f t="shared" si="723"/>
        <v>0.46</v>
      </c>
      <c r="BR200" s="33">
        <f t="shared" si="834"/>
        <v>0</v>
      </c>
      <c r="BS200" s="116">
        <f t="shared" si="812"/>
        <v>0</v>
      </c>
      <c r="BT200" s="122">
        <f t="shared" si="812"/>
        <v>1.5</v>
      </c>
      <c r="BU200" s="33">
        <f t="shared" si="849"/>
        <v>0</v>
      </c>
      <c r="BV200" s="33">
        <f t="shared" si="835"/>
        <v>6.7024E-2</v>
      </c>
      <c r="BW200" s="33">
        <f t="shared" si="836"/>
        <v>0.109636</v>
      </c>
      <c r="BX200" s="77">
        <f t="shared" ref="BX200:BY200" si="864">BX189</f>
        <v>33.21</v>
      </c>
      <c r="BY200" s="77">
        <f t="shared" si="864"/>
        <v>2.0099999999999998</v>
      </c>
      <c r="BZ200" s="78">
        <f t="shared" si="851"/>
        <v>0</v>
      </c>
      <c r="CA200" s="77">
        <f t="shared" si="678"/>
        <v>52097.38</v>
      </c>
      <c r="CB200" s="77">
        <f t="shared" si="837"/>
        <v>198393.43</v>
      </c>
      <c r="CC200" s="77">
        <f t="shared" si="852"/>
        <v>35048.183343799996</v>
      </c>
      <c r="CD200" s="77"/>
      <c r="CE200" s="27"/>
      <c r="CF200" s="79">
        <f>+CF194</f>
        <v>0</v>
      </c>
      <c r="CG200" s="79"/>
      <c r="CH200" s="79">
        <f t="shared" si="783"/>
        <v>1</v>
      </c>
      <c r="CI200" s="72">
        <f t="shared" si="839"/>
        <v>3102500</v>
      </c>
      <c r="CJ200" s="72">
        <f t="shared" si="840"/>
        <v>0</v>
      </c>
      <c r="CK200" s="27"/>
      <c r="CL200" s="27"/>
      <c r="CM200" s="87"/>
      <c r="CN200" s="27">
        <f t="shared" si="807"/>
        <v>-1.45</v>
      </c>
      <c r="CO200" s="27">
        <f t="shared" si="797"/>
        <v>-7250</v>
      </c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  <c r="GZ200" s="27"/>
      <c r="HA200" s="27"/>
      <c r="HB200" s="27"/>
      <c r="HC200" s="27"/>
      <c r="HD200" s="27"/>
      <c r="HE200" s="27"/>
      <c r="HF200" s="27"/>
      <c r="HG200" s="27"/>
      <c r="HH200" s="27"/>
      <c r="HI200" s="27"/>
      <c r="HJ200" s="27"/>
      <c r="HK200" s="27"/>
      <c r="HL200" s="27"/>
      <c r="HM200" s="27"/>
      <c r="HN200" s="27"/>
      <c r="HO200" s="27"/>
      <c r="HP200" s="27"/>
      <c r="HQ200" s="27"/>
      <c r="HR200" s="27"/>
      <c r="HS200" s="27"/>
      <c r="HT200" s="27"/>
      <c r="HU200" s="27"/>
      <c r="HV200" s="27"/>
      <c r="HW200" s="27"/>
      <c r="HX200" s="27"/>
      <c r="HY200" s="27"/>
      <c r="HZ200" s="27"/>
      <c r="IA200" s="27"/>
      <c r="IB200" s="27"/>
      <c r="IC200" s="27"/>
      <c r="ID200" s="27"/>
      <c r="IE200" s="27"/>
      <c r="IF200" s="27"/>
      <c r="IG200" s="27"/>
      <c r="IH200" s="27"/>
    </row>
    <row r="201" spans="1:242">
      <c r="A201" s="28" t="e">
        <f t="shared" si="853"/>
        <v>#REF!</v>
      </c>
      <c r="B201" s="49"/>
      <c r="C201" s="28"/>
      <c r="D201" s="27"/>
      <c r="E201" s="18"/>
      <c r="F201" s="27"/>
      <c r="G201" s="72">
        <v>10000</v>
      </c>
      <c r="H201" s="72"/>
      <c r="I201" s="72">
        <v>500</v>
      </c>
      <c r="J201" s="71"/>
      <c r="K201" s="72">
        <f t="shared" si="816"/>
        <v>6205000</v>
      </c>
      <c r="L201" s="73"/>
      <c r="M201" s="23">
        <f t="shared" si="817"/>
        <v>660012.61574019992</v>
      </c>
      <c r="N201" s="23"/>
      <c r="O201" s="130">
        <f t="shared" si="787"/>
        <v>736304.76033419999</v>
      </c>
      <c r="P201" s="74"/>
      <c r="Q201" s="23">
        <f t="shared" si="841"/>
        <v>76292.14</v>
      </c>
      <c r="R201" s="65"/>
      <c r="S201" s="26">
        <f t="shared" si="842"/>
        <v>0.11600000000000001</v>
      </c>
      <c r="T201" s="27"/>
      <c r="U201" s="29">
        <f t="shared" si="798"/>
        <v>276</v>
      </c>
      <c r="V201" s="30">
        <f t="shared" si="798"/>
        <v>3.9239999999999997E-2</v>
      </c>
      <c r="W201" s="30">
        <f t="shared" si="798"/>
        <v>3.9239999999999997E-2</v>
      </c>
      <c r="X201" s="30">
        <f t="shared" si="843"/>
        <v>0</v>
      </c>
      <c r="Y201" s="30">
        <f t="shared" si="843"/>
        <v>0</v>
      </c>
      <c r="Z201" s="30">
        <f t="shared" si="843"/>
        <v>0</v>
      </c>
      <c r="AA201" s="84">
        <f t="shared" si="820"/>
        <v>514580.2</v>
      </c>
      <c r="AB201" s="32"/>
      <c r="AC201" s="33">
        <f t="shared" si="745"/>
        <v>1</v>
      </c>
      <c r="AD201" s="15">
        <f t="shared" si="763"/>
        <v>5.7300000000000005E-4</v>
      </c>
      <c r="AE201" s="33">
        <f t="shared" si="799"/>
        <v>1.2200000000000003E-2</v>
      </c>
      <c r="AF201" s="33">
        <f t="shared" si="844"/>
        <v>0</v>
      </c>
      <c r="AG201" s="33">
        <f t="shared" ref="AG201:AJ203" si="865">AG$183</f>
        <v>5.8E-4</v>
      </c>
      <c r="AH201" s="33">
        <f t="shared" si="865"/>
        <v>-4.6999999999999999E-4</v>
      </c>
      <c r="AI201" s="30">
        <f t="shared" si="865"/>
        <v>7.5000000000000002E-4</v>
      </c>
      <c r="AJ201" s="30">
        <f t="shared" si="865"/>
        <v>0.46</v>
      </c>
      <c r="AK201" s="76">
        <f t="shared" si="858"/>
        <v>0</v>
      </c>
      <c r="AL201" s="76">
        <f t="shared" ref="AL201:AN203" si="866">AL$183</f>
        <v>0</v>
      </c>
      <c r="AM201" s="76">
        <f t="shared" si="866"/>
        <v>6.7024E-2</v>
      </c>
      <c r="AN201" s="76">
        <f t="shared" si="866"/>
        <v>0.109636</v>
      </c>
      <c r="AO201" s="77">
        <f t="shared" si="802"/>
        <v>26.99</v>
      </c>
      <c r="AP201" s="78">
        <f t="shared" si="802"/>
        <v>1.84</v>
      </c>
      <c r="AQ201" s="78">
        <f t="shared" si="845"/>
        <v>0</v>
      </c>
      <c r="AR201" s="77">
        <f t="shared" si="821"/>
        <v>89193.77</v>
      </c>
      <c r="AS201" s="77">
        <f t="shared" si="822"/>
        <v>318343.96999999997</v>
      </c>
      <c r="AT201" s="77">
        <f t="shared" si="846"/>
        <v>56238.645740199994</v>
      </c>
      <c r="AU201" s="27"/>
      <c r="AV201" s="79">
        <f>+AV194</f>
        <v>0.85</v>
      </c>
      <c r="AW201" s="79"/>
      <c r="AX201" s="79">
        <f t="shared" si="767"/>
        <v>1</v>
      </c>
      <c r="AY201" s="72">
        <f t="shared" si="824"/>
        <v>5000000</v>
      </c>
      <c r="AZ201" s="72">
        <f t="shared" si="825"/>
        <v>1205000</v>
      </c>
      <c r="BA201" s="27"/>
      <c r="BB201" s="29">
        <f t="shared" ref="BB201:BG201" si="867">BB200</f>
        <v>276</v>
      </c>
      <c r="BC201" s="30">
        <f t="shared" si="867"/>
        <v>3.9219999999999998E-2</v>
      </c>
      <c r="BD201" s="30">
        <f t="shared" si="848"/>
        <v>3.9219999999999998E-2</v>
      </c>
      <c r="BE201" s="30">
        <f t="shared" si="867"/>
        <v>0</v>
      </c>
      <c r="BF201" s="30">
        <f t="shared" si="867"/>
        <v>0</v>
      </c>
      <c r="BG201" s="30">
        <f t="shared" si="867"/>
        <v>0</v>
      </c>
      <c r="BH201" s="84">
        <f t="shared" si="826"/>
        <v>576741.1</v>
      </c>
      <c r="BI201" s="33">
        <f t="shared" si="827"/>
        <v>0</v>
      </c>
      <c r="BJ201" s="33">
        <f t="shared" si="828"/>
        <v>1</v>
      </c>
      <c r="BK201" s="33">
        <f t="shared" si="829"/>
        <v>5.7300000000000005E-4</v>
      </c>
      <c r="BL201" s="33">
        <f t="shared" si="830"/>
        <v>1.2200000000000003E-2</v>
      </c>
      <c r="BM201" s="33">
        <f t="shared" si="831"/>
        <v>0</v>
      </c>
      <c r="BN201" s="33">
        <f t="shared" si="832"/>
        <v>5.8E-4</v>
      </c>
      <c r="BO201" s="33">
        <f t="shared" si="721"/>
        <v>-4.6999999999999999E-4</v>
      </c>
      <c r="BP201" s="33">
        <f t="shared" si="722"/>
        <v>7.5000000000000002E-4</v>
      </c>
      <c r="BQ201" s="33">
        <f t="shared" si="723"/>
        <v>0.46</v>
      </c>
      <c r="BR201" s="33">
        <f t="shared" si="834"/>
        <v>0</v>
      </c>
      <c r="BS201" s="116">
        <f t="shared" si="812"/>
        <v>0</v>
      </c>
      <c r="BT201" s="122">
        <f t="shared" si="812"/>
        <v>1.5</v>
      </c>
      <c r="BU201" s="33">
        <f t="shared" si="849"/>
        <v>0</v>
      </c>
      <c r="BV201" s="33">
        <f t="shared" si="835"/>
        <v>6.7024E-2</v>
      </c>
      <c r="BW201" s="33">
        <f t="shared" si="836"/>
        <v>0.109636</v>
      </c>
      <c r="BX201" s="77">
        <f t="shared" ref="BX201:BY201" si="868">BX190</f>
        <v>33.21</v>
      </c>
      <c r="BY201" s="77">
        <f t="shared" si="868"/>
        <v>2.0099999999999998</v>
      </c>
      <c r="BZ201" s="78">
        <f t="shared" si="851"/>
        <v>0</v>
      </c>
      <c r="CA201" s="77">
        <f t="shared" si="678"/>
        <v>104193.77</v>
      </c>
      <c r="CB201" s="77">
        <f t="shared" si="837"/>
        <v>395504.87</v>
      </c>
      <c r="CC201" s="77">
        <f t="shared" si="852"/>
        <v>69869.890334199998</v>
      </c>
      <c r="CD201" s="77"/>
      <c r="CE201" s="27"/>
      <c r="CF201" s="79">
        <f>+CF194</f>
        <v>0</v>
      </c>
      <c r="CG201" s="79"/>
      <c r="CH201" s="79">
        <f t="shared" si="783"/>
        <v>1</v>
      </c>
      <c r="CI201" s="72">
        <f t="shared" si="839"/>
        <v>6205000</v>
      </c>
      <c r="CJ201" s="72">
        <f t="shared" si="840"/>
        <v>0</v>
      </c>
      <c r="CK201" s="27"/>
      <c r="CL201" s="27"/>
      <c r="CM201" s="87"/>
      <c r="CN201" s="27">
        <f t="shared" si="807"/>
        <v>-1.45</v>
      </c>
      <c r="CO201" s="27">
        <f t="shared" si="797"/>
        <v>-14500</v>
      </c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  <c r="GZ201" s="27"/>
      <c r="HA201" s="27"/>
      <c r="HB201" s="27"/>
      <c r="HC201" s="27"/>
      <c r="HD201" s="27"/>
      <c r="HE201" s="27"/>
      <c r="HF201" s="27"/>
      <c r="HG201" s="27"/>
      <c r="HH201" s="27"/>
      <c r="HI201" s="27"/>
      <c r="HJ201" s="27"/>
      <c r="HK201" s="27"/>
      <c r="HL201" s="27"/>
      <c r="HM201" s="27"/>
      <c r="HN201" s="27"/>
      <c r="HO201" s="27"/>
      <c r="HP201" s="27"/>
      <c r="HQ201" s="27"/>
      <c r="HR201" s="27"/>
      <c r="HS201" s="27"/>
      <c r="HT201" s="27"/>
      <c r="HU201" s="27"/>
      <c r="HV201" s="27"/>
      <c r="HW201" s="27"/>
      <c r="HX201" s="27"/>
      <c r="HY201" s="27"/>
      <c r="HZ201" s="27"/>
      <c r="IA201" s="27"/>
      <c r="IB201" s="27"/>
      <c r="IC201" s="27"/>
      <c r="ID201" s="27"/>
      <c r="IE201" s="27"/>
      <c r="IF201" s="27"/>
      <c r="IG201" s="27"/>
      <c r="IH201" s="27"/>
    </row>
    <row r="202" spans="1:242">
      <c r="A202" s="28" t="e">
        <f t="shared" si="853"/>
        <v>#REF!</v>
      </c>
      <c r="B202" s="49"/>
      <c r="C202" s="28"/>
      <c r="D202" s="27"/>
      <c r="E202" s="18"/>
      <c r="F202" s="27"/>
      <c r="G202" s="72">
        <v>15000</v>
      </c>
      <c r="H202" s="72"/>
      <c r="I202" s="72">
        <v>750</v>
      </c>
      <c r="J202" s="71"/>
      <c r="K202" s="72">
        <f t="shared" si="816"/>
        <v>9307500</v>
      </c>
      <c r="L202" s="73"/>
      <c r="M202" s="23">
        <f t="shared" si="817"/>
        <v>989855.95031700004</v>
      </c>
      <c r="N202" s="23"/>
      <c r="O202" s="130">
        <f t="shared" si="787"/>
        <v>1104294.1672080001</v>
      </c>
      <c r="P202" s="74"/>
      <c r="Q202" s="23">
        <f t="shared" si="841"/>
        <v>114438.22</v>
      </c>
      <c r="R202" s="65"/>
      <c r="S202" s="26">
        <f t="shared" si="842"/>
        <v>0.11600000000000001</v>
      </c>
      <c r="T202" s="27"/>
      <c r="U202" s="29">
        <f t="shared" si="798"/>
        <v>276</v>
      </c>
      <c r="V202" s="30">
        <f t="shared" si="798"/>
        <v>3.9239999999999997E-2</v>
      </c>
      <c r="W202" s="30">
        <f t="shared" si="798"/>
        <v>3.9239999999999997E-2</v>
      </c>
      <c r="X202" s="30">
        <f t="shared" si="843"/>
        <v>0</v>
      </c>
      <c r="Y202" s="30">
        <f t="shared" si="843"/>
        <v>0</v>
      </c>
      <c r="Z202" s="30">
        <f t="shared" si="843"/>
        <v>0</v>
      </c>
      <c r="AA202" s="84">
        <f t="shared" si="820"/>
        <v>771732.3</v>
      </c>
      <c r="AB202" s="32"/>
      <c r="AC202" s="33">
        <f t="shared" si="745"/>
        <v>1</v>
      </c>
      <c r="AD202" s="15">
        <f t="shared" si="763"/>
        <v>5.7300000000000005E-4</v>
      </c>
      <c r="AE202" s="33">
        <f t="shared" si="799"/>
        <v>1.2200000000000003E-2</v>
      </c>
      <c r="AF202" s="33">
        <f t="shared" si="844"/>
        <v>0</v>
      </c>
      <c r="AG202" s="33">
        <f t="shared" si="865"/>
        <v>5.8E-4</v>
      </c>
      <c r="AH202" s="33">
        <f t="shared" si="865"/>
        <v>-4.6999999999999999E-4</v>
      </c>
      <c r="AI202" s="30">
        <f t="shared" si="865"/>
        <v>7.5000000000000002E-4</v>
      </c>
      <c r="AJ202" s="30">
        <f t="shared" si="865"/>
        <v>0.46</v>
      </c>
      <c r="AK202" s="76">
        <f t="shared" si="858"/>
        <v>0</v>
      </c>
      <c r="AL202" s="76">
        <f t="shared" si="866"/>
        <v>0</v>
      </c>
      <c r="AM202" s="76">
        <f t="shared" si="866"/>
        <v>6.7024E-2</v>
      </c>
      <c r="AN202" s="76">
        <f t="shared" si="866"/>
        <v>0.109636</v>
      </c>
      <c r="AO202" s="77">
        <f t="shared" si="802"/>
        <v>26.99</v>
      </c>
      <c r="AP202" s="78">
        <f t="shared" si="802"/>
        <v>1.84</v>
      </c>
      <c r="AQ202" s="78">
        <f t="shared" si="845"/>
        <v>0</v>
      </c>
      <c r="AR202" s="77">
        <f t="shared" si="821"/>
        <v>133790.15</v>
      </c>
      <c r="AS202" s="77">
        <f t="shared" si="822"/>
        <v>477377.45</v>
      </c>
      <c r="AT202" s="77">
        <f t="shared" si="846"/>
        <v>84333.500316999998</v>
      </c>
      <c r="AU202" s="27"/>
      <c r="AV202" s="79">
        <f>+AV194</f>
        <v>0.85</v>
      </c>
      <c r="AW202" s="79"/>
      <c r="AX202" s="79">
        <f t="shared" si="767"/>
        <v>1</v>
      </c>
      <c r="AY202" s="72">
        <f t="shared" si="824"/>
        <v>7500000</v>
      </c>
      <c r="AZ202" s="72">
        <f t="shared" si="825"/>
        <v>1807500</v>
      </c>
      <c r="BA202" s="27"/>
      <c r="BB202" s="29">
        <f t="shared" ref="BB202:BG202" si="869">BB201</f>
        <v>276</v>
      </c>
      <c r="BC202" s="30">
        <f t="shared" si="869"/>
        <v>3.9219999999999998E-2</v>
      </c>
      <c r="BD202" s="30">
        <f t="shared" si="848"/>
        <v>3.9219999999999998E-2</v>
      </c>
      <c r="BE202" s="30">
        <f t="shared" si="869"/>
        <v>0</v>
      </c>
      <c r="BF202" s="30">
        <f t="shared" si="869"/>
        <v>0</v>
      </c>
      <c r="BG202" s="30">
        <f t="shared" si="869"/>
        <v>0</v>
      </c>
      <c r="BH202" s="84">
        <f t="shared" si="826"/>
        <v>864973.65</v>
      </c>
      <c r="BI202" s="33">
        <f t="shared" si="827"/>
        <v>0</v>
      </c>
      <c r="BJ202" s="33">
        <f t="shared" si="828"/>
        <v>1</v>
      </c>
      <c r="BK202" s="33">
        <f t="shared" si="829"/>
        <v>5.7300000000000005E-4</v>
      </c>
      <c r="BL202" s="33">
        <f t="shared" si="830"/>
        <v>1.2200000000000003E-2</v>
      </c>
      <c r="BM202" s="33">
        <f t="shared" si="831"/>
        <v>0</v>
      </c>
      <c r="BN202" s="33">
        <f t="shared" si="832"/>
        <v>5.8E-4</v>
      </c>
      <c r="BO202" s="33">
        <f t="shared" si="721"/>
        <v>-4.6999999999999999E-4</v>
      </c>
      <c r="BP202" s="33">
        <f t="shared" si="722"/>
        <v>7.5000000000000002E-4</v>
      </c>
      <c r="BQ202" s="33">
        <f t="shared" si="723"/>
        <v>0.46</v>
      </c>
      <c r="BR202" s="33">
        <f t="shared" si="834"/>
        <v>0</v>
      </c>
      <c r="BS202" s="116">
        <f t="shared" si="812"/>
        <v>0</v>
      </c>
      <c r="BT202" s="122">
        <f t="shared" si="812"/>
        <v>1.5</v>
      </c>
      <c r="BU202" s="33">
        <f t="shared" si="849"/>
        <v>0</v>
      </c>
      <c r="BV202" s="33">
        <f t="shared" si="835"/>
        <v>6.7024E-2</v>
      </c>
      <c r="BW202" s="33">
        <f t="shared" si="836"/>
        <v>0.109636</v>
      </c>
      <c r="BX202" s="77">
        <f t="shared" ref="BX202:BY202" si="870">BX191</f>
        <v>33.21</v>
      </c>
      <c r="BY202" s="77">
        <f t="shared" si="870"/>
        <v>2.0099999999999998</v>
      </c>
      <c r="BZ202" s="78">
        <f t="shared" si="851"/>
        <v>0</v>
      </c>
      <c r="CA202" s="77">
        <f t="shared" si="678"/>
        <v>156290.15</v>
      </c>
      <c r="CB202" s="77">
        <f t="shared" si="837"/>
        <v>593118.80000000005</v>
      </c>
      <c r="CC202" s="77">
        <f t="shared" si="852"/>
        <v>104780.36720800001</v>
      </c>
      <c r="CD202" s="77"/>
      <c r="CE202" s="27"/>
      <c r="CF202" s="79">
        <f>+CF194</f>
        <v>0</v>
      </c>
      <c r="CG202" s="79"/>
      <c r="CH202" s="79">
        <f t="shared" si="783"/>
        <v>1</v>
      </c>
      <c r="CI202" s="72">
        <f t="shared" si="839"/>
        <v>9307500</v>
      </c>
      <c r="CJ202" s="72">
        <f t="shared" si="840"/>
        <v>0</v>
      </c>
      <c r="CK202" s="27"/>
      <c r="CL202" s="27"/>
      <c r="CM202" s="87"/>
      <c r="CN202" s="27">
        <f t="shared" si="807"/>
        <v>-1.45</v>
      </c>
      <c r="CO202" s="27">
        <f t="shared" si="797"/>
        <v>-21750</v>
      </c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7"/>
      <c r="EK202" s="27"/>
      <c r="EL202" s="27"/>
      <c r="EM202" s="27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7"/>
      <c r="FT202" s="27"/>
      <c r="FU202" s="27"/>
      <c r="FV202" s="27"/>
      <c r="FW202" s="27"/>
      <c r="FX202" s="27"/>
      <c r="FY202" s="27"/>
      <c r="FZ202" s="27"/>
      <c r="GA202" s="27"/>
      <c r="GB202" s="27"/>
      <c r="GC202" s="27"/>
      <c r="GD202" s="27"/>
      <c r="GE202" s="27"/>
      <c r="GF202" s="27"/>
      <c r="GG202" s="27"/>
      <c r="GH202" s="27"/>
      <c r="GI202" s="27"/>
      <c r="GJ202" s="27"/>
      <c r="GK202" s="27"/>
      <c r="GL202" s="27"/>
      <c r="GM202" s="27"/>
      <c r="GN202" s="27"/>
      <c r="GO202" s="27"/>
      <c r="GP202" s="27"/>
      <c r="GQ202" s="27"/>
      <c r="GR202" s="27"/>
      <c r="GS202" s="27"/>
      <c r="GT202" s="27"/>
      <c r="GU202" s="27"/>
      <c r="GV202" s="27"/>
      <c r="GW202" s="27"/>
      <c r="GX202" s="27"/>
      <c r="GY202" s="27"/>
      <c r="GZ202" s="27"/>
      <c r="HA202" s="27"/>
      <c r="HB202" s="27"/>
      <c r="HC202" s="27"/>
      <c r="HD202" s="27"/>
      <c r="HE202" s="27"/>
      <c r="HF202" s="27"/>
      <c r="HG202" s="27"/>
      <c r="HH202" s="27"/>
      <c r="HI202" s="27"/>
      <c r="HJ202" s="27"/>
      <c r="HK202" s="27"/>
      <c r="HL202" s="27"/>
      <c r="HM202" s="27"/>
      <c r="HN202" s="27"/>
      <c r="HO202" s="27"/>
      <c r="HP202" s="27"/>
      <c r="HQ202" s="27"/>
      <c r="HR202" s="27"/>
      <c r="HS202" s="27"/>
      <c r="HT202" s="27"/>
      <c r="HU202" s="27"/>
      <c r="HV202" s="27"/>
      <c r="HW202" s="27"/>
      <c r="HX202" s="27"/>
      <c r="HY202" s="27"/>
      <c r="HZ202" s="27"/>
      <c r="IA202" s="27"/>
      <c r="IB202" s="27"/>
      <c r="IC202" s="27"/>
      <c r="ID202" s="27"/>
      <c r="IE202" s="27"/>
      <c r="IF202" s="27"/>
      <c r="IG202" s="27"/>
      <c r="IH202" s="27"/>
    </row>
    <row r="203" spans="1:242">
      <c r="A203" s="28" t="e">
        <f t="shared" si="853"/>
        <v>#REF!</v>
      </c>
      <c r="B203" s="49"/>
      <c r="C203" s="28"/>
      <c r="D203" s="27"/>
      <c r="E203" s="18"/>
      <c r="F203" s="27"/>
      <c r="G203" s="72">
        <v>20000</v>
      </c>
      <c r="H203" s="72"/>
      <c r="I203" s="72">
        <v>1000</v>
      </c>
      <c r="J203" s="71"/>
      <c r="K203" s="72">
        <f t="shared" si="816"/>
        <v>12410000</v>
      </c>
      <c r="L203" s="73"/>
      <c r="M203" s="23">
        <f t="shared" si="817"/>
        <v>1319699.2848938</v>
      </c>
      <c r="N203" s="23"/>
      <c r="O203" s="130">
        <f t="shared" si="787"/>
        <v>1472283.5740817999</v>
      </c>
      <c r="P203" s="74"/>
      <c r="Q203" s="23">
        <f t="shared" si="841"/>
        <v>152584.29</v>
      </c>
      <c r="R203" s="65"/>
      <c r="S203" s="26">
        <f t="shared" si="842"/>
        <v>0.11600000000000001</v>
      </c>
      <c r="T203" s="27"/>
      <c r="U203" s="29">
        <f t="shared" si="798"/>
        <v>276</v>
      </c>
      <c r="V203" s="30">
        <f t="shared" si="798"/>
        <v>3.9239999999999997E-2</v>
      </c>
      <c r="W203" s="30">
        <f t="shared" si="798"/>
        <v>3.9239999999999997E-2</v>
      </c>
      <c r="X203" s="30">
        <f t="shared" si="843"/>
        <v>0</v>
      </c>
      <c r="Y203" s="30">
        <f t="shared" si="843"/>
        <v>0</v>
      </c>
      <c r="Z203" s="30">
        <f t="shared" si="843"/>
        <v>0</v>
      </c>
      <c r="AA203" s="84">
        <f t="shared" si="820"/>
        <v>1028884.4</v>
      </c>
      <c r="AB203" s="32"/>
      <c r="AC203" s="33">
        <f t="shared" si="745"/>
        <v>1</v>
      </c>
      <c r="AD203" s="15">
        <f t="shared" si="763"/>
        <v>5.7300000000000005E-4</v>
      </c>
      <c r="AE203" s="33">
        <f t="shared" si="799"/>
        <v>1.2200000000000003E-2</v>
      </c>
      <c r="AF203" s="33">
        <f t="shared" si="844"/>
        <v>0</v>
      </c>
      <c r="AG203" s="33">
        <f t="shared" si="865"/>
        <v>5.8E-4</v>
      </c>
      <c r="AH203" s="33">
        <f t="shared" si="865"/>
        <v>-4.6999999999999999E-4</v>
      </c>
      <c r="AI203" s="30">
        <f t="shared" si="865"/>
        <v>7.5000000000000002E-4</v>
      </c>
      <c r="AJ203" s="30">
        <f t="shared" si="865"/>
        <v>0.46</v>
      </c>
      <c r="AK203" s="76">
        <f t="shared" si="858"/>
        <v>0</v>
      </c>
      <c r="AL203" s="76">
        <f t="shared" si="866"/>
        <v>0</v>
      </c>
      <c r="AM203" s="76">
        <f t="shared" si="866"/>
        <v>6.7024E-2</v>
      </c>
      <c r="AN203" s="76">
        <f t="shared" si="866"/>
        <v>0.109636</v>
      </c>
      <c r="AO203" s="77">
        <f t="shared" si="802"/>
        <v>26.99</v>
      </c>
      <c r="AP203" s="78">
        <f t="shared" si="802"/>
        <v>1.84</v>
      </c>
      <c r="AQ203" s="78">
        <f t="shared" si="845"/>
        <v>0</v>
      </c>
      <c r="AR203" s="77">
        <f t="shared" si="821"/>
        <v>178386.53</v>
      </c>
      <c r="AS203" s="77">
        <f t="shared" si="822"/>
        <v>636410.93000000005</v>
      </c>
      <c r="AT203" s="77">
        <f t="shared" si="846"/>
        <v>112428.35489380002</v>
      </c>
      <c r="AU203" s="27"/>
      <c r="AV203" s="79">
        <f>+AV194</f>
        <v>0.85</v>
      </c>
      <c r="AW203" s="79"/>
      <c r="AX203" s="79">
        <f t="shared" si="767"/>
        <v>1</v>
      </c>
      <c r="AY203" s="72">
        <f t="shared" si="824"/>
        <v>10000000</v>
      </c>
      <c r="AZ203" s="72">
        <f t="shared" si="825"/>
        <v>2410000</v>
      </c>
      <c r="BA203" s="27"/>
      <c r="BB203" s="29">
        <f t="shared" ref="BB203:BG203" si="871">BB202</f>
        <v>276</v>
      </c>
      <c r="BC203" s="30">
        <f t="shared" si="871"/>
        <v>3.9219999999999998E-2</v>
      </c>
      <c r="BD203" s="30">
        <f t="shared" si="848"/>
        <v>3.9219999999999998E-2</v>
      </c>
      <c r="BE203" s="30">
        <f t="shared" si="871"/>
        <v>0</v>
      </c>
      <c r="BF203" s="30">
        <f t="shared" si="871"/>
        <v>0</v>
      </c>
      <c r="BG203" s="30">
        <f t="shared" si="871"/>
        <v>0</v>
      </c>
      <c r="BH203" s="84">
        <f t="shared" si="826"/>
        <v>1153206.2</v>
      </c>
      <c r="BI203" s="33">
        <f t="shared" si="827"/>
        <v>0</v>
      </c>
      <c r="BJ203" s="33">
        <f t="shared" si="828"/>
        <v>1</v>
      </c>
      <c r="BK203" s="33">
        <f t="shared" si="829"/>
        <v>5.7300000000000005E-4</v>
      </c>
      <c r="BL203" s="33">
        <f t="shared" si="830"/>
        <v>1.2200000000000003E-2</v>
      </c>
      <c r="BM203" s="33">
        <f t="shared" si="831"/>
        <v>0</v>
      </c>
      <c r="BN203" s="33">
        <f t="shared" si="832"/>
        <v>5.8E-4</v>
      </c>
      <c r="BO203" s="33">
        <f t="shared" si="721"/>
        <v>-4.6999999999999999E-4</v>
      </c>
      <c r="BP203" s="33">
        <f t="shared" si="722"/>
        <v>7.5000000000000002E-4</v>
      </c>
      <c r="BQ203" s="33">
        <f t="shared" si="723"/>
        <v>0.46</v>
      </c>
      <c r="BR203" s="33">
        <f t="shared" si="834"/>
        <v>0</v>
      </c>
      <c r="BS203" s="116">
        <f t="shared" si="812"/>
        <v>0</v>
      </c>
      <c r="BT203" s="122">
        <f t="shared" si="812"/>
        <v>1.5</v>
      </c>
      <c r="BU203" s="33">
        <f t="shared" si="849"/>
        <v>0</v>
      </c>
      <c r="BV203" s="33">
        <f t="shared" si="835"/>
        <v>6.7024E-2</v>
      </c>
      <c r="BW203" s="33">
        <f t="shared" si="836"/>
        <v>0.109636</v>
      </c>
      <c r="BX203" s="77">
        <f>BX192</f>
        <v>33.21</v>
      </c>
      <c r="BY203" s="77">
        <f>BY192</f>
        <v>2.0099999999999998</v>
      </c>
      <c r="BZ203" s="78">
        <f t="shared" si="851"/>
        <v>0</v>
      </c>
      <c r="CA203" s="77">
        <f t="shared" si="678"/>
        <v>208386.53</v>
      </c>
      <c r="CB203" s="77">
        <f t="shared" si="837"/>
        <v>790732.73</v>
      </c>
      <c r="CC203" s="77">
        <f t="shared" si="852"/>
        <v>139690.84408179999</v>
      </c>
      <c r="CD203" s="77"/>
      <c r="CE203" s="27"/>
      <c r="CF203" s="79">
        <f>+CF194</f>
        <v>0</v>
      </c>
      <c r="CG203" s="79"/>
      <c r="CH203" s="79">
        <f t="shared" si="783"/>
        <v>1</v>
      </c>
      <c r="CI203" s="72">
        <f t="shared" si="839"/>
        <v>12410000</v>
      </c>
      <c r="CJ203" s="72">
        <f t="shared" si="840"/>
        <v>0</v>
      </c>
      <c r="CK203" s="27"/>
      <c r="CL203" s="27"/>
      <c r="CM203" s="87"/>
      <c r="CN203" s="27">
        <f t="shared" si="807"/>
        <v>-1.45</v>
      </c>
      <c r="CO203" s="27">
        <f t="shared" si="797"/>
        <v>-29000</v>
      </c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27"/>
      <c r="HZ203" s="27"/>
      <c r="IA203" s="27"/>
      <c r="IB203" s="27"/>
      <c r="IC203" s="27"/>
      <c r="ID203" s="27"/>
      <c r="IE203" s="27"/>
      <c r="IF203" s="27"/>
      <c r="IG203" s="27"/>
      <c r="IH203" s="27"/>
    </row>
    <row r="204" spans="1:242">
      <c r="A204" s="48"/>
      <c r="B204" s="49"/>
      <c r="C204" s="48"/>
      <c r="D204" s="50"/>
      <c r="E204" s="51"/>
      <c r="F204" s="52"/>
      <c r="G204" s="53"/>
      <c r="H204" s="53"/>
      <c r="I204" s="53"/>
      <c r="J204" s="54"/>
      <c r="K204" s="89"/>
      <c r="L204" s="56"/>
      <c r="M204" s="23"/>
      <c r="N204" s="57"/>
      <c r="O204" s="130"/>
      <c r="P204" s="58"/>
      <c r="Q204" s="57"/>
      <c r="R204" s="59"/>
      <c r="S204" s="60"/>
      <c r="T204" s="27"/>
      <c r="U204" s="29"/>
      <c r="V204" s="30"/>
      <c r="W204" s="30"/>
      <c r="X204" s="30"/>
      <c r="Y204" s="30"/>
      <c r="Z204" s="30"/>
      <c r="AA204" s="84"/>
      <c r="AB204" s="32"/>
      <c r="AC204" s="33"/>
      <c r="AE204" s="33"/>
      <c r="AF204" s="33"/>
      <c r="AG204" s="33"/>
      <c r="AH204" s="33"/>
      <c r="AI204" s="30"/>
      <c r="AJ204" s="30"/>
      <c r="AK204" s="76"/>
      <c r="AL204" s="76"/>
      <c r="AM204" s="76"/>
      <c r="AN204" s="76"/>
      <c r="AO204" s="77"/>
      <c r="AP204" s="78"/>
      <c r="AQ204" s="78"/>
      <c r="AR204" s="77"/>
      <c r="AS204" s="77"/>
      <c r="AT204" s="77"/>
      <c r="AU204" s="27"/>
      <c r="AV204" s="79"/>
      <c r="AW204" s="79"/>
      <c r="AX204" s="79"/>
      <c r="AY204" s="79"/>
      <c r="AZ204" s="79"/>
      <c r="BA204" s="27"/>
      <c r="BB204" s="29"/>
      <c r="BC204" s="30"/>
      <c r="BD204" s="30"/>
      <c r="BE204" s="30"/>
      <c r="BF204" s="30"/>
      <c r="BG204" s="30"/>
      <c r="BH204" s="84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116"/>
      <c r="BT204" s="116"/>
      <c r="BU204" s="33"/>
      <c r="BV204" s="33"/>
      <c r="BW204" s="33"/>
      <c r="BX204" s="77"/>
      <c r="BY204" s="77"/>
      <c r="BZ204" s="78"/>
      <c r="CA204" s="77"/>
      <c r="CB204" s="77"/>
      <c r="CC204" s="77"/>
      <c r="CD204" s="77"/>
      <c r="CE204" s="27"/>
      <c r="CF204" s="79"/>
      <c r="CG204" s="79"/>
      <c r="CH204" s="79"/>
      <c r="CI204" s="72"/>
      <c r="CJ204" s="72"/>
      <c r="CK204" s="27"/>
      <c r="CL204" s="27"/>
      <c r="CM204" s="87"/>
      <c r="CN204" s="27">
        <f t="shared" si="807"/>
        <v>-1.45</v>
      </c>
      <c r="CO204" s="27">
        <f t="shared" si="797"/>
        <v>0</v>
      </c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7"/>
      <c r="FT204" s="27"/>
      <c r="FU204" s="27"/>
      <c r="FV204" s="27"/>
      <c r="FW204" s="27"/>
      <c r="FX204" s="27"/>
      <c r="FY204" s="27"/>
      <c r="FZ204" s="27"/>
      <c r="GA204" s="27"/>
      <c r="GB204" s="27"/>
      <c r="GC204" s="27"/>
      <c r="GD204" s="27"/>
      <c r="GE204" s="27"/>
      <c r="GF204" s="27"/>
      <c r="GG204" s="27"/>
      <c r="GH204" s="27"/>
      <c r="GI204" s="27"/>
      <c r="GJ204" s="27"/>
      <c r="GK204" s="27"/>
      <c r="GL204" s="27"/>
      <c r="GM204" s="27"/>
      <c r="GN204" s="27"/>
      <c r="GO204" s="27"/>
      <c r="GP204" s="27"/>
      <c r="GQ204" s="27"/>
      <c r="GR204" s="27"/>
      <c r="GS204" s="27"/>
      <c r="GT204" s="27"/>
      <c r="GU204" s="27"/>
      <c r="GV204" s="27"/>
      <c r="GW204" s="27"/>
      <c r="GX204" s="27"/>
      <c r="GY204" s="27"/>
      <c r="GZ204" s="27"/>
      <c r="HA204" s="27"/>
      <c r="HB204" s="27"/>
      <c r="HC204" s="27"/>
      <c r="HD204" s="27"/>
      <c r="HE204" s="27"/>
      <c r="HF204" s="27"/>
      <c r="HG204" s="27"/>
      <c r="HH204" s="27"/>
      <c r="HI204" s="27"/>
      <c r="HJ204" s="27"/>
      <c r="HK204" s="27"/>
      <c r="HL204" s="27"/>
      <c r="HM204" s="27"/>
      <c r="HN204" s="27"/>
      <c r="HO204" s="27"/>
      <c r="HP204" s="27"/>
      <c r="HQ204" s="27"/>
      <c r="HR204" s="27"/>
      <c r="HS204" s="27"/>
      <c r="HT204" s="27"/>
      <c r="HU204" s="27"/>
      <c r="HV204" s="27"/>
      <c r="HW204" s="27"/>
      <c r="HX204" s="27"/>
      <c r="HY204" s="27"/>
      <c r="HZ204" s="27"/>
      <c r="IA204" s="27"/>
      <c r="IB204" s="27"/>
      <c r="IC204" s="27"/>
      <c r="ID204" s="27"/>
      <c r="IE204" s="27"/>
      <c r="IF204" s="27"/>
      <c r="IG204" s="27"/>
      <c r="IH204" s="27"/>
    </row>
    <row r="205" spans="1:242">
      <c r="A205" s="28" t="e">
        <f>A203+1</f>
        <v>#REF!</v>
      </c>
      <c r="B205" s="27"/>
      <c r="C205" s="69" t="s">
        <v>56</v>
      </c>
      <c r="D205" s="68"/>
      <c r="E205" s="69" t="s">
        <v>56</v>
      </c>
      <c r="F205" s="27"/>
      <c r="G205" s="72">
        <v>1000</v>
      </c>
      <c r="H205" s="72"/>
      <c r="I205" s="15">
        <v>0</v>
      </c>
      <c r="J205" s="71"/>
      <c r="K205" s="72">
        <f t="shared" ref="K205:K214" si="872">G205*730*AV205</f>
        <v>474500</v>
      </c>
      <c r="L205" s="73"/>
      <c r="M205" s="23">
        <f t="shared" ref="M205:M214" si="873">AA205+AR205+AT205</f>
        <v>55045.570858399995</v>
      </c>
      <c r="N205" s="23"/>
      <c r="O205" s="130">
        <f t="shared" si="787"/>
        <v>61670.870772399998</v>
      </c>
      <c r="P205" s="74"/>
      <c r="Q205" s="23">
        <f t="shared" ref="Q205" si="874">ROUND(O205-M205,2)</f>
        <v>6625.3</v>
      </c>
      <c r="R205" s="65"/>
      <c r="S205" s="26">
        <f t="shared" ref="S205" si="875">ROUND(Q205/M205,3)</f>
        <v>0.12</v>
      </c>
      <c r="T205" s="27"/>
      <c r="U205" s="29">
        <f t="shared" si="798"/>
        <v>276</v>
      </c>
      <c r="V205" s="30">
        <v>3.7749999999999999E-2</v>
      </c>
      <c r="W205" s="30">
        <f>V205</f>
        <v>3.7749999999999999E-2</v>
      </c>
      <c r="X205" s="30">
        <v>0</v>
      </c>
      <c r="Y205" s="30">
        <v>0</v>
      </c>
      <c r="Z205" s="30">
        <v>0</v>
      </c>
      <c r="AA205" s="84">
        <f t="shared" ref="AA205:AA214" si="876">ROUND(U205+(V205*AY205)+(W205*AZ205)+(AO205*G205)+(AP205*(I205)),2)</f>
        <v>43128.38</v>
      </c>
      <c r="AB205" s="32"/>
      <c r="AC205" s="33">
        <f t="shared" si="745"/>
        <v>1</v>
      </c>
      <c r="AD205" s="15">
        <f t="shared" si="763"/>
        <v>5.7300000000000005E-4</v>
      </c>
      <c r="AE205" s="33">
        <v>1.2200000000000003E-2</v>
      </c>
      <c r="AF205" s="33">
        <f>AF$91</f>
        <v>0</v>
      </c>
      <c r="AG205" s="33">
        <v>5.8E-4</v>
      </c>
      <c r="AH205" s="33">
        <f t="shared" ref="AH205" si="877">AH$183</f>
        <v>-4.6999999999999999E-4</v>
      </c>
      <c r="AI205" s="30">
        <v>7.5000000000000002E-4</v>
      </c>
      <c r="AJ205" s="30">
        <v>0.46</v>
      </c>
      <c r="AK205" s="76">
        <f>AK203</f>
        <v>0</v>
      </c>
      <c r="AL205" s="76">
        <v>0</v>
      </c>
      <c r="AM205" s="76">
        <v>6.7024E-2</v>
      </c>
      <c r="AN205" s="76">
        <v>0.109636</v>
      </c>
      <c r="AO205" s="77">
        <v>24.94</v>
      </c>
      <c r="AP205" s="78">
        <v>1.78</v>
      </c>
      <c r="AQ205" s="78">
        <v>0</v>
      </c>
      <c r="AR205" s="77">
        <f t="shared" ref="AR205:AR214" si="878">ROUND(AC205+(K205*(AD205+AE205+AF205+AG205+AI205+AK205+AH205))+(G205*AJ205),2)</f>
        <v>6929.86</v>
      </c>
      <c r="AS205" s="77">
        <f t="shared" ref="AS205:AS214" si="879">ROUND((AA205+AR205)-((CI205*$AZ$1)+(CJ205*$AZ$1)+(K205*AE205)),2)</f>
        <v>28231.24</v>
      </c>
      <c r="AT205" s="77">
        <f t="shared" ref="AT205" si="880">(AS205*AL205)+(AS205*AM205)+(AN205*AS205)</f>
        <v>4987.3308584000006</v>
      </c>
      <c r="AU205" s="27"/>
      <c r="AV205" s="79">
        <f>+E206</f>
        <v>0.65</v>
      </c>
      <c r="AW205" s="79"/>
      <c r="AX205" s="79">
        <f t="shared" ref="AX205:AX256" si="881">1-AW205</f>
        <v>1</v>
      </c>
      <c r="AY205" s="72">
        <f t="shared" ref="AY205:AY214" si="882">IF(G205*500&lt;K205,G205*500,K205)</f>
        <v>474500</v>
      </c>
      <c r="AZ205" s="72">
        <f t="shared" ref="AZ205:AZ214" si="883">K205-AY205</f>
        <v>0</v>
      </c>
      <c r="BA205" s="27"/>
      <c r="BB205" s="77">
        <f>'Rate Export from RD'!B71</f>
        <v>276</v>
      </c>
      <c r="BC205" s="80">
        <f>'Rate Export from RD'!C71</f>
        <v>3.7440000000000001E-2</v>
      </c>
      <c r="BD205" s="80">
        <f>BC205</f>
        <v>3.7440000000000001E-2</v>
      </c>
      <c r="BE205" s="30"/>
      <c r="BF205" s="30"/>
      <c r="BG205" s="30"/>
      <c r="BH205" s="84">
        <f t="shared" ref="BH205:BH214" si="884">ROUND(BB205+(BC205*CI205)+(BD205*CJ205)+(BX205*G205)+((I205)*BY205),2)</f>
        <v>48491.28</v>
      </c>
      <c r="BI205" s="33">
        <f t="shared" ref="BI205:BI214" si="885">AB205</f>
        <v>0</v>
      </c>
      <c r="BJ205" s="33">
        <f t="shared" ref="BJ205:BJ214" si="886">AC205</f>
        <v>1</v>
      </c>
      <c r="BK205" s="33">
        <f t="shared" ref="BK205:BK214" si="887">AD205</f>
        <v>5.7300000000000005E-4</v>
      </c>
      <c r="BL205" s="33">
        <f t="shared" ref="BL205:BL214" si="888">AE205</f>
        <v>1.2200000000000003E-2</v>
      </c>
      <c r="BM205" s="33">
        <f t="shared" ref="BM205:BM214" si="889">AF205</f>
        <v>0</v>
      </c>
      <c r="BN205" s="33">
        <f t="shared" ref="BN205:BN214" si="890">AG205</f>
        <v>5.8E-4</v>
      </c>
      <c r="BO205" s="33">
        <f t="shared" ref="BO205:BQ205" si="891">AH205</f>
        <v>-4.6999999999999999E-4</v>
      </c>
      <c r="BP205" s="33">
        <f t="shared" si="891"/>
        <v>7.5000000000000002E-4</v>
      </c>
      <c r="BQ205" s="33">
        <f t="shared" si="891"/>
        <v>0.46</v>
      </c>
      <c r="BR205" s="33">
        <f t="shared" ref="BR205:BR214" si="892">AK205</f>
        <v>0</v>
      </c>
      <c r="BS205" s="116">
        <v>0</v>
      </c>
      <c r="BT205" s="122">
        <v>1.5</v>
      </c>
      <c r="BU205" s="33">
        <f>AL205</f>
        <v>0</v>
      </c>
      <c r="BV205" s="33">
        <f t="shared" ref="BV205:BV214" si="893">AM205</f>
        <v>6.7024E-2</v>
      </c>
      <c r="BW205" s="33">
        <f t="shared" ref="BW205:BW214" si="894">AN205</f>
        <v>0.109636</v>
      </c>
      <c r="BX205" s="77">
        <f>'Rate Export from RD'!D72</f>
        <v>30.45</v>
      </c>
      <c r="BY205" s="77">
        <f>'Rate Export from RD'!D73</f>
        <v>1.94</v>
      </c>
      <c r="BZ205" s="78">
        <v>0</v>
      </c>
      <c r="CA205" s="77">
        <f t="shared" si="678"/>
        <v>8429.86</v>
      </c>
      <c r="CB205" s="77">
        <f t="shared" ref="CB205:CB214" si="895">(BH205+CA205)-((CI205*$AZ$1)+(CJ205*$AZ$1)+(K205*BL205))</f>
        <v>35094.14</v>
      </c>
      <c r="CC205" s="77">
        <f t="shared" ref="CC205" si="896">(CB205*BU205)+(CB205*BV205)+(BW205*CB205)</f>
        <v>6199.7307724000002</v>
      </c>
      <c r="CD205" s="77"/>
      <c r="CE205" s="27"/>
      <c r="CF205" s="79">
        <f>+AL206</f>
        <v>0</v>
      </c>
      <c r="CG205" s="79"/>
      <c r="CH205" s="79">
        <f t="shared" ref="CH205:CH214" si="897">1-CG205</f>
        <v>1</v>
      </c>
      <c r="CI205" s="72">
        <f t="shared" ref="CI205:CI214" si="898">IF(G205*500&lt;K205,G205*500,K205)</f>
        <v>474500</v>
      </c>
      <c r="CJ205" s="72">
        <f t="shared" ref="CJ205:CJ214" si="899">K205-CI205</f>
        <v>0</v>
      </c>
      <c r="CK205" s="27"/>
      <c r="CL205" s="27"/>
      <c r="CM205" s="87"/>
      <c r="CN205" s="27">
        <f t="shared" si="807"/>
        <v>-1.45</v>
      </c>
      <c r="CO205" s="27">
        <f t="shared" si="797"/>
        <v>-1450</v>
      </c>
      <c r="CP205" s="27"/>
      <c r="CQ205" s="27"/>
      <c r="CR205" s="27"/>
      <c r="CS205" s="27"/>
      <c r="CT205" s="27"/>
      <c r="CU205" s="27"/>
      <c r="CV205" s="27"/>
      <c r="CW205" s="27"/>
      <c r="CX205" s="27"/>
      <c r="CY205" s="27"/>
      <c r="CZ205" s="27"/>
      <c r="DA205" s="27"/>
      <c r="DB205" s="27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7"/>
      <c r="EK205" s="27"/>
      <c r="EL205" s="27"/>
      <c r="EM205" s="27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7"/>
      <c r="FT205" s="27"/>
      <c r="FU205" s="27"/>
      <c r="FV205" s="27"/>
      <c r="FW205" s="27"/>
      <c r="FX205" s="27"/>
      <c r="FY205" s="27"/>
      <c r="FZ205" s="27"/>
      <c r="GA205" s="27"/>
      <c r="GB205" s="27"/>
      <c r="GC205" s="27"/>
      <c r="GD205" s="27"/>
      <c r="GE205" s="27"/>
      <c r="GF205" s="27"/>
      <c r="GG205" s="27"/>
      <c r="GH205" s="27"/>
      <c r="GI205" s="27"/>
      <c r="GJ205" s="27"/>
      <c r="GK205" s="27"/>
      <c r="GL205" s="27"/>
      <c r="GM205" s="27"/>
      <c r="GN205" s="27"/>
      <c r="GO205" s="27"/>
      <c r="GP205" s="27"/>
      <c r="GQ205" s="27"/>
      <c r="GR205" s="27"/>
      <c r="GS205" s="27"/>
      <c r="GT205" s="27"/>
      <c r="GU205" s="27"/>
      <c r="GV205" s="27"/>
      <c r="GW205" s="27"/>
      <c r="GX205" s="27"/>
      <c r="GY205" s="27"/>
      <c r="GZ205" s="27"/>
      <c r="HA205" s="27"/>
      <c r="HB205" s="27"/>
      <c r="HC205" s="27"/>
      <c r="HD205" s="27"/>
      <c r="HE205" s="27"/>
      <c r="HF205" s="27"/>
      <c r="HG205" s="27"/>
      <c r="HH205" s="27"/>
      <c r="HI205" s="27"/>
      <c r="HJ205" s="27"/>
      <c r="HK205" s="27"/>
      <c r="HL205" s="27"/>
      <c r="HM205" s="27"/>
      <c r="HN205" s="27"/>
      <c r="HO205" s="27"/>
      <c r="HP205" s="27"/>
      <c r="HQ205" s="27"/>
      <c r="HR205" s="27"/>
      <c r="HS205" s="27"/>
      <c r="HT205" s="27"/>
      <c r="HU205" s="27"/>
      <c r="HV205" s="27"/>
      <c r="HW205" s="27"/>
      <c r="HX205" s="27"/>
      <c r="HY205" s="27"/>
      <c r="HZ205" s="27"/>
      <c r="IA205" s="27"/>
      <c r="IB205" s="27"/>
      <c r="IC205" s="27"/>
      <c r="ID205" s="27"/>
      <c r="IE205" s="27"/>
      <c r="IF205" s="27"/>
      <c r="IG205" s="27"/>
      <c r="IH205" s="27"/>
    </row>
    <row r="206" spans="1:242">
      <c r="A206" s="28" t="e">
        <f>A205+1</f>
        <v>#REF!</v>
      </c>
      <c r="B206" s="27"/>
      <c r="C206" s="28" t="s">
        <v>19</v>
      </c>
      <c r="D206" s="27"/>
      <c r="E206" s="85">
        <v>0.65</v>
      </c>
      <c r="F206" s="27"/>
      <c r="G206" s="72">
        <v>5000</v>
      </c>
      <c r="H206" s="72"/>
      <c r="I206" s="15">
        <v>0</v>
      </c>
      <c r="J206" s="71"/>
      <c r="K206" s="72">
        <f t="shared" si="872"/>
        <v>2372500</v>
      </c>
      <c r="L206" s="73"/>
      <c r="M206" s="23">
        <f t="shared" si="873"/>
        <v>273924.07971220004</v>
      </c>
      <c r="N206" s="23"/>
      <c r="O206" s="130">
        <f t="shared" si="787"/>
        <v>307050.60281539999</v>
      </c>
      <c r="P206" s="74"/>
      <c r="Q206" s="23">
        <f t="shared" ref="Q206:Q214" si="900">ROUND(O206-M206,2)</f>
        <v>33126.519999999997</v>
      </c>
      <c r="R206" s="65"/>
      <c r="S206" s="26">
        <f t="shared" ref="S206:S214" si="901">ROUND(Q206/M206,3)</f>
        <v>0.121</v>
      </c>
      <c r="T206" s="27"/>
      <c r="U206" s="29">
        <f t="shared" si="798"/>
        <v>276</v>
      </c>
      <c r="V206" s="30">
        <f>V$205</f>
        <v>3.7749999999999999E-2</v>
      </c>
      <c r="W206" s="30">
        <f>W$205</f>
        <v>3.7749999999999999E-2</v>
      </c>
      <c r="X206" s="30">
        <f t="shared" ref="X206:Z214" si="902">X205</f>
        <v>0</v>
      </c>
      <c r="Y206" s="30">
        <f t="shared" si="902"/>
        <v>0</v>
      </c>
      <c r="Z206" s="30">
        <f t="shared" si="902"/>
        <v>0</v>
      </c>
      <c r="AA206" s="84">
        <f t="shared" si="876"/>
        <v>214537.88</v>
      </c>
      <c r="AB206" s="32"/>
      <c r="AC206" s="33">
        <f t="shared" si="745"/>
        <v>1</v>
      </c>
      <c r="AD206" s="15">
        <f t="shared" si="763"/>
        <v>5.7300000000000005E-4</v>
      </c>
      <c r="AE206" s="33">
        <f>$AE$205</f>
        <v>1.2200000000000003E-2</v>
      </c>
      <c r="AF206" s="33">
        <f t="shared" ref="AF206:AF214" si="903">AF$91</f>
        <v>0</v>
      </c>
      <c r="AG206" s="33">
        <f>AG$205</f>
        <v>5.8E-4</v>
      </c>
      <c r="AH206" s="33">
        <f>AH$205</f>
        <v>-4.6999999999999999E-4</v>
      </c>
      <c r="AI206" s="30">
        <f>AI$205</f>
        <v>7.5000000000000002E-4</v>
      </c>
      <c r="AJ206" s="30">
        <f>AJ$205</f>
        <v>0.46</v>
      </c>
      <c r="AK206" s="76">
        <f t="shared" ref="AK206:AK214" si="904">AK205</f>
        <v>0</v>
      </c>
      <c r="AL206" s="76">
        <f>AL$205</f>
        <v>0</v>
      </c>
      <c r="AM206" s="76">
        <f>AM$205</f>
        <v>6.7024E-2</v>
      </c>
      <c r="AN206" s="76">
        <f>AN$205</f>
        <v>0.109636</v>
      </c>
      <c r="AO206" s="77">
        <f>AO$205</f>
        <v>24.94</v>
      </c>
      <c r="AP206" s="78">
        <f>AP$205</f>
        <v>1.78</v>
      </c>
      <c r="AQ206" s="78">
        <f>AQ205</f>
        <v>0</v>
      </c>
      <c r="AR206" s="77">
        <f t="shared" si="878"/>
        <v>34645.29</v>
      </c>
      <c r="AS206" s="77">
        <f t="shared" si="879"/>
        <v>140048.17000000001</v>
      </c>
      <c r="AT206" s="77">
        <f t="shared" ref="AT206:AT214" si="905">(AS206*AL206)+(AS206*AM206)+(AN206*AS206)</f>
        <v>24740.909712200002</v>
      </c>
      <c r="AU206" s="27"/>
      <c r="AV206" s="79">
        <f>+AV205</f>
        <v>0.65</v>
      </c>
      <c r="AW206" s="79"/>
      <c r="AX206" s="79">
        <f t="shared" si="881"/>
        <v>1</v>
      </c>
      <c r="AY206" s="72">
        <f t="shared" si="882"/>
        <v>2372500</v>
      </c>
      <c r="AZ206" s="72">
        <f t="shared" si="883"/>
        <v>0</v>
      </c>
      <c r="BA206" s="27"/>
      <c r="BB206" s="29">
        <f t="shared" ref="BB206:BG206" si="906">BB205</f>
        <v>276</v>
      </c>
      <c r="BC206" s="30">
        <f t="shared" si="906"/>
        <v>3.7440000000000001E-2</v>
      </c>
      <c r="BD206" s="30">
        <f t="shared" si="906"/>
        <v>3.7440000000000001E-2</v>
      </c>
      <c r="BE206" s="30">
        <f t="shared" si="906"/>
        <v>0</v>
      </c>
      <c r="BF206" s="30">
        <f t="shared" si="906"/>
        <v>0</v>
      </c>
      <c r="BG206" s="30">
        <f t="shared" si="906"/>
        <v>0</v>
      </c>
      <c r="BH206" s="84">
        <f t="shared" si="884"/>
        <v>241352.4</v>
      </c>
      <c r="BI206" s="33">
        <f t="shared" si="885"/>
        <v>0</v>
      </c>
      <c r="BJ206" s="33">
        <f t="shared" si="886"/>
        <v>1</v>
      </c>
      <c r="BK206" s="33">
        <f t="shared" si="887"/>
        <v>5.7300000000000005E-4</v>
      </c>
      <c r="BL206" s="33">
        <f t="shared" si="888"/>
        <v>1.2200000000000003E-2</v>
      </c>
      <c r="BM206" s="33">
        <f t="shared" si="889"/>
        <v>0</v>
      </c>
      <c r="BN206" s="33">
        <f t="shared" si="890"/>
        <v>5.8E-4</v>
      </c>
      <c r="BO206" s="33">
        <f t="shared" si="721"/>
        <v>-4.6999999999999999E-4</v>
      </c>
      <c r="BP206" s="33">
        <f t="shared" si="722"/>
        <v>7.5000000000000002E-4</v>
      </c>
      <c r="BQ206" s="33">
        <f t="shared" si="723"/>
        <v>0.46</v>
      </c>
      <c r="BR206" s="33">
        <f t="shared" si="892"/>
        <v>0</v>
      </c>
      <c r="BS206" s="116">
        <f t="shared" ref="BS206:BT220" si="907">BS205</f>
        <v>0</v>
      </c>
      <c r="BT206" s="122">
        <f t="shared" si="907"/>
        <v>1.5</v>
      </c>
      <c r="BU206" s="33">
        <f t="shared" si="849"/>
        <v>0</v>
      </c>
      <c r="BV206" s="33">
        <f t="shared" si="893"/>
        <v>6.7024E-2</v>
      </c>
      <c r="BW206" s="33">
        <f t="shared" si="894"/>
        <v>0.109636</v>
      </c>
      <c r="BX206" s="77">
        <f>BX205</f>
        <v>30.45</v>
      </c>
      <c r="BY206" s="77">
        <f>BY205</f>
        <v>1.94</v>
      </c>
      <c r="BZ206" s="78">
        <f t="shared" ref="BZ206:BZ214" si="908">BZ205</f>
        <v>0</v>
      </c>
      <c r="CA206" s="77">
        <f t="shared" si="678"/>
        <v>42145.29</v>
      </c>
      <c r="CB206" s="77">
        <f t="shared" si="895"/>
        <v>174362.69</v>
      </c>
      <c r="CC206" s="77">
        <f t="shared" ref="CC206:CC214" si="909">(CB206*BU206)+(CB206*BV206)+(BW206*CB206)</f>
        <v>30802.912815399999</v>
      </c>
      <c r="CD206" s="77"/>
      <c r="CE206" s="27"/>
      <c r="CF206" s="79">
        <f>+CF205</f>
        <v>0</v>
      </c>
      <c r="CG206" s="79"/>
      <c r="CH206" s="79">
        <f t="shared" si="897"/>
        <v>1</v>
      </c>
      <c r="CI206" s="72">
        <f t="shared" si="898"/>
        <v>2372500</v>
      </c>
      <c r="CJ206" s="72">
        <f t="shared" si="899"/>
        <v>0</v>
      </c>
      <c r="CK206" s="27"/>
      <c r="CL206" s="27"/>
      <c r="CM206" s="87"/>
      <c r="CN206" s="27">
        <f t="shared" si="807"/>
        <v>-1.45</v>
      </c>
      <c r="CO206" s="27">
        <f t="shared" si="797"/>
        <v>-7250</v>
      </c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  <c r="GZ206" s="27"/>
      <c r="HA206" s="27"/>
      <c r="HB206" s="27"/>
      <c r="HC206" s="27"/>
      <c r="HD206" s="27"/>
      <c r="HE206" s="27"/>
      <c r="HF206" s="27"/>
      <c r="HG206" s="27"/>
      <c r="HH206" s="27"/>
      <c r="HI206" s="27"/>
      <c r="HJ206" s="27"/>
      <c r="HK206" s="27"/>
      <c r="HL206" s="27"/>
      <c r="HM206" s="27"/>
      <c r="HN206" s="27"/>
      <c r="HO206" s="27"/>
      <c r="HP206" s="27"/>
      <c r="HQ206" s="27"/>
      <c r="HR206" s="27"/>
      <c r="HS206" s="27"/>
      <c r="HT206" s="27"/>
      <c r="HU206" s="27"/>
      <c r="HV206" s="27"/>
      <c r="HW206" s="27"/>
      <c r="HX206" s="27"/>
      <c r="HY206" s="27"/>
      <c r="HZ206" s="27"/>
      <c r="IA206" s="27"/>
      <c r="IB206" s="27"/>
      <c r="IC206" s="27"/>
      <c r="ID206" s="27"/>
      <c r="IE206" s="27"/>
      <c r="IF206" s="27"/>
      <c r="IG206" s="27"/>
      <c r="IH206" s="27"/>
    </row>
    <row r="207" spans="1:242">
      <c r="A207" s="28" t="e">
        <f t="shared" ref="A207:A214" si="910">A206+1</f>
        <v>#REF!</v>
      </c>
      <c r="B207" s="27"/>
      <c r="C207" s="65"/>
      <c r="D207" s="27"/>
      <c r="E207" s="85"/>
      <c r="F207" s="27"/>
      <c r="G207" s="72">
        <v>10000</v>
      </c>
      <c r="H207" s="72"/>
      <c r="I207" s="15">
        <v>0</v>
      </c>
      <c r="J207" s="71"/>
      <c r="K207" s="72">
        <f t="shared" si="872"/>
        <v>4745000</v>
      </c>
      <c r="L207" s="73"/>
      <c r="M207" s="23">
        <f t="shared" si="873"/>
        <v>547522.22460439999</v>
      </c>
      <c r="N207" s="23"/>
      <c r="O207" s="130">
        <f t="shared" si="787"/>
        <v>613775.28257739998</v>
      </c>
      <c r="P207" s="74"/>
      <c r="Q207" s="23">
        <f t="shared" si="900"/>
        <v>66253.06</v>
      </c>
      <c r="R207" s="65"/>
      <c r="S207" s="26">
        <f t="shared" si="901"/>
        <v>0.121</v>
      </c>
      <c r="T207" s="27"/>
      <c r="U207" s="29">
        <f t="shared" si="798"/>
        <v>276</v>
      </c>
      <c r="V207" s="30">
        <f t="shared" ref="V207:V225" si="911">V$205</f>
        <v>3.7749999999999999E-2</v>
      </c>
      <c r="W207" s="30">
        <f t="shared" ref="W207:W225" si="912">W$205</f>
        <v>3.7749999999999999E-2</v>
      </c>
      <c r="X207" s="30">
        <f t="shared" si="902"/>
        <v>0</v>
      </c>
      <c r="Y207" s="30">
        <f t="shared" si="902"/>
        <v>0</v>
      </c>
      <c r="Z207" s="30">
        <f t="shared" si="902"/>
        <v>0</v>
      </c>
      <c r="AA207" s="84">
        <f t="shared" si="876"/>
        <v>428799.75</v>
      </c>
      <c r="AB207" s="32"/>
      <c r="AC207" s="33">
        <f t="shared" si="745"/>
        <v>1</v>
      </c>
      <c r="AD207" s="15">
        <f t="shared" si="763"/>
        <v>5.7300000000000005E-4</v>
      </c>
      <c r="AE207" s="33">
        <f t="shared" ref="AE207:AE225" si="913">$AE$205</f>
        <v>1.2200000000000003E-2</v>
      </c>
      <c r="AF207" s="33">
        <f t="shared" si="903"/>
        <v>0</v>
      </c>
      <c r="AG207" s="33">
        <f t="shared" ref="AG207:AJ222" si="914">AG$205</f>
        <v>5.8E-4</v>
      </c>
      <c r="AH207" s="33">
        <f t="shared" si="914"/>
        <v>-4.6999999999999999E-4</v>
      </c>
      <c r="AI207" s="30">
        <f t="shared" si="914"/>
        <v>7.5000000000000002E-4</v>
      </c>
      <c r="AJ207" s="30">
        <f t="shared" si="914"/>
        <v>0.46</v>
      </c>
      <c r="AK207" s="76">
        <f t="shared" si="904"/>
        <v>0</v>
      </c>
      <c r="AL207" s="76">
        <f t="shared" ref="AL207:AN222" si="915">AL$205</f>
        <v>0</v>
      </c>
      <c r="AM207" s="76">
        <f t="shared" si="915"/>
        <v>6.7024E-2</v>
      </c>
      <c r="AN207" s="76">
        <f t="shared" si="915"/>
        <v>0.109636</v>
      </c>
      <c r="AO207" s="77">
        <f t="shared" ref="AO207:AP225" si="916">AO$205</f>
        <v>24.94</v>
      </c>
      <c r="AP207" s="78">
        <f t="shared" si="916"/>
        <v>1.78</v>
      </c>
      <c r="AQ207" s="78">
        <f t="shared" ref="AQ207:AQ214" si="917">AQ206</f>
        <v>0</v>
      </c>
      <c r="AR207" s="77">
        <f t="shared" si="878"/>
        <v>69289.59</v>
      </c>
      <c r="AS207" s="77">
        <f t="shared" si="879"/>
        <v>279819.34000000003</v>
      </c>
      <c r="AT207" s="77">
        <f t="shared" si="905"/>
        <v>49432.884604400002</v>
      </c>
      <c r="AU207" s="27"/>
      <c r="AV207" s="79">
        <f>+AV205</f>
        <v>0.65</v>
      </c>
      <c r="AW207" s="79"/>
      <c r="AX207" s="79">
        <f t="shared" si="881"/>
        <v>1</v>
      </c>
      <c r="AY207" s="72">
        <f t="shared" si="882"/>
        <v>4745000</v>
      </c>
      <c r="AZ207" s="72">
        <f t="shared" si="883"/>
        <v>0</v>
      </c>
      <c r="BA207" s="27"/>
      <c r="BB207" s="29">
        <f t="shared" ref="BB207:BG207" si="918">BB206</f>
        <v>276</v>
      </c>
      <c r="BC207" s="30">
        <f t="shared" si="918"/>
        <v>3.7440000000000001E-2</v>
      </c>
      <c r="BD207" s="30">
        <f t="shared" si="918"/>
        <v>3.7440000000000001E-2</v>
      </c>
      <c r="BE207" s="30">
        <f t="shared" si="918"/>
        <v>0</v>
      </c>
      <c r="BF207" s="30">
        <f t="shared" si="918"/>
        <v>0</v>
      </c>
      <c r="BG207" s="30">
        <f t="shared" si="918"/>
        <v>0</v>
      </c>
      <c r="BH207" s="84">
        <f t="shared" si="884"/>
        <v>482428.8</v>
      </c>
      <c r="BI207" s="33">
        <f t="shared" si="885"/>
        <v>0</v>
      </c>
      <c r="BJ207" s="33">
        <f t="shared" si="886"/>
        <v>1</v>
      </c>
      <c r="BK207" s="33">
        <f t="shared" si="887"/>
        <v>5.7300000000000005E-4</v>
      </c>
      <c r="BL207" s="33">
        <f t="shared" si="888"/>
        <v>1.2200000000000003E-2</v>
      </c>
      <c r="BM207" s="33">
        <f t="shared" si="889"/>
        <v>0</v>
      </c>
      <c r="BN207" s="33">
        <f t="shared" si="890"/>
        <v>5.8E-4</v>
      </c>
      <c r="BO207" s="33">
        <f t="shared" si="721"/>
        <v>-4.6999999999999999E-4</v>
      </c>
      <c r="BP207" s="33">
        <f t="shared" si="722"/>
        <v>7.5000000000000002E-4</v>
      </c>
      <c r="BQ207" s="33">
        <f t="shared" si="723"/>
        <v>0.46</v>
      </c>
      <c r="BR207" s="33">
        <f t="shared" si="892"/>
        <v>0</v>
      </c>
      <c r="BS207" s="116">
        <f t="shared" si="907"/>
        <v>0</v>
      </c>
      <c r="BT207" s="122">
        <f t="shared" si="907"/>
        <v>1.5</v>
      </c>
      <c r="BU207" s="33">
        <f t="shared" si="849"/>
        <v>0</v>
      </c>
      <c r="BV207" s="33">
        <f t="shared" si="893"/>
        <v>6.7024E-2</v>
      </c>
      <c r="BW207" s="33">
        <f t="shared" si="894"/>
        <v>0.109636</v>
      </c>
      <c r="BX207" s="77">
        <f t="shared" ref="BX207:BX214" si="919">BX206</f>
        <v>30.45</v>
      </c>
      <c r="BY207" s="77">
        <f t="shared" ref="BY207:BY214" si="920">BY206</f>
        <v>1.94</v>
      </c>
      <c r="BZ207" s="78">
        <f t="shared" si="908"/>
        <v>0</v>
      </c>
      <c r="CA207" s="77">
        <f t="shared" si="678"/>
        <v>84289.59</v>
      </c>
      <c r="CB207" s="77">
        <f t="shared" si="895"/>
        <v>348448.39</v>
      </c>
      <c r="CC207" s="77">
        <f t="shared" si="909"/>
        <v>61556.892577400009</v>
      </c>
      <c r="CD207" s="77"/>
      <c r="CE207" s="27"/>
      <c r="CF207" s="79">
        <f>+CF205</f>
        <v>0</v>
      </c>
      <c r="CG207" s="79"/>
      <c r="CH207" s="79">
        <f t="shared" si="897"/>
        <v>1</v>
      </c>
      <c r="CI207" s="72">
        <f t="shared" si="898"/>
        <v>4745000</v>
      </c>
      <c r="CJ207" s="72">
        <f t="shared" si="899"/>
        <v>0</v>
      </c>
      <c r="CK207" s="27"/>
      <c r="CL207" s="27"/>
      <c r="CM207" s="87"/>
      <c r="CN207" s="27">
        <f t="shared" si="807"/>
        <v>-1.45</v>
      </c>
      <c r="CO207" s="27">
        <f t="shared" si="797"/>
        <v>-14500</v>
      </c>
      <c r="CP207" s="27"/>
      <c r="CQ207" s="27"/>
      <c r="CR207" s="27"/>
      <c r="CS207" s="27"/>
      <c r="CT207" s="27"/>
      <c r="CU207" s="27"/>
      <c r="CV207" s="27"/>
      <c r="CW207" s="27"/>
      <c r="CX207" s="27"/>
      <c r="CY207" s="27"/>
      <c r="CZ207" s="27"/>
      <c r="DA207" s="27"/>
      <c r="DB207" s="27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7"/>
      <c r="EK207" s="27"/>
      <c r="EL207" s="27"/>
      <c r="EM207" s="27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7"/>
      <c r="FT207" s="27"/>
      <c r="FU207" s="27"/>
      <c r="FV207" s="27"/>
      <c r="FW207" s="27"/>
      <c r="FX207" s="27"/>
      <c r="FY207" s="27"/>
      <c r="FZ207" s="27"/>
      <c r="GA207" s="27"/>
      <c r="GB207" s="27"/>
      <c r="GC207" s="27"/>
      <c r="GD207" s="27"/>
      <c r="GE207" s="27"/>
      <c r="GF207" s="27"/>
      <c r="GG207" s="27"/>
      <c r="GH207" s="27"/>
      <c r="GI207" s="27"/>
      <c r="GJ207" s="27"/>
      <c r="GK207" s="27"/>
      <c r="GL207" s="27"/>
      <c r="GM207" s="27"/>
      <c r="GN207" s="27"/>
      <c r="GO207" s="27"/>
      <c r="GP207" s="27"/>
      <c r="GQ207" s="27"/>
      <c r="GR207" s="27"/>
      <c r="GS207" s="27"/>
      <c r="GT207" s="27"/>
      <c r="GU207" s="27"/>
      <c r="GV207" s="27"/>
      <c r="GW207" s="27"/>
      <c r="GX207" s="27"/>
      <c r="GY207" s="27"/>
      <c r="GZ207" s="27"/>
      <c r="HA207" s="27"/>
      <c r="HB207" s="27"/>
      <c r="HC207" s="27"/>
      <c r="HD207" s="27"/>
      <c r="HE207" s="27"/>
      <c r="HF207" s="27"/>
      <c r="HG207" s="27"/>
      <c r="HH207" s="27"/>
      <c r="HI207" s="27"/>
      <c r="HJ207" s="27"/>
      <c r="HK207" s="27"/>
      <c r="HL207" s="27"/>
      <c r="HM207" s="27"/>
      <c r="HN207" s="27"/>
      <c r="HO207" s="27"/>
      <c r="HP207" s="27"/>
      <c r="HQ207" s="27"/>
      <c r="HR207" s="27"/>
      <c r="HS207" s="27"/>
      <c r="HT207" s="27"/>
      <c r="HU207" s="27"/>
      <c r="HV207" s="27"/>
      <c r="HW207" s="27"/>
      <c r="HX207" s="27"/>
      <c r="HY207" s="27"/>
      <c r="HZ207" s="27"/>
      <c r="IA207" s="27"/>
      <c r="IB207" s="27"/>
      <c r="IC207" s="27"/>
      <c r="ID207" s="27"/>
      <c r="IE207" s="27"/>
      <c r="IF207" s="27"/>
      <c r="IG207" s="27"/>
      <c r="IH207" s="27"/>
    </row>
    <row r="208" spans="1:242">
      <c r="A208" s="28" t="e">
        <f t="shared" si="910"/>
        <v>#REF!</v>
      </c>
      <c r="B208" s="27"/>
      <c r="C208" s="28"/>
      <c r="D208" s="27"/>
      <c r="E208" s="18"/>
      <c r="F208" s="27"/>
      <c r="G208" s="72">
        <v>15000</v>
      </c>
      <c r="H208" s="72"/>
      <c r="I208" s="15">
        <v>0</v>
      </c>
      <c r="J208" s="71"/>
      <c r="K208" s="72">
        <f t="shared" si="872"/>
        <v>7117500</v>
      </c>
      <c r="L208" s="73"/>
      <c r="M208" s="23">
        <f t="shared" si="873"/>
        <v>821120.3694966</v>
      </c>
      <c r="N208" s="23"/>
      <c r="O208" s="130">
        <f t="shared" si="787"/>
        <v>920499.95057279989</v>
      </c>
      <c r="P208" s="74"/>
      <c r="Q208" s="23">
        <f t="shared" si="900"/>
        <v>99379.58</v>
      </c>
      <c r="R208" s="65"/>
      <c r="S208" s="26">
        <f t="shared" si="901"/>
        <v>0.121</v>
      </c>
      <c r="T208" s="27"/>
      <c r="U208" s="29">
        <f t="shared" si="798"/>
        <v>276</v>
      </c>
      <c r="V208" s="30">
        <f t="shared" si="911"/>
        <v>3.7749999999999999E-2</v>
      </c>
      <c r="W208" s="30">
        <f t="shared" si="912"/>
        <v>3.7749999999999999E-2</v>
      </c>
      <c r="X208" s="30">
        <f t="shared" si="902"/>
        <v>0</v>
      </c>
      <c r="Y208" s="30">
        <f t="shared" si="902"/>
        <v>0</v>
      </c>
      <c r="Z208" s="30">
        <f t="shared" si="902"/>
        <v>0</v>
      </c>
      <c r="AA208" s="84">
        <f t="shared" si="876"/>
        <v>643061.63</v>
      </c>
      <c r="AB208" s="32"/>
      <c r="AC208" s="33">
        <f t="shared" si="745"/>
        <v>1</v>
      </c>
      <c r="AD208" s="15">
        <f t="shared" si="763"/>
        <v>5.7300000000000005E-4</v>
      </c>
      <c r="AE208" s="33">
        <f t="shared" si="913"/>
        <v>1.2200000000000003E-2</v>
      </c>
      <c r="AF208" s="33">
        <f t="shared" si="903"/>
        <v>0</v>
      </c>
      <c r="AG208" s="33">
        <f t="shared" si="914"/>
        <v>5.8E-4</v>
      </c>
      <c r="AH208" s="33">
        <f t="shared" si="914"/>
        <v>-4.6999999999999999E-4</v>
      </c>
      <c r="AI208" s="30">
        <f t="shared" si="914"/>
        <v>7.5000000000000002E-4</v>
      </c>
      <c r="AJ208" s="30">
        <f t="shared" si="914"/>
        <v>0.46</v>
      </c>
      <c r="AK208" s="76">
        <f t="shared" si="904"/>
        <v>0</v>
      </c>
      <c r="AL208" s="76">
        <f t="shared" si="915"/>
        <v>0</v>
      </c>
      <c r="AM208" s="76">
        <f t="shared" si="915"/>
        <v>6.7024E-2</v>
      </c>
      <c r="AN208" s="76">
        <f t="shared" si="915"/>
        <v>0.109636</v>
      </c>
      <c r="AO208" s="77">
        <f t="shared" si="916"/>
        <v>24.94</v>
      </c>
      <c r="AP208" s="78">
        <f t="shared" si="916"/>
        <v>1.78</v>
      </c>
      <c r="AQ208" s="78">
        <f t="shared" si="917"/>
        <v>0</v>
      </c>
      <c r="AR208" s="77">
        <f t="shared" si="878"/>
        <v>103933.88</v>
      </c>
      <c r="AS208" s="77">
        <f t="shared" si="879"/>
        <v>419590.51</v>
      </c>
      <c r="AT208" s="77">
        <f t="shared" si="905"/>
        <v>74124.859496599995</v>
      </c>
      <c r="AU208" s="27"/>
      <c r="AV208" s="79">
        <f>+AV205</f>
        <v>0.65</v>
      </c>
      <c r="AW208" s="79"/>
      <c r="AX208" s="79">
        <f t="shared" si="881"/>
        <v>1</v>
      </c>
      <c r="AY208" s="72">
        <f t="shared" si="882"/>
        <v>7117500</v>
      </c>
      <c r="AZ208" s="72">
        <f t="shared" si="883"/>
        <v>0</v>
      </c>
      <c r="BA208" s="27"/>
      <c r="BB208" s="29">
        <f t="shared" ref="BB208:BG208" si="921">BB207</f>
        <v>276</v>
      </c>
      <c r="BC208" s="30">
        <f t="shared" si="921"/>
        <v>3.7440000000000001E-2</v>
      </c>
      <c r="BD208" s="30">
        <f t="shared" si="921"/>
        <v>3.7440000000000001E-2</v>
      </c>
      <c r="BE208" s="30">
        <f t="shared" si="921"/>
        <v>0</v>
      </c>
      <c r="BF208" s="30">
        <f t="shared" si="921"/>
        <v>0</v>
      </c>
      <c r="BG208" s="30">
        <f t="shared" si="921"/>
        <v>0</v>
      </c>
      <c r="BH208" s="84">
        <f t="shared" si="884"/>
        <v>723505.2</v>
      </c>
      <c r="BI208" s="33">
        <f t="shared" si="885"/>
        <v>0</v>
      </c>
      <c r="BJ208" s="33">
        <f t="shared" si="886"/>
        <v>1</v>
      </c>
      <c r="BK208" s="33">
        <f t="shared" si="887"/>
        <v>5.7300000000000005E-4</v>
      </c>
      <c r="BL208" s="33">
        <f t="shared" si="888"/>
        <v>1.2200000000000003E-2</v>
      </c>
      <c r="BM208" s="33">
        <f t="shared" si="889"/>
        <v>0</v>
      </c>
      <c r="BN208" s="33">
        <f t="shared" si="890"/>
        <v>5.8E-4</v>
      </c>
      <c r="BO208" s="33">
        <f t="shared" si="721"/>
        <v>-4.6999999999999999E-4</v>
      </c>
      <c r="BP208" s="33">
        <f t="shared" si="722"/>
        <v>7.5000000000000002E-4</v>
      </c>
      <c r="BQ208" s="33">
        <f t="shared" si="723"/>
        <v>0.46</v>
      </c>
      <c r="BR208" s="33">
        <f t="shared" si="892"/>
        <v>0</v>
      </c>
      <c r="BS208" s="116">
        <f t="shared" si="907"/>
        <v>0</v>
      </c>
      <c r="BT208" s="122">
        <f t="shared" si="907"/>
        <v>1.5</v>
      </c>
      <c r="BU208" s="33">
        <f t="shared" si="849"/>
        <v>0</v>
      </c>
      <c r="BV208" s="33">
        <f t="shared" si="893"/>
        <v>6.7024E-2</v>
      </c>
      <c r="BW208" s="33">
        <f t="shared" si="894"/>
        <v>0.109636</v>
      </c>
      <c r="BX208" s="77">
        <f t="shared" si="919"/>
        <v>30.45</v>
      </c>
      <c r="BY208" s="77">
        <f t="shared" si="920"/>
        <v>1.94</v>
      </c>
      <c r="BZ208" s="78">
        <f t="shared" si="908"/>
        <v>0</v>
      </c>
      <c r="CA208" s="77">
        <f t="shared" si="678"/>
        <v>126433.88</v>
      </c>
      <c r="CB208" s="77">
        <f t="shared" si="895"/>
        <v>522534.07999999996</v>
      </c>
      <c r="CC208" s="77">
        <f t="shared" si="909"/>
        <v>92310.870572799991</v>
      </c>
      <c r="CD208" s="77"/>
      <c r="CE208" s="27"/>
      <c r="CF208" s="79">
        <f>+CF205</f>
        <v>0</v>
      </c>
      <c r="CG208" s="79"/>
      <c r="CH208" s="79">
        <f t="shared" si="897"/>
        <v>1</v>
      </c>
      <c r="CI208" s="72">
        <f t="shared" si="898"/>
        <v>7117500</v>
      </c>
      <c r="CJ208" s="72">
        <f t="shared" si="899"/>
        <v>0</v>
      </c>
      <c r="CK208" s="27"/>
      <c r="CL208" s="27"/>
      <c r="CM208" s="87"/>
      <c r="CN208" s="27">
        <f t="shared" si="807"/>
        <v>-1.45</v>
      </c>
      <c r="CO208" s="27">
        <f t="shared" si="797"/>
        <v>-21750</v>
      </c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27"/>
      <c r="HZ208" s="27"/>
      <c r="IA208" s="27"/>
      <c r="IB208" s="27"/>
      <c r="IC208" s="27"/>
      <c r="ID208" s="27"/>
      <c r="IE208" s="27"/>
      <c r="IF208" s="27"/>
      <c r="IG208" s="27"/>
      <c r="IH208" s="27"/>
    </row>
    <row r="209" spans="1:242">
      <c r="A209" s="28" t="e">
        <f t="shared" si="910"/>
        <v>#REF!</v>
      </c>
      <c r="B209" s="27"/>
      <c r="C209" s="28"/>
      <c r="D209" s="27"/>
      <c r="E209" s="18"/>
      <c r="F209" s="27"/>
      <c r="G209" s="72">
        <v>20000</v>
      </c>
      <c r="H209" s="72"/>
      <c r="I209" s="15">
        <v>0</v>
      </c>
      <c r="J209" s="71"/>
      <c r="K209" s="72">
        <f t="shared" si="872"/>
        <v>9490000</v>
      </c>
      <c r="L209" s="73"/>
      <c r="M209" s="23">
        <f t="shared" si="873"/>
        <v>1094718.5026222002</v>
      </c>
      <c r="N209" s="23"/>
      <c r="O209" s="130">
        <f t="shared" si="787"/>
        <v>1227224.6185681999</v>
      </c>
      <c r="P209" s="74"/>
      <c r="Q209" s="23">
        <f t="shared" si="900"/>
        <v>132506.12</v>
      </c>
      <c r="R209" s="65"/>
      <c r="S209" s="26">
        <f t="shared" si="901"/>
        <v>0.121</v>
      </c>
      <c r="T209" s="27"/>
      <c r="U209" s="29">
        <f t="shared" si="798"/>
        <v>276</v>
      </c>
      <c r="V209" s="30">
        <f t="shared" si="911"/>
        <v>3.7749999999999999E-2</v>
      </c>
      <c r="W209" s="30">
        <f t="shared" si="912"/>
        <v>3.7749999999999999E-2</v>
      </c>
      <c r="X209" s="30">
        <f t="shared" si="902"/>
        <v>0</v>
      </c>
      <c r="Y209" s="30">
        <f t="shared" si="902"/>
        <v>0</v>
      </c>
      <c r="Z209" s="30">
        <f t="shared" si="902"/>
        <v>0</v>
      </c>
      <c r="AA209" s="84">
        <f t="shared" si="876"/>
        <v>857323.5</v>
      </c>
      <c r="AB209" s="32"/>
      <c r="AC209" s="33">
        <f t="shared" si="745"/>
        <v>1</v>
      </c>
      <c r="AD209" s="15">
        <f t="shared" si="763"/>
        <v>5.7300000000000005E-4</v>
      </c>
      <c r="AE209" s="33">
        <f t="shared" si="913"/>
        <v>1.2200000000000003E-2</v>
      </c>
      <c r="AF209" s="33">
        <f t="shared" si="903"/>
        <v>0</v>
      </c>
      <c r="AG209" s="33">
        <f t="shared" si="914"/>
        <v>5.8E-4</v>
      </c>
      <c r="AH209" s="33">
        <f t="shared" si="914"/>
        <v>-4.6999999999999999E-4</v>
      </c>
      <c r="AI209" s="30">
        <f t="shared" si="914"/>
        <v>7.5000000000000002E-4</v>
      </c>
      <c r="AJ209" s="30">
        <f t="shared" si="914"/>
        <v>0.46</v>
      </c>
      <c r="AK209" s="76">
        <f t="shared" si="904"/>
        <v>0</v>
      </c>
      <c r="AL209" s="76">
        <f t="shared" si="915"/>
        <v>0</v>
      </c>
      <c r="AM209" s="76">
        <f t="shared" si="915"/>
        <v>6.7024E-2</v>
      </c>
      <c r="AN209" s="76">
        <f t="shared" si="915"/>
        <v>0.109636</v>
      </c>
      <c r="AO209" s="77">
        <f t="shared" si="916"/>
        <v>24.94</v>
      </c>
      <c r="AP209" s="78">
        <f t="shared" si="916"/>
        <v>1.78</v>
      </c>
      <c r="AQ209" s="78">
        <f t="shared" si="917"/>
        <v>0</v>
      </c>
      <c r="AR209" s="77">
        <f t="shared" si="878"/>
        <v>138578.17000000001</v>
      </c>
      <c r="AS209" s="77">
        <f t="shared" si="879"/>
        <v>559361.67000000004</v>
      </c>
      <c r="AT209" s="77">
        <f t="shared" si="905"/>
        <v>98816.832622200018</v>
      </c>
      <c r="AU209" s="27"/>
      <c r="AV209" s="79">
        <f>+AV205</f>
        <v>0.65</v>
      </c>
      <c r="AW209" s="79"/>
      <c r="AX209" s="79">
        <f t="shared" si="881"/>
        <v>1</v>
      </c>
      <c r="AY209" s="72">
        <f t="shared" si="882"/>
        <v>9490000</v>
      </c>
      <c r="AZ209" s="72">
        <f t="shared" si="883"/>
        <v>0</v>
      </c>
      <c r="BA209" s="27"/>
      <c r="BB209" s="29">
        <f t="shared" ref="BB209:BG209" si="922">BB208</f>
        <v>276</v>
      </c>
      <c r="BC209" s="30">
        <f t="shared" si="922"/>
        <v>3.7440000000000001E-2</v>
      </c>
      <c r="BD209" s="30">
        <f t="shared" si="922"/>
        <v>3.7440000000000001E-2</v>
      </c>
      <c r="BE209" s="30">
        <f t="shared" si="922"/>
        <v>0</v>
      </c>
      <c r="BF209" s="30">
        <f t="shared" si="922"/>
        <v>0</v>
      </c>
      <c r="BG209" s="30">
        <f t="shared" si="922"/>
        <v>0</v>
      </c>
      <c r="BH209" s="84">
        <f t="shared" si="884"/>
        <v>964581.6</v>
      </c>
      <c r="BI209" s="33">
        <f t="shared" si="885"/>
        <v>0</v>
      </c>
      <c r="BJ209" s="33">
        <f t="shared" si="886"/>
        <v>1</v>
      </c>
      <c r="BK209" s="33">
        <f t="shared" si="887"/>
        <v>5.7300000000000005E-4</v>
      </c>
      <c r="BL209" s="33">
        <f t="shared" si="888"/>
        <v>1.2200000000000003E-2</v>
      </c>
      <c r="BM209" s="33">
        <f t="shared" si="889"/>
        <v>0</v>
      </c>
      <c r="BN209" s="33">
        <f t="shared" si="890"/>
        <v>5.8E-4</v>
      </c>
      <c r="BO209" s="33">
        <f t="shared" si="721"/>
        <v>-4.6999999999999999E-4</v>
      </c>
      <c r="BP209" s="33">
        <f t="shared" si="722"/>
        <v>7.5000000000000002E-4</v>
      </c>
      <c r="BQ209" s="33">
        <f t="shared" si="723"/>
        <v>0.46</v>
      </c>
      <c r="BR209" s="33">
        <f t="shared" si="892"/>
        <v>0</v>
      </c>
      <c r="BS209" s="116">
        <f t="shared" si="907"/>
        <v>0</v>
      </c>
      <c r="BT209" s="122">
        <f t="shared" si="907"/>
        <v>1.5</v>
      </c>
      <c r="BU209" s="33">
        <f t="shared" si="849"/>
        <v>0</v>
      </c>
      <c r="BV209" s="33">
        <f t="shared" si="893"/>
        <v>6.7024E-2</v>
      </c>
      <c r="BW209" s="33">
        <f t="shared" si="894"/>
        <v>0.109636</v>
      </c>
      <c r="BX209" s="77">
        <f t="shared" si="919"/>
        <v>30.45</v>
      </c>
      <c r="BY209" s="77">
        <f t="shared" si="920"/>
        <v>1.94</v>
      </c>
      <c r="BZ209" s="78">
        <f t="shared" si="908"/>
        <v>0</v>
      </c>
      <c r="CA209" s="77">
        <f t="shared" si="678"/>
        <v>168578.17</v>
      </c>
      <c r="CB209" s="77">
        <f t="shared" si="895"/>
        <v>696619.77</v>
      </c>
      <c r="CC209" s="77">
        <f t="shared" si="909"/>
        <v>123064.84856819999</v>
      </c>
      <c r="CD209" s="77"/>
      <c r="CE209" s="27"/>
      <c r="CF209" s="79">
        <f>+CF205</f>
        <v>0</v>
      </c>
      <c r="CG209" s="79"/>
      <c r="CH209" s="79">
        <f t="shared" si="897"/>
        <v>1</v>
      </c>
      <c r="CI209" s="72">
        <f t="shared" si="898"/>
        <v>9490000</v>
      </c>
      <c r="CJ209" s="72">
        <f t="shared" si="899"/>
        <v>0</v>
      </c>
      <c r="CK209" s="27"/>
      <c r="CL209" s="27"/>
      <c r="CM209" s="87"/>
      <c r="CN209" s="27">
        <f t="shared" si="807"/>
        <v>-1.45</v>
      </c>
      <c r="CO209" s="27">
        <f t="shared" si="797"/>
        <v>-29000</v>
      </c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  <c r="GZ209" s="27"/>
      <c r="HA209" s="27"/>
      <c r="HB209" s="27"/>
      <c r="HC209" s="27"/>
      <c r="HD209" s="27"/>
      <c r="HE209" s="27"/>
      <c r="HF209" s="27"/>
      <c r="HG209" s="27"/>
      <c r="HH209" s="27"/>
      <c r="HI209" s="27"/>
      <c r="HJ209" s="27"/>
      <c r="HK209" s="27"/>
      <c r="HL209" s="27"/>
      <c r="HM209" s="27"/>
      <c r="HN209" s="27"/>
      <c r="HO209" s="27"/>
      <c r="HP209" s="27"/>
      <c r="HQ209" s="27"/>
      <c r="HR209" s="27"/>
      <c r="HS209" s="27"/>
      <c r="HT209" s="27"/>
      <c r="HU209" s="27"/>
      <c r="HV209" s="27"/>
      <c r="HW209" s="27"/>
      <c r="HX209" s="27"/>
      <c r="HY209" s="27"/>
      <c r="HZ209" s="27"/>
      <c r="IA209" s="27"/>
      <c r="IB209" s="27"/>
      <c r="IC209" s="27"/>
      <c r="ID209" s="27"/>
      <c r="IE209" s="27"/>
      <c r="IF209" s="27"/>
      <c r="IG209" s="27"/>
      <c r="IH209" s="27"/>
    </row>
    <row r="210" spans="1:242">
      <c r="A210" s="28" t="e">
        <f t="shared" si="910"/>
        <v>#REF!</v>
      </c>
      <c r="B210" s="27"/>
      <c r="C210" s="28"/>
      <c r="D210" s="27"/>
      <c r="E210" s="18"/>
      <c r="F210" s="27"/>
      <c r="G210" s="72">
        <v>1000</v>
      </c>
      <c r="H210" s="72"/>
      <c r="I210" s="72">
        <v>200</v>
      </c>
      <c r="J210" s="71"/>
      <c r="K210" s="72">
        <f t="shared" si="872"/>
        <v>474500</v>
      </c>
      <c r="L210" s="73"/>
      <c r="M210" s="23">
        <f t="shared" si="873"/>
        <v>55464.461818399999</v>
      </c>
      <c r="N210" s="23"/>
      <c r="O210" s="130">
        <f t="shared" si="787"/>
        <v>62127.414852399997</v>
      </c>
      <c r="P210" s="74"/>
      <c r="Q210" s="23">
        <f t="shared" si="900"/>
        <v>6662.95</v>
      </c>
      <c r="R210" s="65"/>
      <c r="S210" s="26">
        <f t="shared" si="901"/>
        <v>0.12</v>
      </c>
      <c r="T210" s="27"/>
      <c r="U210" s="29">
        <f t="shared" si="798"/>
        <v>276</v>
      </c>
      <c r="V210" s="30">
        <f t="shared" si="911"/>
        <v>3.7749999999999999E-2</v>
      </c>
      <c r="W210" s="30">
        <f t="shared" si="912"/>
        <v>3.7749999999999999E-2</v>
      </c>
      <c r="X210" s="30">
        <f t="shared" si="902"/>
        <v>0</v>
      </c>
      <c r="Y210" s="30">
        <f t="shared" si="902"/>
        <v>0</v>
      </c>
      <c r="Z210" s="30">
        <f t="shared" si="902"/>
        <v>0</v>
      </c>
      <c r="AA210" s="84">
        <f t="shared" si="876"/>
        <v>43484.38</v>
      </c>
      <c r="AB210" s="32"/>
      <c r="AC210" s="33">
        <f t="shared" si="745"/>
        <v>1</v>
      </c>
      <c r="AD210" s="15">
        <f t="shared" si="763"/>
        <v>5.7300000000000005E-4</v>
      </c>
      <c r="AE210" s="33">
        <f t="shared" si="913"/>
        <v>1.2200000000000003E-2</v>
      </c>
      <c r="AF210" s="33">
        <f t="shared" si="903"/>
        <v>0</v>
      </c>
      <c r="AG210" s="33">
        <f t="shared" si="914"/>
        <v>5.8E-4</v>
      </c>
      <c r="AH210" s="33">
        <f t="shared" si="914"/>
        <v>-4.6999999999999999E-4</v>
      </c>
      <c r="AI210" s="30">
        <f t="shared" si="914"/>
        <v>7.5000000000000002E-4</v>
      </c>
      <c r="AJ210" s="30">
        <f t="shared" si="914"/>
        <v>0.46</v>
      </c>
      <c r="AK210" s="76">
        <f t="shared" si="904"/>
        <v>0</v>
      </c>
      <c r="AL210" s="76">
        <f t="shared" si="915"/>
        <v>0</v>
      </c>
      <c r="AM210" s="76">
        <f t="shared" si="915"/>
        <v>6.7024E-2</v>
      </c>
      <c r="AN210" s="76">
        <f t="shared" si="915"/>
        <v>0.109636</v>
      </c>
      <c r="AO210" s="77">
        <f t="shared" si="916"/>
        <v>24.94</v>
      </c>
      <c r="AP210" s="78">
        <f t="shared" si="916"/>
        <v>1.78</v>
      </c>
      <c r="AQ210" s="78">
        <f t="shared" si="917"/>
        <v>0</v>
      </c>
      <c r="AR210" s="77">
        <f t="shared" si="878"/>
        <v>6929.86</v>
      </c>
      <c r="AS210" s="77">
        <f t="shared" si="879"/>
        <v>28587.24</v>
      </c>
      <c r="AT210" s="77">
        <f t="shared" si="905"/>
        <v>5050.2218184000003</v>
      </c>
      <c r="AU210" s="27"/>
      <c r="AV210" s="79">
        <f>+AV205</f>
        <v>0.65</v>
      </c>
      <c r="AW210" s="79"/>
      <c r="AX210" s="79">
        <f t="shared" si="881"/>
        <v>1</v>
      </c>
      <c r="AY210" s="72">
        <f t="shared" si="882"/>
        <v>474500</v>
      </c>
      <c r="AZ210" s="72">
        <f t="shared" si="883"/>
        <v>0</v>
      </c>
      <c r="BA210" s="27"/>
      <c r="BB210" s="29">
        <f t="shared" ref="BB210:BG210" si="923">BB209</f>
        <v>276</v>
      </c>
      <c r="BC210" s="30">
        <f t="shared" si="923"/>
        <v>3.7440000000000001E-2</v>
      </c>
      <c r="BD210" s="30">
        <f t="shared" si="923"/>
        <v>3.7440000000000001E-2</v>
      </c>
      <c r="BE210" s="30">
        <f t="shared" si="923"/>
        <v>0</v>
      </c>
      <c r="BF210" s="30">
        <f t="shared" si="923"/>
        <v>0</v>
      </c>
      <c r="BG210" s="30">
        <f t="shared" si="923"/>
        <v>0</v>
      </c>
      <c r="BH210" s="84">
        <f t="shared" si="884"/>
        <v>48879.28</v>
      </c>
      <c r="BI210" s="33">
        <f t="shared" si="885"/>
        <v>0</v>
      </c>
      <c r="BJ210" s="33">
        <f t="shared" si="886"/>
        <v>1</v>
      </c>
      <c r="BK210" s="33">
        <f t="shared" si="887"/>
        <v>5.7300000000000005E-4</v>
      </c>
      <c r="BL210" s="33">
        <f t="shared" si="888"/>
        <v>1.2200000000000003E-2</v>
      </c>
      <c r="BM210" s="33">
        <f t="shared" si="889"/>
        <v>0</v>
      </c>
      <c r="BN210" s="33">
        <f t="shared" si="890"/>
        <v>5.8E-4</v>
      </c>
      <c r="BO210" s="33">
        <f t="shared" si="721"/>
        <v>-4.6999999999999999E-4</v>
      </c>
      <c r="BP210" s="33">
        <f t="shared" si="722"/>
        <v>7.5000000000000002E-4</v>
      </c>
      <c r="BQ210" s="33">
        <f t="shared" si="723"/>
        <v>0.46</v>
      </c>
      <c r="BR210" s="33">
        <f t="shared" si="892"/>
        <v>0</v>
      </c>
      <c r="BS210" s="116">
        <f t="shared" si="907"/>
        <v>0</v>
      </c>
      <c r="BT210" s="122">
        <f t="shared" si="907"/>
        <v>1.5</v>
      </c>
      <c r="BU210" s="33">
        <f t="shared" si="849"/>
        <v>0</v>
      </c>
      <c r="BV210" s="33">
        <f t="shared" si="893"/>
        <v>6.7024E-2</v>
      </c>
      <c r="BW210" s="33">
        <f t="shared" si="894"/>
        <v>0.109636</v>
      </c>
      <c r="BX210" s="77">
        <f t="shared" si="919"/>
        <v>30.45</v>
      </c>
      <c r="BY210" s="77">
        <f t="shared" si="920"/>
        <v>1.94</v>
      </c>
      <c r="BZ210" s="78">
        <f t="shared" si="908"/>
        <v>0</v>
      </c>
      <c r="CA210" s="77">
        <f t="shared" si="678"/>
        <v>8429.86</v>
      </c>
      <c r="CB210" s="77">
        <f t="shared" si="895"/>
        <v>35482.14</v>
      </c>
      <c r="CC210" s="77">
        <f t="shared" si="909"/>
        <v>6268.2748523999999</v>
      </c>
      <c r="CD210" s="77"/>
      <c r="CE210" s="27"/>
      <c r="CF210" s="79">
        <f>+CF205</f>
        <v>0</v>
      </c>
      <c r="CG210" s="79"/>
      <c r="CH210" s="79">
        <f t="shared" si="897"/>
        <v>1</v>
      </c>
      <c r="CI210" s="72">
        <f t="shared" si="898"/>
        <v>474500</v>
      </c>
      <c r="CJ210" s="72">
        <f t="shared" si="899"/>
        <v>0</v>
      </c>
      <c r="CK210" s="27"/>
      <c r="CL210" s="27"/>
      <c r="CM210" s="87"/>
      <c r="CN210" s="27">
        <f t="shared" si="807"/>
        <v>-1.45</v>
      </c>
      <c r="CO210" s="27">
        <f t="shared" si="797"/>
        <v>-1450</v>
      </c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27"/>
      <c r="HZ210" s="27"/>
      <c r="IA210" s="27"/>
      <c r="IB210" s="27"/>
      <c r="IC210" s="27"/>
      <c r="ID210" s="27"/>
      <c r="IE210" s="27"/>
      <c r="IF210" s="27"/>
      <c r="IG210" s="27"/>
      <c r="IH210" s="27"/>
    </row>
    <row r="211" spans="1:242">
      <c r="A211" s="28" t="e">
        <f t="shared" si="910"/>
        <v>#REF!</v>
      </c>
      <c r="B211" s="27"/>
      <c r="C211" s="28"/>
      <c r="D211" s="27"/>
      <c r="E211" s="18"/>
      <c r="F211" s="27"/>
      <c r="G211" s="72">
        <v>5000</v>
      </c>
      <c r="H211" s="72"/>
      <c r="I211" s="72">
        <v>500</v>
      </c>
      <c r="J211" s="71"/>
      <c r="K211" s="72">
        <f t="shared" si="872"/>
        <v>2372500</v>
      </c>
      <c r="L211" s="73"/>
      <c r="M211" s="23">
        <f t="shared" si="873"/>
        <v>274971.30711220001</v>
      </c>
      <c r="N211" s="23"/>
      <c r="O211" s="130">
        <f t="shared" si="787"/>
        <v>308191.96301539999</v>
      </c>
      <c r="P211" s="74"/>
      <c r="Q211" s="23">
        <f t="shared" si="900"/>
        <v>33220.660000000003</v>
      </c>
      <c r="R211" s="65"/>
      <c r="S211" s="26">
        <f t="shared" si="901"/>
        <v>0.121</v>
      </c>
      <c r="T211" s="27"/>
      <c r="U211" s="29">
        <f t="shared" si="798"/>
        <v>276</v>
      </c>
      <c r="V211" s="30">
        <f t="shared" si="911"/>
        <v>3.7749999999999999E-2</v>
      </c>
      <c r="W211" s="30">
        <f t="shared" si="912"/>
        <v>3.7749999999999999E-2</v>
      </c>
      <c r="X211" s="30">
        <f t="shared" si="902"/>
        <v>0</v>
      </c>
      <c r="Y211" s="30">
        <f t="shared" si="902"/>
        <v>0</v>
      </c>
      <c r="Z211" s="30">
        <f t="shared" si="902"/>
        <v>0</v>
      </c>
      <c r="AA211" s="84">
        <f t="shared" si="876"/>
        <v>215427.88</v>
      </c>
      <c r="AB211" s="32"/>
      <c r="AC211" s="33">
        <f t="shared" si="745"/>
        <v>1</v>
      </c>
      <c r="AD211" s="15">
        <f t="shared" si="763"/>
        <v>5.7300000000000005E-4</v>
      </c>
      <c r="AE211" s="33">
        <f t="shared" si="913"/>
        <v>1.2200000000000003E-2</v>
      </c>
      <c r="AF211" s="33">
        <f t="shared" si="903"/>
        <v>0</v>
      </c>
      <c r="AG211" s="33">
        <f t="shared" si="914"/>
        <v>5.8E-4</v>
      </c>
      <c r="AH211" s="33">
        <f t="shared" si="914"/>
        <v>-4.6999999999999999E-4</v>
      </c>
      <c r="AI211" s="30">
        <f t="shared" si="914"/>
        <v>7.5000000000000002E-4</v>
      </c>
      <c r="AJ211" s="30">
        <f t="shared" si="914"/>
        <v>0.46</v>
      </c>
      <c r="AK211" s="76">
        <f t="shared" si="904"/>
        <v>0</v>
      </c>
      <c r="AL211" s="76">
        <f t="shared" si="915"/>
        <v>0</v>
      </c>
      <c r="AM211" s="76">
        <f t="shared" si="915"/>
        <v>6.7024E-2</v>
      </c>
      <c r="AN211" s="76">
        <f t="shared" si="915"/>
        <v>0.109636</v>
      </c>
      <c r="AO211" s="77">
        <f t="shared" si="916"/>
        <v>24.94</v>
      </c>
      <c r="AP211" s="78">
        <f t="shared" si="916"/>
        <v>1.78</v>
      </c>
      <c r="AQ211" s="78">
        <f t="shared" si="917"/>
        <v>0</v>
      </c>
      <c r="AR211" s="77">
        <f t="shared" si="878"/>
        <v>34645.29</v>
      </c>
      <c r="AS211" s="77">
        <f t="shared" si="879"/>
        <v>140938.17000000001</v>
      </c>
      <c r="AT211" s="77">
        <f t="shared" si="905"/>
        <v>24898.137112200002</v>
      </c>
      <c r="AU211" s="27"/>
      <c r="AV211" s="79">
        <f>+AV205</f>
        <v>0.65</v>
      </c>
      <c r="AW211" s="79"/>
      <c r="AX211" s="79">
        <f t="shared" si="881"/>
        <v>1</v>
      </c>
      <c r="AY211" s="72">
        <f t="shared" si="882"/>
        <v>2372500</v>
      </c>
      <c r="AZ211" s="72">
        <f t="shared" si="883"/>
        <v>0</v>
      </c>
      <c r="BA211" s="27"/>
      <c r="BB211" s="29">
        <f t="shared" ref="BB211:BG211" si="924">BB210</f>
        <v>276</v>
      </c>
      <c r="BC211" s="30">
        <f t="shared" si="924"/>
        <v>3.7440000000000001E-2</v>
      </c>
      <c r="BD211" s="30">
        <f t="shared" si="924"/>
        <v>3.7440000000000001E-2</v>
      </c>
      <c r="BE211" s="30">
        <f t="shared" si="924"/>
        <v>0</v>
      </c>
      <c r="BF211" s="30">
        <f t="shared" si="924"/>
        <v>0</v>
      </c>
      <c r="BG211" s="30">
        <f t="shared" si="924"/>
        <v>0</v>
      </c>
      <c r="BH211" s="84">
        <f t="shared" si="884"/>
        <v>242322.4</v>
      </c>
      <c r="BI211" s="33">
        <f t="shared" si="885"/>
        <v>0</v>
      </c>
      <c r="BJ211" s="33">
        <f t="shared" si="886"/>
        <v>1</v>
      </c>
      <c r="BK211" s="33">
        <f t="shared" si="887"/>
        <v>5.7300000000000005E-4</v>
      </c>
      <c r="BL211" s="33">
        <f t="shared" si="888"/>
        <v>1.2200000000000003E-2</v>
      </c>
      <c r="BM211" s="33">
        <f t="shared" si="889"/>
        <v>0</v>
      </c>
      <c r="BN211" s="33">
        <f t="shared" si="890"/>
        <v>5.8E-4</v>
      </c>
      <c r="BO211" s="33">
        <f t="shared" si="721"/>
        <v>-4.6999999999999999E-4</v>
      </c>
      <c r="BP211" s="33">
        <f t="shared" si="722"/>
        <v>7.5000000000000002E-4</v>
      </c>
      <c r="BQ211" s="33">
        <f t="shared" si="723"/>
        <v>0.46</v>
      </c>
      <c r="BR211" s="33">
        <f t="shared" si="892"/>
        <v>0</v>
      </c>
      <c r="BS211" s="116">
        <f t="shared" si="907"/>
        <v>0</v>
      </c>
      <c r="BT211" s="122">
        <f t="shared" si="907"/>
        <v>1.5</v>
      </c>
      <c r="BU211" s="33">
        <f t="shared" si="849"/>
        <v>0</v>
      </c>
      <c r="BV211" s="33">
        <f t="shared" si="893"/>
        <v>6.7024E-2</v>
      </c>
      <c r="BW211" s="33">
        <f t="shared" si="894"/>
        <v>0.109636</v>
      </c>
      <c r="BX211" s="77">
        <f t="shared" si="919"/>
        <v>30.45</v>
      </c>
      <c r="BY211" s="77">
        <f t="shared" si="920"/>
        <v>1.94</v>
      </c>
      <c r="BZ211" s="78">
        <f t="shared" si="908"/>
        <v>0</v>
      </c>
      <c r="CA211" s="77">
        <f t="shared" si="678"/>
        <v>42145.29</v>
      </c>
      <c r="CB211" s="77">
        <f t="shared" si="895"/>
        <v>175332.69</v>
      </c>
      <c r="CC211" s="77">
        <f t="shared" si="909"/>
        <v>30974.273015400002</v>
      </c>
      <c r="CD211" s="77"/>
      <c r="CE211" s="27"/>
      <c r="CF211" s="79">
        <f>+CF205</f>
        <v>0</v>
      </c>
      <c r="CG211" s="79"/>
      <c r="CH211" s="79">
        <f t="shared" si="897"/>
        <v>1</v>
      </c>
      <c r="CI211" s="72">
        <f t="shared" si="898"/>
        <v>2372500</v>
      </c>
      <c r="CJ211" s="72">
        <f t="shared" si="899"/>
        <v>0</v>
      </c>
      <c r="CK211" s="27"/>
      <c r="CL211" s="27"/>
      <c r="CM211" s="87"/>
      <c r="CN211" s="27">
        <f t="shared" si="807"/>
        <v>-1.45</v>
      </c>
      <c r="CO211" s="27">
        <f t="shared" si="797"/>
        <v>-7250</v>
      </c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  <c r="HE211" s="27"/>
      <c r="HF211" s="27"/>
      <c r="HG211" s="27"/>
      <c r="HH211" s="27"/>
      <c r="HI211" s="27"/>
      <c r="HJ211" s="27"/>
      <c r="HK211" s="27"/>
      <c r="HL211" s="27"/>
      <c r="HM211" s="27"/>
      <c r="HN211" s="27"/>
      <c r="HO211" s="27"/>
      <c r="HP211" s="27"/>
      <c r="HQ211" s="27"/>
      <c r="HR211" s="27"/>
      <c r="HS211" s="27"/>
      <c r="HT211" s="27"/>
      <c r="HU211" s="27"/>
      <c r="HV211" s="27"/>
      <c r="HW211" s="27"/>
      <c r="HX211" s="27"/>
      <c r="HY211" s="27"/>
      <c r="HZ211" s="27"/>
      <c r="IA211" s="27"/>
      <c r="IB211" s="27"/>
      <c r="IC211" s="27"/>
      <c r="ID211" s="27"/>
      <c r="IE211" s="27"/>
      <c r="IF211" s="27"/>
      <c r="IG211" s="27"/>
      <c r="IH211" s="27"/>
    </row>
    <row r="212" spans="1:242">
      <c r="A212" s="28" t="e">
        <f t="shared" si="910"/>
        <v>#REF!</v>
      </c>
      <c r="B212" s="27"/>
      <c r="C212" s="28"/>
      <c r="D212" s="27"/>
      <c r="E212" s="18"/>
      <c r="F212" s="27"/>
      <c r="G212" s="72">
        <v>10000</v>
      </c>
      <c r="H212" s="72"/>
      <c r="I212" s="72">
        <v>500</v>
      </c>
      <c r="J212" s="71"/>
      <c r="K212" s="72">
        <f t="shared" si="872"/>
        <v>4745000</v>
      </c>
      <c r="L212" s="73"/>
      <c r="M212" s="23">
        <f t="shared" si="873"/>
        <v>548569.45200439997</v>
      </c>
      <c r="N212" s="23"/>
      <c r="O212" s="130">
        <f t="shared" si="787"/>
        <v>614916.64277739997</v>
      </c>
      <c r="P212" s="74"/>
      <c r="Q212" s="23">
        <f t="shared" si="900"/>
        <v>66347.19</v>
      </c>
      <c r="R212" s="65"/>
      <c r="S212" s="26">
        <f t="shared" si="901"/>
        <v>0.121</v>
      </c>
      <c r="T212" s="27"/>
      <c r="U212" s="29">
        <f t="shared" si="798"/>
        <v>276</v>
      </c>
      <c r="V212" s="30">
        <f t="shared" si="911"/>
        <v>3.7749999999999999E-2</v>
      </c>
      <c r="W212" s="30">
        <f t="shared" si="912"/>
        <v>3.7749999999999999E-2</v>
      </c>
      <c r="X212" s="30">
        <f t="shared" si="902"/>
        <v>0</v>
      </c>
      <c r="Y212" s="30">
        <f t="shared" si="902"/>
        <v>0</v>
      </c>
      <c r="Z212" s="30">
        <f t="shared" si="902"/>
        <v>0</v>
      </c>
      <c r="AA212" s="84">
        <f t="shared" si="876"/>
        <v>429689.75</v>
      </c>
      <c r="AB212" s="32"/>
      <c r="AC212" s="33">
        <f t="shared" si="745"/>
        <v>1</v>
      </c>
      <c r="AD212" s="15">
        <f t="shared" si="763"/>
        <v>5.7300000000000005E-4</v>
      </c>
      <c r="AE212" s="33">
        <f t="shared" si="913"/>
        <v>1.2200000000000003E-2</v>
      </c>
      <c r="AF212" s="33">
        <f t="shared" si="903"/>
        <v>0</v>
      </c>
      <c r="AG212" s="33">
        <f t="shared" si="914"/>
        <v>5.8E-4</v>
      </c>
      <c r="AH212" s="33">
        <f t="shared" si="914"/>
        <v>-4.6999999999999999E-4</v>
      </c>
      <c r="AI212" s="30">
        <f t="shared" si="914"/>
        <v>7.5000000000000002E-4</v>
      </c>
      <c r="AJ212" s="30">
        <f t="shared" si="914"/>
        <v>0.46</v>
      </c>
      <c r="AK212" s="76">
        <f t="shared" si="904"/>
        <v>0</v>
      </c>
      <c r="AL212" s="76">
        <f t="shared" si="915"/>
        <v>0</v>
      </c>
      <c r="AM212" s="76">
        <f t="shared" si="915"/>
        <v>6.7024E-2</v>
      </c>
      <c r="AN212" s="76">
        <f t="shared" si="915"/>
        <v>0.109636</v>
      </c>
      <c r="AO212" s="77">
        <f t="shared" si="916"/>
        <v>24.94</v>
      </c>
      <c r="AP212" s="78">
        <f t="shared" si="916"/>
        <v>1.78</v>
      </c>
      <c r="AQ212" s="78">
        <f t="shared" si="917"/>
        <v>0</v>
      </c>
      <c r="AR212" s="77">
        <f t="shared" si="878"/>
        <v>69289.59</v>
      </c>
      <c r="AS212" s="77">
        <f t="shared" si="879"/>
        <v>280709.34000000003</v>
      </c>
      <c r="AT212" s="77">
        <f t="shared" si="905"/>
        <v>49590.112004399998</v>
      </c>
      <c r="AU212" s="27"/>
      <c r="AV212" s="79">
        <f>+AV205</f>
        <v>0.65</v>
      </c>
      <c r="AW212" s="79"/>
      <c r="AX212" s="79">
        <f t="shared" si="881"/>
        <v>1</v>
      </c>
      <c r="AY212" s="72">
        <f t="shared" si="882"/>
        <v>4745000</v>
      </c>
      <c r="AZ212" s="72">
        <f t="shared" si="883"/>
        <v>0</v>
      </c>
      <c r="BA212" s="27"/>
      <c r="BB212" s="29">
        <f t="shared" ref="BB212:BG212" si="925">BB211</f>
        <v>276</v>
      </c>
      <c r="BC212" s="30">
        <f t="shared" si="925"/>
        <v>3.7440000000000001E-2</v>
      </c>
      <c r="BD212" s="30">
        <f t="shared" si="925"/>
        <v>3.7440000000000001E-2</v>
      </c>
      <c r="BE212" s="30">
        <f t="shared" si="925"/>
        <v>0</v>
      </c>
      <c r="BF212" s="30">
        <f t="shared" si="925"/>
        <v>0</v>
      </c>
      <c r="BG212" s="30">
        <f t="shared" si="925"/>
        <v>0</v>
      </c>
      <c r="BH212" s="84">
        <f t="shared" si="884"/>
        <v>483398.8</v>
      </c>
      <c r="BI212" s="33">
        <f t="shared" si="885"/>
        <v>0</v>
      </c>
      <c r="BJ212" s="33">
        <f t="shared" si="886"/>
        <v>1</v>
      </c>
      <c r="BK212" s="33">
        <f t="shared" si="887"/>
        <v>5.7300000000000005E-4</v>
      </c>
      <c r="BL212" s="33">
        <f t="shared" si="888"/>
        <v>1.2200000000000003E-2</v>
      </c>
      <c r="BM212" s="33">
        <f t="shared" si="889"/>
        <v>0</v>
      </c>
      <c r="BN212" s="33">
        <f t="shared" si="890"/>
        <v>5.8E-4</v>
      </c>
      <c r="BO212" s="33">
        <f t="shared" si="721"/>
        <v>-4.6999999999999999E-4</v>
      </c>
      <c r="BP212" s="33">
        <f t="shared" si="722"/>
        <v>7.5000000000000002E-4</v>
      </c>
      <c r="BQ212" s="33">
        <f t="shared" si="723"/>
        <v>0.46</v>
      </c>
      <c r="BR212" s="33">
        <f t="shared" si="892"/>
        <v>0</v>
      </c>
      <c r="BS212" s="116">
        <f t="shared" si="907"/>
        <v>0</v>
      </c>
      <c r="BT212" s="122">
        <f t="shared" si="907"/>
        <v>1.5</v>
      </c>
      <c r="BU212" s="33">
        <f t="shared" si="849"/>
        <v>0</v>
      </c>
      <c r="BV212" s="33">
        <f t="shared" si="893"/>
        <v>6.7024E-2</v>
      </c>
      <c r="BW212" s="33">
        <f t="shared" si="894"/>
        <v>0.109636</v>
      </c>
      <c r="BX212" s="77">
        <f t="shared" si="919"/>
        <v>30.45</v>
      </c>
      <c r="BY212" s="77">
        <f t="shared" si="920"/>
        <v>1.94</v>
      </c>
      <c r="BZ212" s="78">
        <f t="shared" si="908"/>
        <v>0</v>
      </c>
      <c r="CA212" s="77">
        <f t="shared" si="678"/>
        <v>84289.59</v>
      </c>
      <c r="CB212" s="77">
        <f t="shared" si="895"/>
        <v>349418.39</v>
      </c>
      <c r="CC212" s="77">
        <f t="shared" si="909"/>
        <v>61728.252777400005</v>
      </c>
      <c r="CD212" s="77"/>
      <c r="CE212" s="27"/>
      <c r="CF212" s="79">
        <f>+CF205</f>
        <v>0</v>
      </c>
      <c r="CG212" s="79"/>
      <c r="CH212" s="79">
        <f t="shared" si="897"/>
        <v>1</v>
      </c>
      <c r="CI212" s="72">
        <f t="shared" si="898"/>
        <v>4745000</v>
      </c>
      <c r="CJ212" s="72">
        <f t="shared" si="899"/>
        <v>0</v>
      </c>
      <c r="CK212" s="27"/>
      <c r="CL212" s="27"/>
      <c r="CM212" s="87"/>
      <c r="CN212" s="27">
        <f t="shared" si="807"/>
        <v>-1.45</v>
      </c>
      <c r="CO212" s="27">
        <f t="shared" si="797"/>
        <v>-14500</v>
      </c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</row>
    <row r="213" spans="1:242">
      <c r="A213" s="28" t="e">
        <f t="shared" si="910"/>
        <v>#REF!</v>
      </c>
      <c r="B213" s="27"/>
      <c r="C213" s="28"/>
      <c r="D213" s="27"/>
      <c r="E213" s="18"/>
      <c r="F213" s="27"/>
      <c r="G213" s="72">
        <v>15000</v>
      </c>
      <c r="H213" s="72"/>
      <c r="I213" s="72">
        <v>750</v>
      </c>
      <c r="J213" s="71"/>
      <c r="K213" s="72">
        <f t="shared" si="872"/>
        <v>7117500</v>
      </c>
      <c r="L213" s="73"/>
      <c r="M213" s="23">
        <f t="shared" si="873"/>
        <v>822691.21059659997</v>
      </c>
      <c r="N213" s="23"/>
      <c r="O213" s="130">
        <f t="shared" si="787"/>
        <v>922211.99087279988</v>
      </c>
      <c r="P213" s="74"/>
      <c r="Q213" s="23">
        <f t="shared" si="900"/>
        <v>99520.78</v>
      </c>
      <c r="R213" s="65"/>
      <c r="S213" s="26">
        <f t="shared" si="901"/>
        <v>0.121</v>
      </c>
      <c r="T213" s="27"/>
      <c r="U213" s="29">
        <f t="shared" si="798"/>
        <v>276</v>
      </c>
      <c r="V213" s="30">
        <f t="shared" si="911"/>
        <v>3.7749999999999999E-2</v>
      </c>
      <c r="W213" s="30">
        <f t="shared" si="912"/>
        <v>3.7749999999999999E-2</v>
      </c>
      <c r="X213" s="30">
        <f t="shared" si="902"/>
        <v>0</v>
      </c>
      <c r="Y213" s="30">
        <f t="shared" si="902"/>
        <v>0</v>
      </c>
      <c r="Z213" s="30">
        <f t="shared" si="902"/>
        <v>0</v>
      </c>
      <c r="AA213" s="84">
        <f t="shared" si="876"/>
        <v>644396.63</v>
      </c>
      <c r="AB213" s="32"/>
      <c r="AC213" s="33">
        <f t="shared" si="745"/>
        <v>1</v>
      </c>
      <c r="AD213" s="15">
        <f t="shared" si="763"/>
        <v>5.7300000000000005E-4</v>
      </c>
      <c r="AE213" s="33">
        <f t="shared" si="913"/>
        <v>1.2200000000000003E-2</v>
      </c>
      <c r="AF213" s="33">
        <f t="shared" si="903"/>
        <v>0</v>
      </c>
      <c r="AG213" s="33">
        <f t="shared" si="914"/>
        <v>5.8E-4</v>
      </c>
      <c r="AH213" s="33">
        <f t="shared" si="914"/>
        <v>-4.6999999999999999E-4</v>
      </c>
      <c r="AI213" s="30">
        <f t="shared" si="914"/>
        <v>7.5000000000000002E-4</v>
      </c>
      <c r="AJ213" s="30">
        <f t="shared" si="914"/>
        <v>0.46</v>
      </c>
      <c r="AK213" s="76">
        <f t="shared" si="904"/>
        <v>0</v>
      </c>
      <c r="AL213" s="76">
        <f t="shared" si="915"/>
        <v>0</v>
      </c>
      <c r="AM213" s="76">
        <f t="shared" si="915"/>
        <v>6.7024E-2</v>
      </c>
      <c r="AN213" s="76">
        <f t="shared" si="915"/>
        <v>0.109636</v>
      </c>
      <c r="AO213" s="77">
        <f t="shared" si="916"/>
        <v>24.94</v>
      </c>
      <c r="AP213" s="78">
        <f t="shared" si="916"/>
        <v>1.78</v>
      </c>
      <c r="AQ213" s="78">
        <f t="shared" si="917"/>
        <v>0</v>
      </c>
      <c r="AR213" s="77">
        <f t="shared" si="878"/>
        <v>103933.88</v>
      </c>
      <c r="AS213" s="77">
        <f t="shared" si="879"/>
        <v>420925.51</v>
      </c>
      <c r="AT213" s="77">
        <f t="shared" si="905"/>
        <v>74360.7005966</v>
      </c>
      <c r="AU213" s="27"/>
      <c r="AV213" s="79">
        <f>+AV205</f>
        <v>0.65</v>
      </c>
      <c r="AW213" s="79"/>
      <c r="AX213" s="79">
        <f t="shared" si="881"/>
        <v>1</v>
      </c>
      <c r="AY213" s="72">
        <f t="shared" si="882"/>
        <v>7117500</v>
      </c>
      <c r="AZ213" s="72">
        <f t="shared" si="883"/>
        <v>0</v>
      </c>
      <c r="BA213" s="27"/>
      <c r="BB213" s="29">
        <f t="shared" ref="BB213:BG213" si="926">BB212</f>
        <v>276</v>
      </c>
      <c r="BC213" s="30">
        <f t="shared" si="926"/>
        <v>3.7440000000000001E-2</v>
      </c>
      <c r="BD213" s="30">
        <f t="shared" si="926"/>
        <v>3.7440000000000001E-2</v>
      </c>
      <c r="BE213" s="30">
        <f t="shared" si="926"/>
        <v>0</v>
      </c>
      <c r="BF213" s="30">
        <f t="shared" si="926"/>
        <v>0</v>
      </c>
      <c r="BG213" s="30">
        <f t="shared" si="926"/>
        <v>0</v>
      </c>
      <c r="BH213" s="84">
        <f t="shared" si="884"/>
        <v>724960.2</v>
      </c>
      <c r="BI213" s="33">
        <f t="shared" si="885"/>
        <v>0</v>
      </c>
      <c r="BJ213" s="33">
        <f t="shared" si="886"/>
        <v>1</v>
      </c>
      <c r="BK213" s="33">
        <f t="shared" si="887"/>
        <v>5.7300000000000005E-4</v>
      </c>
      <c r="BL213" s="33">
        <f t="shared" si="888"/>
        <v>1.2200000000000003E-2</v>
      </c>
      <c r="BM213" s="33">
        <f t="shared" si="889"/>
        <v>0</v>
      </c>
      <c r="BN213" s="33">
        <f t="shared" si="890"/>
        <v>5.8E-4</v>
      </c>
      <c r="BO213" s="33">
        <f t="shared" si="721"/>
        <v>-4.6999999999999999E-4</v>
      </c>
      <c r="BP213" s="33">
        <f t="shared" si="722"/>
        <v>7.5000000000000002E-4</v>
      </c>
      <c r="BQ213" s="33">
        <f t="shared" si="723"/>
        <v>0.46</v>
      </c>
      <c r="BR213" s="33">
        <f t="shared" si="892"/>
        <v>0</v>
      </c>
      <c r="BS213" s="116">
        <f t="shared" si="907"/>
        <v>0</v>
      </c>
      <c r="BT213" s="122">
        <f t="shared" si="907"/>
        <v>1.5</v>
      </c>
      <c r="BU213" s="33">
        <f t="shared" si="849"/>
        <v>0</v>
      </c>
      <c r="BV213" s="33">
        <f t="shared" si="893"/>
        <v>6.7024E-2</v>
      </c>
      <c r="BW213" s="33">
        <f t="shared" si="894"/>
        <v>0.109636</v>
      </c>
      <c r="BX213" s="77">
        <f t="shared" si="919"/>
        <v>30.45</v>
      </c>
      <c r="BY213" s="77">
        <f t="shared" si="920"/>
        <v>1.94</v>
      </c>
      <c r="BZ213" s="78">
        <f t="shared" si="908"/>
        <v>0</v>
      </c>
      <c r="CA213" s="77">
        <f t="shared" si="678"/>
        <v>126433.88</v>
      </c>
      <c r="CB213" s="77">
        <f t="shared" si="895"/>
        <v>523989.07999999996</v>
      </c>
      <c r="CC213" s="77">
        <f t="shared" si="909"/>
        <v>92567.910872799985</v>
      </c>
      <c r="CD213" s="77"/>
      <c r="CE213" s="27"/>
      <c r="CF213" s="79">
        <f>+CF205</f>
        <v>0</v>
      </c>
      <c r="CG213" s="79"/>
      <c r="CH213" s="79">
        <f t="shared" si="897"/>
        <v>1</v>
      </c>
      <c r="CI213" s="72">
        <f t="shared" si="898"/>
        <v>7117500</v>
      </c>
      <c r="CJ213" s="72">
        <f t="shared" si="899"/>
        <v>0</v>
      </c>
      <c r="CK213" s="27"/>
      <c r="CL213" s="27"/>
      <c r="CM213" s="87"/>
      <c r="CN213" s="27">
        <f t="shared" si="807"/>
        <v>-1.45</v>
      </c>
      <c r="CO213" s="27">
        <f t="shared" si="797"/>
        <v>-21750</v>
      </c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27"/>
      <c r="HZ213" s="27"/>
      <c r="IA213" s="27"/>
      <c r="IB213" s="27"/>
      <c r="IC213" s="27"/>
      <c r="ID213" s="27"/>
      <c r="IE213" s="27"/>
      <c r="IF213" s="27"/>
      <c r="IG213" s="27"/>
      <c r="IH213" s="27"/>
    </row>
    <row r="214" spans="1:242">
      <c r="A214" s="28" t="e">
        <f t="shared" si="910"/>
        <v>#REF!</v>
      </c>
      <c r="B214" s="27"/>
      <c r="C214" s="28"/>
      <c r="D214" s="27"/>
      <c r="E214" s="18"/>
      <c r="F214" s="27"/>
      <c r="G214" s="72">
        <v>20000</v>
      </c>
      <c r="H214" s="72"/>
      <c r="I214" s="72">
        <v>1000</v>
      </c>
      <c r="J214" s="71"/>
      <c r="K214" s="72">
        <f t="shared" si="872"/>
        <v>9490000</v>
      </c>
      <c r="L214" s="73"/>
      <c r="M214" s="23">
        <f t="shared" si="873"/>
        <v>1096812.9574222001</v>
      </c>
      <c r="N214" s="23"/>
      <c r="O214" s="130">
        <f t="shared" si="787"/>
        <v>1229507.3389682001</v>
      </c>
      <c r="P214" s="74"/>
      <c r="Q214" s="23">
        <f t="shared" si="900"/>
        <v>132694.38</v>
      </c>
      <c r="R214" s="65"/>
      <c r="S214" s="26">
        <f t="shared" si="901"/>
        <v>0.121</v>
      </c>
      <c r="T214" s="27"/>
      <c r="U214" s="29">
        <f t="shared" si="798"/>
        <v>276</v>
      </c>
      <c r="V214" s="30">
        <f t="shared" si="911"/>
        <v>3.7749999999999999E-2</v>
      </c>
      <c r="W214" s="30">
        <f t="shared" si="912"/>
        <v>3.7749999999999999E-2</v>
      </c>
      <c r="X214" s="30">
        <f t="shared" si="902"/>
        <v>0</v>
      </c>
      <c r="Y214" s="30">
        <f t="shared" si="902"/>
        <v>0</v>
      </c>
      <c r="Z214" s="30">
        <f t="shared" si="902"/>
        <v>0</v>
      </c>
      <c r="AA214" s="84">
        <f t="shared" si="876"/>
        <v>859103.5</v>
      </c>
      <c r="AB214" s="32"/>
      <c r="AC214" s="33">
        <f t="shared" si="745"/>
        <v>1</v>
      </c>
      <c r="AD214" s="15">
        <f t="shared" si="763"/>
        <v>5.7300000000000005E-4</v>
      </c>
      <c r="AE214" s="33">
        <f t="shared" si="913"/>
        <v>1.2200000000000003E-2</v>
      </c>
      <c r="AF214" s="33">
        <f t="shared" si="903"/>
        <v>0</v>
      </c>
      <c r="AG214" s="33">
        <f t="shared" si="914"/>
        <v>5.8E-4</v>
      </c>
      <c r="AH214" s="33">
        <f t="shared" si="914"/>
        <v>-4.6999999999999999E-4</v>
      </c>
      <c r="AI214" s="30">
        <f t="shared" si="914"/>
        <v>7.5000000000000002E-4</v>
      </c>
      <c r="AJ214" s="30">
        <f t="shared" si="914"/>
        <v>0.46</v>
      </c>
      <c r="AK214" s="76">
        <f t="shared" si="904"/>
        <v>0</v>
      </c>
      <c r="AL214" s="76">
        <f t="shared" si="915"/>
        <v>0</v>
      </c>
      <c r="AM214" s="76">
        <f t="shared" si="915"/>
        <v>6.7024E-2</v>
      </c>
      <c r="AN214" s="76">
        <f t="shared" si="915"/>
        <v>0.109636</v>
      </c>
      <c r="AO214" s="77">
        <f t="shared" si="916"/>
        <v>24.94</v>
      </c>
      <c r="AP214" s="78">
        <f t="shared" si="916"/>
        <v>1.78</v>
      </c>
      <c r="AQ214" s="78">
        <f t="shared" si="917"/>
        <v>0</v>
      </c>
      <c r="AR214" s="77">
        <f t="shared" si="878"/>
        <v>138578.17000000001</v>
      </c>
      <c r="AS214" s="77">
        <f t="shared" si="879"/>
        <v>561141.67000000004</v>
      </c>
      <c r="AT214" s="77">
        <f t="shared" si="905"/>
        <v>99131.28742220001</v>
      </c>
      <c r="AU214" s="27"/>
      <c r="AV214" s="79">
        <f>+AV205</f>
        <v>0.65</v>
      </c>
      <c r="AW214" s="79"/>
      <c r="AX214" s="79">
        <f t="shared" si="881"/>
        <v>1</v>
      </c>
      <c r="AY214" s="72">
        <f t="shared" si="882"/>
        <v>9490000</v>
      </c>
      <c r="AZ214" s="72">
        <f t="shared" si="883"/>
        <v>0</v>
      </c>
      <c r="BA214" s="27"/>
      <c r="BB214" s="29">
        <f t="shared" ref="BB214:BG214" si="927">BB213</f>
        <v>276</v>
      </c>
      <c r="BC214" s="30">
        <f t="shared" si="927"/>
        <v>3.7440000000000001E-2</v>
      </c>
      <c r="BD214" s="30">
        <f t="shared" si="927"/>
        <v>3.7440000000000001E-2</v>
      </c>
      <c r="BE214" s="30">
        <f t="shared" si="927"/>
        <v>0</v>
      </c>
      <c r="BF214" s="30">
        <f t="shared" si="927"/>
        <v>0</v>
      </c>
      <c r="BG214" s="30">
        <f t="shared" si="927"/>
        <v>0</v>
      </c>
      <c r="BH214" s="84">
        <f t="shared" si="884"/>
        <v>966521.6</v>
      </c>
      <c r="BI214" s="33">
        <f t="shared" si="885"/>
        <v>0</v>
      </c>
      <c r="BJ214" s="33">
        <f t="shared" si="886"/>
        <v>1</v>
      </c>
      <c r="BK214" s="33">
        <f t="shared" si="887"/>
        <v>5.7300000000000005E-4</v>
      </c>
      <c r="BL214" s="33">
        <f t="shared" si="888"/>
        <v>1.2200000000000003E-2</v>
      </c>
      <c r="BM214" s="33">
        <f t="shared" si="889"/>
        <v>0</v>
      </c>
      <c r="BN214" s="33">
        <f t="shared" si="890"/>
        <v>5.8E-4</v>
      </c>
      <c r="BO214" s="33">
        <f t="shared" si="721"/>
        <v>-4.6999999999999999E-4</v>
      </c>
      <c r="BP214" s="33">
        <f t="shared" si="722"/>
        <v>7.5000000000000002E-4</v>
      </c>
      <c r="BQ214" s="33">
        <f t="shared" si="723"/>
        <v>0.46</v>
      </c>
      <c r="BR214" s="33">
        <f t="shared" si="892"/>
        <v>0</v>
      </c>
      <c r="BS214" s="116">
        <f t="shared" si="907"/>
        <v>0</v>
      </c>
      <c r="BT214" s="122">
        <f t="shared" si="907"/>
        <v>1.5</v>
      </c>
      <c r="BU214" s="33">
        <f t="shared" si="849"/>
        <v>0</v>
      </c>
      <c r="BV214" s="33">
        <f t="shared" si="893"/>
        <v>6.7024E-2</v>
      </c>
      <c r="BW214" s="33">
        <f t="shared" si="894"/>
        <v>0.109636</v>
      </c>
      <c r="BX214" s="77">
        <f t="shared" si="919"/>
        <v>30.45</v>
      </c>
      <c r="BY214" s="77">
        <f t="shared" si="920"/>
        <v>1.94</v>
      </c>
      <c r="BZ214" s="78">
        <f t="shared" si="908"/>
        <v>0</v>
      </c>
      <c r="CA214" s="77">
        <f t="shared" si="678"/>
        <v>168578.17</v>
      </c>
      <c r="CB214" s="77">
        <f t="shared" si="895"/>
        <v>698559.77</v>
      </c>
      <c r="CC214" s="77">
        <f t="shared" si="909"/>
        <v>123407.56896820001</v>
      </c>
      <c r="CD214" s="77"/>
      <c r="CE214" s="27"/>
      <c r="CF214" s="79">
        <f>+CF205</f>
        <v>0</v>
      </c>
      <c r="CG214" s="79"/>
      <c r="CH214" s="79">
        <f t="shared" si="897"/>
        <v>1</v>
      </c>
      <c r="CI214" s="72">
        <f t="shared" si="898"/>
        <v>9490000</v>
      </c>
      <c r="CJ214" s="72">
        <f t="shared" si="899"/>
        <v>0</v>
      </c>
      <c r="CK214" s="27"/>
      <c r="CL214" s="27"/>
      <c r="CM214" s="87"/>
      <c r="CN214" s="27">
        <f t="shared" si="807"/>
        <v>-1.45</v>
      </c>
      <c r="CO214" s="27">
        <f t="shared" si="797"/>
        <v>-29000</v>
      </c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27"/>
      <c r="HZ214" s="27"/>
      <c r="IA214" s="27"/>
      <c r="IB214" s="27"/>
      <c r="IC214" s="27"/>
      <c r="ID214" s="27"/>
      <c r="IE214" s="27"/>
      <c r="IF214" s="27"/>
      <c r="IG214" s="27"/>
      <c r="IH214" s="27"/>
    </row>
    <row r="215" spans="1:242">
      <c r="A215" s="28"/>
      <c r="B215" s="27"/>
      <c r="C215" s="28"/>
      <c r="D215" s="27"/>
      <c r="E215" s="18"/>
      <c r="F215" s="27"/>
      <c r="G215" s="72"/>
      <c r="H215" s="72"/>
      <c r="I215" s="72"/>
      <c r="J215" s="71"/>
      <c r="K215" s="72"/>
      <c r="L215" s="73"/>
      <c r="M215" s="23"/>
      <c r="N215" s="23"/>
      <c r="O215" s="130"/>
      <c r="P215" s="74"/>
      <c r="Q215" s="23"/>
      <c r="R215" s="65"/>
      <c r="S215" s="26"/>
      <c r="T215" s="27"/>
      <c r="U215" s="29"/>
      <c r="V215" s="30"/>
      <c r="W215" s="30"/>
      <c r="X215" s="30"/>
      <c r="Y215" s="30"/>
      <c r="Z215" s="30"/>
      <c r="AA215" s="84"/>
      <c r="AB215" s="32"/>
      <c r="AC215" s="33"/>
      <c r="AE215" s="33"/>
      <c r="AF215" s="33"/>
      <c r="AG215" s="33"/>
      <c r="AH215" s="33"/>
      <c r="AI215" s="30"/>
      <c r="AJ215" s="30"/>
      <c r="AK215" s="76"/>
      <c r="AL215" s="76"/>
      <c r="AM215" s="76"/>
      <c r="AN215" s="76"/>
      <c r="AO215" s="77"/>
      <c r="AP215" s="78"/>
      <c r="AQ215" s="78"/>
      <c r="AR215" s="77"/>
      <c r="AS215" s="77"/>
      <c r="AT215" s="77"/>
      <c r="AU215" s="27"/>
      <c r="AV215" s="79"/>
      <c r="AW215" s="79"/>
      <c r="AX215" s="79"/>
      <c r="AY215" s="79"/>
      <c r="AZ215" s="79"/>
      <c r="BA215" s="27"/>
      <c r="BB215" s="29"/>
      <c r="BC215" s="30"/>
      <c r="BD215" s="30"/>
      <c r="BE215" s="30"/>
      <c r="BF215" s="30"/>
      <c r="BG215" s="30"/>
      <c r="BH215" s="84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116"/>
      <c r="BT215" s="116"/>
      <c r="BU215" s="33"/>
      <c r="BV215" s="33"/>
      <c r="BW215" s="33"/>
      <c r="BX215" s="77"/>
      <c r="BY215" s="77"/>
      <c r="BZ215" s="78"/>
      <c r="CA215" s="77"/>
      <c r="CB215" s="77"/>
      <c r="CC215" s="77"/>
      <c r="CD215" s="77"/>
      <c r="CE215" s="27"/>
      <c r="CF215" s="79"/>
      <c r="CG215" s="79"/>
      <c r="CH215" s="79"/>
      <c r="CI215" s="72"/>
      <c r="CJ215" s="72"/>
      <c r="CK215" s="27"/>
      <c r="CL215" s="27"/>
      <c r="CM215" s="87"/>
      <c r="CN215" s="27">
        <f t="shared" si="807"/>
        <v>-1.45</v>
      </c>
      <c r="CO215" s="27">
        <f t="shared" si="797"/>
        <v>0</v>
      </c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  <c r="GY215" s="27"/>
      <c r="GZ215" s="27"/>
      <c r="HA215" s="27"/>
      <c r="HB215" s="27"/>
      <c r="HC215" s="27"/>
      <c r="HD215" s="27"/>
      <c r="HE215" s="27"/>
      <c r="HF215" s="27"/>
      <c r="HG215" s="27"/>
      <c r="HH215" s="27"/>
      <c r="HI215" s="27"/>
      <c r="HJ215" s="27"/>
      <c r="HK215" s="27"/>
      <c r="HL215" s="27"/>
      <c r="HM215" s="27"/>
      <c r="HN215" s="27"/>
      <c r="HO215" s="27"/>
      <c r="HP215" s="27"/>
      <c r="HQ215" s="27"/>
      <c r="HR215" s="27"/>
      <c r="HS215" s="27"/>
      <c r="HT215" s="27"/>
      <c r="HU215" s="27"/>
      <c r="HV215" s="27"/>
      <c r="HW215" s="27"/>
      <c r="HX215" s="27"/>
      <c r="HY215" s="27"/>
      <c r="HZ215" s="27"/>
      <c r="IA215" s="27"/>
      <c r="IB215" s="27"/>
      <c r="IC215" s="27"/>
      <c r="ID215" s="27"/>
      <c r="IE215" s="27"/>
      <c r="IF215" s="27"/>
      <c r="IG215" s="27"/>
      <c r="IH215" s="27"/>
    </row>
    <row r="216" spans="1:242">
      <c r="A216" s="28" t="e">
        <f>A214+1</f>
        <v>#REF!</v>
      </c>
      <c r="B216" s="27"/>
      <c r="C216" s="69" t="s">
        <v>56</v>
      </c>
      <c r="D216" s="68"/>
      <c r="E216" s="69" t="s">
        <v>56</v>
      </c>
      <c r="F216" s="27"/>
      <c r="G216" s="72">
        <v>1000</v>
      </c>
      <c r="H216" s="72"/>
      <c r="I216" s="15">
        <v>0</v>
      </c>
      <c r="J216" s="71"/>
      <c r="K216" s="72">
        <f t="shared" ref="K216:K225" si="928">G216*730*AV216</f>
        <v>620500</v>
      </c>
      <c r="L216" s="73"/>
      <c r="M216" s="23">
        <f t="shared" ref="M216:M225" si="929">AA216+AR216+AT216</f>
        <v>62686.331485599992</v>
      </c>
      <c r="N216" s="23"/>
      <c r="O216" s="130">
        <f t="shared" si="787"/>
        <v>69258.375767999998</v>
      </c>
      <c r="P216" s="74"/>
      <c r="Q216" s="23">
        <f t="shared" ref="Q216" si="930">ROUND(O216-M216,2)</f>
        <v>6572.04</v>
      </c>
      <c r="R216" s="65"/>
      <c r="S216" s="26">
        <f t="shared" ref="S216" si="931">ROUND(Q216/M216,3)</f>
        <v>0.105</v>
      </c>
      <c r="T216" s="27"/>
      <c r="U216" s="29">
        <f t="shared" si="798"/>
        <v>276</v>
      </c>
      <c r="V216" s="30">
        <f t="shared" si="911"/>
        <v>3.7749999999999999E-2</v>
      </c>
      <c r="W216" s="30">
        <f t="shared" si="912"/>
        <v>3.7749999999999999E-2</v>
      </c>
      <c r="X216" s="30">
        <v>0</v>
      </c>
      <c r="Y216" s="30">
        <v>0</v>
      </c>
      <c r="Z216" s="30">
        <v>0</v>
      </c>
      <c r="AA216" s="84">
        <f t="shared" ref="AA216:AA225" si="932">ROUND(U216+(V216*AY216)+(W216*AZ216)+(AO216*G216)+(AP216*(I216)),2)</f>
        <v>48639.88</v>
      </c>
      <c r="AB216" s="32"/>
      <c r="AC216" s="33">
        <f t="shared" si="745"/>
        <v>1</v>
      </c>
      <c r="AD216" s="15">
        <f t="shared" si="763"/>
        <v>5.7300000000000005E-4</v>
      </c>
      <c r="AE216" s="33">
        <f t="shared" si="913"/>
        <v>1.2200000000000003E-2</v>
      </c>
      <c r="AF216" s="33">
        <f>AF$91</f>
        <v>0</v>
      </c>
      <c r="AG216" s="33">
        <f t="shared" si="914"/>
        <v>5.8E-4</v>
      </c>
      <c r="AH216" s="33">
        <f t="shared" si="914"/>
        <v>-4.6999999999999999E-4</v>
      </c>
      <c r="AI216" s="30">
        <f t="shared" si="914"/>
        <v>7.5000000000000002E-4</v>
      </c>
      <c r="AJ216" s="30">
        <f t="shared" si="914"/>
        <v>0.46</v>
      </c>
      <c r="AK216" s="76">
        <f t="shared" ref="AK216:AK225" si="933">AK205</f>
        <v>0</v>
      </c>
      <c r="AL216" s="76">
        <f t="shared" si="915"/>
        <v>0</v>
      </c>
      <c r="AM216" s="76">
        <f t="shared" si="915"/>
        <v>6.7024E-2</v>
      </c>
      <c r="AN216" s="76">
        <f t="shared" si="915"/>
        <v>0.109636</v>
      </c>
      <c r="AO216" s="77">
        <f t="shared" si="916"/>
        <v>24.94</v>
      </c>
      <c r="AP216" s="78">
        <f t="shared" si="916"/>
        <v>1.78</v>
      </c>
      <c r="AQ216" s="78">
        <f>AQ205</f>
        <v>0</v>
      </c>
      <c r="AR216" s="77">
        <f t="shared" ref="AR216:AR225" si="934">ROUND(AC216+(K216*(AD216+AE216+AF216+AG216+AI216+AK216+AH216))+(G216*AJ216),2)</f>
        <v>8920.2800000000007</v>
      </c>
      <c r="AS216" s="77">
        <f t="shared" ref="AS216:AS225" si="935">ROUND((AA216+AR216)-((CI216*$AZ$1)+(CJ216*$AZ$1)+(K216*AE216)),2)</f>
        <v>29017.16</v>
      </c>
      <c r="AT216" s="77">
        <f t="shared" ref="AT216" si="936">(AS216*AL216)+(AS216*AM216)+(AN216*AS216)</f>
        <v>5126.1714855999999</v>
      </c>
      <c r="AU216" s="27"/>
      <c r="AV216" s="79">
        <f>+E217</f>
        <v>0.85</v>
      </c>
      <c r="AW216" s="79"/>
      <c r="AX216" s="79">
        <f t="shared" si="881"/>
        <v>1</v>
      </c>
      <c r="AY216" s="72">
        <f t="shared" ref="AY216:AY225" si="937">IF(G216*500&lt;K216,G216*500,K216)</f>
        <v>500000</v>
      </c>
      <c r="AZ216" s="72">
        <f t="shared" ref="AZ216:AZ225" si="938">K216-AY216</f>
        <v>120500</v>
      </c>
      <c r="BA216" s="27"/>
      <c r="BB216" s="29">
        <f>BB205</f>
        <v>276</v>
      </c>
      <c r="BC216" s="30">
        <f>BC205</f>
        <v>3.7440000000000001E-2</v>
      </c>
      <c r="BD216" s="30">
        <f>BD205</f>
        <v>3.7440000000000001E-2</v>
      </c>
      <c r="BE216" s="30"/>
      <c r="BF216" s="30"/>
      <c r="BG216" s="30"/>
      <c r="BH216" s="84">
        <f t="shared" ref="BH216:BH225" si="939">ROUND(BB216+(BC216*CI216)+(BD216*CJ216)+(BX216*G216)+((I216)*BY216),2)</f>
        <v>53957.52</v>
      </c>
      <c r="BI216" s="33">
        <f t="shared" ref="BI216:BI225" si="940">AB216</f>
        <v>0</v>
      </c>
      <c r="BJ216" s="33">
        <f t="shared" ref="BJ216:BJ225" si="941">AC216</f>
        <v>1</v>
      </c>
      <c r="BK216" s="33">
        <f t="shared" ref="BK216:BK225" si="942">AD216</f>
        <v>5.7300000000000005E-4</v>
      </c>
      <c r="BL216" s="33">
        <f t="shared" ref="BL216:BL225" si="943">AE216</f>
        <v>1.2200000000000003E-2</v>
      </c>
      <c r="BM216" s="33">
        <f t="shared" ref="BM216:BM225" si="944">AF216</f>
        <v>0</v>
      </c>
      <c r="BN216" s="33">
        <f t="shared" ref="BN216:BN225" si="945">AG216</f>
        <v>5.8E-4</v>
      </c>
      <c r="BO216" s="33">
        <f>BO205</f>
        <v>-4.6999999999999999E-4</v>
      </c>
      <c r="BP216" s="33">
        <f t="shared" ref="BP216:BQ216" si="946">BP205</f>
        <v>7.5000000000000002E-4</v>
      </c>
      <c r="BQ216" s="33">
        <f t="shared" si="946"/>
        <v>0.46</v>
      </c>
      <c r="BR216" s="33">
        <f t="shared" ref="BR216:BR225" si="947">AK216</f>
        <v>0</v>
      </c>
      <c r="BS216" s="116">
        <f>BS205</f>
        <v>0</v>
      </c>
      <c r="BT216" s="122">
        <f t="shared" ref="BT216:BU216" si="948">BT205</f>
        <v>1.5</v>
      </c>
      <c r="BU216" s="33">
        <f t="shared" si="948"/>
        <v>0</v>
      </c>
      <c r="BV216" s="33">
        <f t="shared" ref="BV216:BV225" si="949">AM216</f>
        <v>6.7024E-2</v>
      </c>
      <c r="BW216" s="33">
        <f t="shared" ref="BW216:BW225" si="950">AN216</f>
        <v>0.109636</v>
      </c>
      <c r="BX216" s="77">
        <f>BX205</f>
        <v>30.45</v>
      </c>
      <c r="BY216" s="77">
        <f>BY205</f>
        <v>1.94</v>
      </c>
      <c r="BZ216" s="78">
        <f>BZ205</f>
        <v>0</v>
      </c>
      <c r="CA216" s="77">
        <f t="shared" si="678"/>
        <v>10420.280000000001</v>
      </c>
      <c r="CB216" s="77">
        <f t="shared" ref="CB216:CB225" si="951">(BH216+CA216)-((CI216*$AZ$1)+(CJ216*$AZ$1)+(K216*BL216))</f>
        <v>35834.799999999996</v>
      </c>
      <c r="CC216" s="77">
        <f t="shared" ref="CC216" si="952">(CB216*BU216)+(CB216*BV216)+(BW216*CB216)</f>
        <v>6330.5757679999988</v>
      </c>
      <c r="CD216" s="77"/>
      <c r="CE216" s="27"/>
      <c r="CF216" s="79">
        <f>+AL217</f>
        <v>0</v>
      </c>
      <c r="CG216" s="79"/>
      <c r="CH216" s="79">
        <f t="shared" ref="CH216:CH225" si="953">1-CG216</f>
        <v>1</v>
      </c>
      <c r="CI216" s="72">
        <f t="shared" ref="CI216:CI225" si="954">K216</f>
        <v>620500</v>
      </c>
      <c r="CJ216" s="72">
        <f t="shared" ref="CJ216:CJ225" si="955">K216-CI216</f>
        <v>0</v>
      </c>
      <c r="CK216" s="27"/>
      <c r="CL216" s="27"/>
      <c r="CM216" s="87"/>
      <c r="CN216" s="27">
        <f t="shared" si="807"/>
        <v>-1.45</v>
      </c>
      <c r="CO216" s="27">
        <f t="shared" si="797"/>
        <v>-1450</v>
      </c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  <c r="GY216" s="27"/>
      <c r="GZ216" s="27"/>
      <c r="HA216" s="27"/>
      <c r="HB216" s="27"/>
      <c r="HC216" s="27"/>
      <c r="HD216" s="27"/>
      <c r="HE216" s="27"/>
      <c r="HF216" s="27"/>
      <c r="HG216" s="27"/>
      <c r="HH216" s="27"/>
      <c r="HI216" s="27"/>
      <c r="HJ216" s="27"/>
      <c r="HK216" s="27"/>
      <c r="HL216" s="27"/>
      <c r="HM216" s="27"/>
      <c r="HN216" s="27"/>
      <c r="HO216" s="27"/>
      <c r="HP216" s="27"/>
      <c r="HQ216" s="27"/>
      <c r="HR216" s="27"/>
      <c r="HS216" s="27"/>
      <c r="HT216" s="27"/>
      <c r="HU216" s="27"/>
      <c r="HV216" s="27"/>
      <c r="HW216" s="27"/>
      <c r="HX216" s="27"/>
      <c r="HY216" s="27"/>
      <c r="HZ216" s="27"/>
      <c r="IA216" s="27"/>
      <c r="IB216" s="27"/>
      <c r="IC216" s="27"/>
      <c r="ID216" s="27"/>
      <c r="IE216" s="27"/>
      <c r="IF216" s="27"/>
      <c r="IG216" s="27"/>
      <c r="IH216" s="27"/>
    </row>
    <row r="217" spans="1:242">
      <c r="A217" s="28" t="e">
        <f t="shared" ref="A217:A225" si="956">A216+1</f>
        <v>#REF!</v>
      </c>
      <c r="B217" s="27"/>
      <c r="C217" s="28" t="s">
        <v>19</v>
      </c>
      <c r="D217" s="27"/>
      <c r="E217" s="85">
        <v>0.85</v>
      </c>
      <c r="F217" s="27"/>
      <c r="G217" s="72">
        <v>5000</v>
      </c>
      <c r="H217" s="72"/>
      <c r="I217" s="15">
        <v>0</v>
      </c>
      <c r="J217" s="71"/>
      <c r="K217" s="72">
        <f t="shared" si="928"/>
        <v>3102500</v>
      </c>
      <c r="L217" s="73"/>
      <c r="M217" s="23">
        <f t="shared" si="929"/>
        <v>312127.87108160002</v>
      </c>
      <c r="N217" s="23"/>
      <c r="O217" s="130">
        <f t="shared" si="787"/>
        <v>344988.11602680001</v>
      </c>
      <c r="P217" s="74"/>
      <c r="Q217" s="23">
        <f t="shared" ref="Q217:Q225" si="957">ROUND(O217-M217,2)</f>
        <v>32860.239999999998</v>
      </c>
      <c r="R217" s="65"/>
      <c r="S217" s="26">
        <f t="shared" ref="S217:S225" si="958">ROUND(Q217/M217,3)</f>
        <v>0.105</v>
      </c>
      <c r="T217" s="27"/>
      <c r="U217" s="29">
        <f t="shared" si="798"/>
        <v>276</v>
      </c>
      <c r="V217" s="30">
        <f t="shared" si="911"/>
        <v>3.7749999999999999E-2</v>
      </c>
      <c r="W217" s="30">
        <f t="shared" si="912"/>
        <v>3.7749999999999999E-2</v>
      </c>
      <c r="X217" s="30">
        <f t="shared" ref="X217:Z225" si="959">X216</f>
        <v>0</v>
      </c>
      <c r="Y217" s="30">
        <f t="shared" si="959"/>
        <v>0</v>
      </c>
      <c r="Z217" s="30">
        <f t="shared" si="959"/>
        <v>0</v>
      </c>
      <c r="AA217" s="84">
        <f t="shared" si="932"/>
        <v>242095.38</v>
      </c>
      <c r="AB217" s="32"/>
      <c r="AC217" s="33">
        <f t="shared" si="745"/>
        <v>1</v>
      </c>
      <c r="AD217" s="15">
        <f t="shared" si="763"/>
        <v>5.7300000000000005E-4</v>
      </c>
      <c r="AE217" s="33">
        <f t="shared" si="913"/>
        <v>1.2200000000000003E-2</v>
      </c>
      <c r="AF217" s="33">
        <f t="shared" ref="AF217:AF225" si="960">AF$91</f>
        <v>0</v>
      </c>
      <c r="AG217" s="33">
        <f t="shared" si="914"/>
        <v>5.8E-4</v>
      </c>
      <c r="AH217" s="33">
        <f t="shared" si="914"/>
        <v>-4.6999999999999999E-4</v>
      </c>
      <c r="AI217" s="30">
        <f t="shared" si="914"/>
        <v>7.5000000000000002E-4</v>
      </c>
      <c r="AJ217" s="30">
        <f t="shared" si="914"/>
        <v>0.46</v>
      </c>
      <c r="AK217" s="76">
        <f t="shared" si="933"/>
        <v>0</v>
      </c>
      <c r="AL217" s="76">
        <f t="shared" si="915"/>
        <v>0</v>
      </c>
      <c r="AM217" s="76">
        <f t="shared" si="915"/>
        <v>6.7024E-2</v>
      </c>
      <c r="AN217" s="76">
        <f t="shared" si="915"/>
        <v>0.109636</v>
      </c>
      <c r="AO217" s="77">
        <f t="shared" si="916"/>
        <v>24.94</v>
      </c>
      <c r="AP217" s="78">
        <f t="shared" si="916"/>
        <v>1.78</v>
      </c>
      <c r="AQ217" s="78">
        <f>AQ216</f>
        <v>0</v>
      </c>
      <c r="AR217" s="77">
        <f t="shared" si="934"/>
        <v>44597.38</v>
      </c>
      <c r="AS217" s="77">
        <f t="shared" si="935"/>
        <v>143977.76</v>
      </c>
      <c r="AT217" s="77">
        <f t="shared" ref="AT217:AT225" si="961">(AS217*AL217)+(AS217*AM217)+(AN217*AS217)</f>
        <v>25435.1110816</v>
      </c>
      <c r="AU217" s="27"/>
      <c r="AV217" s="79">
        <f>+AV216</f>
        <v>0.85</v>
      </c>
      <c r="AW217" s="79"/>
      <c r="AX217" s="79">
        <f t="shared" si="881"/>
        <v>1</v>
      </c>
      <c r="AY217" s="72">
        <f t="shared" si="937"/>
        <v>2500000</v>
      </c>
      <c r="AZ217" s="72">
        <f t="shared" si="938"/>
        <v>602500</v>
      </c>
      <c r="BA217" s="27"/>
      <c r="BB217" s="29">
        <f t="shared" ref="BB217:BG217" si="962">BB216</f>
        <v>276</v>
      </c>
      <c r="BC217" s="30">
        <f t="shared" si="962"/>
        <v>3.7440000000000001E-2</v>
      </c>
      <c r="BD217" s="30">
        <f t="shared" si="962"/>
        <v>3.7440000000000001E-2</v>
      </c>
      <c r="BE217" s="30">
        <f t="shared" si="962"/>
        <v>0</v>
      </c>
      <c r="BF217" s="30">
        <f t="shared" si="962"/>
        <v>0</v>
      </c>
      <c r="BG217" s="30">
        <f t="shared" si="962"/>
        <v>0</v>
      </c>
      <c r="BH217" s="84">
        <f t="shared" si="939"/>
        <v>268683.59999999998</v>
      </c>
      <c r="BI217" s="33">
        <f t="shared" si="940"/>
        <v>0</v>
      </c>
      <c r="BJ217" s="33">
        <f t="shared" si="941"/>
        <v>1</v>
      </c>
      <c r="BK217" s="33">
        <f t="shared" si="942"/>
        <v>5.7300000000000005E-4</v>
      </c>
      <c r="BL217" s="33">
        <f t="shared" si="943"/>
        <v>1.2200000000000003E-2</v>
      </c>
      <c r="BM217" s="33">
        <f t="shared" si="944"/>
        <v>0</v>
      </c>
      <c r="BN217" s="33">
        <f t="shared" si="945"/>
        <v>5.8E-4</v>
      </c>
      <c r="BO217" s="33">
        <f t="shared" si="721"/>
        <v>-4.6999999999999999E-4</v>
      </c>
      <c r="BP217" s="33">
        <f t="shared" si="722"/>
        <v>7.5000000000000002E-4</v>
      </c>
      <c r="BQ217" s="33">
        <f t="shared" si="723"/>
        <v>0.46</v>
      </c>
      <c r="BR217" s="33">
        <f t="shared" si="947"/>
        <v>0</v>
      </c>
      <c r="BS217" s="116">
        <f t="shared" si="907"/>
        <v>0</v>
      </c>
      <c r="BT217" s="122">
        <f t="shared" si="907"/>
        <v>1.5</v>
      </c>
      <c r="BU217" s="33">
        <f t="shared" si="849"/>
        <v>0</v>
      </c>
      <c r="BV217" s="33">
        <f t="shared" si="949"/>
        <v>6.7024E-2</v>
      </c>
      <c r="BW217" s="33">
        <f t="shared" si="950"/>
        <v>0.109636</v>
      </c>
      <c r="BX217" s="77">
        <f t="shared" ref="BX217:BY217" si="963">BX206</f>
        <v>30.45</v>
      </c>
      <c r="BY217" s="77">
        <f t="shared" si="963"/>
        <v>1.94</v>
      </c>
      <c r="BZ217" s="78">
        <f t="shared" ref="BZ217:BZ225" si="964">BZ216</f>
        <v>0</v>
      </c>
      <c r="CA217" s="77">
        <f t="shared" si="678"/>
        <v>52097.38</v>
      </c>
      <c r="CB217" s="77">
        <f t="shared" si="951"/>
        <v>178065.97999999998</v>
      </c>
      <c r="CC217" s="77">
        <f t="shared" ref="CC217:CC225" si="965">(CB217*BU217)+(CB217*BV217)+(BW217*CB217)</f>
        <v>31457.136026799999</v>
      </c>
      <c r="CD217" s="77"/>
      <c r="CE217" s="27"/>
      <c r="CF217" s="79">
        <f>+CF216</f>
        <v>0</v>
      </c>
      <c r="CG217" s="79"/>
      <c r="CH217" s="79">
        <f t="shared" si="953"/>
        <v>1</v>
      </c>
      <c r="CI217" s="72">
        <f t="shared" si="954"/>
        <v>3102500</v>
      </c>
      <c r="CJ217" s="72">
        <f t="shared" si="955"/>
        <v>0</v>
      </c>
      <c r="CK217" s="27"/>
      <c r="CL217" s="27"/>
      <c r="CM217" s="87"/>
      <c r="CN217" s="27">
        <f t="shared" si="807"/>
        <v>-1.45</v>
      </c>
      <c r="CO217" s="27">
        <f t="shared" si="797"/>
        <v>-7250</v>
      </c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  <c r="GY217" s="27"/>
      <c r="GZ217" s="27"/>
      <c r="HA217" s="27"/>
      <c r="HB217" s="27"/>
      <c r="HC217" s="27"/>
      <c r="HD217" s="27"/>
      <c r="HE217" s="27"/>
      <c r="HF217" s="27"/>
      <c r="HG217" s="27"/>
      <c r="HH217" s="27"/>
      <c r="HI217" s="27"/>
      <c r="HJ217" s="27"/>
      <c r="HK217" s="27"/>
      <c r="HL217" s="27"/>
      <c r="HM217" s="27"/>
      <c r="HN217" s="27"/>
      <c r="HO217" s="27"/>
      <c r="HP217" s="27"/>
      <c r="HQ217" s="27"/>
      <c r="HR217" s="27"/>
      <c r="HS217" s="27"/>
      <c r="HT217" s="27"/>
      <c r="HU217" s="27"/>
      <c r="HV217" s="27"/>
      <c r="HW217" s="27"/>
      <c r="HX217" s="27"/>
      <c r="HY217" s="27"/>
      <c r="HZ217" s="27"/>
      <c r="IA217" s="27"/>
      <c r="IB217" s="27"/>
      <c r="IC217" s="27"/>
      <c r="ID217" s="27"/>
      <c r="IE217" s="27"/>
      <c r="IF217" s="27"/>
      <c r="IG217" s="27"/>
      <c r="IH217" s="27"/>
    </row>
    <row r="218" spans="1:242">
      <c r="A218" s="28" t="e">
        <f t="shared" si="956"/>
        <v>#REF!</v>
      </c>
      <c r="B218" s="27"/>
      <c r="C218" s="65"/>
      <c r="D218" s="27"/>
      <c r="E218" s="85"/>
      <c r="F218" s="27"/>
      <c r="G218" s="72">
        <v>10000</v>
      </c>
      <c r="H218" s="72"/>
      <c r="I218" s="15">
        <v>0</v>
      </c>
      <c r="J218" s="71"/>
      <c r="K218" s="72">
        <f t="shared" si="928"/>
        <v>6205000</v>
      </c>
      <c r="L218" s="73"/>
      <c r="M218" s="23">
        <f t="shared" si="929"/>
        <v>623929.80734320008</v>
      </c>
      <c r="N218" s="23"/>
      <c r="O218" s="130">
        <f t="shared" si="787"/>
        <v>689650.30900020001</v>
      </c>
      <c r="P218" s="74"/>
      <c r="Q218" s="23">
        <f t="shared" si="957"/>
        <v>65720.5</v>
      </c>
      <c r="R218" s="65"/>
      <c r="S218" s="26">
        <f t="shared" si="958"/>
        <v>0.105</v>
      </c>
      <c r="T218" s="27"/>
      <c r="U218" s="29">
        <f t="shared" si="798"/>
        <v>276</v>
      </c>
      <c r="V218" s="30">
        <f t="shared" si="911"/>
        <v>3.7749999999999999E-2</v>
      </c>
      <c r="W218" s="30">
        <f t="shared" si="912"/>
        <v>3.7749999999999999E-2</v>
      </c>
      <c r="X218" s="30">
        <f t="shared" si="959"/>
        <v>0</v>
      </c>
      <c r="Y218" s="30">
        <f t="shared" si="959"/>
        <v>0</v>
      </c>
      <c r="Z218" s="30">
        <f t="shared" si="959"/>
        <v>0</v>
      </c>
      <c r="AA218" s="84">
        <f t="shared" si="932"/>
        <v>483914.75</v>
      </c>
      <c r="AB218" s="32"/>
      <c r="AC218" s="33">
        <f t="shared" si="745"/>
        <v>1</v>
      </c>
      <c r="AD218" s="15">
        <f t="shared" si="763"/>
        <v>5.7300000000000005E-4</v>
      </c>
      <c r="AE218" s="33">
        <f t="shared" si="913"/>
        <v>1.2200000000000003E-2</v>
      </c>
      <c r="AF218" s="33">
        <f t="shared" si="960"/>
        <v>0</v>
      </c>
      <c r="AG218" s="33">
        <f t="shared" si="914"/>
        <v>5.8E-4</v>
      </c>
      <c r="AH218" s="33">
        <f t="shared" si="914"/>
        <v>-4.6999999999999999E-4</v>
      </c>
      <c r="AI218" s="30">
        <f t="shared" si="914"/>
        <v>7.5000000000000002E-4</v>
      </c>
      <c r="AJ218" s="30">
        <f t="shared" si="914"/>
        <v>0.46</v>
      </c>
      <c r="AK218" s="76">
        <f t="shared" si="933"/>
        <v>0</v>
      </c>
      <c r="AL218" s="76">
        <f t="shared" si="915"/>
        <v>0</v>
      </c>
      <c r="AM218" s="76">
        <f t="shared" si="915"/>
        <v>6.7024E-2</v>
      </c>
      <c r="AN218" s="76">
        <f t="shared" si="915"/>
        <v>0.109636</v>
      </c>
      <c r="AO218" s="77">
        <f t="shared" si="916"/>
        <v>24.94</v>
      </c>
      <c r="AP218" s="78">
        <f t="shared" si="916"/>
        <v>1.78</v>
      </c>
      <c r="AQ218" s="78">
        <f t="shared" ref="AQ218:AQ225" si="966">AQ217</f>
        <v>0</v>
      </c>
      <c r="AR218" s="77">
        <f t="shared" si="934"/>
        <v>89193.77</v>
      </c>
      <c r="AS218" s="77">
        <f t="shared" si="935"/>
        <v>287678.52</v>
      </c>
      <c r="AT218" s="77">
        <f t="shared" si="961"/>
        <v>50821.287343200005</v>
      </c>
      <c r="AU218" s="27"/>
      <c r="AV218" s="79">
        <f>+AV216</f>
        <v>0.85</v>
      </c>
      <c r="AW218" s="79"/>
      <c r="AX218" s="79">
        <f t="shared" si="881"/>
        <v>1</v>
      </c>
      <c r="AY218" s="72">
        <f t="shared" si="937"/>
        <v>5000000</v>
      </c>
      <c r="AZ218" s="72">
        <f t="shared" si="938"/>
        <v>1205000</v>
      </c>
      <c r="BA218" s="27"/>
      <c r="BB218" s="29">
        <f t="shared" ref="BB218:BG218" si="967">BB217</f>
        <v>276</v>
      </c>
      <c r="BC218" s="30">
        <f t="shared" si="967"/>
        <v>3.7440000000000001E-2</v>
      </c>
      <c r="BD218" s="30">
        <f t="shared" si="967"/>
        <v>3.7440000000000001E-2</v>
      </c>
      <c r="BE218" s="30">
        <f t="shared" si="967"/>
        <v>0</v>
      </c>
      <c r="BF218" s="30">
        <f t="shared" si="967"/>
        <v>0</v>
      </c>
      <c r="BG218" s="30">
        <f t="shared" si="967"/>
        <v>0</v>
      </c>
      <c r="BH218" s="84">
        <f t="shared" si="939"/>
        <v>537091.19999999995</v>
      </c>
      <c r="BI218" s="33">
        <f t="shared" si="940"/>
        <v>0</v>
      </c>
      <c r="BJ218" s="33">
        <f t="shared" si="941"/>
        <v>1</v>
      </c>
      <c r="BK218" s="33">
        <f t="shared" si="942"/>
        <v>5.7300000000000005E-4</v>
      </c>
      <c r="BL218" s="33">
        <f t="shared" si="943"/>
        <v>1.2200000000000003E-2</v>
      </c>
      <c r="BM218" s="33">
        <f t="shared" si="944"/>
        <v>0</v>
      </c>
      <c r="BN218" s="33">
        <f t="shared" si="945"/>
        <v>5.8E-4</v>
      </c>
      <c r="BO218" s="33">
        <f t="shared" si="721"/>
        <v>-4.6999999999999999E-4</v>
      </c>
      <c r="BP218" s="33">
        <f t="shared" si="722"/>
        <v>7.5000000000000002E-4</v>
      </c>
      <c r="BQ218" s="33">
        <f t="shared" si="723"/>
        <v>0.46</v>
      </c>
      <c r="BR218" s="33">
        <f t="shared" si="947"/>
        <v>0</v>
      </c>
      <c r="BS218" s="116">
        <f t="shared" si="907"/>
        <v>0</v>
      </c>
      <c r="BT218" s="122">
        <f t="shared" si="907"/>
        <v>1.5</v>
      </c>
      <c r="BU218" s="33">
        <f t="shared" si="849"/>
        <v>0</v>
      </c>
      <c r="BV218" s="33">
        <f t="shared" si="949"/>
        <v>6.7024E-2</v>
      </c>
      <c r="BW218" s="33">
        <f t="shared" si="950"/>
        <v>0.109636</v>
      </c>
      <c r="BX218" s="77">
        <f t="shared" ref="BX218:BY218" si="968">BX207</f>
        <v>30.45</v>
      </c>
      <c r="BY218" s="77">
        <f t="shared" si="968"/>
        <v>1.94</v>
      </c>
      <c r="BZ218" s="78">
        <f t="shared" si="964"/>
        <v>0</v>
      </c>
      <c r="CA218" s="77">
        <f t="shared" si="678"/>
        <v>104193.77</v>
      </c>
      <c r="CB218" s="77">
        <f t="shared" si="951"/>
        <v>355854.97</v>
      </c>
      <c r="CC218" s="77">
        <f t="shared" si="965"/>
        <v>62865.339000199994</v>
      </c>
      <c r="CD218" s="77"/>
      <c r="CE218" s="27"/>
      <c r="CF218" s="79">
        <f>+CF216</f>
        <v>0</v>
      </c>
      <c r="CG218" s="79"/>
      <c r="CH218" s="79">
        <f t="shared" si="953"/>
        <v>1</v>
      </c>
      <c r="CI218" s="72">
        <f t="shared" si="954"/>
        <v>6205000</v>
      </c>
      <c r="CJ218" s="72">
        <f t="shared" si="955"/>
        <v>0</v>
      </c>
      <c r="CK218" s="27"/>
      <c r="CL218" s="27"/>
      <c r="CM218" s="87"/>
      <c r="CN218" s="27">
        <f t="shared" si="807"/>
        <v>-1.45</v>
      </c>
      <c r="CO218" s="27">
        <f t="shared" si="797"/>
        <v>-14500</v>
      </c>
      <c r="CP218" s="27"/>
      <c r="CQ218" s="27"/>
      <c r="CR218" s="27"/>
      <c r="CS218" s="27"/>
      <c r="CT218" s="27"/>
      <c r="CU218" s="27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7"/>
      <c r="EK218" s="27"/>
      <c r="EL218" s="27"/>
      <c r="EM218" s="27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7"/>
      <c r="FT218" s="27"/>
      <c r="FU218" s="27"/>
      <c r="FV218" s="27"/>
      <c r="FW218" s="27"/>
      <c r="FX218" s="27"/>
      <c r="FY218" s="27"/>
      <c r="FZ218" s="27"/>
      <c r="GA218" s="27"/>
      <c r="GB218" s="27"/>
      <c r="GC218" s="27"/>
      <c r="GD218" s="27"/>
      <c r="GE218" s="27"/>
      <c r="GF218" s="27"/>
      <c r="GG218" s="27"/>
      <c r="GH218" s="27"/>
      <c r="GI218" s="27"/>
      <c r="GJ218" s="27"/>
      <c r="GK218" s="27"/>
      <c r="GL218" s="27"/>
      <c r="GM218" s="27"/>
      <c r="GN218" s="27"/>
      <c r="GO218" s="27"/>
      <c r="GP218" s="27"/>
      <c r="GQ218" s="27"/>
      <c r="GR218" s="27"/>
      <c r="GS218" s="27"/>
      <c r="GT218" s="27"/>
      <c r="GU218" s="27"/>
      <c r="GV218" s="27"/>
      <c r="GW218" s="27"/>
      <c r="GX218" s="27"/>
      <c r="GY218" s="27"/>
      <c r="GZ218" s="27"/>
      <c r="HA218" s="27"/>
      <c r="HB218" s="27"/>
      <c r="HC218" s="27"/>
      <c r="HD218" s="27"/>
      <c r="HE218" s="27"/>
      <c r="HF218" s="27"/>
      <c r="HG218" s="27"/>
      <c r="HH218" s="27"/>
      <c r="HI218" s="27"/>
      <c r="HJ218" s="27"/>
      <c r="HK218" s="27"/>
      <c r="HL218" s="27"/>
      <c r="HM218" s="27"/>
      <c r="HN218" s="27"/>
      <c r="HO218" s="27"/>
      <c r="HP218" s="27"/>
      <c r="HQ218" s="27"/>
      <c r="HR218" s="27"/>
      <c r="HS218" s="27"/>
      <c r="HT218" s="27"/>
      <c r="HU218" s="27"/>
      <c r="HV218" s="27"/>
      <c r="HW218" s="27"/>
      <c r="HX218" s="27"/>
      <c r="HY218" s="27"/>
      <c r="HZ218" s="27"/>
      <c r="IA218" s="27"/>
      <c r="IB218" s="27"/>
      <c r="IC218" s="27"/>
      <c r="ID218" s="27"/>
      <c r="IE218" s="27"/>
      <c r="IF218" s="27"/>
      <c r="IG218" s="27"/>
      <c r="IH218" s="27"/>
    </row>
    <row r="219" spans="1:242">
      <c r="A219" s="28" t="e">
        <f t="shared" si="956"/>
        <v>#REF!</v>
      </c>
      <c r="B219" s="27"/>
      <c r="C219" s="28"/>
      <c r="D219" s="27"/>
      <c r="E219" s="18"/>
      <c r="F219" s="27"/>
      <c r="G219" s="72">
        <v>15000</v>
      </c>
      <c r="H219" s="72"/>
      <c r="I219" s="15">
        <v>0</v>
      </c>
      <c r="J219" s="71"/>
      <c r="K219" s="72">
        <f t="shared" si="928"/>
        <v>9307500</v>
      </c>
      <c r="L219" s="73"/>
      <c r="M219" s="23">
        <f t="shared" si="929"/>
        <v>935731.74360479997</v>
      </c>
      <c r="N219" s="23"/>
      <c r="O219" s="130">
        <f t="shared" si="787"/>
        <v>1034312.4902070002</v>
      </c>
      <c r="P219" s="74"/>
      <c r="Q219" s="23">
        <f t="shared" si="957"/>
        <v>98580.75</v>
      </c>
      <c r="R219" s="65"/>
      <c r="S219" s="26">
        <f t="shared" si="958"/>
        <v>0.105</v>
      </c>
      <c r="T219" s="27"/>
      <c r="U219" s="29">
        <f t="shared" si="798"/>
        <v>276</v>
      </c>
      <c r="V219" s="30">
        <f t="shared" si="911"/>
        <v>3.7749999999999999E-2</v>
      </c>
      <c r="W219" s="30">
        <f t="shared" si="912"/>
        <v>3.7749999999999999E-2</v>
      </c>
      <c r="X219" s="30">
        <f t="shared" si="959"/>
        <v>0</v>
      </c>
      <c r="Y219" s="30">
        <f t="shared" si="959"/>
        <v>0</v>
      </c>
      <c r="Z219" s="30">
        <f t="shared" si="959"/>
        <v>0</v>
      </c>
      <c r="AA219" s="84">
        <f t="shared" si="932"/>
        <v>725734.13</v>
      </c>
      <c r="AB219" s="32"/>
      <c r="AC219" s="33">
        <f t="shared" si="745"/>
        <v>1</v>
      </c>
      <c r="AD219" s="15">
        <f t="shared" si="763"/>
        <v>5.7300000000000005E-4</v>
      </c>
      <c r="AE219" s="33">
        <f t="shared" si="913"/>
        <v>1.2200000000000003E-2</v>
      </c>
      <c r="AF219" s="33">
        <f t="shared" si="960"/>
        <v>0</v>
      </c>
      <c r="AG219" s="33">
        <f t="shared" si="914"/>
        <v>5.8E-4</v>
      </c>
      <c r="AH219" s="33">
        <f t="shared" si="914"/>
        <v>-4.6999999999999999E-4</v>
      </c>
      <c r="AI219" s="30">
        <f t="shared" si="914"/>
        <v>7.5000000000000002E-4</v>
      </c>
      <c r="AJ219" s="30">
        <f t="shared" si="914"/>
        <v>0.46</v>
      </c>
      <c r="AK219" s="76">
        <f t="shared" si="933"/>
        <v>0</v>
      </c>
      <c r="AL219" s="76">
        <f t="shared" si="915"/>
        <v>0</v>
      </c>
      <c r="AM219" s="76">
        <f t="shared" si="915"/>
        <v>6.7024E-2</v>
      </c>
      <c r="AN219" s="76">
        <f t="shared" si="915"/>
        <v>0.109636</v>
      </c>
      <c r="AO219" s="77">
        <f t="shared" si="916"/>
        <v>24.94</v>
      </c>
      <c r="AP219" s="78">
        <f t="shared" si="916"/>
        <v>1.78</v>
      </c>
      <c r="AQ219" s="78">
        <f t="shared" si="966"/>
        <v>0</v>
      </c>
      <c r="AR219" s="77">
        <f t="shared" si="934"/>
        <v>133790.15</v>
      </c>
      <c r="AS219" s="77">
        <f t="shared" si="935"/>
        <v>431379.28</v>
      </c>
      <c r="AT219" s="77">
        <f t="shared" si="961"/>
        <v>76207.463604799996</v>
      </c>
      <c r="AU219" s="27"/>
      <c r="AV219" s="79">
        <f>+AV216</f>
        <v>0.85</v>
      </c>
      <c r="AW219" s="79"/>
      <c r="AX219" s="79">
        <f t="shared" si="881"/>
        <v>1</v>
      </c>
      <c r="AY219" s="72">
        <f t="shared" si="937"/>
        <v>7500000</v>
      </c>
      <c r="AZ219" s="72">
        <f t="shared" si="938"/>
        <v>1807500</v>
      </c>
      <c r="BA219" s="27"/>
      <c r="BB219" s="29">
        <f t="shared" ref="BB219:BG219" si="969">BB218</f>
        <v>276</v>
      </c>
      <c r="BC219" s="30">
        <f t="shared" si="969"/>
        <v>3.7440000000000001E-2</v>
      </c>
      <c r="BD219" s="30">
        <f t="shared" si="969"/>
        <v>3.7440000000000001E-2</v>
      </c>
      <c r="BE219" s="30">
        <f t="shared" si="969"/>
        <v>0</v>
      </c>
      <c r="BF219" s="30">
        <f t="shared" si="969"/>
        <v>0</v>
      </c>
      <c r="BG219" s="30">
        <f t="shared" si="969"/>
        <v>0</v>
      </c>
      <c r="BH219" s="84">
        <f t="shared" si="939"/>
        <v>805498.8</v>
      </c>
      <c r="BI219" s="33">
        <f t="shared" si="940"/>
        <v>0</v>
      </c>
      <c r="BJ219" s="33">
        <f t="shared" si="941"/>
        <v>1</v>
      </c>
      <c r="BK219" s="33">
        <f t="shared" si="942"/>
        <v>5.7300000000000005E-4</v>
      </c>
      <c r="BL219" s="33">
        <f t="shared" si="943"/>
        <v>1.2200000000000003E-2</v>
      </c>
      <c r="BM219" s="33">
        <f t="shared" si="944"/>
        <v>0</v>
      </c>
      <c r="BN219" s="33">
        <f t="shared" si="945"/>
        <v>5.8E-4</v>
      </c>
      <c r="BO219" s="33">
        <f t="shared" si="721"/>
        <v>-4.6999999999999999E-4</v>
      </c>
      <c r="BP219" s="33">
        <f t="shared" si="722"/>
        <v>7.5000000000000002E-4</v>
      </c>
      <c r="BQ219" s="33">
        <f t="shared" si="723"/>
        <v>0.46</v>
      </c>
      <c r="BR219" s="33">
        <f t="shared" si="947"/>
        <v>0</v>
      </c>
      <c r="BS219" s="116">
        <f t="shared" si="907"/>
        <v>0</v>
      </c>
      <c r="BT219" s="122">
        <f t="shared" si="907"/>
        <v>1.5</v>
      </c>
      <c r="BU219" s="33">
        <f t="shared" si="849"/>
        <v>0</v>
      </c>
      <c r="BV219" s="33">
        <f t="shared" si="949"/>
        <v>6.7024E-2</v>
      </c>
      <c r="BW219" s="33">
        <f t="shared" si="950"/>
        <v>0.109636</v>
      </c>
      <c r="BX219" s="77">
        <f t="shared" ref="BX219:BY219" si="970">BX208</f>
        <v>30.45</v>
      </c>
      <c r="BY219" s="77">
        <f t="shared" si="970"/>
        <v>1.94</v>
      </c>
      <c r="BZ219" s="78">
        <f t="shared" si="964"/>
        <v>0</v>
      </c>
      <c r="CA219" s="77">
        <f t="shared" si="678"/>
        <v>156290.15</v>
      </c>
      <c r="CB219" s="77">
        <f t="shared" si="951"/>
        <v>533643.95000000007</v>
      </c>
      <c r="CC219" s="77">
        <f t="shared" si="965"/>
        <v>94273.540207000013</v>
      </c>
      <c r="CD219" s="77"/>
      <c r="CE219" s="27"/>
      <c r="CF219" s="79">
        <f>+CF216</f>
        <v>0</v>
      </c>
      <c r="CG219" s="79"/>
      <c r="CH219" s="79">
        <f t="shared" si="953"/>
        <v>1</v>
      </c>
      <c r="CI219" s="72">
        <f t="shared" si="954"/>
        <v>9307500</v>
      </c>
      <c r="CJ219" s="72">
        <f t="shared" si="955"/>
        <v>0</v>
      </c>
      <c r="CK219" s="27"/>
      <c r="CL219" s="27"/>
      <c r="CM219" s="87"/>
      <c r="CN219" s="27">
        <f t="shared" si="807"/>
        <v>-1.45</v>
      </c>
      <c r="CO219" s="27">
        <f t="shared" si="797"/>
        <v>-21750</v>
      </c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  <c r="HE219" s="27"/>
      <c r="HF219" s="27"/>
      <c r="HG219" s="27"/>
      <c r="HH219" s="27"/>
      <c r="HI219" s="27"/>
      <c r="HJ219" s="27"/>
      <c r="HK219" s="27"/>
      <c r="HL219" s="27"/>
      <c r="HM219" s="27"/>
      <c r="HN219" s="27"/>
      <c r="HO219" s="27"/>
      <c r="HP219" s="27"/>
      <c r="HQ219" s="27"/>
      <c r="HR219" s="27"/>
      <c r="HS219" s="27"/>
      <c r="HT219" s="27"/>
      <c r="HU219" s="27"/>
      <c r="HV219" s="27"/>
      <c r="HW219" s="27"/>
      <c r="HX219" s="27"/>
      <c r="HY219" s="27"/>
      <c r="HZ219" s="27"/>
      <c r="IA219" s="27"/>
      <c r="IB219" s="27"/>
      <c r="IC219" s="27"/>
      <c r="ID219" s="27"/>
      <c r="IE219" s="27"/>
      <c r="IF219" s="27"/>
      <c r="IG219" s="27"/>
      <c r="IH219" s="27"/>
    </row>
    <row r="220" spans="1:242">
      <c r="A220" s="28" t="e">
        <f t="shared" si="956"/>
        <v>#REF!</v>
      </c>
      <c r="B220" s="27"/>
      <c r="C220" s="28"/>
      <c r="D220" s="27"/>
      <c r="E220" s="18"/>
      <c r="F220" s="27"/>
      <c r="G220" s="72">
        <v>20000</v>
      </c>
      <c r="H220" s="72"/>
      <c r="I220" s="15">
        <v>0</v>
      </c>
      <c r="J220" s="71"/>
      <c r="K220" s="72">
        <f t="shared" si="928"/>
        <v>12410000</v>
      </c>
      <c r="L220" s="73"/>
      <c r="M220" s="23">
        <f t="shared" si="929"/>
        <v>1247533.6680998001</v>
      </c>
      <c r="N220" s="23"/>
      <c r="O220" s="130">
        <f t="shared" si="787"/>
        <v>1378974.6714138</v>
      </c>
      <c r="P220" s="74"/>
      <c r="Q220" s="23">
        <f t="shared" si="957"/>
        <v>131441</v>
      </c>
      <c r="R220" s="65"/>
      <c r="S220" s="26">
        <f t="shared" si="958"/>
        <v>0.105</v>
      </c>
      <c r="T220" s="27"/>
      <c r="U220" s="29">
        <f t="shared" si="798"/>
        <v>276</v>
      </c>
      <c r="V220" s="30">
        <f t="shared" si="911"/>
        <v>3.7749999999999999E-2</v>
      </c>
      <c r="W220" s="30">
        <f t="shared" si="912"/>
        <v>3.7749999999999999E-2</v>
      </c>
      <c r="X220" s="30">
        <f t="shared" si="959"/>
        <v>0</v>
      </c>
      <c r="Y220" s="30">
        <f t="shared" si="959"/>
        <v>0</v>
      </c>
      <c r="Z220" s="30">
        <f t="shared" si="959"/>
        <v>0</v>
      </c>
      <c r="AA220" s="84">
        <f t="shared" si="932"/>
        <v>967553.5</v>
      </c>
      <c r="AB220" s="32"/>
      <c r="AC220" s="33">
        <f t="shared" si="745"/>
        <v>1</v>
      </c>
      <c r="AD220" s="15">
        <f t="shared" si="763"/>
        <v>5.7300000000000005E-4</v>
      </c>
      <c r="AE220" s="33">
        <f t="shared" si="913"/>
        <v>1.2200000000000003E-2</v>
      </c>
      <c r="AF220" s="33">
        <f t="shared" si="960"/>
        <v>0</v>
      </c>
      <c r="AG220" s="33">
        <f t="shared" si="914"/>
        <v>5.8E-4</v>
      </c>
      <c r="AH220" s="33">
        <f t="shared" si="914"/>
        <v>-4.6999999999999999E-4</v>
      </c>
      <c r="AI220" s="30">
        <f t="shared" si="914"/>
        <v>7.5000000000000002E-4</v>
      </c>
      <c r="AJ220" s="30">
        <f t="shared" si="914"/>
        <v>0.46</v>
      </c>
      <c r="AK220" s="76">
        <f t="shared" si="933"/>
        <v>0</v>
      </c>
      <c r="AL220" s="76">
        <f t="shared" si="915"/>
        <v>0</v>
      </c>
      <c r="AM220" s="76">
        <f t="shared" si="915"/>
        <v>6.7024E-2</v>
      </c>
      <c r="AN220" s="76">
        <f t="shared" si="915"/>
        <v>0.109636</v>
      </c>
      <c r="AO220" s="77">
        <f t="shared" si="916"/>
        <v>24.94</v>
      </c>
      <c r="AP220" s="78">
        <f t="shared" si="916"/>
        <v>1.78</v>
      </c>
      <c r="AQ220" s="78">
        <f t="shared" si="966"/>
        <v>0</v>
      </c>
      <c r="AR220" s="77">
        <f t="shared" si="934"/>
        <v>178386.53</v>
      </c>
      <c r="AS220" s="77">
        <f t="shared" si="935"/>
        <v>575080.03</v>
      </c>
      <c r="AT220" s="77">
        <f t="shared" si="961"/>
        <v>101593.63809980001</v>
      </c>
      <c r="AU220" s="27"/>
      <c r="AV220" s="79">
        <f>+AV216</f>
        <v>0.85</v>
      </c>
      <c r="AW220" s="79"/>
      <c r="AX220" s="79">
        <f t="shared" si="881"/>
        <v>1</v>
      </c>
      <c r="AY220" s="72">
        <f t="shared" si="937"/>
        <v>10000000</v>
      </c>
      <c r="AZ220" s="72">
        <f t="shared" si="938"/>
        <v>2410000</v>
      </c>
      <c r="BA220" s="27"/>
      <c r="BB220" s="29">
        <f t="shared" ref="BB220:BG220" si="971">BB219</f>
        <v>276</v>
      </c>
      <c r="BC220" s="30">
        <f t="shared" si="971"/>
        <v>3.7440000000000001E-2</v>
      </c>
      <c r="BD220" s="30">
        <f t="shared" si="971"/>
        <v>3.7440000000000001E-2</v>
      </c>
      <c r="BE220" s="30">
        <f t="shared" si="971"/>
        <v>0</v>
      </c>
      <c r="BF220" s="30">
        <f t="shared" si="971"/>
        <v>0</v>
      </c>
      <c r="BG220" s="30">
        <f t="shared" si="971"/>
        <v>0</v>
      </c>
      <c r="BH220" s="84">
        <f t="shared" si="939"/>
        <v>1073906.3999999999</v>
      </c>
      <c r="BI220" s="33">
        <f t="shared" si="940"/>
        <v>0</v>
      </c>
      <c r="BJ220" s="33">
        <f t="shared" si="941"/>
        <v>1</v>
      </c>
      <c r="BK220" s="33">
        <f t="shared" si="942"/>
        <v>5.7300000000000005E-4</v>
      </c>
      <c r="BL220" s="33">
        <f t="shared" si="943"/>
        <v>1.2200000000000003E-2</v>
      </c>
      <c r="BM220" s="33">
        <f t="shared" si="944"/>
        <v>0</v>
      </c>
      <c r="BN220" s="33">
        <f t="shared" si="945"/>
        <v>5.8E-4</v>
      </c>
      <c r="BO220" s="33">
        <f t="shared" si="721"/>
        <v>-4.6999999999999999E-4</v>
      </c>
      <c r="BP220" s="33">
        <f t="shared" si="722"/>
        <v>7.5000000000000002E-4</v>
      </c>
      <c r="BQ220" s="33">
        <f t="shared" si="723"/>
        <v>0.46</v>
      </c>
      <c r="BR220" s="33">
        <f t="shared" si="947"/>
        <v>0</v>
      </c>
      <c r="BS220" s="116">
        <f t="shared" si="907"/>
        <v>0</v>
      </c>
      <c r="BT220" s="122">
        <f t="shared" si="907"/>
        <v>1.5</v>
      </c>
      <c r="BU220" s="33">
        <f t="shared" si="849"/>
        <v>0</v>
      </c>
      <c r="BV220" s="33">
        <f t="shared" si="949"/>
        <v>6.7024E-2</v>
      </c>
      <c r="BW220" s="33">
        <f t="shared" si="950"/>
        <v>0.109636</v>
      </c>
      <c r="BX220" s="77">
        <f t="shared" ref="BX220:BY220" si="972">BX209</f>
        <v>30.45</v>
      </c>
      <c r="BY220" s="77">
        <f t="shared" si="972"/>
        <v>1.94</v>
      </c>
      <c r="BZ220" s="78">
        <f t="shared" si="964"/>
        <v>0</v>
      </c>
      <c r="CA220" s="77">
        <f t="shared" si="678"/>
        <v>208386.53</v>
      </c>
      <c r="CB220" s="77">
        <f t="shared" si="951"/>
        <v>711432.92999999993</v>
      </c>
      <c r="CC220" s="77">
        <f t="shared" si="965"/>
        <v>125681.74141379999</v>
      </c>
      <c r="CD220" s="77"/>
      <c r="CE220" s="27"/>
      <c r="CF220" s="79">
        <f>+CF216</f>
        <v>0</v>
      </c>
      <c r="CG220" s="79"/>
      <c r="CH220" s="79">
        <f t="shared" si="953"/>
        <v>1</v>
      </c>
      <c r="CI220" s="72">
        <f t="shared" si="954"/>
        <v>12410000</v>
      </c>
      <c r="CJ220" s="72">
        <f t="shared" si="955"/>
        <v>0</v>
      </c>
      <c r="CK220" s="27"/>
      <c r="CL220" s="27"/>
      <c r="CM220" s="87"/>
      <c r="CN220" s="27">
        <f t="shared" si="807"/>
        <v>-1.45</v>
      </c>
      <c r="CO220" s="27">
        <f t="shared" si="797"/>
        <v>-29000</v>
      </c>
      <c r="CP220" s="27"/>
      <c r="CQ220" s="27"/>
      <c r="CR220" s="27"/>
      <c r="CS220" s="27"/>
      <c r="CT220" s="27"/>
      <c r="CU220" s="27"/>
      <c r="CV220" s="27"/>
      <c r="CW220" s="27"/>
      <c r="CX220" s="27"/>
      <c r="CY220" s="27"/>
      <c r="CZ220" s="27"/>
      <c r="DA220" s="27"/>
      <c r="DB220" s="27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7"/>
      <c r="EK220" s="27"/>
      <c r="EL220" s="27"/>
      <c r="EM220" s="27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7"/>
      <c r="FT220" s="27"/>
      <c r="FU220" s="27"/>
      <c r="FV220" s="27"/>
      <c r="FW220" s="27"/>
      <c r="FX220" s="27"/>
      <c r="FY220" s="27"/>
      <c r="FZ220" s="27"/>
      <c r="GA220" s="27"/>
      <c r="GB220" s="27"/>
      <c r="GC220" s="27"/>
      <c r="GD220" s="27"/>
      <c r="GE220" s="27"/>
      <c r="GF220" s="27"/>
      <c r="GG220" s="27"/>
      <c r="GH220" s="27"/>
      <c r="GI220" s="27"/>
      <c r="GJ220" s="27"/>
      <c r="GK220" s="27"/>
      <c r="GL220" s="27"/>
      <c r="GM220" s="27"/>
      <c r="GN220" s="27"/>
      <c r="GO220" s="27"/>
      <c r="GP220" s="27"/>
      <c r="GQ220" s="27"/>
      <c r="GR220" s="27"/>
      <c r="GS220" s="27"/>
      <c r="GT220" s="27"/>
      <c r="GU220" s="27"/>
      <c r="GV220" s="27"/>
      <c r="GW220" s="27"/>
      <c r="GX220" s="27"/>
      <c r="GY220" s="27"/>
      <c r="GZ220" s="27"/>
      <c r="HA220" s="27"/>
      <c r="HB220" s="27"/>
      <c r="HC220" s="27"/>
      <c r="HD220" s="27"/>
      <c r="HE220" s="27"/>
      <c r="HF220" s="27"/>
      <c r="HG220" s="27"/>
      <c r="HH220" s="27"/>
      <c r="HI220" s="27"/>
      <c r="HJ220" s="27"/>
      <c r="HK220" s="27"/>
      <c r="HL220" s="27"/>
      <c r="HM220" s="27"/>
      <c r="HN220" s="27"/>
      <c r="HO220" s="27"/>
      <c r="HP220" s="27"/>
      <c r="HQ220" s="27"/>
      <c r="HR220" s="27"/>
      <c r="HS220" s="27"/>
      <c r="HT220" s="27"/>
      <c r="HU220" s="27"/>
      <c r="HV220" s="27"/>
      <c r="HW220" s="27"/>
      <c r="HX220" s="27"/>
      <c r="HY220" s="27"/>
      <c r="HZ220" s="27"/>
      <c r="IA220" s="27"/>
      <c r="IB220" s="27"/>
      <c r="IC220" s="27"/>
      <c r="ID220" s="27"/>
      <c r="IE220" s="27"/>
      <c r="IF220" s="27"/>
      <c r="IG220" s="27"/>
      <c r="IH220" s="27"/>
    </row>
    <row r="221" spans="1:242">
      <c r="A221" s="28" t="e">
        <f t="shared" si="956"/>
        <v>#REF!</v>
      </c>
      <c r="B221" s="27"/>
      <c r="C221" s="28"/>
      <c r="D221" s="27"/>
      <c r="E221" s="18"/>
      <c r="F221" s="27"/>
      <c r="G221" s="72">
        <v>1000</v>
      </c>
      <c r="H221" s="72"/>
      <c r="I221" s="72">
        <v>200</v>
      </c>
      <c r="J221" s="71"/>
      <c r="K221" s="72">
        <f t="shared" si="928"/>
        <v>620500</v>
      </c>
      <c r="L221" s="73"/>
      <c r="M221" s="23">
        <f t="shared" si="929"/>
        <v>63105.222445599997</v>
      </c>
      <c r="N221" s="23"/>
      <c r="O221" s="130">
        <f t="shared" si="787"/>
        <v>69714.91984799999</v>
      </c>
      <c r="P221" s="74"/>
      <c r="Q221" s="23">
        <f t="shared" si="957"/>
        <v>6609.7</v>
      </c>
      <c r="R221" s="65"/>
      <c r="S221" s="26">
        <f t="shared" si="958"/>
        <v>0.105</v>
      </c>
      <c r="T221" s="27"/>
      <c r="U221" s="29">
        <f t="shared" si="798"/>
        <v>276</v>
      </c>
      <c r="V221" s="30">
        <f t="shared" si="911"/>
        <v>3.7749999999999999E-2</v>
      </c>
      <c r="W221" s="30">
        <f t="shared" si="912"/>
        <v>3.7749999999999999E-2</v>
      </c>
      <c r="X221" s="30">
        <f t="shared" si="959"/>
        <v>0</v>
      </c>
      <c r="Y221" s="30">
        <f t="shared" si="959"/>
        <v>0</v>
      </c>
      <c r="Z221" s="30">
        <f t="shared" si="959"/>
        <v>0</v>
      </c>
      <c r="AA221" s="84">
        <f t="shared" si="932"/>
        <v>48995.88</v>
      </c>
      <c r="AB221" s="32"/>
      <c r="AC221" s="33">
        <f t="shared" si="745"/>
        <v>1</v>
      </c>
      <c r="AD221" s="15">
        <f t="shared" si="763"/>
        <v>5.7300000000000005E-4</v>
      </c>
      <c r="AE221" s="33">
        <f t="shared" si="913"/>
        <v>1.2200000000000003E-2</v>
      </c>
      <c r="AF221" s="33">
        <f t="shared" si="960"/>
        <v>0</v>
      </c>
      <c r="AG221" s="33">
        <f t="shared" si="914"/>
        <v>5.8E-4</v>
      </c>
      <c r="AH221" s="33">
        <f t="shared" si="914"/>
        <v>-4.6999999999999999E-4</v>
      </c>
      <c r="AI221" s="30">
        <f t="shared" si="914"/>
        <v>7.5000000000000002E-4</v>
      </c>
      <c r="AJ221" s="30">
        <f t="shared" si="914"/>
        <v>0.46</v>
      </c>
      <c r="AK221" s="76">
        <f t="shared" si="933"/>
        <v>0</v>
      </c>
      <c r="AL221" s="76">
        <f t="shared" si="915"/>
        <v>0</v>
      </c>
      <c r="AM221" s="76">
        <f t="shared" si="915"/>
        <v>6.7024E-2</v>
      </c>
      <c r="AN221" s="76">
        <f t="shared" si="915"/>
        <v>0.109636</v>
      </c>
      <c r="AO221" s="77">
        <f t="shared" si="916"/>
        <v>24.94</v>
      </c>
      <c r="AP221" s="78">
        <f t="shared" si="916"/>
        <v>1.78</v>
      </c>
      <c r="AQ221" s="78">
        <f t="shared" si="966"/>
        <v>0</v>
      </c>
      <c r="AR221" s="77">
        <f t="shared" si="934"/>
        <v>8920.2800000000007</v>
      </c>
      <c r="AS221" s="77">
        <f t="shared" si="935"/>
        <v>29373.16</v>
      </c>
      <c r="AT221" s="77">
        <f t="shared" si="961"/>
        <v>5189.0624455999996</v>
      </c>
      <c r="AU221" s="27"/>
      <c r="AV221" s="79">
        <f>+AV216</f>
        <v>0.85</v>
      </c>
      <c r="AW221" s="79"/>
      <c r="AX221" s="79">
        <f t="shared" si="881"/>
        <v>1</v>
      </c>
      <c r="AY221" s="72">
        <f t="shared" si="937"/>
        <v>500000</v>
      </c>
      <c r="AZ221" s="72">
        <f t="shared" si="938"/>
        <v>120500</v>
      </c>
      <c r="BA221" s="27"/>
      <c r="BB221" s="29">
        <f t="shared" ref="BB221:BG221" si="973">BB220</f>
        <v>276</v>
      </c>
      <c r="BC221" s="30">
        <f t="shared" si="973"/>
        <v>3.7440000000000001E-2</v>
      </c>
      <c r="BD221" s="30">
        <f t="shared" si="973"/>
        <v>3.7440000000000001E-2</v>
      </c>
      <c r="BE221" s="30">
        <f t="shared" si="973"/>
        <v>0</v>
      </c>
      <c r="BF221" s="30">
        <f t="shared" si="973"/>
        <v>0</v>
      </c>
      <c r="BG221" s="30">
        <f t="shared" si="973"/>
        <v>0</v>
      </c>
      <c r="BH221" s="84">
        <f t="shared" si="939"/>
        <v>54345.52</v>
      </c>
      <c r="BI221" s="33">
        <f t="shared" si="940"/>
        <v>0</v>
      </c>
      <c r="BJ221" s="33">
        <f t="shared" si="941"/>
        <v>1</v>
      </c>
      <c r="BK221" s="33">
        <f t="shared" si="942"/>
        <v>5.7300000000000005E-4</v>
      </c>
      <c r="BL221" s="33">
        <f t="shared" si="943"/>
        <v>1.2200000000000003E-2</v>
      </c>
      <c r="BM221" s="33">
        <f t="shared" si="944"/>
        <v>0</v>
      </c>
      <c r="BN221" s="33">
        <f t="shared" si="945"/>
        <v>5.8E-4</v>
      </c>
      <c r="BO221" s="33">
        <f t="shared" si="721"/>
        <v>-4.6999999999999999E-4</v>
      </c>
      <c r="BP221" s="33">
        <f t="shared" si="722"/>
        <v>7.5000000000000002E-4</v>
      </c>
      <c r="BQ221" s="33">
        <f t="shared" si="723"/>
        <v>0.46</v>
      </c>
      <c r="BR221" s="33">
        <f t="shared" si="947"/>
        <v>0</v>
      </c>
      <c r="BS221" s="116">
        <f t="shared" ref="BS221:BT236" si="974">BS220</f>
        <v>0</v>
      </c>
      <c r="BT221" s="122">
        <f t="shared" si="974"/>
        <v>1.5</v>
      </c>
      <c r="BU221" s="33">
        <f t="shared" si="849"/>
        <v>0</v>
      </c>
      <c r="BV221" s="33">
        <f t="shared" si="949"/>
        <v>6.7024E-2</v>
      </c>
      <c r="BW221" s="33">
        <f t="shared" si="950"/>
        <v>0.109636</v>
      </c>
      <c r="BX221" s="77">
        <f t="shared" ref="BX221:BY221" si="975">BX210</f>
        <v>30.45</v>
      </c>
      <c r="BY221" s="77">
        <f t="shared" si="975"/>
        <v>1.94</v>
      </c>
      <c r="BZ221" s="78">
        <f t="shared" si="964"/>
        <v>0</v>
      </c>
      <c r="CA221" s="77">
        <f t="shared" si="678"/>
        <v>10420.280000000001</v>
      </c>
      <c r="CB221" s="77">
        <f t="shared" si="951"/>
        <v>36222.799999999996</v>
      </c>
      <c r="CC221" s="77">
        <f t="shared" si="965"/>
        <v>6399.1198479999985</v>
      </c>
      <c r="CD221" s="77"/>
      <c r="CE221" s="27"/>
      <c r="CF221" s="79">
        <f>+CF216</f>
        <v>0</v>
      </c>
      <c r="CG221" s="79"/>
      <c r="CH221" s="79">
        <f t="shared" si="953"/>
        <v>1</v>
      </c>
      <c r="CI221" s="72">
        <f t="shared" si="954"/>
        <v>620500</v>
      </c>
      <c r="CJ221" s="72">
        <f t="shared" si="955"/>
        <v>0</v>
      </c>
      <c r="CK221" s="27"/>
      <c r="CL221" s="27"/>
      <c r="CM221" s="87"/>
      <c r="CN221" s="27">
        <f t="shared" si="807"/>
        <v>-1.45</v>
      </c>
      <c r="CO221" s="27">
        <f t="shared" si="797"/>
        <v>-1450</v>
      </c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  <c r="HE221" s="27"/>
      <c r="HF221" s="27"/>
      <c r="HG221" s="27"/>
      <c r="HH221" s="27"/>
      <c r="HI221" s="27"/>
      <c r="HJ221" s="27"/>
      <c r="HK221" s="27"/>
      <c r="HL221" s="27"/>
      <c r="HM221" s="27"/>
      <c r="HN221" s="27"/>
      <c r="HO221" s="27"/>
      <c r="HP221" s="27"/>
      <c r="HQ221" s="27"/>
      <c r="HR221" s="27"/>
      <c r="HS221" s="27"/>
      <c r="HT221" s="27"/>
      <c r="HU221" s="27"/>
      <c r="HV221" s="27"/>
      <c r="HW221" s="27"/>
      <c r="HX221" s="27"/>
      <c r="HY221" s="27"/>
      <c r="HZ221" s="27"/>
      <c r="IA221" s="27"/>
      <c r="IB221" s="27"/>
      <c r="IC221" s="27"/>
      <c r="ID221" s="27"/>
      <c r="IE221" s="27"/>
      <c r="IF221" s="27"/>
      <c r="IG221" s="27"/>
      <c r="IH221" s="27"/>
    </row>
    <row r="222" spans="1:242">
      <c r="A222" s="28" t="e">
        <f t="shared" si="956"/>
        <v>#REF!</v>
      </c>
      <c r="B222" s="27"/>
      <c r="C222" s="28"/>
      <c r="D222" s="27"/>
      <c r="E222" s="18"/>
      <c r="F222" s="27"/>
      <c r="G222" s="72">
        <v>5000</v>
      </c>
      <c r="H222" s="72"/>
      <c r="I222" s="72">
        <v>500</v>
      </c>
      <c r="J222" s="71"/>
      <c r="K222" s="72">
        <f t="shared" si="928"/>
        <v>3102500</v>
      </c>
      <c r="L222" s="73"/>
      <c r="M222" s="23">
        <f t="shared" si="929"/>
        <v>313175.0984816</v>
      </c>
      <c r="N222" s="23"/>
      <c r="O222" s="130">
        <f t="shared" si="787"/>
        <v>346129.4762268</v>
      </c>
      <c r="P222" s="74"/>
      <c r="Q222" s="23">
        <f t="shared" si="957"/>
        <v>32954.379999999997</v>
      </c>
      <c r="R222" s="65"/>
      <c r="S222" s="26">
        <f t="shared" si="958"/>
        <v>0.105</v>
      </c>
      <c r="T222" s="27"/>
      <c r="U222" s="29">
        <f t="shared" si="798"/>
        <v>276</v>
      </c>
      <c r="V222" s="30">
        <f t="shared" si="911"/>
        <v>3.7749999999999999E-2</v>
      </c>
      <c r="W222" s="30">
        <f t="shared" si="912"/>
        <v>3.7749999999999999E-2</v>
      </c>
      <c r="X222" s="30">
        <f t="shared" si="959"/>
        <v>0</v>
      </c>
      <c r="Y222" s="30">
        <f t="shared" si="959"/>
        <v>0</v>
      </c>
      <c r="Z222" s="30">
        <f t="shared" si="959"/>
        <v>0</v>
      </c>
      <c r="AA222" s="84">
        <f t="shared" si="932"/>
        <v>242985.38</v>
      </c>
      <c r="AB222" s="32"/>
      <c r="AC222" s="33">
        <f t="shared" si="745"/>
        <v>1</v>
      </c>
      <c r="AD222" s="15">
        <f t="shared" si="763"/>
        <v>5.7300000000000005E-4</v>
      </c>
      <c r="AE222" s="33">
        <f t="shared" si="913"/>
        <v>1.2200000000000003E-2</v>
      </c>
      <c r="AF222" s="33">
        <f t="shared" si="960"/>
        <v>0</v>
      </c>
      <c r="AG222" s="33">
        <f t="shared" si="914"/>
        <v>5.8E-4</v>
      </c>
      <c r="AH222" s="33">
        <f t="shared" si="914"/>
        <v>-4.6999999999999999E-4</v>
      </c>
      <c r="AI222" s="30">
        <f t="shared" si="914"/>
        <v>7.5000000000000002E-4</v>
      </c>
      <c r="AJ222" s="30">
        <f t="shared" si="914"/>
        <v>0.46</v>
      </c>
      <c r="AK222" s="76">
        <f t="shared" si="933"/>
        <v>0</v>
      </c>
      <c r="AL222" s="76">
        <f t="shared" si="915"/>
        <v>0</v>
      </c>
      <c r="AM222" s="76">
        <f t="shared" si="915"/>
        <v>6.7024E-2</v>
      </c>
      <c r="AN222" s="76">
        <f t="shared" si="915"/>
        <v>0.109636</v>
      </c>
      <c r="AO222" s="77">
        <f t="shared" si="916"/>
        <v>24.94</v>
      </c>
      <c r="AP222" s="78">
        <f t="shared" si="916"/>
        <v>1.78</v>
      </c>
      <c r="AQ222" s="78">
        <f t="shared" si="966"/>
        <v>0</v>
      </c>
      <c r="AR222" s="77">
        <f t="shared" si="934"/>
        <v>44597.38</v>
      </c>
      <c r="AS222" s="77">
        <f t="shared" si="935"/>
        <v>144867.76</v>
      </c>
      <c r="AT222" s="77">
        <f t="shared" si="961"/>
        <v>25592.338481600003</v>
      </c>
      <c r="AU222" s="27"/>
      <c r="AV222" s="79">
        <f>+AV216</f>
        <v>0.85</v>
      </c>
      <c r="AW222" s="79"/>
      <c r="AX222" s="79">
        <f t="shared" si="881"/>
        <v>1</v>
      </c>
      <c r="AY222" s="72">
        <f t="shared" si="937"/>
        <v>2500000</v>
      </c>
      <c r="AZ222" s="72">
        <f t="shared" si="938"/>
        <v>602500</v>
      </c>
      <c r="BA222" s="27"/>
      <c r="BB222" s="29">
        <f t="shared" ref="BB222:BG222" si="976">BB221</f>
        <v>276</v>
      </c>
      <c r="BC222" s="30">
        <f t="shared" si="976"/>
        <v>3.7440000000000001E-2</v>
      </c>
      <c r="BD222" s="30">
        <f t="shared" si="976"/>
        <v>3.7440000000000001E-2</v>
      </c>
      <c r="BE222" s="30">
        <f t="shared" si="976"/>
        <v>0</v>
      </c>
      <c r="BF222" s="30">
        <f t="shared" si="976"/>
        <v>0</v>
      </c>
      <c r="BG222" s="30">
        <f t="shared" si="976"/>
        <v>0</v>
      </c>
      <c r="BH222" s="84">
        <f t="shared" si="939"/>
        <v>269653.59999999998</v>
      </c>
      <c r="BI222" s="33">
        <f t="shared" si="940"/>
        <v>0</v>
      </c>
      <c r="BJ222" s="33">
        <f t="shared" si="941"/>
        <v>1</v>
      </c>
      <c r="BK222" s="33">
        <f t="shared" si="942"/>
        <v>5.7300000000000005E-4</v>
      </c>
      <c r="BL222" s="33">
        <f t="shared" si="943"/>
        <v>1.2200000000000003E-2</v>
      </c>
      <c r="BM222" s="33">
        <f t="shared" si="944"/>
        <v>0</v>
      </c>
      <c r="BN222" s="33">
        <f t="shared" si="945"/>
        <v>5.8E-4</v>
      </c>
      <c r="BO222" s="33">
        <f t="shared" si="721"/>
        <v>-4.6999999999999999E-4</v>
      </c>
      <c r="BP222" s="33">
        <f t="shared" si="722"/>
        <v>7.5000000000000002E-4</v>
      </c>
      <c r="BQ222" s="33">
        <f t="shared" si="723"/>
        <v>0.46</v>
      </c>
      <c r="BR222" s="33">
        <f t="shared" si="947"/>
        <v>0</v>
      </c>
      <c r="BS222" s="116">
        <f t="shared" si="974"/>
        <v>0</v>
      </c>
      <c r="BT222" s="122">
        <f t="shared" si="974"/>
        <v>1.5</v>
      </c>
      <c r="BU222" s="33">
        <f t="shared" si="849"/>
        <v>0</v>
      </c>
      <c r="BV222" s="33">
        <f t="shared" si="949"/>
        <v>6.7024E-2</v>
      </c>
      <c r="BW222" s="33">
        <f t="shared" si="950"/>
        <v>0.109636</v>
      </c>
      <c r="BX222" s="77">
        <f t="shared" ref="BX222:BY222" si="977">BX211</f>
        <v>30.45</v>
      </c>
      <c r="BY222" s="77">
        <f t="shared" si="977"/>
        <v>1.94</v>
      </c>
      <c r="BZ222" s="78">
        <f t="shared" si="964"/>
        <v>0</v>
      </c>
      <c r="CA222" s="77">
        <f t="shared" si="678"/>
        <v>52097.38</v>
      </c>
      <c r="CB222" s="77">
        <f t="shared" si="951"/>
        <v>179035.97999999998</v>
      </c>
      <c r="CC222" s="77">
        <f t="shared" si="965"/>
        <v>31628.496226799998</v>
      </c>
      <c r="CD222" s="77"/>
      <c r="CE222" s="27"/>
      <c r="CF222" s="79">
        <f>+CF216</f>
        <v>0</v>
      </c>
      <c r="CG222" s="79"/>
      <c r="CH222" s="79">
        <f t="shared" si="953"/>
        <v>1</v>
      </c>
      <c r="CI222" s="72">
        <f t="shared" si="954"/>
        <v>3102500</v>
      </c>
      <c r="CJ222" s="72">
        <f t="shared" si="955"/>
        <v>0</v>
      </c>
      <c r="CK222" s="27"/>
      <c r="CL222" s="27"/>
      <c r="CM222" s="87"/>
      <c r="CN222" s="27">
        <f t="shared" si="807"/>
        <v>-1.45</v>
      </c>
      <c r="CO222" s="27">
        <f t="shared" si="797"/>
        <v>-7250</v>
      </c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27"/>
      <c r="HZ222" s="27"/>
      <c r="IA222" s="27"/>
      <c r="IB222" s="27"/>
      <c r="IC222" s="27"/>
      <c r="ID222" s="27"/>
      <c r="IE222" s="27"/>
      <c r="IF222" s="27"/>
      <c r="IG222" s="27"/>
      <c r="IH222" s="27"/>
    </row>
    <row r="223" spans="1:242">
      <c r="A223" s="28" t="e">
        <f t="shared" si="956"/>
        <v>#REF!</v>
      </c>
      <c r="B223" s="27"/>
      <c r="C223" s="28"/>
      <c r="D223" s="27"/>
      <c r="E223" s="18"/>
      <c r="F223" s="27"/>
      <c r="G223" s="72">
        <v>10000</v>
      </c>
      <c r="H223" s="72"/>
      <c r="I223" s="72">
        <v>500</v>
      </c>
      <c r="J223" s="71"/>
      <c r="K223" s="72">
        <f t="shared" si="928"/>
        <v>6205000</v>
      </c>
      <c r="L223" s="73"/>
      <c r="M223" s="23">
        <f t="shared" si="929"/>
        <v>624977.03474320006</v>
      </c>
      <c r="N223" s="23"/>
      <c r="O223" s="130">
        <f t="shared" si="787"/>
        <v>690791.66920020001</v>
      </c>
      <c r="P223" s="74"/>
      <c r="Q223" s="23">
        <f t="shared" si="957"/>
        <v>65814.63</v>
      </c>
      <c r="R223" s="65"/>
      <c r="S223" s="26">
        <f t="shared" si="958"/>
        <v>0.105</v>
      </c>
      <c r="T223" s="27"/>
      <c r="U223" s="29">
        <f t="shared" si="798"/>
        <v>276</v>
      </c>
      <c r="V223" s="30">
        <f t="shared" si="911"/>
        <v>3.7749999999999999E-2</v>
      </c>
      <c r="W223" s="30">
        <f t="shared" si="912"/>
        <v>3.7749999999999999E-2</v>
      </c>
      <c r="X223" s="30">
        <f t="shared" si="959"/>
        <v>0</v>
      </c>
      <c r="Y223" s="30">
        <f t="shared" si="959"/>
        <v>0</v>
      </c>
      <c r="Z223" s="30">
        <f t="shared" si="959"/>
        <v>0</v>
      </c>
      <c r="AA223" s="84">
        <f t="shared" si="932"/>
        <v>484804.75</v>
      </c>
      <c r="AB223" s="32"/>
      <c r="AC223" s="33">
        <f t="shared" si="745"/>
        <v>1</v>
      </c>
      <c r="AD223" s="15">
        <f t="shared" si="763"/>
        <v>5.7300000000000005E-4</v>
      </c>
      <c r="AE223" s="33">
        <f t="shared" si="913"/>
        <v>1.2200000000000003E-2</v>
      </c>
      <c r="AF223" s="33">
        <f t="shared" si="960"/>
        <v>0</v>
      </c>
      <c r="AG223" s="33">
        <f t="shared" ref="AG223:AJ227" si="978">AG$205</f>
        <v>5.8E-4</v>
      </c>
      <c r="AH223" s="33">
        <f t="shared" si="978"/>
        <v>-4.6999999999999999E-4</v>
      </c>
      <c r="AI223" s="30">
        <f t="shared" si="978"/>
        <v>7.5000000000000002E-4</v>
      </c>
      <c r="AJ223" s="30">
        <f t="shared" si="978"/>
        <v>0.46</v>
      </c>
      <c r="AK223" s="76">
        <f t="shared" si="933"/>
        <v>0</v>
      </c>
      <c r="AL223" s="76">
        <f t="shared" ref="AL223:AN225" si="979">AL$205</f>
        <v>0</v>
      </c>
      <c r="AM223" s="76">
        <f t="shared" si="979"/>
        <v>6.7024E-2</v>
      </c>
      <c r="AN223" s="76">
        <f t="shared" si="979"/>
        <v>0.109636</v>
      </c>
      <c r="AO223" s="77">
        <f t="shared" si="916"/>
        <v>24.94</v>
      </c>
      <c r="AP223" s="78">
        <f t="shared" si="916"/>
        <v>1.78</v>
      </c>
      <c r="AQ223" s="78">
        <f t="shared" si="966"/>
        <v>0</v>
      </c>
      <c r="AR223" s="77">
        <f t="shared" si="934"/>
        <v>89193.77</v>
      </c>
      <c r="AS223" s="77">
        <f t="shared" si="935"/>
        <v>288568.52</v>
      </c>
      <c r="AT223" s="77">
        <f t="shared" si="961"/>
        <v>50978.514743200009</v>
      </c>
      <c r="AU223" s="27"/>
      <c r="AV223" s="79">
        <f>+AV216</f>
        <v>0.85</v>
      </c>
      <c r="AW223" s="79"/>
      <c r="AX223" s="79">
        <f t="shared" si="881"/>
        <v>1</v>
      </c>
      <c r="AY223" s="72">
        <f t="shared" si="937"/>
        <v>5000000</v>
      </c>
      <c r="AZ223" s="72">
        <f t="shared" si="938"/>
        <v>1205000</v>
      </c>
      <c r="BA223" s="27"/>
      <c r="BB223" s="29">
        <f t="shared" ref="BB223:BG223" si="980">BB222</f>
        <v>276</v>
      </c>
      <c r="BC223" s="30">
        <f t="shared" si="980"/>
        <v>3.7440000000000001E-2</v>
      </c>
      <c r="BD223" s="30">
        <f t="shared" si="980"/>
        <v>3.7440000000000001E-2</v>
      </c>
      <c r="BE223" s="30">
        <f t="shared" si="980"/>
        <v>0</v>
      </c>
      <c r="BF223" s="30">
        <f t="shared" si="980"/>
        <v>0</v>
      </c>
      <c r="BG223" s="30">
        <f t="shared" si="980"/>
        <v>0</v>
      </c>
      <c r="BH223" s="84">
        <f t="shared" si="939"/>
        <v>538061.19999999995</v>
      </c>
      <c r="BI223" s="33">
        <f t="shared" si="940"/>
        <v>0</v>
      </c>
      <c r="BJ223" s="33">
        <f t="shared" si="941"/>
        <v>1</v>
      </c>
      <c r="BK223" s="33">
        <f t="shared" si="942"/>
        <v>5.7300000000000005E-4</v>
      </c>
      <c r="BL223" s="33">
        <f t="shared" si="943"/>
        <v>1.2200000000000003E-2</v>
      </c>
      <c r="BM223" s="33">
        <f t="shared" si="944"/>
        <v>0</v>
      </c>
      <c r="BN223" s="33">
        <f t="shared" si="945"/>
        <v>5.8E-4</v>
      </c>
      <c r="BO223" s="33">
        <f t="shared" si="721"/>
        <v>-4.6999999999999999E-4</v>
      </c>
      <c r="BP223" s="33">
        <f t="shared" si="722"/>
        <v>7.5000000000000002E-4</v>
      </c>
      <c r="BQ223" s="33">
        <f t="shared" si="723"/>
        <v>0.46</v>
      </c>
      <c r="BR223" s="33">
        <f t="shared" si="947"/>
        <v>0</v>
      </c>
      <c r="BS223" s="116">
        <f t="shared" si="974"/>
        <v>0</v>
      </c>
      <c r="BT223" s="122">
        <f t="shared" si="974"/>
        <v>1.5</v>
      </c>
      <c r="BU223" s="33">
        <f t="shared" si="849"/>
        <v>0</v>
      </c>
      <c r="BV223" s="33">
        <f t="shared" si="949"/>
        <v>6.7024E-2</v>
      </c>
      <c r="BW223" s="33">
        <f t="shared" si="950"/>
        <v>0.109636</v>
      </c>
      <c r="BX223" s="77">
        <f t="shared" ref="BX223:BY223" si="981">BX212</f>
        <v>30.45</v>
      </c>
      <c r="BY223" s="77">
        <f t="shared" si="981"/>
        <v>1.94</v>
      </c>
      <c r="BZ223" s="78">
        <f t="shared" si="964"/>
        <v>0</v>
      </c>
      <c r="CA223" s="77">
        <f t="shared" si="678"/>
        <v>104193.77</v>
      </c>
      <c r="CB223" s="77">
        <f t="shared" si="951"/>
        <v>356824.97</v>
      </c>
      <c r="CC223" s="77">
        <f t="shared" si="965"/>
        <v>63036.69920019999</v>
      </c>
      <c r="CD223" s="77"/>
      <c r="CE223" s="27"/>
      <c r="CF223" s="79">
        <f>+CF216</f>
        <v>0</v>
      </c>
      <c r="CG223" s="79"/>
      <c r="CH223" s="79">
        <f t="shared" si="953"/>
        <v>1</v>
      </c>
      <c r="CI223" s="72">
        <f t="shared" si="954"/>
        <v>6205000</v>
      </c>
      <c r="CJ223" s="72">
        <f t="shared" si="955"/>
        <v>0</v>
      </c>
      <c r="CK223" s="27"/>
      <c r="CL223" s="27"/>
      <c r="CM223" s="87"/>
      <c r="CN223" s="27">
        <f t="shared" si="807"/>
        <v>-1.45</v>
      </c>
      <c r="CO223" s="27">
        <f t="shared" si="797"/>
        <v>-14500</v>
      </c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  <c r="GY223" s="27"/>
      <c r="GZ223" s="27"/>
      <c r="HA223" s="27"/>
      <c r="HB223" s="27"/>
      <c r="HC223" s="27"/>
      <c r="HD223" s="27"/>
      <c r="HE223" s="27"/>
      <c r="HF223" s="27"/>
      <c r="HG223" s="27"/>
      <c r="HH223" s="27"/>
      <c r="HI223" s="27"/>
      <c r="HJ223" s="27"/>
      <c r="HK223" s="27"/>
      <c r="HL223" s="27"/>
      <c r="HM223" s="27"/>
      <c r="HN223" s="27"/>
      <c r="HO223" s="27"/>
      <c r="HP223" s="27"/>
      <c r="HQ223" s="27"/>
      <c r="HR223" s="27"/>
      <c r="HS223" s="27"/>
      <c r="HT223" s="27"/>
      <c r="HU223" s="27"/>
      <c r="HV223" s="27"/>
      <c r="HW223" s="27"/>
      <c r="HX223" s="27"/>
      <c r="HY223" s="27"/>
      <c r="HZ223" s="27"/>
      <c r="IA223" s="27"/>
      <c r="IB223" s="27"/>
      <c r="IC223" s="27"/>
      <c r="ID223" s="27"/>
      <c r="IE223" s="27"/>
      <c r="IF223" s="27"/>
      <c r="IG223" s="27"/>
      <c r="IH223" s="27"/>
    </row>
    <row r="224" spans="1:242">
      <c r="A224" s="28" t="e">
        <f t="shared" si="956"/>
        <v>#REF!</v>
      </c>
      <c r="B224" s="27"/>
      <c r="C224" s="28"/>
      <c r="D224" s="27"/>
      <c r="E224" s="18"/>
      <c r="F224" s="27"/>
      <c r="G224" s="72">
        <v>15000</v>
      </c>
      <c r="H224" s="72"/>
      <c r="I224" s="72">
        <v>750</v>
      </c>
      <c r="J224" s="71"/>
      <c r="K224" s="72">
        <f t="shared" si="928"/>
        <v>9307500</v>
      </c>
      <c r="L224" s="73"/>
      <c r="M224" s="23">
        <f t="shared" si="929"/>
        <v>937302.58470480004</v>
      </c>
      <c r="N224" s="23"/>
      <c r="O224" s="130">
        <f t="shared" si="787"/>
        <v>1036024.5305070002</v>
      </c>
      <c r="P224" s="74"/>
      <c r="Q224" s="23">
        <f t="shared" si="957"/>
        <v>98721.95</v>
      </c>
      <c r="R224" s="65"/>
      <c r="S224" s="26">
        <f t="shared" si="958"/>
        <v>0.105</v>
      </c>
      <c r="T224" s="27"/>
      <c r="U224" s="29">
        <f t="shared" si="798"/>
        <v>276</v>
      </c>
      <c r="V224" s="30">
        <f t="shared" si="911"/>
        <v>3.7749999999999999E-2</v>
      </c>
      <c r="W224" s="30">
        <f t="shared" si="912"/>
        <v>3.7749999999999999E-2</v>
      </c>
      <c r="X224" s="30">
        <f t="shared" si="959"/>
        <v>0</v>
      </c>
      <c r="Y224" s="30">
        <f t="shared" si="959"/>
        <v>0</v>
      </c>
      <c r="Z224" s="30">
        <f t="shared" si="959"/>
        <v>0</v>
      </c>
      <c r="AA224" s="84">
        <f t="shared" si="932"/>
        <v>727069.13</v>
      </c>
      <c r="AB224" s="32"/>
      <c r="AC224" s="33">
        <f t="shared" si="745"/>
        <v>1</v>
      </c>
      <c r="AD224" s="15">
        <f t="shared" si="763"/>
        <v>5.7300000000000005E-4</v>
      </c>
      <c r="AE224" s="33">
        <f t="shared" si="913"/>
        <v>1.2200000000000003E-2</v>
      </c>
      <c r="AF224" s="33">
        <f t="shared" si="960"/>
        <v>0</v>
      </c>
      <c r="AG224" s="33">
        <f t="shared" si="978"/>
        <v>5.8E-4</v>
      </c>
      <c r="AH224" s="33">
        <f t="shared" si="978"/>
        <v>-4.6999999999999999E-4</v>
      </c>
      <c r="AI224" s="30">
        <f t="shared" si="978"/>
        <v>7.5000000000000002E-4</v>
      </c>
      <c r="AJ224" s="30">
        <f t="shared" si="978"/>
        <v>0.46</v>
      </c>
      <c r="AK224" s="76">
        <f t="shared" si="933"/>
        <v>0</v>
      </c>
      <c r="AL224" s="76">
        <f t="shared" si="979"/>
        <v>0</v>
      </c>
      <c r="AM224" s="76">
        <f t="shared" si="979"/>
        <v>6.7024E-2</v>
      </c>
      <c r="AN224" s="76">
        <f t="shared" si="979"/>
        <v>0.109636</v>
      </c>
      <c r="AO224" s="77">
        <f t="shared" si="916"/>
        <v>24.94</v>
      </c>
      <c r="AP224" s="78">
        <f t="shared" si="916"/>
        <v>1.78</v>
      </c>
      <c r="AQ224" s="78">
        <f t="shared" si="966"/>
        <v>0</v>
      </c>
      <c r="AR224" s="77">
        <f t="shared" si="934"/>
        <v>133790.15</v>
      </c>
      <c r="AS224" s="77">
        <f t="shared" si="935"/>
        <v>432714.28</v>
      </c>
      <c r="AT224" s="77">
        <f t="shared" si="961"/>
        <v>76443.304704800001</v>
      </c>
      <c r="AU224" s="27"/>
      <c r="AV224" s="79">
        <f>+AV216</f>
        <v>0.85</v>
      </c>
      <c r="AW224" s="79"/>
      <c r="AX224" s="79">
        <f t="shared" si="881"/>
        <v>1</v>
      </c>
      <c r="AY224" s="72">
        <f t="shared" si="937"/>
        <v>7500000</v>
      </c>
      <c r="AZ224" s="72">
        <f t="shared" si="938"/>
        <v>1807500</v>
      </c>
      <c r="BA224" s="27"/>
      <c r="BB224" s="29">
        <f t="shared" ref="BB224:BG224" si="982">BB223</f>
        <v>276</v>
      </c>
      <c r="BC224" s="30">
        <f t="shared" si="982"/>
        <v>3.7440000000000001E-2</v>
      </c>
      <c r="BD224" s="30">
        <f t="shared" si="982"/>
        <v>3.7440000000000001E-2</v>
      </c>
      <c r="BE224" s="30">
        <f t="shared" si="982"/>
        <v>0</v>
      </c>
      <c r="BF224" s="30">
        <f t="shared" si="982"/>
        <v>0</v>
      </c>
      <c r="BG224" s="30">
        <f t="shared" si="982"/>
        <v>0</v>
      </c>
      <c r="BH224" s="84">
        <f t="shared" si="939"/>
        <v>806953.8</v>
      </c>
      <c r="BI224" s="33">
        <f t="shared" si="940"/>
        <v>0</v>
      </c>
      <c r="BJ224" s="33">
        <f t="shared" si="941"/>
        <v>1</v>
      </c>
      <c r="BK224" s="33">
        <f t="shared" si="942"/>
        <v>5.7300000000000005E-4</v>
      </c>
      <c r="BL224" s="33">
        <f t="shared" si="943"/>
        <v>1.2200000000000003E-2</v>
      </c>
      <c r="BM224" s="33">
        <f t="shared" si="944"/>
        <v>0</v>
      </c>
      <c r="BN224" s="33">
        <f t="shared" si="945"/>
        <v>5.8E-4</v>
      </c>
      <c r="BO224" s="33">
        <f t="shared" si="721"/>
        <v>-4.6999999999999999E-4</v>
      </c>
      <c r="BP224" s="33">
        <f t="shared" si="722"/>
        <v>7.5000000000000002E-4</v>
      </c>
      <c r="BQ224" s="33">
        <f t="shared" si="723"/>
        <v>0.46</v>
      </c>
      <c r="BR224" s="33">
        <f t="shared" si="947"/>
        <v>0</v>
      </c>
      <c r="BS224" s="116">
        <f t="shared" si="974"/>
        <v>0</v>
      </c>
      <c r="BT224" s="122">
        <f t="shared" si="974"/>
        <v>1.5</v>
      </c>
      <c r="BU224" s="33">
        <f t="shared" si="849"/>
        <v>0</v>
      </c>
      <c r="BV224" s="33">
        <f t="shared" si="949"/>
        <v>6.7024E-2</v>
      </c>
      <c r="BW224" s="33">
        <f t="shared" si="950"/>
        <v>0.109636</v>
      </c>
      <c r="BX224" s="77">
        <f t="shared" ref="BX224:BY224" si="983">BX213</f>
        <v>30.45</v>
      </c>
      <c r="BY224" s="77">
        <f t="shared" si="983"/>
        <v>1.94</v>
      </c>
      <c r="BZ224" s="78">
        <f t="shared" si="964"/>
        <v>0</v>
      </c>
      <c r="CA224" s="77">
        <f t="shared" si="678"/>
        <v>156290.15</v>
      </c>
      <c r="CB224" s="77">
        <f t="shared" si="951"/>
        <v>535098.95000000007</v>
      </c>
      <c r="CC224" s="77">
        <f t="shared" si="965"/>
        <v>94530.580507000006</v>
      </c>
      <c r="CD224" s="77"/>
      <c r="CE224" s="27"/>
      <c r="CF224" s="79">
        <f>+CF216</f>
        <v>0</v>
      </c>
      <c r="CG224" s="79"/>
      <c r="CH224" s="79">
        <f t="shared" si="953"/>
        <v>1</v>
      </c>
      <c r="CI224" s="72">
        <f t="shared" si="954"/>
        <v>9307500</v>
      </c>
      <c r="CJ224" s="72">
        <f t="shared" si="955"/>
        <v>0</v>
      </c>
      <c r="CK224" s="27"/>
      <c r="CL224" s="27"/>
      <c r="CM224" s="87"/>
      <c r="CN224" s="27">
        <f t="shared" si="807"/>
        <v>-1.45</v>
      </c>
      <c r="CO224" s="27">
        <f t="shared" si="797"/>
        <v>-21750</v>
      </c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27"/>
      <c r="HZ224" s="27"/>
      <c r="IA224" s="27"/>
      <c r="IB224" s="27"/>
      <c r="IC224" s="27"/>
      <c r="ID224" s="27"/>
      <c r="IE224" s="27"/>
      <c r="IF224" s="27"/>
      <c r="IG224" s="27"/>
      <c r="IH224" s="27"/>
    </row>
    <row r="225" spans="1:242">
      <c r="A225" s="28" t="e">
        <f t="shared" si="956"/>
        <v>#REF!</v>
      </c>
      <c r="B225" s="27"/>
      <c r="C225" s="28"/>
      <c r="D225" s="27"/>
      <c r="E225" s="18"/>
      <c r="F225" s="27"/>
      <c r="G225" s="72">
        <v>20000</v>
      </c>
      <c r="H225" s="72"/>
      <c r="I225" s="72">
        <v>1000</v>
      </c>
      <c r="J225" s="71"/>
      <c r="K225" s="72">
        <f t="shared" si="928"/>
        <v>12410000</v>
      </c>
      <c r="L225" s="73"/>
      <c r="M225" s="23">
        <f t="shared" si="929"/>
        <v>1249628.1228998001</v>
      </c>
      <c r="N225" s="23"/>
      <c r="O225" s="130">
        <f t="shared" si="787"/>
        <v>1381257.3918138</v>
      </c>
      <c r="P225" s="74"/>
      <c r="Q225" s="23">
        <f t="shared" si="957"/>
        <v>131629.26999999999</v>
      </c>
      <c r="R225" s="65"/>
      <c r="S225" s="26">
        <f t="shared" si="958"/>
        <v>0.105</v>
      </c>
      <c r="T225" s="27"/>
      <c r="U225" s="29">
        <f t="shared" si="798"/>
        <v>276</v>
      </c>
      <c r="V225" s="30">
        <f t="shared" si="911"/>
        <v>3.7749999999999999E-2</v>
      </c>
      <c r="W225" s="30">
        <f t="shared" si="912"/>
        <v>3.7749999999999999E-2</v>
      </c>
      <c r="X225" s="30">
        <f t="shared" si="959"/>
        <v>0</v>
      </c>
      <c r="Y225" s="30">
        <f t="shared" si="959"/>
        <v>0</v>
      </c>
      <c r="Z225" s="30">
        <f t="shared" si="959"/>
        <v>0</v>
      </c>
      <c r="AA225" s="84">
        <f t="shared" si="932"/>
        <v>969333.5</v>
      </c>
      <c r="AB225" s="32"/>
      <c r="AC225" s="33">
        <f t="shared" si="745"/>
        <v>1</v>
      </c>
      <c r="AD225" s="15">
        <f t="shared" si="763"/>
        <v>5.7300000000000005E-4</v>
      </c>
      <c r="AE225" s="33">
        <f t="shared" si="913"/>
        <v>1.2200000000000003E-2</v>
      </c>
      <c r="AF225" s="33">
        <f t="shared" si="960"/>
        <v>0</v>
      </c>
      <c r="AG225" s="33">
        <f t="shared" si="978"/>
        <v>5.8E-4</v>
      </c>
      <c r="AH225" s="33">
        <f t="shared" si="978"/>
        <v>-4.6999999999999999E-4</v>
      </c>
      <c r="AI225" s="30">
        <f t="shared" si="978"/>
        <v>7.5000000000000002E-4</v>
      </c>
      <c r="AJ225" s="30">
        <f t="shared" si="978"/>
        <v>0.46</v>
      </c>
      <c r="AK225" s="76">
        <f t="shared" si="933"/>
        <v>0</v>
      </c>
      <c r="AL225" s="76">
        <f t="shared" si="979"/>
        <v>0</v>
      </c>
      <c r="AM225" s="76">
        <f t="shared" si="979"/>
        <v>6.7024E-2</v>
      </c>
      <c r="AN225" s="76">
        <f t="shared" si="979"/>
        <v>0.109636</v>
      </c>
      <c r="AO225" s="77">
        <f t="shared" si="916"/>
        <v>24.94</v>
      </c>
      <c r="AP225" s="78">
        <f t="shared" si="916"/>
        <v>1.78</v>
      </c>
      <c r="AQ225" s="78">
        <f t="shared" si="966"/>
        <v>0</v>
      </c>
      <c r="AR225" s="77">
        <f t="shared" si="934"/>
        <v>178386.53</v>
      </c>
      <c r="AS225" s="77">
        <f t="shared" si="935"/>
        <v>576860.03</v>
      </c>
      <c r="AT225" s="77">
        <f t="shared" si="961"/>
        <v>101908.0928998</v>
      </c>
      <c r="AU225" s="27"/>
      <c r="AV225" s="79">
        <f>+AV216</f>
        <v>0.85</v>
      </c>
      <c r="AW225" s="79"/>
      <c r="AX225" s="79">
        <f t="shared" si="881"/>
        <v>1</v>
      </c>
      <c r="AY225" s="72">
        <f t="shared" si="937"/>
        <v>10000000</v>
      </c>
      <c r="AZ225" s="72">
        <f t="shared" si="938"/>
        <v>2410000</v>
      </c>
      <c r="BA225" s="27"/>
      <c r="BB225" s="29">
        <f t="shared" ref="BB225:BG225" si="984">BB224</f>
        <v>276</v>
      </c>
      <c r="BC225" s="30">
        <f t="shared" si="984"/>
        <v>3.7440000000000001E-2</v>
      </c>
      <c r="BD225" s="30">
        <f t="shared" si="984"/>
        <v>3.7440000000000001E-2</v>
      </c>
      <c r="BE225" s="30">
        <f t="shared" si="984"/>
        <v>0</v>
      </c>
      <c r="BF225" s="30">
        <f t="shared" si="984"/>
        <v>0</v>
      </c>
      <c r="BG225" s="30">
        <f t="shared" si="984"/>
        <v>0</v>
      </c>
      <c r="BH225" s="84">
        <f t="shared" si="939"/>
        <v>1075846.3999999999</v>
      </c>
      <c r="BI225" s="33">
        <f t="shared" si="940"/>
        <v>0</v>
      </c>
      <c r="BJ225" s="33">
        <f t="shared" si="941"/>
        <v>1</v>
      </c>
      <c r="BK225" s="33">
        <f t="shared" si="942"/>
        <v>5.7300000000000005E-4</v>
      </c>
      <c r="BL225" s="33">
        <f t="shared" si="943"/>
        <v>1.2200000000000003E-2</v>
      </c>
      <c r="BM225" s="33">
        <f t="shared" si="944"/>
        <v>0</v>
      </c>
      <c r="BN225" s="33">
        <f t="shared" si="945"/>
        <v>5.8E-4</v>
      </c>
      <c r="BO225" s="33">
        <f t="shared" si="721"/>
        <v>-4.6999999999999999E-4</v>
      </c>
      <c r="BP225" s="33">
        <f t="shared" si="722"/>
        <v>7.5000000000000002E-4</v>
      </c>
      <c r="BQ225" s="33">
        <f t="shared" si="723"/>
        <v>0.46</v>
      </c>
      <c r="BR225" s="33">
        <f t="shared" si="947"/>
        <v>0</v>
      </c>
      <c r="BS225" s="116">
        <f t="shared" si="974"/>
        <v>0</v>
      </c>
      <c r="BT225" s="122">
        <f t="shared" si="974"/>
        <v>1.5</v>
      </c>
      <c r="BU225" s="33">
        <f t="shared" si="849"/>
        <v>0</v>
      </c>
      <c r="BV225" s="33">
        <f t="shared" si="949"/>
        <v>6.7024E-2</v>
      </c>
      <c r="BW225" s="33">
        <f t="shared" si="950"/>
        <v>0.109636</v>
      </c>
      <c r="BX225" s="77">
        <f t="shared" ref="BX225:BY225" si="985">BX214</f>
        <v>30.45</v>
      </c>
      <c r="BY225" s="77">
        <f t="shared" si="985"/>
        <v>1.94</v>
      </c>
      <c r="BZ225" s="78">
        <f t="shared" si="964"/>
        <v>0</v>
      </c>
      <c r="CA225" s="77">
        <f t="shared" si="678"/>
        <v>208386.53</v>
      </c>
      <c r="CB225" s="77">
        <f t="shared" si="951"/>
        <v>713372.92999999993</v>
      </c>
      <c r="CC225" s="77">
        <f t="shared" si="965"/>
        <v>126024.46181379998</v>
      </c>
      <c r="CD225" s="77"/>
      <c r="CE225" s="27"/>
      <c r="CF225" s="79">
        <f>+CF216</f>
        <v>0</v>
      </c>
      <c r="CG225" s="79"/>
      <c r="CH225" s="79">
        <f t="shared" si="953"/>
        <v>1</v>
      </c>
      <c r="CI225" s="72">
        <f t="shared" si="954"/>
        <v>12410000</v>
      </c>
      <c r="CJ225" s="72">
        <f t="shared" si="955"/>
        <v>0</v>
      </c>
      <c r="CK225" s="27"/>
      <c r="CL225" s="27"/>
      <c r="CM225" s="87"/>
      <c r="CN225" s="27">
        <f t="shared" si="807"/>
        <v>-1.45</v>
      </c>
      <c r="CO225" s="27">
        <f t="shared" si="797"/>
        <v>-29000</v>
      </c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  <c r="HE225" s="27"/>
      <c r="HF225" s="27"/>
      <c r="HG225" s="27"/>
      <c r="HH225" s="27"/>
      <c r="HI225" s="27"/>
      <c r="HJ225" s="27"/>
      <c r="HK225" s="27"/>
      <c r="HL225" s="27"/>
      <c r="HM225" s="27"/>
      <c r="HN225" s="27"/>
      <c r="HO225" s="27"/>
      <c r="HP225" s="27"/>
      <c r="HQ225" s="27"/>
      <c r="HR225" s="27"/>
      <c r="HS225" s="27"/>
      <c r="HT225" s="27"/>
      <c r="HU225" s="27"/>
      <c r="HV225" s="27"/>
      <c r="HW225" s="27"/>
      <c r="HX225" s="27"/>
      <c r="HY225" s="27"/>
      <c r="HZ225" s="27"/>
      <c r="IA225" s="27"/>
      <c r="IB225" s="27"/>
      <c r="IC225" s="27"/>
      <c r="ID225" s="27"/>
      <c r="IE225" s="27"/>
      <c r="IF225" s="27"/>
      <c r="IG225" s="27"/>
      <c r="IH225" s="27"/>
    </row>
    <row r="226" spans="1:242">
      <c r="A226" s="28"/>
      <c r="B226" s="27"/>
      <c r="C226" s="28"/>
      <c r="D226" s="27"/>
      <c r="E226" s="18"/>
      <c r="F226" s="27"/>
      <c r="G226" s="72"/>
      <c r="H226" s="72"/>
      <c r="I226" s="72"/>
      <c r="J226" s="71"/>
      <c r="K226" s="72"/>
      <c r="L226" s="73"/>
      <c r="M226" s="23"/>
      <c r="N226" s="23"/>
      <c r="O226" s="130"/>
      <c r="P226" s="74"/>
      <c r="Q226" s="23"/>
      <c r="R226" s="65"/>
      <c r="S226" s="26"/>
      <c r="T226" s="27"/>
      <c r="U226" s="29"/>
      <c r="V226" s="30"/>
      <c r="W226" s="30"/>
      <c r="X226" s="30"/>
      <c r="Y226" s="30"/>
      <c r="Z226" s="30"/>
      <c r="AA226" s="84"/>
      <c r="AB226" s="32"/>
      <c r="AC226" s="33"/>
      <c r="AE226" s="33"/>
      <c r="AF226" s="33"/>
      <c r="AG226" s="33"/>
      <c r="AH226" s="33"/>
      <c r="AI226" s="30"/>
      <c r="AJ226" s="30"/>
      <c r="AK226" s="76"/>
      <c r="AL226" s="76"/>
      <c r="AM226" s="76"/>
      <c r="AN226" s="76"/>
      <c r="AO226" s="77"/>
      <c r="AP226" s="78"/>
      <c r="AQ226" s="78"/>
      <c r="AR226" s="77"/>
      <c r="AS226" s="77"/>
      <c r="AT226" s="77"/>
      <c r="AU226" s="27"/>
      <c r="AV226" s="79"/>
      <c r="AW226" s="79"/>
      <c r="AX226" s="79"/>
      <c r="AY226" s="79"/>
      <c r="AZ226" s="79"/>
      <c r="BA226" s="27"/>
      <c r="BB226" s="29"/>
      <c r="BC226" s="30"/>
      <c r="BD226" s="30"/>
      <c r="BE226" s="30"/>
      <c r="BF226" s="30"/>
      <c r="BG226" s="30"/>
      <c r="BH226" s="84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116"/>
      <c r="BT226" s="116"/>
      <c r="BU226" s="33"/>
      <c r="BV226" s="33"/>
      <c r="BW226" s="33"/>
      <c r="BX226" s="77"/>
      <c r="BY226" s="77"/>
      <c r="BZ226" s="78"/>
      <c r="CA226" s="77"/>
      <c r="CB226" s="77"/>
      <c r="CC226" s="77"/>
      <c r="CD226" s="77"/>
      <c r="CE226" s="27"/>
      <c r="CF226" s="79"/>
      <c r="CG226" s="79"/>
      <c r="CH226" s="79"/>
      <c r="CI226" s="72"/>
      <c r="CJ226" s="72"/>
      <c r="CK226" s="27"/>
      <c r="CL226" s="27"/>
      <c r="CM226" s="87"/>
      <c r="CN226" s="27">
        <f t="shared" si="807"/>
        <v>-1.45</v>
      </c>
      <c r="CO226" s="27">
        <f t="shared" si="797"/>
        <v>0</v>
      </c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  <c r="HE226" s="27"/>
      <c r="HF226" s="27"/>
      <c r="HG226" s="27"/>
      <c r="HH226" s="27"/>
      <c r="HI226" s="27"/>
      <c r="HJ226" s="27"/>
      <c r="HK226" s="27"/>
      <c r="HL226" s="27"/>
      <c r="HM226" s="27"/>
      <c r="HN226" s="27"/>
      <c r="HO226" s="27"/>
      <c r="HP226" s="27"/>
      <c r="HQ226" s="27"/>
      <c r="HR226" s="27"/>
      <c r="HS226" s="27"/>
      <c r="HT226" s="27"/>
      <c r="HU226" s="27"/>
      <c r="HV226" s="27"/>
      <c r="HW226" s="27"/>
      <c r="HX226" s="27"/>
      <c r="HY226" s="27"/>
      <c r="HZ226" s="27"/>
      <c r="IA226" s="27"/>
      <c r="IB226" s="27"/>
      <c r="IC226" s="27"/>
      <c r="ID226" s="27"/>
      <c r="IE226" s="27"/>
      <c r="IF226" s="27"/>
      <c r="IG226" s="27"/>
      <c r="IH226" s="27"/>
    </row>
    <row r="227" spans="1:242">
      <c r="A227" s="28" t="e">
        <f>A225+1</f>
        <v>#REF!</v>
      </c>
      <c r="B227" s="27"/>
      <c r="C227" s="69" t="s">
        <v>57</v>
      </c>
      <c r="D227" s="68"/>
      <c r="E227" s="69" t="s">
        <v>57</v>
      </c>
      <c r="F227" s="27"/>
      <c r="G227" s="72">
        <v>1000</v>
      </c>
      <c r="H227" s="72"/>
      <c r="I227" s="15">
        <v>0</v>
      </c>
      <c r="J227" s="71"/>
      <c r="K227" s="72">
        <f t="shared" ref="K227:K236" si="986">G227*730*AV227</f>
        <v>474500</v>
      </c>
      <c r="L227" s="73"/>
      <c r="M227" s="23">
        <f t="shared" ref="M227:M236" si="987">AA227+AR227+AT227</f>
        <v>46495.912231999995</v>
      </c>
      <c r="N227" s="23"/>
      <c r="O227" s="130">
        <f t="shared" si="787"/>
        <v>51683.110060600004</v>
      </c>
      <c r="P227" s="74"/>
      <c r="Q227" s="23">
        <f t="shared" ref="Q227" si="988">ROUND(O227-M227,2)</f>
        <v>5187.2</v>
      </c>
      <c r="R227" s="65"/>
      <c r="S227" s="26">
        <f t="shared" ref="S227" si="989">ROUND(Q227/M227,3)</f>
        <v>0.112</v>
      </c>
      <c r="T227" s="27"/>
      <c r="U227" s="29">
        <v>794</v>
      </c>
      <c r="V227" s="30">
        <v>3.7319999999999999E-2</v>
      </c>
      <c r="W227" s="30">
        <f>V227</f>
        <v>3.7319999999999999E-2</v>
      </c>
      <c r="X227" s="30">
        <v>0</v>
      </c>
      <c r="Y227" s="30">
        <v>0</v>
      </c>
      <c r="Z227" s="30">
        <v>0</v>
      </c>
      <c r="AA227" s="84">
        <f t="shared" ref="AA227:AA236" si="990">ROUND(U227+(V227*AY227)+(W227*AZ227)+(AO227*G227)+(AP227*(I227)),2)</f>
        <v>35862.339999999997</v>
      </c>
      <c r="AB227" s="32"/>
      <c r="AC227" s="33">
        <f t="shared" si="745"/>
        <v>1</v>
      </c>
      <c r="AD227" s="15">
        <f t="shared" si="763"/>
        <v>5.7300000000000005E-4</v>
      </c>
      <c r="AE227" s="33">
        <v>1.2200000000000003E-2</v>
      </c>
      <c r="AF227" s="33">
        <f>AF$91</f>
        <v>0</v>
      </c>
      <c r="AG227" s="33">
        <v>5.8E-4</v>
      </c>
      <c r="AH227" s="33">
        <f t="shared" ref="AH227" si="991">AH$205</f>
        <v>-4.6999999999999999E-4</v>
      </c>
      <c r="AI227" s="30">
        <f t="shared" si="978"/>
        <v>7.5000000000000002E-4</v>
      </c>
      <c r="AJ227" s="30">
        <f t="shared" si="978"/>
        <v>0.46</v>
      </c>
      <c r="AK227" s="76">
        <f>AK225</f>
        <v>0</v>
      </c>
      <c r="AL227" s="76">
        <v>0</v>
      </c>
      <c r="AM227" s="76">
        <v>6.7024E-2</v>
      </c>
      <c r="AN227" s="76">
        <v>0.109636</v>
      </c>
      <c r="AO227" s="77">
        <v>17.36</v>
      </c>
      <c r="AP227" s="78">
        <v>1.75</v>
      </c>
      <c r="AQ227" s="78">
        <v>0</v>
      </c>
      <c r="AR227" s="77">
        <f t="shared" ref="AR227:AR236" si="992">ROUND(AC227+(K227*(AD227+AE227+AF227+AG227+AI227+AK227+AH227))+(G227*AJ227),2)</f>
        <v>6929.86</v>
      </c>
      <c r="AS227" s="77">
        <f t="shared" ref="AS227:AS236" si="993">ROUND((AA227+AR227)-((CI227*$AZ$1)+(CJ227*$AZ$1)+(K227*AE227)),2)</f>
        <v>20965.2</v>
      </c>
      <c r="AT227" s="77">
        <f t="shared" ref="AT227" si="994">(AS227*AL227)+(AS227*AM227)+(AN227*AS227)</f>
        <v>3703.7122319999999</v>
      </c>
      <c r="AU227" s="27"/>
      <c r="AV227" s="79">
        <f>+E228</f>
        <v>0.65</v>
      </c>
      <c r="AW227" s="79"/>
      <c r="AX227" s="79">
        <f t="shared" si="881"/>
        <v>1</v>
      </c>
      <c r="AY227" s="72">
        <f t="shared" ref="AY227:AY236" si="995">IF(G227*500&lt;K227,G227*500,K227)</f>
        <v>474500</v>
      </c>
      <c r="AZ227" s="72">
        <f t="shared" ref="AZ227:AZ236" si="996">K227-AY227</f>
        <v>0</v>
      </c>
      <c r="BA227" s="27"/>
      <c r="BB227" s="77">
        <f>'Rate Export from RD'!B75</f>
        <v>794</v>
      </c>
      <c r="BC227" s="80">
        <f>'Rate Export from RD'!C75</f>
        <v>3.6900000000000002E-2</v>
      </c>
      <c r="BD227" s="80">
        <f>BC227</f>
        <v>3.6900000000000002E-2</v>
      </c>
      <c r="BE227" s="30"/>
      <c r="BF227" s="30"/>
      <c r="BG227" s="30"/>
      <c r="BH227" s="84">
        <f t="shared" ref="BH227:BH236" si="997">ROUND(BB227+(BC227*CI227)+(BD227*CJ227)+(BX227*G227)+((I227)*BY227),2)</f>
        <v>40003.050000000003</v>
      </c>
      <c r="BI227" s="33">
        <f t="shared" ref="BI227:BI236" si="998">AB227</f>
        <v>0</v>
      </c>
      <c r="BJ227" s="33">
        <f t="shared" ref="BJ227:BJ236" si="999">AC227</f>
        <v>1</v>
      </c>
      <c r="BK227" s="33">
        <f t="shared" ref="BK227:BK236" si="1000">AD227</f>
        <v>5.7300000000000005E-4</v>
      </c>
      <c r="BL227" s="33">
        <f t="shared" ref="BL227:BL236" si="1001">AE227</f>
        <v>1.2200000000000003E-2</v>
      </c>
      <c r="BM227" s="33">
        <f t="shared" ref="BM227:BM236" si="1002">AF227</f>
        <v>0</v>
      </c>
      <c r="BN227" s="33">
        <f t="shared" ref="BN227:BN236" si="1003">AG227</f>
        <v>5.8E-4</v>
      </c>
      <c r="BO227" s="33">
        <f t="shared" ref="BO227:BQ227" si="1004">AH227</f>
        <v>-4.6999999999999999E-4</v>
      </c>
      <c r="BP227" s="33">
        <f t="shared" si="1004"/>
        <v>7.5000000000000002E-4</v>
      </c>
      <c r="BQ227" s="33">
        <f t="shared" si="1004"/>
        <v>0.46</v>
      </c>
      <c r="BR227" s="33">
        <f t="shared" ref="BR227:BR236" si="1005">AK227</f>
        <v>0</v>
      </c>
      <c r="BS227" s="116">
        <v>0</v>
      </c>
      <c r="BT227" s="122">
        <v>1.5</v>
      </c>
      <c r="BU227" s="33">
        <f>AL227</f>
        <v>0</v>
      </c>
      <c r="BV227" s="33">
        <f t="shared" ref="BV227:BV236" si="1006">AM227</f>
        <v>6.7024E-2</v>
      </c>
      <c r="BW227" s="33">
        <f t="shared" ref="BW227:BW236" si="1007">AN227</f>
        <v>0.109636</v>
      </c>
      <c r="BX227" s="77">
        <f>'Rate Export from RD'!D76</f>
        <v>21.7</v>
      </c>
      <c r="BY227" s="77">
        <f>'Rate Export from RD'!D77</f>
        <v>1.92</v>
      </c>
      <c r="BZ227" s="78">
        <v>0</v>
      </c>
      <c r="CA227" s="77">
        <f t="shared" si="678"/>
        <v>8429.86</v>
      </c>
      <c r="CB227" s="77">
        <f t="shared" ref="CB227:CB236" si="1008">(BH227+CA227)-((CI227*$AZ$1)+(CJ227*$AZ$1)+(K227*BL227))</f>
        <v>26605.910000000003</v>
      </c>
      <c r="CC227" s="77">
        <f t="shared" ref="CC227" si="1009">(CB227*BU227)+(CB227*BV227)+(BW227*CB227)</f>
        <v>4700.2000606000001</v>
      </c>
      <c r="CD227" s="77"/>
      <c r="CE227" s="27"/>
      <c r="CF227" s="79">
        <f>+AL228</f>
        <v>0</v>
      </c>
      <c r="CG227" s="79"/>
      <c r="CH227" s="79">
        <f t="shared" ref="CH227:CH236" si="1010">1-CG227</f>
        <v>1</v>
      </c>
      <c r="CI227" s="72">
        <f t="shared" ref="CI227:CI236" si="1011">IF(G227*500&lt;K227,G227*500,K227)</f>
        <v>474500</v>
      </c>
      <c r="CJ227" s="72">
        <f t="shared" ref="CJ227:CJ236" si="1012">K227-CI227</f>
        <v>0</v>
      </c>
      <c r="CK227" s="27"/>
      <c r="CL227" s="27"/>
      <c r="CM227" s="87"/>
      <c r="CN227" s="27">
        <f t="shared" si="807"/>
        <v>-1.45</v>
      </c>
      <c r="CO227" s="27">
        <f t="shared" si="797"/>
        <v>-1450</v>
      </c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27"/>
      <c r="HZ227" s="27"/>
      <c r="IA227" s="27"/>
      <c r="IB227" s="27"/>
      <c r="IC227" s="27"/>
      <c r="ID227" s="27"/>
      <c r="IE227" s="27"/>
      <c r="IF227" s="27"/>
      <c r="IG227" s="27"/>
      <c r="IH227" s="27"/>
    </row>
    <row r="228" spans="1:242">
      <c r="A228" s="28" t="e">
        <f t="shared" ref="A228:A236" si="1013">A227+1</f>
        <v>#REF!</v>
      </c>
      <c r="B228" s="27"/>
      <c r="C228" s="28" t="s">
        <v>19</v>
      </c>
      <c r="D228" s="27"/>
      <c r="E228" s="85">
        <v>0.65</v>
      </c>
      <c r="F228" s="27"/>
      <c r="G228" s="72">
        <v>5000</v>
      </c>
      <c r="H228" s="72"/>
      <c r="I228" s="15">
        <v>0</v>
      </c>
      <c r="J228" s="71"/>
      <c r="K228" s="72">
        <f t="shared" si="986"/>
        <v>2372500</v>
      </c>
      <c r="L228" s="73"/>
      <c r="M228" s="23">
        <f t="shared" si="987"/>
        <v>228737.77059340003</v>
      </c>
      <c r="N228" s="23"/>
      <c r="O228" s="130">
        <f t="shared" si="787"/>
        <v>254673.75973640001</v>
      </c>
      <c r="P228" s="74"/>
      <c r="Q228" s="23">
        <f t="shared" ref="Q228:Q236" si="1014">ROUND(O228-M228,2)</f>
        <v>25935.99</v>
      </c>
      <c r="R228" s="65"/>
      <c r="S228" s="26">
        <f t="shared" ref="S228:S236" si="1015">ROUND(Q228/M228,3)</f>
        <v>0.113</v>
      </c>
      <c r="T228" s="27"/>
      <c r="U228" s="29">
        <f>U$227</f>
        <v>794</v>
      </c>
      <c r="V228" s="30">
        <f>V$227</f>
        <v>3.7319999999999999E-2</v>
      </c>
      <c r="W228" s="30">
        <f>W$227</f>
        <v>3.7319999999999999E-2</v>
      </c>
      <c r="X228" s="30">
        <f t="shared" ref="X228:Z236" si="1016">X227</f>
        <v>0</v>
      </c>
      <c r="Y228" s="30">
        <f t="shared" si="1016"/>
        <v>0</v>
      </c>
      <c r="Z228" s="30">
        <f t="shared" si="1016"/>
        <v>0</v>
      </c>
      <c r="AA228" s="84">
        <f t="shared" si="990"/>
        <v>176135.7</v>
      </c>
      <c r="AB228" s="32"/>
      <c r="AC228" s="33">
        <f t="shared" si="745"/>
        <v>1</v>
      </c>
      <c r="AD228" s="15">
        <f t="shared" si="763"/>
        <v>5.7300000000000005E-4</v>
      </c>
      <c r="AE228" s="33">
        <f>AE$227</f>
        <v>1.2200000000000003E-2</v>
      </c>
      <c r="AF228" s="33">
        <f t="shared" ref="AF228:AF236" si="1017">AF$91</f>
        <v>0</v>
      </c>
      <c r="AG228" s="33">
        <f>AG$227</f>
        <v>5.8E-4</v>
      </c>
      <c r="AH228" s="33">
        <f>AH$227</f>
        <v>-4.6999999999999999E-4</v>
      </c>
      <c r="AI228" s="30">
        <f>AI$227</f>
        <v>7.5000000000000002E-4</v>
      </c>
      <c r="AJ228" s="30">
        <f>AJ$227</f>
        <v>0.46</v>
      </c>
      <c r="AK228" s="76">
        <f t="shared" ref="AK228:AK236" si="1018">AK227</f>
        <v>0</v>
      </c>
      <c r="AL228" s="76">
        <f>AL$227</f>
        <v>0</v>
      </c>
      <c r="AM228" s="76">
        <f>AM$227</f>
        <v>6.7024E-2</v>
      </c>
      <c r="AN228" s="76">
        <f>AN$227</f>
        <v>0.109636</v>
      </c>
      <c r="AO228" s="77">
        <f>AO$227</f>
        <v>17.36</v>
      </c>
      <c r="AP228" s="78">
        <f>AP$227</f>
        <v>1.75</v>
      </c>
      <c r="AQ228" s="78">
        <f>AQ227</f>
        <v>0</v>
      </c>
      <c r="AR228" s="77">
        <f t="shared" si="992"/>
        <v>34645.29</v>
      </c>
      <c r="AS228" s="77">
        <f t="shared" si="993"/>
        <v>101645.99</v>
      </c>
      <c r="AT228" s="77">
        <f t="shared" ref="AT228:AT236" si="1019">(AS228*AL228)+(AS228*AM228)+(AN228*AS228)</f>
        <v>17956.780593399999</v>
      </c>
      <c r="AU228" s="27"/>
      <c r="AV228" s="79">
        <f>+AV227</f>
        <v>0.65</v>
      </c>
      <c r="AW228" s="79"/>
      <c r="AX228" s="79">
        <f t="shared" si="881"/>
        <v>1</v>
      </c>
      <c r="AY228" s="72">
        <f t="shared" si="995"/>
        <v>2372500</v>
      </c>
      <c r="AZ228" s="72">
        <f t="shared" si="996"/>
        <v>0</v>
      </c>
      <c r="BA228" s="27"/>
      <c r="BB228" s="29">
        <f t="shared" ref="BB228:BG228" si="1020">BB227</f>
        <v>794</v>
      </c>
      <c r="BC228" s="30">
        <f t="shared" si="1020"/>
        <v>3.6900000000000002E-2</v>
      </c>
      <c r="BD228" s="30">
        <f t="shared" si="1020"/>
        <v>3.6900000000000002E-2</v>
      </c>
      <c r="BE228" s="30">
        <f t="shared" si="1020"/>
        <v>0</v>
      </c>
      <c r="BF228" s="30">
        <f t="shared" si="1020"/>
        <v>0</v>
      </c>
      <c r="BG228" s="30">
        <f t="shared" si="1020"/>
        <v>0</v>
      </c>
      <c r="BH228" s="84">
        <f t="shared" si="997"/>
        <v>196839.25</v>
      </c>
      <c r="BI228" s="33">
        <f t="shared" si="998"/>
        <v>0</v>
      </c>
      <c r="BJ228" s="33">
        <f t="shared" si="999"/>
        <v>1</v>
      </c>
      <c r="BK228" s="33">
        <f t="shared" si="1000"/>
        <v>5.7300000000000005E-4</v>
      </c>
      <c r="BL228" s="33">
        <f t="shared" si="1001"/>
        <v>1.2200000000000003E-2</v>
      </c>
      <c r="BM228" s="33">
        <f t="shared" si="1002"/>
        <v>0</v>
      </c>
      <c r="BN228" s="33">
        <f t="shared" si="1003"/>
        <v>5.8E-4</v>
      </c>
      <c r="BO228" s="33">
        <f t="shared" si="721"/>
        <v>-4.6999999999999999E-4</v>
      </c>
      <c r="BP228" s="33">
        <f t="shared" si="722"/>
        <v>7.5000000000000002E-4</v>
      </c>
      <c r="BQ228" s="33">
        <f t="shared" si="723"/>
        <v>0.46</v>
      </c>
      <c r="BR228" s="33">
        <f t="shared" si="1005"/>
        <v>0</v>
      </c>
      <c r="BS228" s="116">
        <f t="shared" si="974"/>
        <v>0</v>
      </c>
      <c r="BT228" s="122">
        <f t="shared" si="974"/>
        <v>1.5</v>
      </c>
      <c r="BU228" s="33">
        <f t="shared" si="849"/>
        <v>0</v>
      </c>
      <c r="BV228" s="33">
        <f t="shared" si="1006"/>
        <v>6.7024E-2</v>
      </c>
      <c r="BW228" s="33">
        <f t="shared" si="1007"/>
        <v>0.109636</v>
      </c>
      <c r="BX228" s="77">
        <f>BX227</f>
        <v>21.7</v>
      </c>
      <c r="BY228" s="77">
        <f>BY227</f>
        <v>1.92</v>
      </c>
      <c r="BZ228" s="78">
        <f t="shared" ref="BZ228:BZ236" si="1021">BZ227</f>
        <v>0</v>
      </c>
      <c r="CA228" s="77">
        <f t="shared" si="678"/>
        <v>42145.29</v>
      </c>
      <c r="CB228" s="77">
        <f t="shared" si="1008"/>
        <v>129849.54000000001</v>
      </c>
      <c r="CC228" s="77">
        <f t="shared" ref="CC228:CC236" si="1022">(CB228*BU228)+(CB228*BV228)+(BW228*CB228)</f>
        <v>22939.219736400002</v>
      </c>
      <c r="CD228" s="77"/>
      <c r="CE228" s="27"/>
      <c r="CF228" s="79">
        <f>+CF227</f>
        <v>0</v>
      </c>
      <c r="CG228" s="79"/>
      <c r="CH228" s="79">
        <f t="shared" si="1010"/>
        <v>1</v>
      </c>
      <c r="CI228" s="72">
        <f t="shared" si="1011"/>
        <v>2372500</v>
      </c>
      <c r="CJ228" s="72">
        <f t="shared" si="1012"/>
        <v>0</v>
      </c>
      <c r="CK228" s="27"/>
      <c r="CL228" s="27"/>
      <c r="CM228" s="87"/>
      <c r="CN228" s="27">
        <f t="shared" si="807"/>
        <v>-1.45</v>
      </c>
      <c r="CO228" s="27">
        <f t="shared" si="797"/>
        <v>-7250</v>
      </c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  <c r="IF228" s="27"/>
      <c r="IG228" s="27"/>
      <c r="IH228" s="27"/>
    </row>
    <row r="229" spans="1:242">
      <c r="A229" s="28" t="e">
        <f t="shared" si="1013"/>
        <v>#REF!</v>
      </c>
      <c r="B229" s="27"/>
      <c r="C229" s="65"/>
      <c r="D229" s="27"/>
      <c r="E229" s="85"/>
      <c r="F229" s="27"/>
      <c r="G229" s="72">
        <v>10000</v>
      </c>
      <c r="H229" s="72"/>
      <c r="I229" s="15">
        <v>0</v>
      </c>
      <c r="J229" s="71"/>
      <c r="K229" s="72">
        <f t="shared" si="986"/>
        <v>4745000</v>
      </c>
      <c r="L229" s="73"/>
      <c r="M229" s="23">
        <f t="shared" si="987"/>
        <v>456540.10825339996</v>
      </c>
      <c r="N229" s="23"/>
      <c r="O229" s="130">
        <f t="shared" si="787"/>
        <v>508412.08653939993</v>
      </c>
      <c r="P229" s="74"/>
      <c r="Q229" s="23">
        <f t="shared" si="1014"/>
        <v>51871.98</v>
      </c>
      <c r="R229" s="65"/>
      <c r="S229" s="26">
        <f t="shared" si="1015"/>
        <v>0.114</v>
      </c>
      <c r="T229" s="27"/>
      <c r="U229" s="29">
        <f t="shared" ref="U229:W247" si="1023">U$227</f>
        <v>794</v>
      </c>
      <c r="V229" s="30">
        <f t="shared" si="1023"/>
        <v>3.7319999999999999E-2</v>
      </c>
      <c r="W229" s="30">
        <f t="shared" si="1023"/>
        <v>3.7319999999999999E-2</v>
      </c>
      <c r="X229" s="30">
        <f t="shared" si="1016"/>
        <v>0</v>
      </c>
      <c r="Y229" s="30">
        <f t="shared" si="1016"/>
        <v>0</v>
      </c>
      <c r="Z229" s="30">
        <f t="shared" si="1016"/>
        <v>0</v>
      </c>
      <c r="AA229" s="84">
        <f t="shared" si="990"/>
        <v>351477.4</v>
      </c>
      <c r="AB229" s="32"/>
      <c r="AC229" s="33">
        <f t="shared" si="745"/>
        <v>1</v>
      </c>
      <c r="AD229" s="15">
        <f t="shared" si="763"/>
        <v>5.7300000000000005E-4</v>
      </c>
      <c r="AE229" s="33">
        <f t="shared" ref="AE229:AH249" si="1024">AE$227</f>
        <v>1.2200000000000003E-2</v>
      </c>
      <c r="AF229" s="33">
        <f t="shared" si="1017"/>
        <v>0</v>
      </c>
      <c r="AG229" s="33">
        <f t="shared" si="1024"/>
        <v>5.8E-4</v>
      </c>
      <c r="AH229" s="33">
        <f t="shared" si="1024"/>
        <v>-4.6999999999999999E-4</v>
      </c>
      <c r="AI229" s="30">
        <f t="shared" ref="AI229:AJ244" si="1025">AI$227</f>
        <v>7.5000000000000002E-4</v>
      </c>
      <c r="AJ229" s="30">
        <f t="shared" si="1025"/>
        <v>0.46</v>
      </c>
      <c r="AK229" s="76">
        <f t="shared" si="1018"/>
        <v>0</v>
      </c>
      <c r="AL229" s="76">
        <f t="shared" ref="AL229:AN244" si="1026">AL$227</f>
        <v>0</v>
      </c>
      <c r="AM229" s="76">
        <f t="shared" si="1026"/>
        <v>6.7024E-2</v>
      </c>
      <c r="AN229" s="76">
        <f t="shared" si="1026"/>
        <v>0.109636</v>
      </c>
      <c r="AO229" s="77">
        <f t="shared" ref="AO229:AP247" si="1027">AO$227</f>
        <v>17.36</v>
      </c>
      <c r="AP229" s="78">
        <f t="shared" si="1027"/>
        <v>1.75</v>
      </c>
      <c r="AQ229" s="78">
        <f t="shared" ref="AQ229:AQ236" si="1028">AQ228</f>
        <v>0</v>
      </c>
      <c r="AR229" s="77">
        <f t="shared" si="992"/>
        <v>69289.59</v>
      </c>
      <c r="AS229" s="77">
        <f t="shared" si="993"/>
        <v>202496.99</v>
      </c>
      <c r="AT229" s="77">
        <f t="shared" si="1019"/>
        <v>35773.118253399996</v>
      </c>
      <c r="AU229" s="27"/>
      <c r="AV229" s="79">
        <f>+AV227</f>
        <v>0.65</v>
      </c>
      <c r="AW229" s="79"/>
      <c r="AX229" s="79">
        <f t="shared" si="881"/>
        <v>1</v>
      </c>
      <c r="AY229" s="72">
        <f t="shared" si="995"/>
        <v>4745000</v>
      </c>
      <c r="AZ229" s="72">
        <f t="shared" si="996"/>
        <v>0</v>
      </c>
      <c r="BA229" s="27"/>
      <c r="BB229" s="29">
        <f t="shared" ref="BB229:BG229" si="1029">BB228</f>
        <v>794</v>
      </c>
      <c r="BC229" s="30">
        <f t="shared" si="1029"/>
        <v>3.6900000000000002E-2</v>
      </c>
      <c r="BD229" s="30">
        <f t="shared" si="1029"/>
        <v>3.6900000000000002E-2</v>
      </c>
      <c r="BE229" s="30">
        <f t="shared" si="1029"/>
        <v>0</v>
      </c>
      <c r="BF229" s="30">
        <f t="shared" si="1029"/>
        <v>0</v>
      </c>
      <c r="BG229" s="30">
        <f t="shared" si="1029"/>
        <v>0</v>
      </c>
      <c r="BH229" s="84">
        <f t="shared" si="997"/>
        <v>392884.5</v>
      </c>
      <c r="BI229" s="33">
        <f t="shared" si="998"/>
        <v>0</v>
      </c>
      <c r="BJ229" s="33">
        <f t="shared" si="999"/>
        <v>1</v>
      </c>
      <c r="BK229" s="33">
        <f t="shared" si="1000"/>
        <v>5.7300000000000005E-4</v>
      </c>
      <c r="BL229" s="33">
        <f t="shared" si="1001"/>
        <v>1.2200000000000003E-2</v>
      </c>
      <c r="BM229" s="33">
        <f t="shared" si="1002"/>
        <v>0</v>
      </c>
      <c r="BN229" s="33">
        <f t="shared" si="1003"/>
        <v>5.8E-4</v>
      </c>
      <c r="BO229" s="33">
        <f t="shared" si="721"/>
        <v>-4.6999999999999999E-4</v>
      </c>
      <c r="BP229" s="33">
        <f t="shared" si="722"/>
        <v>7.5000000000000002E-4</v>
      </c>
      <c r="BQ229" s="33">
        <f t="shared" si="723"/>
        <v>0.46</v>
      </c>
      <c r="BR229" s="33">
        <f t="shared" si="1005"/>
        <v>0</v>
      </c>
      <c r="BS229" s="116">
        <f t="shared" si="974"/>
        <v>0</v>
      </c>
      <c r="BT229" s="122">
        <f t="shared" si="974"/>
        <v>1.5</v>
      </c>
      <c r="BU229" s="33">
        <f t="shared" si="849"/>
        <v>0</v>
      </c>
      <c r="BV229" s="33">
        <f t="shared" si="1006"/>
        <v>6.7024E-2</v>
      </c>
      <c r="BW229" s="33">
        <f t="shared" si="1007"/>
        <v>0.109636</v>
      </c>
      <c r="BX229" s="77">
        <f t="shared" ref="BX229:BX236" si="1030">BX228</f>
        <v>21.7</v>
      </c>
      <c r="BY229" s="77">
        <f t="shared" ref="BY229:BY236" si="1031">BY228</f>
        <v>1.92</v>
      </c>
      <c r="BZ229" s="78">
        <f t="shared" si="1021"/>
        <v>0</v>
      </c>
      <c r="CA229" s="77">
        <f t="shared" ref="CA229:CA256" si="1032">ROUND(BJ229+(K229*(BK229+BL229+BM229+BN229+BO229+BP229+BR229+BS229))+(G229*(BQ229+BT229)),2)</f>
        <v>84289.59</v>
      </c>
      <c r="CB229" s="77">
        <f t="shared" si="1008"/>
        <v>258904.08999999997</v>
      </c>
      <c r="CC229" s="77">
        <f t="shared" si="1022"/>
        <v>45737.996539399988</v>
      </c>
      <c r="CD229" s="77"/>
      <c r="CE229" s="27"/>
      <c r="CF229" s="79">
        <f>+CF227</f>
        <v>0</v>
      </c>
      <c r="CG229" s="79"/>
      <c r="CH229" s="79">
        <f t="shared" si="1010"/>
        <v>1</v>
      </c>
      <c r="CI229" s="72">
        <f t="shared" si="1011"/>
        <v>4745000</v>
      </c>
      <c r="CJ229" s="72">
        <f t="shared" si="1012"/>
        <v>0</v>
      </c>
      <c r="CK229" s="27"/>
      <c r="CL229" s="27"/>
      <c r="CM229" s="87"/>
      <c r="CN229" s="27">
        <f t="shared" si="807"/>
        <v>-1.45</v>
      </c>
      <c r="CO229" s="27">
        <f t="shared" si="797"/>
        <v>-14500</v>
      </c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  <c r="HE229" s="27"/>
      <c r="HF229" s="27"/>
      <c r="HG229" s="27"/>
      <c r="HH229" s="27"/>
      <c r="HI229" s="27"/>
      <c r="HJ229" s="27"/>
      <c r="HK229" s="27"/>
      <c r="HL229" s="27"/>
      <c r="HM229" s="27"/>
      <c r="HN229" s="27"/>
      <c r="HO229" s="27"/>
      <c r="HP229" s="27"/>
      <c r="HQ229" s="27"/>
      <c r="HR229" s="27"/>
      <c r="HS229" s="27"/>
      <c r="HT229" s="27"/>
      <c r="HU229" s="27"/>
      <c r="HV229" s="27"/>
      <c r="HW229" s="27"/>
      <c r="HX229" s="27"/>
      <c r="HY229" s="27"/>
      <c r="HZ229" s="27"/>
      <c r="IA229" s="27"/>
      <c r="IB229" s="27"/>
      <c r="IC229" s="27"/>
      <c r="ID229" s="27"/>
      <c r="IE229" s="27"/>
      <c r="IF229" s="27"/>
      <c r="IG229" s="27"/>
      <c r="IH229" s="27"/>
    </row>
    <row r="230" spans="1:242">
      <c r="A230" s="28" t="e">
        <f t="shared" si="1013"/>
        <v>#REF!</v>
      </c>
      <c r="B230" s="27"/>
      <c r="C230" s="28"/>
      <c r="D230" s="27"/>
      <c r="E230" s="18"/>
      <c r="F230" s="27"/>
      <c r="G230" s="72">
        <v>15000</v>
      </c>
      <c r="H230" s="72"/>
      <c r="I230" s="15">
        <v>0</v>
      </c>
      <c r="J230" s="71"/>
      <c r="K230" s="72">
        <f t="shared" si="986"/>
        <v>7117500</v>
      </c>
      <c r="L230" s="73"/>
      <c r="M230" s="23">
        <f t="shared" si="987"/>
        <v>684342.43414679996</v>
      </c>
      <c r="N230" s="23"/>
      <c r="O230" s="130">
        <f t="shared" si="787"/>
        <v>762150.40157580003</v>
      </c>
      <c r="P230" s="74"/>
      <c r="Q230" s="23">
        <f t="shared" si="1014"/>
        <v>77807.97</v>
      </c>
      <c r="R230" s="65"/>
      <c r="S230" s="26">
        <f t="shared" si="1015"/>
        <v>0.114</v>
      </c>
      <c r="T230" s="27"/>
      <c r="U230" s="29">
        <f t="shared" si="1023"/>
        <v>794</v>
      </c>
      <c r="V230" s="30">
        <f t="shared" si="1023"/>
        <v>3.7319999999999999E-2</v>
      </c>
      <c r="W230" s="30">
        <f t="shared" si="1023"/>
        <v>3.7319999999999999E-2</v>
      </c>
      <c r="X230" s="30">
        <f t="shared" si="1016"/>
        <v>0</v>
      </c>
      <c r="Y230" s="30">
        <f t="shared" si="1016"/>
        <v>0</v>
      </c>
      <c r="Z230" s="30">
        <f t="shared" si="1016"/>
        <v>0</v>
      </c>
      <c r="AA230" s="84">
        <f t="shared" si="990"/>
        <v>526819.1</v>
      </c>
      <c r="AB230" s="32"/>
      <c r="AC230" s="33">
        <f t="shared" si="745"/>
        <v>1</v>
      </c>
      <c r="AD230" s="15">
        <f t="shared" si="763"/>
        <v>5.7300000000000005E-4</v>
      </c>
      <c r="AE230" s="33">
        <f t="shared" si="1024"/>
        <v>1.2200000000000003E-2</v>
      </c>
      <c r="AF230" s="33">
        <f t="shared" si="1017"/>
        <v>0</v>
      </c>
      <c r="AG230" s="33">
        <f t="shared" si="1024"/>
        <v>5.8E-4</v>
      </c>
      <c r="AH230" s="33">
        <f t="shared" si="1024"/>
        <v>-4.6999999999999999E-4</v>
      </c>
      <c r="AI230" s="30">
        <f t="shared" si="1025"/>
        <v>7.5000000000000002E-4</v>
      </c>
      <c r="AJ230" s="30">
        <f t="shared" si="1025"/>
        <v>0.46</v>
      </c>
      <c r="AK230" s="76">
        <f t="shared" si="1018"/>
        <v>0</v>
      </c>
      <c r="AL230" s="76">
        <f t="shared" si="1026"/>
        <v>0</v>
      </c>
      <c r="AM230" s="76">
        <f t="shared" si="1026"/>
        <v>6.7024E-2</v>
      </c>
      <c r="AN230" s="76">
        <f t="shared" si="1026"/>
        <v>0.109636</v>
      </c>
      <c r="AO230" s="77">
        <f t="shared" si="1027"/>
        <v>17.36</v>
      </c>
      <c r="AP230" s="78">
        <f t="shared" si="1027"/>
        <v>1.75</v>
      </c>
      <c r="AQ230" s="78">
        <f t="shared" si="1028"/>
        <v>0</v>
      </c>
      <c r="AR230" s="77">
        <f t="shared" si="992"/>
        <v>103933.88</v>
      </c>
      <c r="AS230" s="77">
        <f t="shared" si="993"/>
        <v>303347.98</v>
      </c>
      <c r="AT230" s="77">
        <f t="shared" si="1019"/>
        <v>53589.454146799995</v>
      </c>
      <c r="AU230" s="27"/>
      <c r="AV230" s="79">
        <f>+AV227</f>
        <v>0.65</v>
      </c>
      <c r="AW230" s="79"/>
      <c r="AX230" s="79">
        <f t="shared" si="881"/>
        <v>1</v>
      </c>
      <c r="AY230" s="72">
        <f t="shared" si="995"/>
        <v>7117500</v>
      </c>
      <c r="AZ230" s="72">
        <f t="shared" si="996"/>
        <v>0</v>
      </c>
      <c r="BA230" s="27"/>
      <c r="BB230" s="29">
        <f t="shared" ref="BB230:BG230" si="1033">BB229</f>
        <v>794</v>
      </c>
      <c r="BC230" s="30">
        <f t="shared" si="1033"/>
        <v>3.6900000000000002E-2</v>
      </c>
      <c r="BD230" s="30">
        <f t="shared" si="1033"/>
        <v>3.6900000000000002E-2</v>
      </c>
      <c r="BE230" s="30">
        <f t="shared" si="1033"/>
        <v>0</v>
      </c>
      <c r="BF230" s="30">
        <f t="shared" si="1033"/>
        <v>0</v>
      </c>
      <c r="BG230" s="30">
        <f t="shared" si="1033"/>
        <v>0</v>
      </c>
      <c r="BH230" s="84">
        <f t="shared" si="997"/>
        <v>588929.75</v>
      </c>
      <c r="BI230" s="33">
        <f t="shared" si="998"/>
        <v>0</v>
      </c>
      <c r="BJ230" s="33">
        <f t="shared" si="999"/>
        <v>1</v>
      </c>
      <c r="BK230" s="33">
        <f t="shared" si="1000"/>
        <v>5.7300000000000005E-4</v>
      </c>
      <c r="BL230" s="33">
        <f t="shared" si="1001"/>
        <v>1.2200000000000003E-2</v>
      </c>
      <c r="BM230" s="33">
        <f t="shared" si="1002"/>
        <v>0</v>
      </c>
      <c r="BN230" s="33">
        <f t="shared" si="1003"/>
        <v>5.8E-4</v>
      </c>
      <c r="BO230" s="33">
        <f t="shared" si="721"/>
        <v>-4.6999999999999999E-4</v>
      </c>
      <c r="BP230" s="33">
        <f t="shared" si="722"/>
        <v>7.5000000000000002E-4</v>
      </c>
      <c r="BQ230" s="33">
        <f t="shared" si="723"/>
        <v>0.46</v>
      </c>
      <c r="BR230" s="33">
        <f t="shared" si="1005"/>
        <v>0</v>
      </c>
      <c r="BS230" s="116">
        <f t="shared" si="974"/>
        <v>0</v>
      </c>
      <c r="BT230" s="122">
        <f t="shared" si="974"/>
        <v>1.5</v>
      </c>
      <c r="BU230" s="33">
        <f t="shared" si="849"/>
        <v>0</v>
      </c>
      <c r="BV230" s="33">
        <f t="shared" si="1006"/>
        <v>6.7024E-2</v>
      </c>
      <c r="BW230" s="33">
        <f t="shared" si="1007"/>
        <v>0.109636</v>
      </c>
      <c r="BX230" s="77">
        <f t="shared" si="1030"/>
        <v>21.7</v>
      </c>
      <c r="BY230" s="77">
        <f t="shared" si="1031"/>
        <v>1.92</v>
      </c>
      <c r="BZ230" s="78">
        <f t="shared" si="1021"/>
        <v>0</v>
      </c>
      <c r="CA230" s="77">
        <f t="shared" si="1032"/>
        <v>126433.88</v>
      </c>
      <c r="CB230" s="77">
        <f t="shared" si="1008"/>
        <v>387958.63</v>
      </c>
      <c r="CC230" s="77">
        <f t="shared" si="1022"/>
        <v>68536.771575799998</v>
      </c>
      <c r="CD230" s="77"/>
      <c r="CE230" s="27"/>
      <c r="CF230" s="79">
        <f>+CF227</f>
        <v>0</v>
      </c>
      <c r="CG230" s="79"/>
      <c r="CH230" s="79">
        <f t="shared" si="1010"/>
        <v>1</v>
      </c>
      <c r="CI230" s="72">
        <f t="shared" si="1011"/>
        <v>7117500</v>
      </c>
      <c r="CJ230" s="72">
        <f t="shared" si="1012"/>
        <v>0</v>
      </c>
      <c r="CK230" s="27"/>
      <c r="CL230" s="27"/>
      <c r="CM230" s="87"/>
      <c r="CN230" s="27">
        <f t="shared" si="807"/>
        <v>-1.45</v>
      </c>
      <c r="CO230" s="27">
        <f t="shared" si="797"/>
        <v>-21750</v>
      </c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  <c r="IB230" s="27"/>
      <c r="IC230" s="27"/>
      <c r="ID230" s="27"/>
      <c r="IE230" s="27"/>
      <c r="IF230" s="27"/>
      <c r="IG230" s="27"/>
      <c r="IH230" s="27"/>
    </row>
    <row r="231" spans="1:242">
      <c r="A231" s="28" t="e">
        <f t="shared" si="1013"/>
        <v>#REF!</v>
      </c>
      <c r="B231" s="27"/>
      <c r="C231" s="28"/>
      <c r="D231" s="27"/>
      <c r="E231" s="18"/>
      <c r="F231" s="27"/>
      <c r="G231" s="72">
        <v>20000</v>
      </c>
      <c r="H231" s="72"/>
      <c r="I231" s="15">
        <v>0</v>
      </c>
      <c r="J231" s="71"/>
      <c r="K231" s="72">
        <f t="shared" si="986"/>
        <v>9490000</v>
      </c>
      <c r="L231" s="73"/>
      <c r="M231" s="23">
        <f t="shared" si="987"/>
        <v>912144.76004020008</v>
      </c>
      <c r="N231" s="23"/>
      <c r="O231" s="130">
        <f t="shared" si="787"/>
        <v>1015888.7166122</v>
      </c>
      <c r="P231" s="74"/>
      <c r="Q231" s="23">
        <f t="shared" si="1014"/>
        <v>103743.96</v>
      </c>
      <c r="R231" s="65"/>
      <c r="S231" s="26">
        <f t="shared" si="1015"/>
        <v>0.114</v>
      </c>
      <c r="T231" s="27"/>
      <c r="U231" s="29">
        <f t="shared" si="1023"/>
        <v>794</v>
      </c>
      <c r="V231" s="30">
        <f t="shared" si="1023"/>
        <v>3.7319999999999999E-2</v>
      </c>
      <c r="W231" s="30">
        <f t="shared" si="1023"/>
        <v>3.7319999999999999E-2</v>
      </c>
      <c r="X231" s="30">
        <f t="shared" si="1016"/>
        <v>0</v>
      </c>
      <c r="Y231" s="30">
        <f t="shared" si="1016"/>
        <v>0</v>
      </c>
      <c r="Z231" s="30">
        <f t="shared" si="1016"/>
        <v>0</v>
      </c>
      <c r="AA231" s="84">
        <f t="shared" si="990"/>
        <v>702160.8</v>
      </c>
      <c r="AB231" s="32"/>
      <c r="AC231" s="33">
        <f t="shared" si="745"/>
        <v>1</v>
      </c>
      <c r="AD231" s="15">
        <f t="shared" si="763"/>
        <v>5.7300000000000005E-4</v>
      </c>
      <c r="AE231" s="33">
        <f t="shared" si="1024"/>
        <v>1.2200000000000003E-2</v>
      </c>
      <c r="AF231" s="33">
        <f t="shared" si="1017"/>
        <v>0</v>
      </c>
      <c r="AG231" s="33">
        <f t="shared" si="1024"/>
        <v>5.8E-4</v>
      </c>
      <c r="AH231" s="33">
        <f t="shared" si="1024"/>
        <v>-4.6999999999999999E-4</v>
      </c>
      <c r="AI231" s="30">
        <f t="shared" si="1025"/>
        <v>7.5000000000000002E-4</v>
      </c>
      <c r="AJ231" s="30">
        <f t="shared" si="1025"/>
        <v>0.46</v>
      </c>
      <c r="AK231" s="76">
        <f t="shared" si="1018"/>
        <v>0</v>
      </c>
      <c r="AL231" s="76">
        <f t="shared" si="1026"/>
        <v>0</v>
      </c>
      <c r="AM231" s="76">
        <f t="shared" si="1026"/>
        <v>6.7024E-2</v>
      </c>
      <c r="AN231" s="76">
        <f t="shared" si="1026"/>
        <v>0.109636</v>
      </c>
      <c r="AO231" s="77">
        <f t="shared" si="1027"/>
        <v>17.36</v>
      </c>
      <c r="AP231" s="78">
        <f t="shared" si="1027"/>
        <v>1.75</v>
      </c>
      <c r="AQ231" s="78">
        <f t="shared" si="1028"/>
        <v>0</v>
      </c>
      <c r="AR231" s="77">
        <f t="shared" si="992"/>
        <v>138578.17000000001</v>
      </c>
      <c r="AS231" s="77">
        <f t="shared" si="993"/>
        <v>404198.97</v>
      </c>
      <c r="AT231" s="77">
        <f t="shared" si="1019"/>
        <v>71405.790040199994</v>
      </c>
      <c r="AU231" s="27"/>
      <c r="AV231" s="79">
        <f>+AV227</f>
        <v>0.65</v>
      </c>
      <c r="AW231" s="79"/>
      <c r="AX231" s="79">
        <f t="shared" si="881"/>
        <v>1</v>
      </c>
      <c r="AY231" s="72">
        <f t="shared" si="995"/>
        <v>9490000</v>
      </c>
      <c r="AZ231" s="72">
        <f t="shared" si="996"/>
        <v>0</v>
      </c>
      <c r="BA231" s="27"/>
      <c r="BB231" s="29">
        <f t="shared" ref="BB231:BG231" si="1034">BB230</f>
        <v>794</v>
      </c>
      <c r="BC231" s="30">
        <f t="shared" si="1034"/>
        <v>3.6900000000000002E-2</v>
      </c>
      <c r="BD231" s="30">
        <f t="shared" si="1034"/>
        <v>3.6900000000000002E-2</v>
      </c>
      <c r="BE231" s="30">
        <f t="shared" si="1034"/>
        <v>0</v>
      </c>
      <c r="BF231" s="30">
        <f t="shared" si="1034"/>
        <v>0</v>
      </c>
      <c r="BG231" s="30">
        <f t="shared" si="1034"/>
        <v>0</v>
      </c>
      <c r="BH231" s="84">
        <f t="shared" si="997"/>
        <v>784975</v>
      </c>
      <c r="BI231" s="33">
        <f t="shared" si="998"/>
        <v>0</v>
      </c>
      <c r="BJ231" s="33">
        <f t="shared" si="999"/>
        <v>1</v>
      </c>
      <c r="BK231" s="33">
        <f t="shared" si="1000"/>
        <v>5.7300000000000005E-4</v>
      </c>
      <c r="BL231" s="33">
        <f t="shared" si="1001"/>
        <v>1.2200000000000003E-2</v>
      </c>
      <c r="BM231" s="33">
        <f t="shared" si="1002"/>
        <v>0</v>
      </c>
      <c r="BN231" s="33">
        <f t="shared" si="1003"/>
        <v>5.8E-4</v>
      </c>
      <c r="BO231" s="33">
        <f t="shared" si="721"/>
        <v>-4.6999999999999999E-4</v>
      </c>
      <c r="BP231" s="33">
        <f t="shared" si="722"/>
        <v>7.5000000000000002E-4</v>
      </c>
      <c r="BQ231" s="33">
        <f t="shared" si="723"/>
        <v>0.46</v>
      </c>
      <c r="BR231" s="33">
        <f t="shared" si="1005"/>
        <v>0</v>
      </c>
      <c r="BS231" s="116">
        <f t="shared" si="974"/>
        <v>0</v>
      </c>
      <c r="BT231" s="122">
        <f t="shared" si="974"/>
        <v>1.5</v>
      </c>
      <c r="BU231" s="33">
        <f t="shared" si="849"/>
        <v>0</v>
      </c>
      <c r="BV231" s="33">
        <f t="shared" si="1006"/>
        <v>6.7024E-2</v>
      </c>
      <c r="BW231" s="33">
        <f t="shared" si="1007"/>
        <v>0.109636</v>
      </c>
      <c r="BX231" s="77">
        <f t="shared" si="1030"/>
        <v>21.7</v>
      </c>
      <c r="BY231" s="77">
        <f t="shared" si="1031"/>
        <v>1.92</v>
      </c>
      <c r="BZ231" s="78">
        <f t="shared" si="1021"/>
        <v>0</v>
      </c>
      <c r="CA231" s="77">
        <f t="shared" si="1032"/>
        <v>168578.17</v>
      </c>
      <c r="CB231" s="77">
        <f t="shared" si="1008"/>
        <v>517013.17000000004</v>
      </c>
      <c r="CC231" s="77">
        <f t="shared" si="1022"/>
        <v>91335.546612200007</v>
      </c>
      <c r="CD231" s="77"/>
      <c r="CE231" s="27"/>
      <c r="CF231" s="79">
        <f>+CF227</f>
        <v>0</v>
      </c>
      <c r="CG231" s="79"/>
      <c r="CH231" s="79">
        <f t="shared" si="1010"/>
        <v>1</v>
      </c>
      <c r="CI231" s="72">
        <f t="shared" si="1011"/>
        <v>9490000</v>
      </c>
      <c r="CJ231" s="72">
        <f t="shared" si="1012"/>
        <v>0</v>
      </c>
      <c r="CK231" s="27"/>
      <c r="CL231" s="27"/>
      <c r="CM231" s="87"/>
      <c r="CN231" s="27">
        <f t="shared" si="807"/>
        <v>-1.45</v>
      </c>
      <c r="CO231" s="27">
        <f t="shared" si="797"/>
        <v>-29000</v>
      </c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  <c r="IB231" s="27"/>
      <c r="IC231" s="27"/>
      <c r="ID231" s="27"/>
      <c r="IE231" s="27"/>
      <c r="IF231" s="27"/>
      <c r="IG231" s="27"/>
      <c r="IH231" s="27"/>
    </row>
    <row r="232" spans="1:242">
      <c r="A232" s="28" t="e">
        <f t="shared" si="1013"/>
        <v>#REF!</v>
      </c>
      <c r="B232" s="27"/>
      <c r="C232" s="28"/>
      <c r="D232" s="27"/>
      <c r="E232" s="18"/>
      <c r="F232" s="27"/>
      <c r="G232" s="72">
        <v>1000</v>
      </c>
      <c r="H232" s="72"/>
      <c r="I232" s="72">
        <v>200</v>
      </c>
      <c r="J232" s="71"/>
      <c r="K232" s="72">
        <f t="shared" si="986"/>
        <v>474500</v>
      </c>
      <c r="L232" s="73"/>
      <c r="M232" s="23">
        <f t="shared" si="987"/>
        <v>46907.743231999993</v>
      </c>
      <c r="N232" s="23"/>
      <c r="O232" s="130">
        <f t="shared" si="787"/>
        <v>52134.947500600007</v>
      </c>
      <c r="P232" s="74"/>
      <c r="Q232" s="23">
        <f t="shared" si="1014"/>
        <v>5227.2</v>
      </c>
      <c r="R232" s="65"/>
      <c r="S232" s="26">
        <f t="shared" si="1015"/>
        <v>0.111</v>
      </c>
      <c r="T232" s="27"/>
      <c r="U232" s="29">
        <f t="shared" si="1023"/>
        <v>794</v>
      </c>
      <c r="V232" s="30">
        <f t="shared" si="1023"/>
        <v>3.7319999999999999E-2</v>
      </c>
      <c r="W232" s="30">
        <f t="shared" si="1023"/>
        <v>3.7319999999999999E-2</v>
      </c>
      <c r="X232" s="30">
        <f t="shared" si="1016"/>
        <v>0</v>
      </c>
      <c r="Y232" s="30">
        <f t="shared" si="1016"/>
        <v>0</v>
      </c>
      <c r="Z232" s="30">
        <f t="shared" si="1016"/>
        <v>0</v>
      </c>
      <c r="AA232" s="84">
        <f t="shared" si="990"/>
        <v>36212.339999999997</v>
      </c>
      <c r="AB232" s="32"/>
      <c r="AC232" s="33">
        <f t="shared" si="745"/>
        <v>1</v>
      </c>
      <c r="AD232" s="15">
        <f t="shared" si="763"/>
        <v>5.7300000000000005E-4</v>
      </c>
      <c r="AE232" s="33">
        <f t="shared" si="1024"/>
        <v>1.2200000000000003E-2</v>
      </c>
      <c r="AF232" s="33">
        <f t="shared" si="1017"/>
        <v>0</v>
      </c>
      <c r="AG232" s="33">
        <f t="shared" si="1024"/>
        <v>5.8E-4</v>
      </c>
      <c r="AH232" s="33">
        <f t="shared" si="1024"/>
        <v>-4.6999999999999999E-4</v>
      </c>
      <c r="AI232" s="30">
        <f t="shared" si="1025"/>
        <v>7.5000000000000002E-4</v>
      </c>
      <c r="AJ232" s="30">
        <f t="shared" si="1025"/>
        <v>0.46</v>
      </c>
      <c r="AK232" s="76">
        <f t="shared" si="1018"/>
        <v>0</v>
      </c>
      <c r="AL232" s="76">
        <f t="shared" si="1026"/>
        <v>0</v>
      </c>
      <c r="AM232" s="76">
        <f t="shared" si="1026"/>
        <v>6.7024E-2</v>
      </c>
      <c r="AN232" s="76">
        <f t="shared" si="1026"/>
        <v>0.109636</v>
      </c>
      <c r="AO232" s="77">
        <f t="shared" si="1027"/>
        <v>17.36</v>
      </c>
      <c r="AP232" s="78">
        <f t="shared" si="1027"/>
        <v>1.75</v>
      </c>
      <c r="AQ232" s="78">
        <f t="shared" si="1028"/>
        <v>0</v>
      </c>
      <c r="AR232" s="77">
        <f t="shared" si="992"/>
        <v>6929.86</v>
      </c>
      <c r="AS232" s="77">
        <f t="shared" si="993"/>
        <v>21315.200000000001</v>
      </c>
      <c r="AT232" s="77">
        <f t="shared" si="1019"/>
        <v>3765.543232</v>
      </c>
      <c r="AU232" s="27"/>
      <c r="AV232" s="79">
        <f>+AV227</f>
        <v>0.65</v>
      </c>
      <c r="AW232" s="79"/>
      <c r="AX232" s="79">
        <f t="shared" si="881"/>
        <v>1</v>
      </c>
      <c r="AY232" s="72">
        <f t="shared" si="995"/>
        <v>474500</v>
      </c>
      <c r="AZ232" s="72">
        <f t="shared" si="996"/>
        <v>0</v>
      </c>
      <c r="BA232" s="27"/>
      <c r="BB232" s="29">
        <f t="shared" ref="BB232:BG232" si="1035">BB231</f>
        <v>794</v>
      </c>
      <c r="BC232" s="30">
        <f t="shared" si="1035"/>
        <v>3.6900000000000002E-2</v>
      </c>
      <c r="BD232" s="30">
        <f t="shared" si="1035"/>
        <v>3.6900000000000002E-2</v>
      </c>
      <c r="BE232" s="30">
        <f t="shared" si="1035"/>
        <v>0</v>
      </c>
      <c r="BF232" s="30">
        <f t="shared" si="1035"/>
        <v>0</v>
      </c>
      <c r="BG232" s="30">
        <f t="shared" si="1035"/>
        <v>0</v>
      </c>
      <c r="BH232" s="84">
        <f t="shared" si="997"/>
        <v>40387.050000000003</v>
      </c>
      <c r="BI232" s="33">
        <f t="shared" si="998"/>
        <v>0</v>
      </c>
      <c r="BJ232" s="33">
        <f t="shared" si="999"/>
        <v>1</v>
      </c>
      <c r="BK232" s="33">
        <f t="shared" si="1000"/>
        <v>5.7300000000000005E-4</v>
      </c>
      <c r="BL232" s="33">
        <f t="shared" si="1001"/>
        <v>1.2200000000000003E-2</v>
      </c>
      <c r="BM232" s="33">
        <f t="shared" si="1002"/>
        <v>0</v>
      </c>
      <c r="BN232" s="33">
        <f t="shared" si="1003"/>
        <v>5.8E-4</v>
      </c>
      <c r="BO232" s="33">
        <f t="shared" si="721"/>
        <v>-4.6999999999999999E-4</v>
      </c>
      <c r="BP232" s="33">
        <f t="shared" si="722"/>
        <v>7.5000000000000002E-4</v>
      </c>
      <c r="BQ232" s="33">
        <f t="shared" si="723"/>
        <v>0.46</v>
      </c>
      <c r="BR232" s="33">
        <f t="shared" si="1005"/>
        <v>0</v>
      </c>
      <c r="BS232" s="116">
        <f t="shared" si="974"/>
        <v>0</v>
      </c>
      <c r="BT232" s="122">
        <f t="shared" si="974"/>
        <v>1.5</v>
      </c>
      <c r="BU232" s="33">
        <f t="shared" si="849"/>
        <v>0</v>
      </c>
      <c r="BV232" s="33">
        <f t="shared" si="1006"/>
        <v>6.7024E-2</v>
      </c>
      <c r="BW232" s="33">
        <f t="shared" si="1007"/>
        <v>0.109636</v>
      </c>
      <c r="BX232" s="77">
        <f t="shared" si="1030"/>
        <v>21.7</v>
      </c>
      <c r="BY232" s="77">
        <f t="shared" si="1031"/>
        <v>1.92</v>
      </c>
      <c r="BZ232" s="78">
        <f t="shared" si="1021"/>
        <v>0</v>
      </c>
      <c r="CA232" s="77">
        <f t="shared" si="1032"/>
        <v>8429.86</v>
      </c>
      <c r="CB232" s="77">
        <f t="shared" si="1008"/>
        <v>26989.910000000003</v>
      </c>
      <c r="CC232" s="77">
        <f t="shared" si="1022"/>
        <v>4768.0375006000013</v>
      </c>
      <c r="CD232" s="77"/>
      <c r="CE232" s="27"/>
      <c r="CF232" s="79">
        <f>+CF227</f>
        <v>0</v>
      </c>
      <c r="CG232" s="79"/>
      <c r="CH232" s="79">
        <f t="shared" si="1010"/>
        <v>1</v>
      </c>
      <c r="CI232" s="72">
        <f t="shared" si="1011"/>
        <v>474500</v>
      </c>
      <c r="CJ232" s="72">
        <f t="shared" si="1012"/>
        <v>0</v>
      </c>
      <c r="CK232" s="27"/>
      <c r="CL232" s="27"/>
      <c r="CM232" s="87"/>
      <c r="CN232" s="27">
        <f t="shared" si="807"/>
        <v>-1.45</v>
      </c>
      <c r="CO232" s="27">
        <f t="shared" si="797"/>
        <v>-1450</v>
      </c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  <c r="HE232" s="27"/>
      <c r="HF232" s="27"/>
      <c r="HG232" s="27"/>
      <c r="HH232" s="27"/>
      <c r="HI232" s="27"/>
      <c r="HJ232" s="27"/>
      <c r="HK232" s="27"/>
      <c r="HL232" s="27"/>
      <c r="HM232" s="27"/>
      <c r="HN232" s="27"/>
      <c r="HO232" s="27"/>
      <c r="HP232" s="27"/>
      <c r="HQ232" s="27"/>
      <c r="HR232" s="27"/>
      <c r="HS232" s="27"/>
      <c r="HT232" s="27"/>
      <c r="HU232" s="27"/>
      <c r="HV232" s="27"/>
      <c r="HW232" s="27"/>
      <c r="HX232" s="27"/>
      <c r="HY232" s="27"/>
      <c r="HZ232" s="27"/>
      <c r="IA232" s="27"/>
      <c r="IB232" s="27"/>
      <c r="IC232" s="27"/>
      <c r="ID232" s="27"/>
      <c r="IE232" s="27"/>
      <c r="IF232" s="27"/>
      <c r="IG232" s="27"/>
      <c r="IH232" s="27"/>
    </row>
    <row r="233" spans="1:242">
      <c r="A233" s="28" t="e">
        <f t="shared" si="1013"/>
        <v>#REF!</v>
      </c>
      <c r="B233" s="27"/>
      <c r="C233" s="28"/>
      <c r="D233" s="27"/>
      <c r="E233" s="18"/>
      <c r="F233" s="27"/>
      <c r="G233" s="72">
        <v>5000</v>
      </c>
      <c r="H233" s="72"/>
      <c r="I233" s="72">
        <v>500</v>
      </c>
      <c r="J233" s="71"/>
      <c r="K233" s="72">
        <f t="shared" si="986"/>
        <v>2372500</v>
      </c>
      <c r="L233" s="73"/>
      <c r="M233" s="23">
        <f t="shared" si="987"/>
        <v>229767.34809340001</v>
      </c>
      <c r="N233" s="23"/>
      <c r="O233" s="130">
        <f t="shared" si="787"/>
        <v>255803.3533364</v>
      </c>
      <c r="P233" s="74"/>
      <c r="Q233" s="23">
        <f t="shared" si="1014"/>
        <v>26036.01</v>
      </c>
      <c r="R233" s="65"/>
      <c r="S233" s="26">
        <f t="shared" si="1015"/>
        <v>0.113</v>
      </c>
      <c r="T233" s="27"/>
      <c r="U233" s="29">
        <f t="shared" si="1023"/>
        <v>794</v>
      </c>
      <c r="V233" s="30">
        <f t="shared" si="1023"/>
        <v>3.7319999999999999E-2</v>
      </c>
      <c r="W233" s="30">
        <f t="shared" si="1023"/>
        <v>3.7319999999999999E-2</v>
      </c>
      <c r="X233" s="30">
        <f t="shared" si="1016"/>
        <v>0</v>
      </c>
      <c r="Y233" s="30">
        <f t="shared" si="1016"/>
        <v>0</v>
      </c>
      <c r="Z233" s="30">
        <f t="shared" si="1016"/>
        <v>0</v>
      </c>
      <c r="AA233" s="84">
        <f t="shared" si="990"/>
        <v>177010.7</v>
      </c>
      <c r="AB233" s="32"/>
      <c r="AC233" s="33">
        <f t="shared" si="745"/>
        <v>1</v>
      </c>
      <c r="AD233" s="15">
        <f t="shared" si="763"/>
        <v>5.7300000000000005E-4</v>
      </c>
      <c r="AE233" s="33">
        <f t="shared" si="1024"/>
        <v>1.2200000000000003E-2</v>
      </c>
      <c r="AF233" s="33">
        <f t="shared" si="1017"/>
        <v>0</v>
      </c>
      <c r="AG233" s="33">
        <f t="shared" si="1024"/>
        <v>5.8E-4</v>
      </c>
      <c r="AH233" s="33">
        <f t="shared" si="1024"/>
        <v>-4.6999999999999999E-4</v>
      </c>
      <c r="AI233" s="30">
        <f t="shared" si="1025"/>
        <v>7.5000000000000002E-4</v>
      </c>
      <c r="AJ233" s="30">
        <f t="shared" si="1025"/>
        <v>0.46</v>
      </c>
      <c r="AK233" s="76">
        <f t="shared" si="1018"/>
        <v>0</v>
      </c>
      <c r="AL233" s="76">
        <f t="shared" si="1026"/>
        <v>0</v>
      </c>
      <c r="AM233" s="76">
        <f t="shared" si="1026"/>
        <v>6.7024E-2</v>
      </c>
      <c r="AN233" s="76">
        <f t="shared" si="1026"/>
        <v>0.109636</v>
      </c>
      <c r="AO233" s="77">
        <f t="shared" si="1027"/>
        <v>17.36</v>
      </c>
      <c r="AP233" s="78">
        <f t="shared" si="1027"/>
        <v>1.75</v>
      </c>
      <c r="AQ233" s="78">
        <f t="shared" si="1028"/>
        <v>0</v>
      </c>
      <c r="AR233" s="77">
        <f t="shared" si="992"/>
        <v>34645.29</v>
      </c>
      <c r="AS233" s="77">
        <f t="shared" si="993"/>
        <v>102520.99</v>
      </c>
      <c r="AT233" s="77">
        <f t="shared" si="1019"/>
        <v>18111.358093400002</v>
      </c>
      <c r="AU233" s="27"/>
      <c r="AV233" s="79">
        <f>+AV227</f>
        <v>0.65</v>
      </c>
      <c r="AW233" s="79"/>
      <c r="AX233" s="79">
        <f t="shared" si="881"/>
        <v>1</v>
      </c>
      <c r="AY233" s="72">
        <f t="shared" si="995"/>
        <v>2372500</v>
      </c>
      <c r="AZ233" s="72">
        <f t="shared" si="996"/>
        <v>0</v>
      </c>
      <c r="BA233" s="27"/>
      <c r="BB233" s="29">
        <f t="shared" ref="BB233:BG233" si="1036">BB232</f>
        <v>794</v>
      </c>
      <c r="BC233" s="30">
        <f t="shared" si="1036"/>
        <v>3.6900000000000002E-2</v>
      </c>
      <c r="BD233" s="30">
        <f t="shared" si="1036"/>
        <v>3.6900000000000002E-2</v>
      </c>
      <c r="BE233" s="30">
        <f t="shared" si="1036"/>
        <v>0</v>
      </c>
      <c r="BF233" s="30">
        <f t="shared" si="1036"/>
        <v>0</v>
      </c>
      <c r="BG233" s="30">
        <f t="shared" si="1036"/>
        <v>0</v>
      </c>
      <c r="BH233" s="84">
        <f t="shared" si="997"/>
        <v>197799.25</v>
      </c>
      <c r="BI233" s="33">
        <f t="shared" si="998"/>
        <v>0</v>
      </c>
      <c r="BJ233" s="33">
        <f t="shared" si="999"/>
        <v>1</v>
      </c>
      <c r="BK233" s="33">
        <f t="shared" si="1000"/>
        <v>5.7300000000000005E-4</v>
      </c>
      <c r="BL233" s="33">
        <f t="shared" si="1001"/>
        <v>1.2200000000000003E-2</v>
      </c>
      <c r="BM233" s="33">
        <f t="shared" si="1002"/>
        <v>0</v>
      </c>
      <c r="BN233" s="33">
        <f t="shared" si="1003"/>
        <v>5.8E-4</v>
      </c>
      <c r="BO233" s="33">
        <f t="shared" si="721"/>
        <v>-4.6999999999999999E-4</v>
      </c>
      <c r="BP233" s="33">
        <f t="shared" si="722"/>
        <v>7.5000000000000002E-4</v>
      </c>
      <c r="BQ233" s="33">
        <f t="shared" si="723"/>
        <v>0.46</v>
      </c>
      <c r="BR233" s="33">
        <f t="shared" si="1005"/>
        <v>0</v>
      </c>
      <c r="BS233" s="116">
        <f t="shared" si="974"/>
        <v>0</v>
      </c>
      <c r="BT233" s="122">
        <f t="shared" si="974"/>
        <v>1.5</v>
      </c>
      <c r="BU233" s="33">
        <f t="shared" si="849"/>
        <v>0</v>
      </c>
      <c r="BV233" s="33">
        <f t="shared" si="1006"/>
        <v>6.7024E-2</v>
      </c>
      <c r="BW233" s="33">
        <f t="shared" si="1007"/>
        <v>0.109636</v>
      </c>
      <c r="BX233" s="77">
        <f t="shared" si="1030"/>
        <v>21.7</v>
      </c>
      <c r="BY233" s="77">
        <f t="shared" si="1031"/>
        <v>1.92</v>
      </c>
      <c r="BZ233" s="78">
        <f t="shared" si="1021"/>
        <v>0</v>
      </c>
      <c r="CA233" s="77">
        <f t="shared" si="1032"/>
        <v>42145.29</v>
      </c>
      <c r="CB233" s="77">
        <f t="shared" si="1008"/>
        <v>130809.54000000001</v>
      </c>
      <c r="CC233" s="77">
        <f t="shared" si="1022"/>
        <v>23108.813336400002</v>
      </c>
      <c r="CD233" s="77"/>
      <c r="CE233" s="27"/>
      <c r="CF233" s="79">
        <f>+CF227</f>
        <v>0</v>
      </c>
      <c r="CG233" s="79"/>
      <c r="CH233" s="79">
        <f t="shared" si="1010"/>
        <v>1</v>
      </c>
      <c r="CI233" s="72">
        <f t="shared" si="1011"/>
        <v>2372500</v>
      </c>
      <c r="CJ233" s="72">
        <f t="shared" si="1012"/>
        <v>0</v>
      </c>
      <c r="CK233" s="27"/>
      <c r="CL233" s="27"/>
      <c r="CM233" s="87"/>
      <c r="CN233" s="27">
        <f t="shared" si="807"/>
        <v>-1.45</v>
      </c>
      <c r="CO233" s="27">
        <f t="shared" si="797"/>
        <v>-7250</v>
      </c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27"/>
      <c r="HZ233" s="27"/>
      <c r="IA233" s="27"/>
      <c r="IB233" s="27"/>
      <c r="IC233" s="27"/>
      <c r="ID233" s="27"/>
      <c r="IE233" s="27"/>
      <c r="IF233" s="27"/>
      <c r="IG233" s="27"/>
      <c r="IH233" s="27"/>
    </row>
    <row r="234" spans="1:242">
      <c r="A234" s="28" t="e">
        <f t="shared" si="1013"/>
        <v>#REF!</v>
      </c>
      <c r="B234" s="27"/>
      <c r="C234" s="28"/>
      <c r="D234" s="27"/>
      <c r="E234" s="18"/>
      <c r="F234" s="27"/>
      <c r="G234" s="72">
        <v>10000</v>
      </c>
      <c r="H234" s="72"/>
      <c r="I234" s="72">
        <v>750</v>
      </c>
      <c r="J234" s="71"/>
      <c r="K234" s="72">
        <f t="shared" si="986"/>
        <v>4745000</v>
      </c>
      <c r="L234" s="73"/>
      <c r="M234" s="23">
        <f t="shared" si="987"/>
        <v>458084.47450339998</v>
      </c>
      <c r="N234" s="23"/>
      <c r="O234" s="130">
        <f t="shared" si="787"/>
        <v>510106.47693939996</v>
      </c>
      <c r="P234" s="74"/>
      <c r="Q234" s="23">
        <f t="shared" si="1014"/>
        <v>52022</v>
      </c>
      <c r="R234" s="65"/>
      <c r="S234" s="26">
        <f t="shared" si="1015"/>
        <v>0.114</v>
      </c>
      <c r="T234" s="27"/>
      <c r="U234" s="29">
        <f t="shared" si="1023"/>
        <v>794</v>
      </c>
      <c r="V234" s="30">
        <f t="shared" si="1023"/>
        <v>3.7319999999999999E-2</v>
      </c>
      <c r="W234" s="30">
        <f t="shared" si="1023"/>
        <v>3.7319999999999999E-2</v>
      </c>
      <c r="X234" s="30">
        <f t="shared" si="1016"/>
        <v>0</v>
      </c>
      <c r="Y234" s="30">
        <f t="shared" si="1016"/>
        <v>0</v>
      </c>
      <c r="Z234" s="30">
        <f t="shared" si="1016"/>
        <v>0</v>
      </c>
      <c r="AA234" s="84">
        <f t="shared" si="990"/>
        <v>352789.9</v>
      </c>
      <c r="AB234" s="32"/>
      <c r="AC234" s="33">
        <f t="shared" si="745"/>
        <v>1</v>
      </c>
      <c r="AD234" s="15">
        <f t="shared" si="763"/>
        <v>5.7300000000000005E-4</v>
      </c>
      <c r="AE234" s="33">
        <f t="shared" si="1024"/>
        <v>1.2200000000000003E-2</v>
      </c>
      <c r="AF234" s="33">
        <f t="shared" si="1017"/>
        <v>0</v>
      </c>
      <c r="AG234" s="33">
        <f t="shared" si="1024"/>
        <v>5.8E-4</v>
      </c>
      <c r="AH234" s="33">
        <f t="shared" si="1024"/>
        <v>-4.6999999999999999E-4</v>
      </c>
      <c r="AI234" s="30">
        <f t="shared" si="1025"/>
        <v>7.5000000000000002E-4</v>
      </c>
      <c r="AJ234" s="30">
        <f t="shared" si="1025"/>
        <v>0.46</v>
      </c>
      <c r="AK234" s="76">
        <f t="shared" si="1018"/>
        <v>0</v>
      </c>
      <c r="AL234" s="76">
        <f t="shared" si="1026"/>
        <v>0</v>
      </c>
      <c r="AM234" s="76">
        <f t="shared" si="1026"/>
        <v>6.7024E-2</v>
      </c>
      <c r="AN234" s="76">
        <f t="shared" si="1026"/>
        <v>0.109636</v>
      </c>
      <c r="AO234" s="77">
        <f t="shared" si="1027"/>
        <v>17.36</v>
      </c>
      <c r="AP234" s="78">
        <f t="shared" si="1027"/>
        <v>1.75</v>
      </c>
      <c r="AQ234" s="78">
        <f t="shared" si="1028"/>
        <v>0</v>
      </c>
      <c r="AR234" s="77">
        <f t="shared" si="992"/>
        <v>69289.59</v>
      </c>
      <c r="AS234" s="77">
        <f t="shared" si="993"/>
        <v>203809.49</v>
      </c>
      <c r="AT234" s="77">
        <f t="shared" si="1019"/>
        <v>36004.984503400003</v>
      </c>
      <c r="AU234" s="27"/>
      <c r="AV234" s="79">
        <f>+AV227</f>
        <v>0.65</v>
      </c>
      <c r="AW234" s="79"/>
      <c r="AX234" s="79">
        <f t="shared" si="881"/>
        <v>1</v>
      </c>
      <c r="AY234" s="72">
        <f t="shared" si="995"/>
        <v>4745000</v>
      </c>
      <c r="AZ234" s="72">
        <f t="shared" si="996"/>
        <v>0</v>
      </c>
      <c r="BA234" s="27"/>
      <c r="BB234" s="29">
        <f t="shared" ref="BB234:BG234" si="1037">BB233</f>
        <v>794</v>
      </c>
      <c r="BC234" s="30">
        <f t="shared" si="1037"/>
        <v>3.6900000000000002E-2</v>
      </c>
      <c r="BD234" s="30">
        <f t="shared" si="1037"/>
        <v>3.6900000000000002E-2</v>
      </c>
      <c r="BE234" s="30">
        <f t="shared" si="1037"/>
        <v>0</v>
      </c>
      <c r="BF234" s="30">
        <f t="shared" si="1037"/>
        <v>0</v>
      </c>
      <c r="BG234" s="30">
        <f t="shared" si="1037"/>
        <v>0</v>
      </c>
      <c r="BH234" s="84">
        <f t="shared" si="997"/>
        <v>394324.5</v>
      </c>
      <c r="BI234" s="33">
        <f t="shared" si="998"/>
        <v>0</v>
      </c>
      <c r="BJ234" s="33">
        <f t="shared" si="999"/>
        <v>1</v>
      </c>
      <c r="BK234" s="33">
        <f t="shared" si="1000"/>
        <v>5.7300000000000005E-4</v>
      </c>
      <c r="BL234" s="33">
        <f t="shared" si="1001"/>
        <v>1.2200000000000003E-2</v>
      </c>
      <c r="BM234" s="33">
        <f t="shared" si="1002"/>
        <v>0</v>
      </c>
      <c r="BN234" s="33">
        <f t="shared" si="1003"/>
        <v>5.8E-4</v>
      </c>
      <c r="BO234" s="33">
        <f t="shared" si="721"/>
        <v>-4.6999999999999999E-4</v>
      </c>
      <c r="BP234" s="33">
        <f t="shared" si="722"/>
        <v>7.5000000000000002E-4</v>
      </c>
      <c r="BQ234" s="33">
        <f t="shared" si="723"/>
        <v>0.46</v>
      </c>
      <c r="BR234" s="33">
        <f t="shared" si="1005"/>
        <v>0</v>
      </c>
      <c r="BS234" s="116">
        <f t="shared" si="974"/>
        <v>0</v>
      </c>
      <c r="BT234" s="122">
        <f t="shared" si="974"/>
        <v>1.5</v>
      </c>
      <c r="BU234" s="33">
        <f t="shared" si="849"/>
        <v>0</v>
      </c>
      <c r="BV234" s="33">
        <f t="shared" si="1006"/>
        <v>6.7024E-2</v>
      </c>
      <c r="BW234" s="33">
        <f t="shared" si="1007"/>
        <v>0.109636</v>
      </c>
      <c r="BX234" s="77">
        <f t="shared" si="1030"/>
        <v>21.7</v>
      </c>
      <c r="BY234" s="77">
        <f t="shared" si="1031"/>
        <v>1.92</v>
      </c>
      <c r="BZ234" s="78">
        <f t="shared" si="1021"/>
        <v>0</v>
      </c>
      <c r="CA234" s="77">
        <f t="shared" si="1032"/>
        <v>84289.59</v>
      </c>
      <c r="CB234" s="77">
        <f t="shared" si="1008"/>
        <v>260344.08999999997</v>
      </c>
      <c r="CC234" s="77">
        <f t="shared" si="1022"/>
        <v>45992.386939399992</v>
      </c>
      <c r="CD234" s="77"/>
      <c r="CE234" s="27"/>
      <c r="CF234" s="79">
        <f>+CF227</f>
        <v>0</v>
      </c>
      <c r="CG234" s="79"/>
      <c r="CH234" s="79">
        <f t="shared" si="1010"/>
        <v>1</v>
      </c>
      <c r="CI234" s="72">
        <f t="shared" si="1011"/>
        <v>4745000</v>
      </c>
      <c r="CJ234" s="72">
        <f t="shared" si="1012"/>
        <v>0</v>
      </c>
      <c r="CK234" s="27"/>
      <c r="CL234" s="27"/>
      <c r="CM234" s="87"/>
      <c r="CN234" s="27">
        <f t="shared" si="807"/>
        <v>-1.45</v>
      </c>
      <c r="CO234" s="27">
        <f t="shared" si="797"/>
        <v>-14500</v>
      </c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  <c r="GY234" s="27"/>
      <c r="GZ234" s="27"/>
      <c r="HA234" s="27"/>
      <c r="HB234" s="27"/>
      <c r="HC234" s="27"/>
      <c r="HD234" s="27"/>
      <c r="HE234" s="27"/>
      <c r="HF234" s="27"/>
      <c r="HG234" s="27"/>
      <c r="HH234" s="27"/>
      <c r="HI234" s="27"/>
      <c r="HJ234" s="27"/>
      <c r="HK234" s="27"/>
      <c r="HL234" s="27"/>
      <c r="HM234" s="27"/>
      <c r="HN234" s="27"/>
      <c r="HO234" s="27"/>
      <c r="HP234" s="27"/>
      <c r="HQ234" s="27"/>
      <c r="HR234" s="27"/>
      <c r="HS234" s="27"/>
      <c r="HT234" s="27"/>
      <c r="HU234" s="27"/>
      <c r="HV234" s="27"/>
      <c r="HW234" s="27"/>
      <c r="HX234" s="27"/>
      <c r="HY234" s="27"/>
      <c r="HZ234" s="27"/>
      <c r="IA234" s="27"/>
      <c r="IB234" s="27"/>
      <c r="IC234" s="27"/>
      <c r="ID234" s="27"/>
      <c r="IE234" s="27"/>
      <c r="IF234" s="27"/>
      <c r="IG234" s="27"/>
      <c r="IH234" s="27"/>
    </row>
    <row r="235" spans="1:242">
      <c r="A235" s="28" t="e">
        <f t="shared" si="1013"/>
        <v>#REF!</v>
      </c>
      <c r="B235" s="27"/>
      <c r="C235" s="28"/>
      <c r="D235" s="27"/>
      <c r="E235" s="18"/>
      <c r="F235" s="27"/>
      <c r="G235" s="72">
        <v>15000</v>
      </c>
      <c r="H235" s="72"/>
      <c r="I235" s="72">
        <v>1000</v>
      </c>
      <c r="J235" s="71"/>
      <c r="K235" s="72">
        <f t="shared" si="986"/>
        <v>7117500</v>
      </c>
      <c r="L235" s="73"/>
      <c r="M235" s="23">
        <f t="shared" si="987"/>
        <v>686401.58914679999</v>
      </c>
      <c r="N235" s="23"/>
      <c r="O235" s="130">
        <f t="shared" si="787"/>
        <v>764409.58877579996</v>
      </c>
      <c r="P235" s="74"/>
      <c r="Q235" s="23">
        <f t="shared" si="1014"/>
        <v>78008</v>
      </c>
      <c r="R235" s="65"/>
      <c r="S235" s="26">
        <f t="shared" si="1015"/>
        <v>0.114</v>
      </c>
      <c r="T235" s="27"/>
      <c r="U235" s="29">
        <f t="shared" si="1023"/>
        <v>794</v>
      </c>
      <c r="V235" s="30">
        <f t="shared" si="1023"/>
        <v>3.7319999999999999E-2</v>
      </c>
      <c r="W235" s="30">
        <f t="shared" si="1023"/>
        <v>3.7319999999999999E-2</v>
      </c>
      <c r="X235" s="30">
        <f t="shared" si="1016"/>
        <v>0</v>
      </c>
      <c r="Y235" s="30">
        <f t="shared" si="1016"/>
        <v>0</v>
      </c>
      <c r="Z235" s="30">
        <f t="shared" si="1016"/>
        <v>0</v>
      </c>
      <c r="AA235" s="84">
        <f t="shared" si="990"/>
        <v>528569.1</v>
      </c>
      <c r="AB235" s="32"/>
      <c r="AC235" s="33">
        <f t="shared" si="745"/>
        <v>1</v>
      </c>
      <c r="AD235" s="15">
        <f t="shared" si="763"/>
        <v>5.7300000000000005E-4</v>
      </c>
      <c r="AE235" s="33">
        <f t="shared" si="1024"/>
        <v>1.2200000000000003E-2</v>
      </c>
      <c r="AF235" s="33">
        <f t="shared" si="1017"/>
        <v>0</v>
      </c>
      <c r="AG235" s="33">
        <f t="shared" si="1024"/>
        <v>5.8E-4</v>
      </c>
      <c r="AH235" s="33">
        <f t="shared" si="1024"/>
        <v>-4.6999999999999999E-4</v>
      </c>
      <c r="AI235" s="30">
        <f t="shared" si="1025"/>
        <v>7.5000000000000002E-4</v>
      </c>
      <c r="AJ235" s="30">
        <f t="shared" si="1025"/>
        <v>0.46</v>
      </c>
      <c r="AK235" s="76">
        <f t="shared" si="1018"/>
        <v>0</v>
      </c>
      <c r="AL235" s="76">
        <f t="shared" si="1026"/>
        <v>0</v>
      </c>
      <c r="AM235" s="76">
        <f t="shared" si="1026"/>
        <v>6.7024E-2</v>
      </c>
      <c r="AN235" s="76">
        <f t="shared" si="1026"/>
        <v>0.109636</v>
      </c>
      <c r="AO235" s="77">
        <f t="shared" si="1027"/>
        <v>17.36</v>
      </c>
      <c r="AP235" s="78">
        <f t="shared" si="1027"/>
        <v>1.75</v>
      </c>
      <c r="AQ235" s="78">
        <f t="shared" si="1028"/>
        <v>0</v>
      </c>
      <c r="AR235" s="77">
        <f t="shared" si="992"/>
        <v>103933.88</v>
      </c>
      <c r="AS235" s="77">
        <f t="shared" si="993"/>
        <v>305097.98</v>
      </c>
      <c r="AT235" s="77">
        <f t="shared" si="1019"/>
        <v>53898.609146799994</v>
      </c>
      <c r="AU235" s="27"/>
      <c r="AV235" s="79">
        <f>+AV227</f>
        <v>0.65</v>
      </c>
      <c r="AW235" s="79"/>
      <c r="AX235" s="79">
        <f t="shared" si="881"/>
        <v>1</v>
      </c>
      <c r="AY235" s="72">
        <f t="shared" si="995"/>
        <v>7117500</v>
      </c>
      <c r="AZ235" s="72">
        <f t="shared" si="996"/>
        <v>0</v>
      </c>
      <c r="BA235" s="27"/>
      <c r="BB235" s="29">
        <f t="shared" ref="BB235:BG235" si="1038">BB234</f>
        <v>794</v>
      </c>
      <c r="BC235" s="30">
        <f t="shared" si="1038"/>
        <v>3.6900000000000002E-2</v>
      </c>
      <c r="BD235" s="30">
        <f t="shared" si="1038"/>
        <v>3.6900000000000002E-2</v>
      </c>
      <c r="BE235" s="30">
        <f t="shared" si="1038"/>
        <v>0</v>
      </c>
      <c r="BF235" s="30">
        <f t="shared" si="1038"/>
        <v>0</v>
      </c>
      <c r="BG235" s="30">
        <f t="shared" si="1038"/>
        <v>0</v>
      </c>
      <c r="BH235" s="84">
        <f t="shared" si="997"/>
        <v>590849.75</v>
      </c>
      <c r="BI235" s="33">
        <f t="shared" si="998"/>
        <v>0</v>
      </c>
      <c r="BJ235" s="33">
        <f t="shared" si="999"/>
        <v>1</v>
      </c>
      <c r="BK235" s="33">
        <f t="shared" si="1000"/>
        <v>5.7300000000000005E-4</v>
      </c>
      <c r="BL235" s="33">
        <f t="shared" si="1001"/>
        <v>1.2200000000000003E-2</v>
      </c>
      <c r="BM235" s="33">
        <f t="shared" si="1002"/>
        <v>0</v>
      </c>
      <c r="BN235" s="33">
        <f t="shared" si="1003"/>
        <v>5.8E-4</v>
      </c>
      <c r="BO235" s="33">
        <f t="shared" si="721"/>
        <v>-4.6999999999999999E-4</v>
      </c>
      <c r="BP235" s="33">
        <f t="shared" si="722"/>
        <v>7.5000000000000002E-4</v>
      </c>
      <c r="BQ235" s="33">
        <f t="shared" si="723"/>
        <v>0.46</v>
      </c>
      <c r="BR235" s="33">
        <f t="shared" si="1005"/>
        <v>0</v>
      </c>
      <c r="BS235" s="116">
        <f t="shared" si="974"/>
        <v>0</v>
      </c>
      <c r="BT235" s="122">
        <f t="shared" si="974"/>
        <v>1.5</v>
      </c>
      <c r="BU235" s="33">
        <f t="shared" si="849"/>
        <v>0</v>
      </c>
      <c r="BV235" s="33">
        <f t="shared" si="1006"/>
        <v>6.7024E-2</v>
      </c>
      <c r="BW235" s="33">
        <f t="shared" si="1007"/>
        <v>0.109636</v>
      </c>
      <c r="BX235" s="77">
        <f t="shared" si="1030"/>
        <v>21.7</v>
      </c>
      <c r="BY235" s="77">
        <f t="shared" si="1031"/>
        <v>1.92</v>
      </c>
      <c r="BZ235" s="78">
        <f t="shared" si="1021"/>
        <v>0</v>
      </c>
      <c r="CA235" s="77">
        <f t="shared" si="1032"/>
        <v>126433.88</v>
      </c>
      <c r="CB235" s="77">
        <f t="shared" si="1008"/>
        <v>389878.63</v>
      </c>
      <c r="CC235" s="77">
        <f t="shared" si="1022"/>
        <v>68875.958775799998</v>
      </c>
      <c r="CD235" s="77"/>
      <c r="CE235" s="27"/>
      <c r="CF235" s="79">
        <f>+CF227</f>
        <v>0</v>
      </c>
      <c r="CG235" s="79"/>
      <c r="CH235" s="79">
        <f t="shared" si="1010"/>
        <v>1</v>
      </c>
      <c r="CI235" s="72">
        <f t="shared" si="1011"/>
        <v>7117500</v>
      </c>
      <c r="CJ235" s="72">
        <f t="shared" si="1012"/>
        <v>0</v>
      </c>
      <c r="CK235" s="27"/>
      <c r="CL235" s="27"/>
      <c r="CM235" s="87"/>
      <c r="CN235" s="27">
        <f t="shared" si="807"/>
        <v>-1.45</v>
      </c>
      <c r="CO235" s="27">
        <f t="shared" si="797"/>
        <v>-21750</v>
      </c>
      <c r="CP235" s="27"/>
      <c r="CQ235" s="27"/>
      <c r="CR235" s="27"/>
      <c r="CS235" s="27"/>
      <c r="CT235" s="27"/>
      <c r="CU235" s="27"/>
      <c r="CV235" s="27"/>
      <c r="CW235" s="27"/>
      <c r="CX235" s="27"/>
      <c r="CY235" s="27"/>
      <c r="CZ235" s="27"/>
      <c r="DA235" s="27"/>
      <c r="DB235" s="27"/>
      <c r="DC235" s="27"/>
      <c r="DD235" s="27"/>
      <c r="DE235" s="27"/>
      <c r="DF235" s="27"/>
      <c r="DG235" s="27"/>
      <c r="DH235" s="27"/>
      <c r="DI235" s="27"/>
      <c r="DJ235" s="27"/>
      <c r="DK235" s="27"/>
      <c r="DL235" s="27"/>
      <c r="DM235" s="27"/>
      <c r="DN235" s="27"/>
      <c r="DO235" s="27"/>
      <c r="DP235" s="27"/>
      <c r="DQ235" s="27"/>
      <c r="DR235" s="27"/>
      <c r="DS235" s="27"/>
      <c r="DT235" s="27"/>
      <c r="DU235" s="27"/>
      <c r="DV235" s="27"/>
      <c r="DW235" s="27"/>
      <c r="DX235" s="27"/>
      <c r="DY235" s="27"/>
      <c r="DZ235" s="27"/>
      <c r="EA235" s="27"/>
      <c r="EB235" s="27"/>
      <c r="EC235" s="27"/>
      <c r="ED235" s="27"/>
      <c r="EE235" s="27"/>
      <c r="EF235" s="27"/>
      <c r="EG235" s="27"/>
      <c r="EH235" s="27"/>
      <c r="EI235" s="27"/>
      <c r="EJ235" s="27"/>
      <c r="EK235" s="27"/>
      <c r="EL235" s="27"/>
      <c r="EM235" s="27"/>
      <c r="EN235" s="27"/>
      <c r="EO235" s="27"/>
      <c r="EP235" s="27"/>
      <c r="EQ235" s="27"/>
      <c r="ER235" s="27"/>
      <c r="ES235" s="27"/>
      <c r="ET235" s="27"/>
      <c r="EU235" s="27"/>
      <c r="EV235" s="27"/>
      <c r="EW235" s="27"/>
      <c r="EX235" s="27"/>
      <c r="EY235" s="27"/>
      <c r="EZ235" s="27"/>
      <c r="FA235" s="27"/>
      <c r="FB235" s="27"/>
      <c r="FC235" s="27"/>
      <c r="FD235" s="27"/>
      <c r="FE235" s="27"/>
      <c r="FF235" s="27"/>
      <c r="FG235" s="27"/>
      <c r="FH235" s="27"/>
      <c r="FI235" s="27"/>
      <c r="FJ235" s="27"/>
      <c r="FK235" s="27"/>
      <c r="FL235" s="27"/>
      <c r="FM235" s="27"/>
      <c r="FN235" s="27"/>
      <c r="FO235" s="27"/>
      <c r="FP235" s="27"/>
      <c r="FQ235" s="27"/>
      <c r="FR235" s="27"/>
      <c r="FS235" s="27"/>
      <c r="FT235" s="27"/>
      <c r="FU235" s="27"/>
      <c r="FV235" s="27"/>
      <c r="FW235" s="27"/>
      <c r="FX235" s="27"/>
      <c r="FY235" s="27"/>
      <c r="FZ235" s="27"/>
      <c r="GA235" s="27"/>
      <c r="GB235" s="27"/>
      <c r="GC235" s="27"/>
      <c r="GD235" s="27"/>
      <c r="GE235" s="27"/>
      <c r="GF235" s="27"/>
      <c r="GG235" s="27"/>
      <c r="GH235" s="27"/>
      <c r="GI235" s="27"/>
      <c r="GJ235" s="27"/>
      <c r="GK235" s="27"/>
      <c r="GL235" s="27"/>
      <c r="GM235" s="27"/>
      <c r="GN235" s="27"/>
      <c r="GO235" s="27"/>
      <c r="GP235" s="27"/>
      <c r="GQ235" s="27"/>
      <c r="GR235" s="27"/>
      <c r="GS235" s="27"/>
      <c r="GT235" s="27"/>
      <c r="GU235" s="27"/>
      <c r="GV235" s="27"/>
      <c r="GW235" s="27"/>
      <c r="GX235" s="27"/>
      <c r="GY235" s="27"/>
      <c r="GZ235" s="27"/>
      <c r="HA235" s="27"/>
      <c r="HB235" s="27"/>
      <c r="HC235" s="27"/>
      <c r="HD235" s="27"/>
      <c r="HE235" s="27"/>
      <c r="HF235" s="27"/>
      <c r="HG235" s="27"/>
      <c r="HH235" s="27"/>
      <c r="HI235" s="27"/>
      <c r="HJ235" s="27"/>
      <c r="HK235" s="27"/>
      <c r="HL235" s="27"/>
      <c r="HM235" s="27"/>
      <c r="HN235" s="27"/>
      <c r="HO235" s="27"/>
      <c r="HP235" s="27"/>
      <c r="HQ235" s="27"/>
      <c r="HR235" s="27"/>
      <c r="HS235" s="27"/>
      <c r="HT235" s="27"/>
      <c r="HU235" s="27"/>
      <c r="HV235" s="27"/>
      <c r="HW235" s="27"/>
      <c r="HX235" s="27"/>
      <c r="HY235" s="27"/>
      <c r="HZ235" s="27"/>
      <c r="IA235" s="27"/>
      <c r="IB235" s="27"/>
      <c r="IC235" s="27"/>
      <c r="ID235" s="27"/>
      <c r="IE235" s="27"/>
      <c r="IF235" s="27"/>
      <c r="IG235" s="27"/>
      <c r="IH235" s="27"/>
    </row>
    <row r="236" spans="1:242">
      <c r="A236" s="28" t="e">
        <f t="shared" si="1013"/>
        <v>#REF!</v>
      </c>
      <c r="B236" s="27"/>
      <c r="C236" s="28"/>
      <c r="D236" s="27"/>
      <c r="E236" s="18"/>
      <c r="F236" s="27"/>
      <c r="G236" s="72">
        <v>20000</v>
      </c>
      <c r="H236" s="72"/>
      <c r="I236" s="72">
        <v>1000</v>
      </c>
      <c r="J236" s="71"/>
      <c r="K236" s="72">
        <f t="shared" si="986"/>
        <v>9490000</v>
      </c>
      <c r="L236" s="73"/>
      <c r="M236" s="23">
        <f t="shared" si="987"/>
        <v>914203.91504020011</v>
      </c>
      <c r="N236" s="23"/>
      <c r="O236" s="130">
        <f t="shared" si="787"/>
        <v>1018147.9038122001</v>
      </c>
      <c r="P236" s="74"/>
      <c r="Q236" s="23">
        <f t="shared" si="1014"/>
        <v>103943.99</v>
      </c>
      <c r="R236" s="65"/>
      <c r="S236" s="26">
        <f t="shared" si="1015"/>
        <v>0.114</v>
      </c>
      <c r="T236" s="27"/>
      <c r="U236" s="29">
        <f t="shared" si="1023"/>
        <v>794</v>
      </c>
      <c r="V236" s="30">
        <f t="shared" si="1023"/>
        <v>3.7319999999999999E-2</v>
      </c>
      <c r="W236" s="30">
        <f t="shared" si="1023"/>
        <v>3.7319999999999999E-2</v>
      </c>
      <c r="X236" s="30">
        <f t="shared" si="1016"/>
        <v>0</v>
      </c>
      <c r="Y236" s="30">
        <f t="shared" si="1016"/>
        <v>0</v>
      </c>
      <c r="Z236" s="30">
        <f t="shared" si="1016"/>
        <v>0</v>
      </c>
      <c r="AA236" s="84">
        <f t="shared" si="990"/>
        <v>703910.8</v>
      </c>
      <c r="AB236" s="32"/>
      <c r="AC236" s="33">
        <f t="shared" si="745"/>
        <v>1</v>
      </c>
      <c r="AD236" s="15">
        <f t="shared" si="763"/>
        <v>5.7300000000000005E-4</v>
      </c>
      <c r="AE236" s="33">
        <f t="shared" si="1024"/>
        <v>1.2200000000000003E-2</v>
      </c>
      <c r="AF236" s="33">
        <f t="shared" si="1017"/>
        <v>0</v>
      </c>
      <c r="AG236" s="33">
        <f t="shared" si="1024"/>
        <v>5.8E-4</v>
      </c>
      <c r="AH236" s="33">
        <f t="shared" si="1024"/>
        <v>-4.6999999999999999E-4</v>
      </c>
      <c r="AI236" s="30">
        <f t="shared" si="1025"/>
        <v>7.5000000000000002E-4</v>
      </c>
      <c r="AJ236" s="30">
        <f t="shared" si="1025"/>
        <v>0.46</v>
      </c>
      <c r="AK236" s="76">
        <f t="shared" si="1018"/>
        <v>0</v>
      </c>
      <c r="AL236" s="76">
        <f t="shared" si="1026"/>
        <v>0</v>
      </c>
      <c r="AM236" s="76">
        <f t="shared" si="1026"/>
        <v>6.7024E-2</v>
      </c>
      <c r="AN236" s="76">
        <f t="shared" si="1026"/>
        <v>0.109636</v>
      </c>
      <c r="AO236" s="77">
        <f t="shared" si="1027"/>
        <v>17.36</v>
      </c>
      <c r="AP236" s="78">
        <f t="shared" si="1027"/>
        <v>1.75</v>
      </c>
      <c r="AQ236" s="78">
        <f t="shared" si="1028"/>
        <v>0</v>
      </c>
      <c r="AR236" s="77">
        <f t="shared" si="992"/>
        <v>138578.17000000001</v>
      </c>
      <c r="AS236" s="77">
        <f t="shared" si="993"/>
        <v>405948.97</v>
      </c>
      <c r="AT236" s="77">
        <f t="shared" si="1019"/>
        <v>71714.945040199993</v>
      </c>
      <c r="AU236" s="27"/>
      <c r="AV236" s="79">
        <f>+AV227</f>
        <v>0.65</v>
      </c>
      <c r="AW236" s="79"/>
      <c r="AX236" s="79">
        <f t="shared" si="881"/>
        <v>1</v>
      </c>
      <c r="AY236" s="72">
        <f t="shared" si="995"/>
        <v>9490000</v>
      </c>
      <c r="AZ236" s="72">
        <f t="shared" si="996"/>
        <v>0</v>
      </c>
      <c r="BA236" s="27"/>
      <c r="BB236" s="29">
        <f t="shared" ref="BB236:BG236" si="1039">BB235</f>
        <v>794</v>
      </c>
      <c r="BC236" s="30">
        <f t="shared" si="1039"/>
        <v>3.6900000000000002E-2</v>
      </c>
      <c r="BD236" s="30">
        <f t="shared" si="1039"/>
        <v>3.6900000000000002E-2</v>
      </c>
      <c r="BE236" s="30">
        <f t="shared" si="1039"/>
        <v>0</v>
      </c>
      <c r="BF236" s="30">
        <f t="shared" si="1039"/>
        <v>0</v>
      </c>
      <c r="BG236" s="30">
        <f t="shared" si="1039"/>
        <v>0</v>
      </c>
      <c r="BH236" s="84">
        <f t="shared" si="997"/>
        <v>786895</v>
      </c>
      <c r="BI236" s="33">
        <f t="shared" si="998"/>
        <v>0</v>
      </c>
      <c r="BJ236" s="33">
        <f t="shared" si="999"/>
        <v>1</v>
      </c>
      <c r="BK236" s="33">
        <f t="shared" si="1000"/>
        <v>5.7300000000000005E-4</v>
      </c>
      <c r="BL236" s="33">
        <f t="shared" si="1001"/>
        <v>1.2200000000000003E-2</v>
      </c>
      <c r="BM236" s="33">
        <f t="shared" si="1002"/>
        <v>0</v>
      </c>
      <c r="BN236" s="33">
        <f t="shared" si="1003"/>
        <v>5.8E-4</v>
      </c>
      <c r="BO236" s="33">
        <f t="shared" si="721"/>
        <v>-4.6999999999999999E-4</v>
      </c>
      <c r="BP236" s="33">
        <f t="shared" si="722"/>
        <v>7.5000000000000002E-4</v>
      </c>
      <c r="BQ236" s="33">
        <f t="shared" si="723"/>
        <v>0.46</v>
      </c>
      <c r="BR236" s="33">
        <f t="shared" si="1005"/>
        <v>0</v>
      </c>
      <c r="BS236" s="116">
        <f t="shared" si="974"/>
        <v>0</v>
      </c>
      <c r="BT236" s="122">
        <f t="shared" si="974"/>
        <v>1.5</v>
      </c>
      <c r="BU236" s="33">
        <f t="shared" si="849"/>
        <v>0</v>
      </c>
      <c r="BV236" s="33">
        <f t="shared" si="1006"/>
        <v>6.7024E-2</v>
      </c>
      <c r="BW236" s="33">
        <f t="shared" si="1007"/>
        <v>0.109636</v>
      </c>
      <c r="BX236" s="77">
        <f t="shared" si="1030"/>
        <v>21.7</v>
      </c>
      <c r="BY236" s="77">
        <f t="shared" si="1031"/>
        <v>1.92</v>
      </c>
      <c r="BZ236" s="78">
        <f t="shared" si="1021"/>
        <v>0</v>
      </c>
      <c r="CA236" s="77">
        <f t="shared" si="1032"/>
        <v>168578.17</v>
      </c>
      <c r="CB236" s="77">
        <f t="shared" si="1008"/>
        <v>518933.17000000004</v>
      </c>
      <c r="CC236" s="77">
        <f t="shared" si="1022"/>
        <v>91674.733812200007</v>
      </c>
      <c r="CD236" s="77"/>
      <c r="CE236" s="27"/>
      <c r="CF236" s="79">
        <f>+CF227</f>
        <v>0</v>
      </c>
      <c r="CG236" s="79"/>
      <c r="CH236" s="79">
        <f t="shared" si="1010"/>
        <v>1</v>
      </c>
      <c r="CI236" s="72">
        <f t="shared" si="1011"/>
        <v>9490000</v>
      </c>
      <c r="CJ236" s="72">
        <f t="shared" si="1012"/>
        <v>0</v>
      </c>
      <c r="CK236" s="27"/>
      <c r="CL236" s="27"/>
      <c r="CM236" s="87"/>
      <c r="CN236" s="27">
        <f t="shared" si="807"/>
        <v>-1.45</v>
      </c>
      <c r="CO236" s="27">
        <f t="shared" si="797"/>
        <v>-29000</v>
      </c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  <c r="GY236" s="27"/>
      <c r="GZ236" s="27"/>
      <c r="HA236" s="27"/>
      <c r="HB236" s="27"/>
      <c r="HC236" s="27"/>
      <c r="HD236" s="27"/>
      <c r="HE236" s="27"/>
      <c r="HF236" s="27"/>
      <c r="HG236" s="27"/>
      <c r="HH236" s="27"/>
      <c r="HI236" s="27"/>
      <c r="HJ236" s="27"/>
      <c r="HK236" s="27"/>
      <c r="HL236" s="27"/>
      <c r="HM236" s="27"/>
      <c r="HN236" s="27"/>
      <c r="HO236" s="27"/>
      <c r="HP236" s="27"/>
      <c r="HQ236" s="27"/>
      <c r="HR236" s="27"/>
      <c r="HS236" s="27"/>
      <c r="HT236" s="27"/>
      <c r="HU236" s="27"/>
      <c r="HV236" s="27"/>
      <c r="HW236" s="27"/>
      <c r="HX236" s="27"/>
      <c r="HY236" s="27"/>
      <c r="HZ236" s="27"/>
      <c r="IA236" s="27"/>
      <c r="IB236" s="27"/>
      <c r="IC236" s="27"/>
      <c r="ID236" s="27"/>
      <c r="IE236" s="27"/>
      <c r="IF236" s="27"/>
      <c r="IG236" s="27"/>
      <c r="IH236" s="27"/>
    </row>
    <row r="237" spans="1:242">
      <c r="A237" s="28"/>
      <c r="B237" s="27"/>
      <c r="C237" s="28"/>
      <c r="D237" s="27"/>
      <c r="E237" s="18"/>
      <c r="F237" s="27"/>
      <c r="G237" s="72"/>
      <c r="H237" s="72"/>
      <c r="I237" s="72"/>
      <c r="J237" s="71"/>
      <c r="K237" s="72"/>
      <c r="L237" s="73"/>
      <c r="M237" s="23"/>
      <c r="N237" s="23"/>
      <c r="O237" s="130"/>
      <c r="P237" s="74"/>
      <c r="Q237" s="23"/>
      <c r="R237" s="65"/>
      <c r="S237" s="26"/>
      <c r="T237" s="27"/>
      <c r="U237" s="29"/>
      <c r="V237" s="30"/>
      <c r="W237" s="30"/>
      <c r="X237" s="30"/>
      <c r="Y237" s="30"/>
      <c r="Z237" s="30"/>
      <c r="AA237" s="84"/>
      <c r="AB237" s="32"/>
      <c r="AC237" s="33"/>
      <c r="AE237" s="33"/>
      <c r="AF237" s="33"/>
      <c r="AG237" s="33"/>
      <c r="AH237" s="33"/>
      <c r="AI237" s="30"/>
      <c r="AJ237" s="30"/>
      <c r="AK237" s="76"/>
      <c r="AL237" s="76"/>
      <c r="AM237" s="76"/>
      <c r="AN237" s="76"/>
      <c r="AO237" s="77"/>
      <c r="AP237" s="78"/>
      <c r="AQ237" s="78"/>
      <c r="AR237" s="77"/>
      <c r="AS237" s="77"/>
      <c r="AT237" s="77"/>
      <c r="AU237" s="27"/>
      <c r="AV237" s="79"/>
      <c r="AW237" s="79"/>
      <c r="AX237" s="79"/>
      <c r="AY237" s="79"/>
      <c r="AZ237" s="79"/>
      <c r="BA237" s="27"/>
      <c r="BB237" s="29"/>
      <c r="BC237" s="30"/>
      <c r="BD237" s="30"/>
      <c r="BE237" s="30"/>
      <c r="BF237" s="30"/>
      <c r="BG237" s="30"/>
      <c r="BH237" s="84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116"/>
      <c r="BT237" s="116"/>
      <c r="BU237" s="33"/>
      <c r="BV237" s="33"/>
      <c r="BW237" s="33"/>
      <c r="BX237" s="77"/>
      <c r="BY237" s="77"/>
      <c r="BZ237" s="78"/>
      <c r="CA237" s="77"/>
      <c r="CB237" s="77"/>
      <c r="CC237" s="77"/>
      <c r="CD237" s="77"/>
      <c r="CE237" s="27"/>
      <c r="CF237" s="79"/>
      <c r="CG237" s="79"/>
      <c r="CH237" s="79"/>
      <c r="CI237" s="72"/>
      <c r="CJ237" s="72"/>
      <c r="CK237" s="27"/>
      <c r="CL237" s="27"/>
      <c r="CM237" s="87"/>
      <c r="CN237" s="27">
        <f t="shared" si="807"/>
        <v>-1.45</v>
      </c>
      <c r="CO237" s="27">
        <f t="shared" si="797"/>
        <v>0</v>
      </c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  <c r="HE237" s="27"/>
      <c r="HF237" s="27"/>
      <c r="HG237" s="27"/>
      <c r="HH237" s="27"/>
      <c r="HI237" s="27"/>
      <c r="HJ237" s="27"/>
      <c r="HK237" s="27"/>
      <c r="HL237" s="27"/>
      <c r="HM237" s="27"/>
      <c r="HN237" s="27"/>
      <c r="HO237" s="27"/>
      <c r="HP237" s="27"/>
      <c r="HQ237" s="27"/>
      <c r="HR237" s="27"/>
      <c r="HS237" s="27"/>
      <c r="HT237" s="27"/>
      <c r="HU237" s="27"/>
      <c r="HV237" s="27"/>
      <c r="HW237" s="27"/>
      <c r="HX237" s="27"/>
      <c r="HY237" s="27"/>
      <c r="HZ237" s="27"/>
      <c r="IA237" s="27"/>
      <c r="IB237" s="27"/>
      <c r="IC237" s="27"/>
      <c r="ID237" s="27"/>
      <c r="IE237" s="27"/>
      <c r="IF237" s="27"/>
      <c r="IG237" s="27"/>
      <c r="IH237" s="27"/>
    </row>
    <row r="238" spans="1:242">
      <c r="A238" s="28" t="e">
        <f>A236+1</f>
        <v>#REF!</v>
      </c>
      <c r="B238" s="27"/>
      <c r="C238" s="69" t="s">
        <v>57</v>
      </c>
      <c r="D238" s="68"/>
      <c r="E238" s="69" t="s">
        <v>57</v>
      </c>
      <c r="F238" s="27"/>
      <c r="G238" s="72">
        <v>1000</v>
      </c>
      <c r="H238" s="72"/>
      <c r="I238" s="15">
        <v>0</v>
      </c>
      <c r="J238" s="71"/>
      <c r="K238" s="72">
        <f t="shared" ref="K238:K247" si="1040">G238*730*AV238</f>
        <v>620500</v>
      </c>
      <c r="L238" s="73"/>
      <c r="M238" s="23">
        <f t="shared" ref="M238:M247" si="1041">AA238+AR238+AT238</f>
        <v>54062.802144399997</v>
      </c>
      <c r="N238" s="23"/>
      <c r="O238" s="130">
        <f t="shared" si="787"/>
        <v>59177.847181799996</v>
      </c>
      <c r="P238" s="74"/>
      <c r="Q238" s="23">
        <f t="shared" ref="Q238" si="1042">ROUND(O238-M238,2)</f>
        <v>5115.05</v>
      </c>
      <c r="R238" s="65"/>
      <c r="S238" s="26">
        <f t="shared" ref="S238" si="1043">ROUND(Q238/M238,3)</f>
        <v>9.5000000000000001E-2</v>
      </c>
      <c r="T238" s="27"/>
      <c r="U238" s="29">
        <f t="shared" si="1023"/>
        <v>794</v>
      </c>
      <c r="V238" s="30">
        <f t="shared" si="1023"/>
        <v>3.7319999999999999E-2</v>
      </c>
      <c r="W238" s="30">
        <f t="shared" si="1023"/>
        <v>3.7319999999999999E-2</v>
      </c>
      <c r="X238" s="30"/>
      <c r="Y238" s="30"/>
      <c r="Z238" s="30"/>
      <c r="AA238" s="84">
        <f t="shared" ref="AA238:AA247" si="1044">ROUND(U238+(V238*AY238)+(W238*AZ238)+(AO238*G238)+(AP238*(I238)),2)</f>
        <v>41311.06</v>
      </c>
      <c r="AB238" s="32"/>
      <c r="AC238" s="33">
        <f t="shared" si="745"/>
        <v>1</v>
      </c>
      <c r="AD238" s="15">
        <f t="shared" si="763"/>
        <v>5.7300000000000005E-4</v>
      </c>
      <c r="AE238" s="33">
        <f t="shared" si="1024"/>
        <v>1.2200000000000003E-2</v>
      </c>
      <c r="AF238" s="33">
        <f>AF$91</f>
        <v>0</v>
      </c>
      <c r="AG238" s="33">
        <f t="shared" si="1024"/>
        <v>5.8E-4</v>
      </c>
      <c r="AH238" s="33">
        <f t="shared" si="1024"/>
        <v>-4.6999999999999999E-4</v>
      </c>
      <c r="AI238" s="30">
        <f t="shared" si="1025"/>
        <v>7.5000000000000002E-4</v>
      </c>
      <c r="AJ238" s="30">
        <f t="shared" si="1025"/>
        <v>0.46</v>
      </c>
      <c r="AK238" s="76">
        <f t="shared" ref="AK238:AK247" si="1045">AK227</f>
        <v>0</v>
      </c>
      <c r="AL238" s="76">
        <f t="shared" si="1026"/>
        <v>0</v>
      </c>
      <c r="AM238" s="76">
        <f t="shared" si="1026"/>
        <v>6.7024E-2</v>
      </c>
      <c r="AN238" s="76">
        <f t="shared" si="1026"/>
        <v>0.109636</v>
      </c>
      <c r="AO238" s="77">
        <f t="shared" si="1027"/>
        <v>17.36</v>
      </c>
      <c r="AP238" s="78">
        <f t="shared" si="1027"/>
        <v>1.75</v>
      </c>
      <c r="AQ238" s="78">
        <f>AQ227</f>
        <v>0</v>
      </c>
      <c r="AR238" s="77">
        <f t="shared" ref="AR238:AR247" si="1046">ROUND(AC238+(K238*(AD238+AE238+AF238+AG238+AI238+AK238+AH238))+(G238*AJ238),2)</f>
        <v>8920.2800000000007</v>
      </c>
      <c r="AS238" s="77">
        <f t="shared" ref="AS238:AS247" si="1047">ROUND((AA238+AR238)-((CI238*$AZ$1)+(CJ238*$AZ$1)+(K238*AE238)),2)</f>
        <v>21688.34</v>
      </c>
      <c r="AT238" s="77">
        <f t="shared" ref="AT238" si="1048">(AS238*AL238)+(AS238*AM238)+(AN238*AS238)</f>
        <v>3831.4621443999999</v>
      </c>
      <c r="AU238" s="27"/>
      <c r="AV238" s="79">
        <f>+E239</f>
        <v>0.85</v>
      </c>
      <c r="AW238" s="79"/>
      <c r="AX238" s="79">
        <f t="shared" si="881"/>
        <v>1</v>
      </c>
      <c r="AY238" s="72">
        <f t="shared" ref="AY238:AY247" si="1049">IF(G238*500&lt;K238,G238*500,K238)</f>
        <v>500000</v>
      </c>
      <c r="AZ238" s="72">
        <f t="shared" ref="AZ238:AZ247" si="1050">K238-AY238</f>
        <v>120500</v>
      </c>
      <c r="BA238" s="27"/>
      <c r="BB238" s="29">
        <f>BB227</f>
        <v>794</v>
      </c>
      <c r="BC238" s="30">
        <f>BC227</f>
        <v>3.6900000000000002E-2</v>
      </c>
      <c r="BD238" s="30">
        <f>BD227</f>
        <v>3.6900000000000002E-2</v>
      </c>
      <c r="BE238" s="30"/>
      <c r="BF238" s="30"/>
      <c r="BG238" s="30"/>
      <c r="BH238" s="84">
        <f t="shared" ref="BH238:BH247" si="1051">ROUND(BB238+(BC238*CI238)+(BD238*CJ238)+(BX238*G238)+((I238)*BY238),2)</f>
        <v>45390.45</v>
      </c>
      <c r="BI238" s="33">
        <f t="shared" ref="BI238:BI247" si="1052">AB238</f>
        <v>0</v>
      </c>
      <c r="BJ238" s="33">
        <f t="shared" ref="BJ238:BJ247" si="1053">AC238</f>
        <v>1</v>
      </c>
      <c r="BK238" s="33">
        <f t="shared" ref="BK238:BK247" si="1054">AD238</f>
        <v>5.7300000000000005E-4</v>
      </c>
      <c r="BL238" s="33">
        <f t="shared" ref="BL238:BL247" si="1055">AE238</f>
        <v>1.2200000000000003E-2</v>
      </c>
      <c r="BM238" s="33">
        <f t="shared" ref="BM238:BM247" si="1056">AF238</f>
        <v>0</v>
      </c>
      <c r="BN238" s="33">
        <f t="shared" ref="BN238:BN247" si="1057">AG238</f>
        <v>5.8E-4</v>
      </c>
      <c r="BO238" s="33">
        <f>BO227</f>
        <v>-4.6999999999999999E-4</v>
      </c>
      <c r="BP238" s="33">
        <f t="shared" ref="BP238:BQ238" si="1058">BP227</f>
        <v>7.5000000000000002E-4</v>
      </c>
      <c r="BQ238" s="33">
        <f t="shared" si="1058"/>
        <v>0.46</v>
      </c>
      <c r="BR238" s="33">
        <f t="shared" ref="BR238:BR247" si="1059">AK238</f>
        <v>0</v>
      </c>
      <c r="BS238" s="116">
        <f>BS227</f>
        <v>0</v>
      </c>
      <c r="BT238" s="122">
        <f t="shared" ref="BT238:BU238" si="1060">BT227</f>
        <v>1.5</v>
      </c>
      <c r="BU238" s="33">
        <f t="shared" si="1060"/>
        <v>0</v>
      </c>
      <c r="BV238" s="33">
        <f t="shared" ref="BV238:BV247" si="1061">AM238</f>
        <v>6.7024E-2</v>
      </c>
      <c r="BW238" s="33">
        <f t="shared" ref="BW238:BW247" si="1062">AN238</f>
        <v>0.109636</v>
      </c>
      <c r="BX238" s="77">
        <f>BX227</f>
        <v>21.7</v>
      </c>
      <c r="BY238" s="77">
        <f>BY227</f>
        <v>1.92</v>
      </c>
      <c r="BZ238" s="78">
        <f>BZ227</f>
        <v>0</v>
      </c>
      <c r="CA238" s="77">
        <f t="shared" si="1032"/>
        <v>10420.280000000001</v>
      </c>
      <c r="CB238" s="77">
        <f t="shared" ref="CB238:CB247" si="1063">(BH238+CA238)-((CI238*$AZ$1)+(CJ238*$AZ$1)+(K238*BL238))</f>
        <v>27267.729999999996</v>
      </c>
      <c r="CC238" s="77">
        <f t="shared" ref="CC238" si="1064">(CB238*BU238)+(CB238*BV238)+(BW238*CB238)</f>
        <v>4817.1171817999993</v>
      </c>
      <c r="CD238" s="77"/>
      <c r="CE238" s="27"/>
      <c r="CF238" s="79">
        <f>+AL239</f>
        <v>0</v>
      </c>
      <c r="CG238" s="79"/>
      <c r="CH238" s="79">
        <f t="shared" ref="CH238:CH247" si="1065">1-CG238</f>
        <v>1</v>
      </c>
      <c r="CI238" s="72">
        <f t="shared" ref="CI238:CI256" si="1066">K238</f>
        <v>620500</v>
      </c>
      <c r="CJ238" s="72">
        <f t="shared" ref="CJ238:CJ247" si="1067">K238-CI238</f>
        <v>0</v>
      </c>
      <c r="CK238" s="27"/>
      <c r="CL238" s="27"/>
      <c r="CM238" s="87"/>
      <c r="CN238" s="27">
        <f t="shared" si="807"/>
        <v>-1.45</v>
      </c>
      <c r="CO238" s="27">
        <f t="shared" si="797"/>
        <v>-1450</v>
      </c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  <c r="GY238" s="27"/>
      <c r="GZ238" s="27"/>
      <c r="HA238" s="27"/>
      <c r="HB238" s="27"/>
      <c r="HC238" s="27"/>
      <c r="HD238" s="27"/>
      <c r="HE238" s="27"/>
      <c r="HF238" s="27"/>
      <c r="HG238" s="27"/>
      <c r="HH238" s="27"/>
      <c r="HI238" s="27"/>
      <c r="HJ238" s="27"/>
      <c r="HK238" s="27"/>
      <c r="HL238" s="27"/>
      <c r="HM238" s="27"/>
      <c r="HN238" s="27"/>
      <c r="HO238" s="27"/>
      <c r="HP238" s="27"/>
      <c r="HQ238" s="27"/>
      <c r="HR238" s="27"/>
      <c r="HS238" s="27"/>
      <c r="HT238" s="27"/>
      <c r="HU238" s="27"/>
      <c r="HV238" s="27"/>
      <c r="HW238" s="27"/>
      <c r="HX238" s="27"/>
      <c r="HY238" s="27"/>
      <c r="HZ238" s="27"/>
      <c r="IA238" s="27"/>
      <c r="IB238" s="27"/>
      <c r="IC238" s="27"/>
      <c r="ID238" s="27"/>
      <c r="IE238" s="27"/>
      <c r="IF238" s="27"/>
      <c r="IG238" s="27"/>
      <c r="IH238" s="27"/>
    </row>
    <row r="239" spans="1:242">
      <c r="A239" s="28" t="e">
        <f t="shared" ref="A239:A247" si="1068">A238+1</f>
        <v>#REF!</v>
      </c>
      <c r="B239" s="27"/>
      <c r="C239" s="28" t="s">
        <v>19</v>
      </c>
      <c r="D239" s="27"/>
      <c r="E239" s="85">
        <v>0.85</v>
      </c>
      <c r="F239" s="27"/>
      <c r="G239" s="72">
        <v>5000</v>
      </c>
      <c r="H239" s="72"/>
      <c r="I239" s="15">
        <v>0</v>
      </c>
      <c r="J239" s="71"/>
      <c r="K239" s="72">
        <f t="shared" si="1040"/>
        <v>3102500</v>
      </c>
      <c r="L239" s="73"/>
      <c r="M239" s="23">
        <f t="shared" si="1041"/>
        <v>266572.20838879998</v>
      </c>
      <c r="N239" s="23"/>
      <c r="O239" s="130">
        <f t="shared" si="787"/>
        <v>292147.43357579998</v>
      </c>
      <c r="P239" s="74"/>
      <c r="Q239" s="23">
        <f t="shared" ref="Q239:Q247" si="1069">ROUND(O239-M239,2)</f>
        <v>25575.23</v>
      </c>
      <c r="R239" s="65"/>
      <c r="S239" s="26">
        <f t="shared" ref="S239:S247" si="1070">ROUND(Q239/M239,3)</f>
        <v>9.6000000000000002E-2</v>
      </c>
      <c r="T239" s="27"/>
      <c r="U239" s="29">
        <f t="shared" si="1023"/>
        <v>794</v>
      </c>
      <c r="V239" s="30">
        <f t="shared" si="1023"/>
        <v>3.7319999999999999E-2</v>
      </c>
      <c r="W239" s="30">
        <f t="shared" si="1023"/>
        <v>3.7319999999999999E-2</v>
      </c>
      <c r="X239" s="30">
        <f t="shared" ref="X239:Z247" si="1071">X238</f>
        <v>0</v>
      </c>
      <c r="Y239" s="30">
        <f t="shared" si="1071"/>
        <v>0</v>
      </c>
      <c r="Z239" s="30">
        <f t="shared" si="1071"/>
        <v>0</v>
      </c>
      <c r="AA239" s="84">
        <f t="shared" si="1044"/>
        <v>203379.3</v>
      </c>
      <c r="AB239" s="32"/>
      <c r="AC239" s="33">
        <f t="shared" si="745"/>
        <v>1</v>
      </c>
      <c r="AD239" s="15">
        <f t="shared" si="763"/>
        <v>5.7300000000000005E-4</v>
      </c>
      <c r="AE239" s="33">
        <f t="shared" si="1024"/>
        <v>1.2200000000000003E-2</v>
      </c>
      <c r="AF239" s="33">
        <f t="shared" ref="AF239:AF247" si="1072">AF$91</f>
        <v>0</v>
      </c>
      <c r="AG239" s="33">
        <f t="shared" si="1024"/>
        <v>5.8E-4</v>
      </c>
      <c r="AH239" s="33">
        <f t="shared" si="1024"/>
        <v>-4.6999999999999999E-4</v>
      </c>
      <c r="AI239" s="30">
        <f t="shared" si="1025"/>
        <v>7.5000000000000002E-4</v>
      </c>
      <c r="AJ239" s="30">
        <f t="shared" si="1025"/>
        <v>0.46</v>
      </c>
      <c r="AK239" s="76">
        <f t="shared" si="1045"/>
        <v>0</v>
      </c>
      <c r="AL239" s="76">
        <f t="shared" si="1026"/>
        <v>0</v>
      </c>
      <c r="AM239" s="76">
        <f t="shared" si="1026"/>
        <v>6.7024E-2</v>
      </c>
      <c r="AN239" s="76">
        <f t="shared" si="1026"/>
        <v>0.109636</v>
      </c>
      <c r="AO239" s="77">
        <f t="shared" si="1027"/>
        <v>17.36</v>
      </c>
      <c r="AP239" s="78">
        <f t="shared" si="1027"/>
        <v>1.75</v>
      </c>
      <c r="AQ239" s="78">
        <f t="shared" ref="AQ239:AQ247" si="1073">AQ228</f>
        <v>0</v>
      </c>
      <c r="AR239" s="77">
        <f t="shared" si="1046"/>
        <v>44597.38</v>
      </c>
      <c r="AS239" s="77">
        <f t="shared" si="1047"/>
        <v>105261.68</v>
      </c>
      <c r="AT239" s="77">
        <f t="shared" ref="AT239:AT247" si="1074">(AS239*AL239)+(AS239*AM239)+(AN239*AS239)</f>
        <v>18595.528388799998</v>
      </c>
      <c r="AU239" s="27"/>
      <c r="AV239" s="79">
        <f>+AV238</f>
        <v>0.85</v>
      </c>
      <c r="AW239" s="79"/>
      <c r="AX239" s="79">
        <f t="shared" si="881"/>
        <v>1</v>
      </c>
      <c r="AY239" s="72">
        <f t="shared" si="1049"/>
        <v>2500000</v>
      </c>
      <c r="AZ239" s="72">
        <f t="shared" si="1050"/>
        <v>602500</v>
      </c>
      <c r="BA239" s="27"/>
      <c r="BB239" s="29">
        <f t="shared" ref="BB239:BG239" si="1075">BB238</f>
        <v>794</v>
      </c>
      <c r="BC239" s="30">
        <f t="shared" si="1075"/>
        <v>3.6900000000000002E-2</v>
      </c>
      <c r="BD239" s="30">
        <f t="shared" si="1075"/>
        <v>3.6900000000000002E-2</v>
      </c>
      <c r="BE239" s="30">
        <f t="shared" si="1075"/>
        <v>0</v>
      </c>
      <c r="BF239" s="30">
        <f t="shared" si="1075"/>
        <v>0</v>
      </c>
      <c r="BG239" s="30">
        <f t="shared" si="1075"/>
        <v>0</v>
      </c>
      <c r="BH239" s="84">
        <f t="shared" si="1051"/>
        <v>223776.25</v>
      </c>
      <c r="BI239" s="33">
        <f t="shared" si="1052"/>
        <v>0</v>
      </c>
      <c r="BJ239" s="33">
        <f t="shared" si="1053"/>
        <v>1</v>
      </c>
      <c r="BK239" s="33">
        <f t="shared" si="1054"/>
        <v>5.7300000000000005E-4</v>
      </c>
      <c r="BL239" s="33">
        <f t="shared" si="1055"/>
        <v>1.2200000000000003E-2</v>
      </c>
      <c r="BM239" s="33">
        <f t="shared" si="1056"/>
        <v>0</v>
      </c>
      <c r="BN239" s="33">
        <f t="shared" si="1057"/>
        <v>5.8E-4</v>
      </c>
      <c r="BO239" s="33">
        <f t="shared" ref="BO239:BO256" si="1076">BO238</f>
        <v>-4.6999999999999999E-4</v>
      </c>
      <c r="BP239" s="33">
        <f t="shared" ref="BP239:BP256" si="1077">BP238</f>
        <v>7.5000000000000002E-4</v>
      </c>
      <c r="BQ239" s="33">
        <f t="shared" ref="BQ239:BQ256" si="1078">BQ238</f>
        <v>0.46</v>
      </c>
      <c r="BR239" s="33">
        <f t="shared" si="1059"/>
        <v>0</v>
      </c>
      <c r="BS239" s="116">
        <f t="shared" ref="BS239:BT252" si="1079">BS238</f>
        <v>0</v>
      </c>
      <c r="BT239" s="122">
        <f t="shared" si="1079"/>
        <v>1.5</v>
      </c>
      <c r="BU239" s="33">
        <f t="shared" si="849"/>
        <v>0</v>
      </c>
      <c r="BV239" s="33">
        <f t="shared" si="1061"/>
        <v>6.7024E-2</v>
      </c>
      <c r="BW239" s="33">
        <f t="shared" si="1062"/>
        <v>0.109636</v>
      </c>
      <c r="BX239" s="77">
        <f t="shared" ref="BX239:BY239" si="1080">BX228</f>
        <v>21.7</v>
      </c>
      <c r="BY239" s="77">
        <f t="shared" si="1080"/>
        <v>1.92</v>
      </c>
      <c r="BZ239" s="78">
        <f t="shared" ref="BZ239:BZ247" si="1081">BZ228</f>
        <v>0</v>
      </c>
      <c r="CA239" s="77">
        <f t="shared" si="1032"/>
        <v>52097.38</v>
      </c>
      <c r="CB239" s="77">
        <f t="shared" si="1063"/>
        <v>133158.63</v>
      </c>
      <c r="CC239" s="77">
        <f t="shared" ref="CC239:CC247" si="1082">(CB239*BU239)+(CB239*BV239)+(BW239*CB239)</f>
        <v>23523.803575800001</v>
      </c>
      <c r="CD239" s="77"/>
      <c r="CE239" s="27"/>
      <c r="CF239" s="79">
        <f>+CF238</f>
        <v>0</v>
      </c>
      <c r="CG239" s="79"/>
      <c r="CH239" s="79">
        <f t="shared" si="1065"/>
        <v>1</v>
      </c>
      <c r="CI239" s="72">
        <f t="shared" si="1066"/>
        <v>3102500</v>
      </c>
      <c r="CJ239" s="72">
        <f t="shared" si="1067"/>
        <v>0</v>
      </c>
      <c r="CK239" s="27"/>
      <c r="CL239" s="27"/>
      <c r="CM239" s="87"/>
      <c r="CN239" s="27">
        <f t="shared" si="807"/>
        <v>-1.45</v>
      </c>
      <c r="CO239" s="27">
        <f t="shared" si="797"/>
        <v>-7250</v>
      </c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  <c r="GY239" s="27"/>
      <c r="GZ239" s="27"/>
      <c r="HA239" s="27"/>
      <c r="HB239" s="27"/>
      <c r="HC239" s="27"/>
      <c r="HD239" s="27"/>
      <c r="HE239" s="27"/>
      <c r="HF239" s="27"/>
      <c r="HG239" s="27"/>
      <c r="HH239" s="27"/>
      <c r="HI239" s="27"/>
      <c r="HJ239" s="27"/>
      <c r="HK239" s="27"/>
      <c r="HL239" s="27"/>
      <c r="HM239" s="27"/>
      <c r="HN239" s="27"/>
      <c r="HO239" s="27"/>
      <c r="HP239" s="27"/>
      <c r="HQ239" s="27"/>
      <c r="HR239" s="27"/>
      <c r="HS239" s="27"/>
      <c r="HT239" s="27"/>
      <c r="HU239" s="27"/>
      <c r="HV239" s="27"/>
      <c r="HW239" s="27"/>
      <c r="HX239" s="27"/>
      <c r="HY239" s="27"/>
      <c r="HZ239" s="27"/>
      <c r="IA239" s="27"/>
      <c r="IB239" s="27"/>
      <c r="IC239" s="27"/>
      <c r="ID239" s="27"/>
      <c r="IE239" s="27"/>
      <c r="IF239" s="27"/>
      <c r="IG239" s="27"/>
      <c r="IH239" s="27"/>
    </row>
    <row r="240" spans="1:242">
      <c r="A240" s="28" t="e">
        <f t="shared" si="1068"/>
        <v>#REF!</v>
      </c>
      <c r="B240" s="27"/>
      <c r="C240" s="65"/>
      <c r="D240" s="27"/>
      <c r="E240" s="85"/>
      <c r="F240" s="27"/>
      <c r="G240" s="72">
        <v>10000</v>
      </c>
      <c r="H240" s="72"/>
      <c r="I240" s="15">
        <v>0</v>
      </c>
      <c r="J240" s="71"/>
      <c r="K240" s="72">
        <f t="shared" si="1040"/>
        <v>6205000</v>
      </c>
      <c r="L240" s="73"/>
      <c r="M240" s="23">
        <f t="shared" si="1041"/>
        <v>532208.98384420003</v>
      </c>
      <c r="N240" s="23"/>
      <c r="O240" s="130">
        <f t="shared" si="787"/>
        <v>583359.43421820004</v>
      </c>
      <c r="P240" s="74"/>
      <c r="Q240" s="23">
        <f t="shared" si="1069"/>
        <v>51150.45</v>
      </c>
      <c r="R240" s="65"/>
      <c r="S240" s="26">
        <f t="shared" si="1070"/>
        <v>9.6000000000000002E-2</v>
      </c>
      <c r="T240" s="27"/>
      <c r="U240" s="29">
        <f t="shared" si="1023"/>
        <v>794</v>
      </c>
      <c r="V240" s="30">
        <f t="shared" si="1023"/>
        <v>3.7319999999999999E-2</v>
      </c>
      <c r="W240" s="30">
        <f t="shared" si="1023"/>
        <v>3.7319999999999999E-2</v>
      </c>
      <c r="X240" s="30">
        <f t="shared" si="1071"/>
        <v>0</v>
      </c>
      <c r="Y240" s="30">
        <f t="shared" si="1071"/>
        <v>0</v>
      </c>
      <c r="Z240" s="30">
        <f t="shared" si="1071"/>
        <v>0</v>
      </c>
      <c r="AA240" s="84">
        <f t="shared" si="1044"/>
        <v>405964.6</v>
      </c>
      <c r="AB240" s="32"/>
      <c r="AC240" s="33">
        <f t="shared" si="745"/>
        <v>1</v>
      </c>
      <c r="AD240" s="15">
        <f t="shared" si="763"/>
        <v>5.7300000000000005E-4</v>
      </c>
      <c r="AE240" s="33">
        <f t="shared" si="1024"/>
        <v>1.2200000000000003E-2</v>
      </c>
      <c r="AF240" s="33">
        <f t="shared" si="1072"/>
        <v>0</v>
      </c>
      <c r="AG240" s="33">
        <f t="shared" si="1024"/>
        <v>5.8E-4</v>
      </c>
      <c r="AH240" s="33">
        <f t="shared" si="1024"/>
        <v>-4.6999999999999999E-4</v>
      </c>
      <c r="AI240" s="30">
        <f t="shared" si="1025"/>
        <v>7.5000000000000002E-4</v>
      </c>
      <c r="AJ240" s="30">
        <f t="shared" si="1025"/>
        <v>0.46</v>
      </c>
      <c r="AK240" s="76">
        <f t="shared" si="1045"/>
        <v>0</v>
      </c>
      <c r="AL240" s="76">
        <f t="shared" si="1026"/>
        <v>0</v>
      </c>
      <c r="AM240" s="76">
        <f t="shared" si="1026"/>
        <v>6.7024E-2</v>
      </c>
      <c r="AN240" s="76">
        <f t="shared" si="1026"/>
        <v>0.109636</v>
      </c>
      <c r="AO240" s="77">
        <f t="shared" si="1027"/>
        <v>17.36</v>
      </c>
      <c r="AP240" s="78">
        <f t="shared" si="1027"/>
        <v>1.75</v>
      </c>
      <c r="AQ240" s="78">
        <f t="shared" si="1073"/>
        <v>0</v>
      </c>
      <c r="AR240" s="77">
        <f t="shared" si="1046"/>
        <v>89193.77</v>
      </c>
      <c r="AS240" s="77">
        <f t="shared" si="1047"/>
        <v>209728.37</v>
      </c>
      <c r="AT240" s="77">
        <f t="shared" si="1074"/>
        <v>37050.613844200001</v>
      </c>
      <c r="AU240" s="27"/>
      <c r="AV240" s="79">
        <f>+AV238</f>
        <v>0.85</v>
      </c>
      <c r="AW240" s="79"/>
      <c r="AX240" s="79">
        <f t="shared" si="881"/>
        <v>1</v>
      </c>
      <c r="AY240" s="72">
        <f t="shared" si="1049"/>
        <v>5000000</v>
      </c>
      <c r="AZ240" s="72">
        <f t="shared" si="1050"/>
        <v>1205000</v>
      </c>
      <c r="BA240" s="27"/>
      <c r="BB240" s="29">
        <f t="shared" ref="BB240:BG240" si="1083">BB239</f>
        <v>794</v>
      </c>
      <c r="BC240" s="30">
        <f t="shared" si="1083"/>
        <v>3.6900000000000002E-2</v>
      </c>
      <c r="BD240" s="30">
        <f t="shared" si="1083"/>
        <v>3.6900000000000002E-2</v>
      </c>
      <c r="BE240" s="30">
        <f t="shared" si="1083"/>
        <v>0</v>
      </c>
      <c r="BF240" s="30">
        <f t="shared" si="1083"/>
        <v>0</v>
      </c>
      <c r="BG240" s="30">
        <f t="shared" si="1083"/>
        <v>0</v>
      </c>
      <c r="BH240" s="84">
        <f t="shared" si="1051"/>
        <v>446758.5</v>
      </c>
      <c r="BI240" s="33">
        <f t="shared" si="1052"/>
        <v>0</v>
      </c>
      <c r="BJ240" s="33">
        <f t="shared" si="1053"/>
        <v>1</v>
      </c>
      <c r="BK240" s="33">
        <f t="shared" si="1054"/>
        <v>5.7300000000000005E-4</v>
      </c>
      <c r="BL240" s="33">
        <f t="shared" si="1055"/>
        <v>1.2200000000000003E-2</v>
      </c>
      <c r="BM240" s="33">
        <f t="shared" si="1056"/>
        <v>0</v>
      </c>
      <c r="BN240" s="33">
        <f t="shared" si="1057"/>
        <v>5.8E-4</v>
      </c>
      <c r="BO240" s="33">
        <f t="shared" si="1076"/>
        <v>-4.6999999999999999E-4</v>
      </c>
      <c r="BP240" s="33">
        <f t="shared" si="1077"/>
        <v>7.5000000000000002E-4</v>
      </c>
      <c r="BQ240" s="33">
        <f t="shared" si="1078"/>
        <v>0.46</v>
      </c>
      <c r="BR240" s="33">
        <f t="shared" si="1059"/>
        <v>0</v>
      </c>
      <c r="BS240" s="116">
        <f t="shared" si="1079"/>
        <v>0</v>
      </c>
      <c r="BT240" s="122">
        <f t="shared" si="1079"/>
        <v>1.5</v>
      </c>
      <c r="BU240" s="33">
        <f t="shared" si="849"/>
        <v>0</v>
      </c>
      <c r="BV240" s="33">
        <f t="shared" si="1061"/>
        <v>6.7024E-2</v>
      </c>
      <c r="BW240" s="33">
        <f t="shared" si="1062"/>
        <v>0.109636</v>
      </c>
      <c r="BX240" s="77">
        <f t="shared" ref="BX240:BY240" si="1084">BX229</f>
        <v>21.7</v>
      </c>
      <c r="BY240" s="77">
        <f t="shared" si="1084"/>
        <v>1.92</v>
      </c>
      <c r="BZ240" s="78">
        <f t="shared" si="1081"/>
        <v>0</v>
      </c>
      <c r="CA240" s="77">
        <f t="shared" si="1032"/>
        <v>104193.77</v>
      </c>
      <c r="CB240" s="77">
        <f t="shared" si="1063"/>
        <v>265522.27</v>
      </c>
      <c r="CC240" s="77">
        <f t="shared" si="1082"/>
        <v>46907.164218200007</v>
      </c>
      <c r="CD240" s="77"/>
      <c r="CE240" s="27"/>
      <c r="CF240" s="79">
        <f>+CF238</f>
        <v>0</v>
      </c>
      <c r="CG240" s="79"/>
      <c r="CH240" s="79">
        <f t="shared" si="1065"/>
        <v>1</v>
      </c>
      <c r="CI240" s="72">
        <f t="shared" si="1066"/>
        <v>6205000</v>
      </c>
      <c r="CJ240" s="72">
        <f t="shared" si="1067"/>
        <v>0</v>
      </c>
      <c r="CK240" s="27"/>
      <c r="CL240" s="27"/>
      <c r="CM240" s="87"/>
      <c r="CN240" s="27">
        <f t="shared" si="807"/>
        <v>-1.45</v>
      </c>
      <c r="CO240" s="27">
        <f t="shared" si="797"/>
        <v>-14500</v>
      </c>
      <c r="CP240" s="27"/>
      <c r="CQ240" s="27"/>
      <c r="CR240" s="27"/>
      <c r="CS240" s="27"/>
      <c r="CT240" s="27"/>
      <c r="CU240" s="27"/>
      <c r="CV240" s="27"/>
      <c r="CW240" s="27"/>
      <c r="CX240" s="27"/>
      <c r="CY240" s="27"/>
      <c r="CZ240" s="27"/>
      <c r="DA240" s="27"/>
      <c r="DB240" s="27"/>
      <c r="DC240" s="27"/>
      <c r="DD240" s="27"/>
      <c r="DE240" s="27"/>
      <c r="DF240" s="27"/>
      <c r="DG240" s="27"/>
      <c r="DH240" s="27"/>
      <c r="DI240" s="27"/>
      <c r="DJ240" s="27"/>
      <c r="DK240" s="27"/>
      <c r="DL240" s="27"/>
      <c r="DM240" s="27"/>
      <c r="DN240" s="27"/>
      <c r="DO240" s="27"/>
      <c r="DP240" s="27"/>
      <c r="DQ240" s="27"/>
      <c r="DR240" s="27"/>
      <c r="DS240" s="27"/>
      <c r="DT240" s="27"/>
      <c r="DU240" s="27"/>
      <c r="DV240" s="27"/>
      <c r="DW240" s="27"/>
      <c r="DX240" s="27"/>
      <c r="DY240" s="27"/>
      <c r="DZ240" s="27"/>
      <c r="EA240" s="27"/>
      <c r="EB240" s="27"/>
      <c r="EC240" s="27"/>
      <c r="ED240" s="27"/>
      <c r="EE240" s="27"/>
      <c r="EF240" s="27"/>
      <c r="EG240" s="27"/>
      <c r="EH240" s="27"/>
      <c r="EI240" s="27"/>
      <c r="EJ240" s="27"/>
      <c r="EK240" s="27"/>
      <c r="EL240" s="27"/>
      <c r="EM240" s="27"/>
      <c r="EN240" s="27"/>
      <c r="EO240" s="27"/>
      <c r="EP240" s="27"/>
      <c r="EQ240" s="27"/>
      <c r="ER240" s="27"/>
      <c r="ES240" s="27"/>
      <c r="ET240" s="27"/>
      <c r="EU240" s="27"/>
      <c r="EV240" s="27"/>
      <c r="EW240" s="27"/>
      <c r="EX240" s="27"/>
      <c r="EY240" s="27"/>
      <c r="EZ240" s="27"/>
      <c r="FA240" s="27"/>
      <c r="FB240" s="27"/>
      <c r="FC240" s="27"/>
      <c r="FD240" s="27"/>
      <c r="FE240" s="27"/>
      <c r="FF240" s="27"/>
      <c r="FG240" s="27"/>
      <c r="FH240" s="27"/>
      <c r="FI240" s="27"/>
      <c r="FJ240" s="27"/>
      <c r="FK240" s="27"/>
      <c r="FL240" s="27"/>
      <c r="FM240" s="27"/>
      <c r="FN240" s="27"/>
      <c r="FO240" s="27"/>
      <c r="FP240" s="27"/>
      <c r="FQ240" s="27"/>
      <c r="FR240" s="27"/>
      <c r="FS240" s="27"/>
      <c r="FT240" s="27"/>
      <c r="FU240" s="27"/>
      <c r="FV240" s="27"/>
      <c r="FW240" s="27"/>
      <c r="FX240" s="27"/>
      <c r="FY240" s="27"/>
      <c r="FZ240" s="27"/>
      <c r="GA240" s="27"/>
      <c r="GB240" s="27"/>
      <c r="GC240" s="27"/>
      <c r="GD240" s="27"/>
      <c r="GE240" s="27"/>
      <c r="GF240" s="27"/>
      <c r="GG240" s="27"/>
      <c r="GH240" s="27"/>
      <c r="GI240" s="27"/>
      <c r="GJ240" s="27"/>
      <c r="GK240" s="27"/>
      <c r="GL240" s="27"/>
      <c r="GM240" s="27"/>
      <c r="GN240" s="27"/>
      <c r="GO240" s="27"/>
      <c r="GP240" s="27"/>
      <c r="GQ240" s="27"/>
      <c r="GR240" s="27"/>
      <c r="GS240" s="27"/>
      <c r="GT240" s="27"/>
      <c r="GU240" s="27"/>
      <c r="GV240" s="27"/>
      <c r="GW240" s="27"/>
      <c r="GX240" s="27"/>
      <c r="GY240" s="27"/>
      <c r="GZ240" s="27"/>
      <c r="HA240" s="27"/>
      <c r="HB240" s="27"/>
      <c r="HC240" s="27"/>
      <c r="HD240" s="27"/>
      <c r="HE240" s="27"/>
      <c r="HF240" s="27"/>
      <c r="HG240" s="27"/>
      <c r="HH240" s="27"/>
      <c r="HI240" s="27"/>
      <c r="HJ240" s="27"/>
      <c r="HK240" s="27"/>
      <c r="HL240" s="27"/>
      <c r="HM240" s="27"/>
      <c r="HN240" s="27"/>
      <c r="HO240" s="27"/>
      <c r="HP240" s="27"/>
      <c r="HQ240" s="27"/>
      <c r="HR240" s="27"/>
      <c r="HS240" s="27"/>
      <c r="HT240" s="27"/>
      <c r="HU240" s="27"/>
      <c r="HV240" s="27"/>
      <c r="HW240" s="27"/>
      <c r="HX240" s="27"/>
      <c r="HY240" s="27"/>
      <c r="HZ240" s="27"/>
      <c r="IA240" s="27"/>
      <c r="IB240" s="27"/>
      <c r="IC240" s="27"/>
      <c r="ID240" s="27"/>
      <c r="IE240" s="27"/>
      <c r="IF240" s="27"/>
      <c r="IG240" s="27"/>
      <c r="IH240" s="27"/>
    </row>
    <row r="241" spans="1:242">
      <c r="A241" s="28" t="e">
        <f t="shared" si="1068"/>
        <v>#REF!</v>
      </c>
      <c r="B241" s="27"/>
      <c r="C241" s="28"/>
      <c r="D241" s="27"/>
      <c r="E241" s="18"/>
      <c r="F241" s="27"/>
      <c r="G241" s="72">
        <v>15000</v>
      </c>
      <c r="H241" s="72"/>
      <c r="I241" s="15">
        <v>0</v>
      </c>
      <c r="J241" s="71"/>
      <c r="K241" s="72">
        <f t="shared" si="1040"/>
        <v>9307500</v>
      </c>
      <c r="L241" s="73"/>
      <c r="M241" s="23">
        <f t="shared" si="1041"/>
        <v>797845.74753300007</v>
      </c>
      <c r="N241" s="23"/>
      <c r="O241" s="130">
        <f t="shared" si="787"/>
        <v>874571.42309399997</v>
      </c>
      <c r="P241" s="74"/>
      <c r="Q241" s="23">
        <f t="shared" si="1069"/>
        <v>76725.679999999993</v>
      </c>
      <c r="R241" s="65"/>
      <c r="S241" s="26">
        <f t="shared" si="1070"/>
        <v>9.6000000000000002E-2</v>
      </c>
      <c r="T241" s="27"/>
      <c r="U241" s="29">
        <f t="shared" si="1023"/>
        <v>794</v>
      </c>
      <c r="V241" s="30">
        <f t="shared" si="1023"/>
        <v>3.7319999999999999E-2</v>
      </c>
      <c r="W241" s="30">
        <f t="shared" si="1023"/>
        <v>3.7319999999999999E-2</v>
      </c>
      <c r="X241" s="30">
        <f t="shared" si="1071"/>
        <v>0</v>
      </c>
      <c r="Y241" s="30">
        <f t="shared" si="1071"/>
        <v>0</v>
      </c>
      <c r="Z241" s="30">
        <f t="shared" si="1071"/>
        <v>0</v>
      </c>
      <c r="AA241" s="84">
        <f t="shared" si="1044"/>
        <v>608549.9</v>
      </c>
      <c r="AB241" s="32"/>
      <c r="AC241" s="33">
        <f t="shared" si="745"/>
        <v>1</v>
      </c>
      <c r="AD241" s="15">
        <f t="shared" si="763"/>
        <v>5.7300000000000005E-4</v>
      </c>
      <c r="AE241" s="33">
        <f t="shared" si="1024"/>
        <v>1.2200000000000003E-2</v>
      </c>
      <c r="AF241" s="33">
        <f t="shared" si="1072"/>
        <v>0</v>
      </c>
      <c r="AG241" s="33">
        <f t="shared" si="1024"/>
        <v>5.8E-4</v>
      </c>
      <c r="AH241" s="33">
        <f t="shared" si="1024"/>
        <v>-4.6999999999999999E-4</v>
      </c>
      <c r="AI241" s="30">
        <f t="shared" si="1025"/>
        <v>7.5000000000000002E-4</v>
      </c>
      <c r="AJ241" s="30">
        <f t="shared" si="1025"/>
        <v>0.46</v>
      </c>
      <c r="AK241" s="76">
        <f t="shared" si="1045"/>
        <v>0</v>
      </c>
      <c r="AL241" s="76">
        <f t="shared" si="1026"/>
        <v>0</v>
      </c>
      <c r="AM241" s="76">
        <f t="shared" si="1026"/>
        <v>6.7024E-2</v>
      </c>
      <c r="AN241" s="76">
        <f t="shared" si="1026"/>
        <v>0.109636</v>
      </c>
      <c r="AO241" s="77">
        <f t="shared" si="1027"/>
        <v>17.36</v>
      </c>
      <c r="AP241" s="78">
        <f t="shared" si="1027"/>
        <v>1.75</v>
      </c>
      <c r="AQ241" s="78">
        <f t="shared" si="1073"/>
        <v>0</v>
      </c>
      <c r="AR241" s="77">
        <f t="shared" si="1046"/>
        <v>133790.15</v>
      </c>
      <c r="AS241" s="77">
        <f t="shared" si="1047"/>
        <v>314195.05</v>
      </c>
      <c r="AT241" s="77">
        <f t="shared" si="1074"/>
        <v>55505.697532999999</v>
      </c>
      <c r="AU241" s="27"/>
      <c r="AV241" s="79">
        <f>+AV238</f>
        <v>0.85</v>
      </c>
      <c r="AW241" s="79"/>
      <c r="AX241" s="79">
        <f t="shared" si="881"/>
        <v>1</v>
      </c>
      <c r="AY241" s="72">
        <f t="shared" si="1049"/>
        <v>7500000</v>
      </c>
      <c r="AZ241" s="72">
        <f t="shared" si="1050"/>
        <v>1807500</v>
      </c>
      <c r="BA241" s="27"/>
      <c r="BB241" s="29">
        <f t="shared" ref="BB241:BG241" si="1085">BB240</f>
        <v>794</v>
      </c>
      <c r="BC241" s="30">
        <f t="shared" si="1085"/>
        <v>3.6900000000000002E-2</v>
      </c>
      <c r="BD241" s="30">
        <f t="shared" si="1085"/>
        <v>3.6900000000000002E-2</v>
      </c>
      <c r="BE241" s="30">
        <f t="shared" si="1085"/>
        <v>0</v>
      </c>
      <c r="BF241" s="30">
        <f t="shared" si="1085"/>
        <v>0</v>
      </c>
      <c r="BG241" s="30">
        <f t="shared" si="1085"/>
        <v>0</v>
      </c>
      <c r="BH241" s="84">
        <f t="shared" si="1051"/>
        <v>669740.75</v>
      </c>
      <c r="BI241" s="33">
        <f t="shared" si="1052"/>
        <v>0</v>
      </c>
      <c r="BJ241" s="33">
        <f t="shared" si="1053"/>
        <v>1</v>
      </c>
      <c r="BK241" s="33">
        <f t="shared" si="1054"/>
        <v>5.7300000000000005E-4</v>
      </c>
      <c r="BL241" s="33">
        <f t="shared" si="1055"/>
        <v>1.2200000000000003E-2</v>
      </c>
      <c r="BM241" s="33">
        <f t="shared" si="1056"/>
        <v>0</v>
      </c>
      <c r="BN241" s="33">
        <f t="shared" si="1057"/>
        <v>5.8E-4</v>
      </c>
      <c r="BO241" s="33">
        <f t="shared" si="1076"/>
        <v>-4.6999999999999999E-4</v>
      </c>
      <c r="BP241" s="33">
        <f t="shared" si="1077"/>
        <v>7.5000000000000002E-4</v>
      </c>
      <c r="BQ241" s="33">
        <f t="shared" si="1078"/>
        <v>0.46</v>
      </c>
      <c r="BR241" s="33">
        <f t="shared" si="1059"/>
        <v>0</v>
      </c>
      <c r="BS241" s="116">
        <f t="shared" si="1079"/>
        <v>0</v>
      </c>
      <c r="BT241" s="122">
        <f t="shared" si="1079"/>
        <v>1.5</v>
      </c>
      <c r="BU241" s="33">
        <f t="shared" si="849"/>
        <v>0</v>
      </c>
      <c r="BV241" s="33">
        <f t="shared" si="1061"/>
        <v>6.7024E-2</v>
      </c>
      <c r="BW241" s="33">
        <f t="shared" si="1062"/>
        <v>0.109636</v>
      </c>
      <c r="BX241" s="77">
        <f t="shared" ref="BX241:BY241" si="1086">BX230</f>
        <v>21.7</v>
      </c>
      <c r="BY241" s="77">
        <f t="shared" si="1086"/>
        <v>1.92</v>
      </c>
      <c r="BZ241" s="78">
        <f t="shared" si="1081"/>
        <v>0</v>
      </c>
      <c r="CA241" s="77">
        <f t="shared" si="1032"/>
        <v>156290.15</v>
      </c>
      <c r="CB241" s="77">
        <f t="shared" si="1063"/>
        <v>397885.9</v>
      </c>
      <c r="CC241" s="77">
        <f t="shared" si="1082"/>
        <v>70290.523094000004</v>
      </c>
      <c r="CD241" s="77"/>
      <c r="CE241" s="27"/>
      <c r="CF241" s="79">
        <f>+CF238</f>
        <v>0</v>
      </c>
      <c r="CG241" s="79"/>
      <c r="CH241" s="79">
        <f t="shared" si="1065"/>
        <v>1</v>
      </c>
      <c r="CI241" s="72">
        <f t="shared" si="1066"/>
        <v>9307500</v>
      </c>
      <c r="CJ241" s="72">
        <f t="shared" si="1067"/>
        <v>0</v>
      </c>
      <c r="CK241" s="27"/>
      <c r="CL241" s="27"/>
      <c r="CM241" s="87"/>
      <c r="CN241" s="27">
        <f t="shared" si="807"/>
        <v>-1.45</v>
      </c>
      <c r="CO241" s="27">
        <f t="shared" si="797"/>
        <v>-21750</v>
      </c>
      <c r="CP241" s="27"/>
      <c r="CQ241" s="27"/>
      <c r="CR241" s="27"/>
      <c r="CS241" s="27"/>
      <c r="CT241" s="27"/>
      <c r="CU241" s="27"/>
      <c r="CV241" s="27"/>
      <c r="CW241" s="27"/>
      <c r="CX241" s="27"/>
      <c r="CY241" s="27"/>
      <c r="CZ241" s="27"/>
      <c r="DA241" s="27"/>
      <c r="DB241" s="27"/>
      <c r="DC241" s="27"/>
      <c r="DD241" s="27"/>
      <c r="DE241" s="27"/>
      <c r="DF241" s="27"/>
      <c r="DG241" s="27"/>
      <c r="DH241" s="27"/>
      <c r="DI241" s="27"/>
      <c r="DJ241" s="27"/>
      <c r="DK241" s="27"/>
      <c r="DL241" s="27"/>
      <c r="DM241" s="27"/>
      <c r="DN241" s="27"/>
      <c r="DO241" s="27"/>
      <c r="DP241" s="27"/>
      <c r="DQ241" s="27"/>
      <c r="DR241" s="27"/>
      <c r="DS241" s="27"/>
      <c r="DT241" s="27"/>
      <c r="DU241" s="27"/>
      <c r="DV241" s="27"/>
      <c r="DW241" s="27"/>
      <c r="DX241" s="27"/>
      <c r="DY241" s="27"/>
      <c r="DZ241" s="27"/>
      <c r="EA241" s="27"/>
      <c r="EB241" s="27"/>
      <c r="EC241" s="27"/>
      <c r="ED241" s="27"/>
      <c r="EE241" s="27"/>
      <c r="EF241" s="27"/>
      <c r="EG241" s="27"/>
      <c r="EH241" s="27"/>
      <c r="EI241" s="27"/>
      <c r="EJ241" s="27"/>
      <c r="EK241" s="27"/>
      <c r="EL241" s="27"/>
      <c r="EM241" s="27"/>
      <c r="EN241" s="27"/>
      <c r="EO241" s="27"/>
      <c r="EP241" s="27"/>
      <c r="EQ241" s="27"/>
      <c r="ER241" s="27"/>
      <c r="ES241" s="27"/>
      <c r="ET241" s="27"/>
      <c r="EU241" s="27"/>
      <c r="EV241" s="27"/>
      <c r="EW241" s="27"/>
      <c r="EX241" s="27"/>
      <c r="EY241" s="27"/>
      <c r="EZ241" s="27"/>
      <c r="FA241" s="27"/>
      <c r="FB241" s="27"/>
      <c r="FC241" s="27"/>
      <c r="FD241" s="27"/>
      <c r="FE241" s="27"/>
      <c r="FF241" s="27"/>
      <c r="FG241" s="27"/>
      <c r="FH241" s="27"/>
      <c r="FI241" s="27"/>
      <c r="FJ241" s="27"/>
      <c r="FK241" s="27"/>
      <c r="FL241" s="27"/>
      <c r="FM241" s="27"/>
      <c r="FN241" s="27"/>
      <c r="FO241" s="27"/>
      <c r="FP241" s="27"/>
      <c r="FQ241" s="27"/>
      <c r="FR241" s="27"/>
      <c r="FS241" s="27"/>
      <c r="FT241" s="27"/>
      <c r="FU241" s="27"/>
      <c r="FV241" s="27"/>
      <c r="FW241" s="27"/>
      <c r="FX241" s="27"/>
      <c r="FY241" s="27"/>
      <c r="FZ241" s="27"/>
      <c r="GA241" s="27"/>
      <c r="GB241" s="27"/>
      <c r="GC241" s="27"/>
      <c r="GD241" s="27"/>
      <c r="GE241" s="27"/>
      <c r="GF241" s="27"/>
      <c r="GG241" s="27"/>
      <c r="GH241" s="27"/>
      <c r="GI241" s="27"/>
      <c r="GJ241" s="27"/>
      <c r="GK241" s="27"/>
      <c r="GL241" s="27"/>
      <c r="GM241" s="27"/>
      <c r="GN241" s="27"/>
      <c r="GO241" s="27"/>
      <c r="GP241" s="27"/>
      <c r="GQ241" s="27"/>
      <c r="GR241" s="27"/>
      <c r="GS241" s="27"/>
      <c r="GT241" s="27"/>
      <c r="GU241" s="27"/>
      <c r="GV241" s="27"/>
      <c r="GW241" s="27"/>
      <c r="GX241" s="27"/>
      <c r="GY241" s="27"/>
      <c r="GZ241" s="27"/>
      <c r="HA241" s="27"/>
      <c r="HB241" s="27"/>
      <c r="HC241" s="27"/>
      <c r="HD241" s="27"/>
      <c r="HE241" s="27"/>
      <c r="HF241" s="27"/>
      <c r="HG241" s="27"/>
      <c r="HH241" s="27"/>
      <c r="HI241" s="27"/>
      <c r="HJ241" s="27"/>
      <c r="HK241" s="27"/>
      <c r="HL241" s="27"/>
      <c r="HM241" s="27"/>
      <c r="HN241" s="27"/>
      <c r="HO241" s="27"/>
      <c r="HP241" s="27"/>
      <c r="HQ241" s="27"/>
      <c r="HR241" s="27"/>
      <c r="HS241" s="27"/>
      <c r="HT241" s="27"/>
      <c r="HU241" s="27"/>
      <c r="HV241" s="27"/>
      <c r="HW241" s="27"/>
      <c r="HX241" s="27"/>
      <c r="HY241" s="27"/>
      <c r="HZ241" s="27"/>
      <c r="IA241" s="27"/>
      <c r="IB241" s="27"/>
      <c r="IC241" s="27"/>
      <c r="ID241" s="27"/>
      <c r="IE241" s="27"/>
      <c r="IF241" s="27"/>
      <c r="IG241" s="27"/>
      <c r="IH241" s="27"/>
    </row>
    <row r="242" spans="1:242">
      <c r="A242" s="28" t="e">
        <f t="shared" si="1068"/>
        <v>#REF!</v>
      </c>
      <c r="B242" s="27"/>
      <c r="C242" s="28"/>
      <c r="D242" s="27"/>
      <c r="E242" s="18"/>
      <c r="F242" s="27"/>
      <c r="G242" s="72">
        <v>20000</v>
      </c>
      <c r="H242" s="72"/>
      <c r="I242" s="15">
        <v>0</v>
      </c>
      <c r="J242" s="71"/>
      <c r="K242" s="72">
        <f t="shared" si="1040"/>
        <v>12410000</v>
      </c>
      <c r="L242" s="73"/>
      <c r="M242" s="23">
        <f t="shared" si="1041"/>
        <v>1063482.5112218</v>
      </c>
      <c r="N242" s="23"/>
      <c r="O242" s="130">
        <f t="shared" si="787"/>
        <v>1165783.4119698</v>
      </c>
      <c r="P242" s="74"/>
      <c r="Q242" s="23">
        <f t="shared" si="1069"/>
        <v>102300.9</v>
      </c>
      <c r="R242" s="65"/>
      <c r="S242" s="26">
        <f t="shared" si="1070"/>
        <v>9.6000000000000002E-2</v>
      </c>
      <c r="T242" s="27"/>
      <c r="U242" s="29">
        <f t="shared" si="1023"/>
        <v>794</v>
      </c>
      <c r="V242" s="30">
        <f t="shared" si="1023"/>
        <v>3.7319999999999999E-2</v>
      </c>
      <c r="W242" s="30">
        <f t="shared" si="1023"/>
        <v>3.7319999999999999E-2</v>
      </c>
      <c r="X242" s="30">
        <f t="shared" si="1071"/>
        <v>0</v>
      </c>
      <c r="Y242" s="30">
        <f t="shared" si="1071"/>
        <v>0</v>
      </c>
      <c r="Z242" s="30">
        <f t="shared" si="1071"/>
        <v>0</v>
      </c>
      <c r="AA242" s="84">
        <f t="shared" si="1044"/>
        <v>811135.2</v>
      </c>
      <c r="AB242" s="32"/>
      <c r="AC242" s="33">
        <f t="shared" si="745"/>
        <v>1</v>
      </c>
      <c r="AD242" s="15">
        <f t="shared" ref="AD242:AD256" si="1087">AD$43</f>
        <v>5.7300000000000005E-4</v>
      </c>
      <c r="AE242" s="33">
        <f t="shared" si="1024"/>
        <v>1.2200000000000003E-2</v>
      </c>
      <c r="AF242" s="33">
        <f t="shared" si="1072"/>
        <v>0</v>
      </c>
      <c r="AG242" s="33">
        <f t="shared" si="1024"/>
        <v>5.8E-4</v>
      </c>
      <c r="AH242" s="33">
        <f t="shared" si="1024"/>
        <v>-4.6999999999999999E-4</v>
      </c>
      <c r="AI242" s="30">
        <f t="shared" si="1025"/>
        <v>7.5000000000000002E-4</v>
      </c>
      <c r="AJ242" s="30">
        <f t="shared" si="1025"/>
        <v>0.46</v>
      </c>
      <c r="AK242" s="76">
        <f t="shared" si="1045"/>
        <v>0</v>
      </c>
      <c r="AL242" s="76">
        <f t="shared" si="1026"/>
        <v>0</v>
      </c>
      <c r="AM242" s="76">
        <f t="shared" si="1026"/>
        <v>6.7024E-2</v>
      </c>
      <c r="AN242" s="76">
        <f t="shared" si="1026"/>
        <v>0.109636</v>
      </c>
      <c r="AO242" s="77">
        <f t="shared" si="1027"/>
        <v>17.36</v>
      </c>
      <c r="AP242" s="78">
        <f t="shared" si="1027"/>
        <v>1.75</v>
      </c>
      <c r="AQ242" s="78">
        <f t="shared" si="1073"/>
        <v>0</v>
      </c>
      <c r="AR242" s="77">
        <f t="shared" si="1046"/>
        <v>178386.53</v>
      </c>
      <c r="AS242" s="77">
        <f t="shared" si="1047"/>
        <v>418661.73</v>
      </c>
      <c r="AT242" s="77">
        <f t="shared" si="1074"/>
        <v>73960.781221799989</v>
      </c>
      <c r="AU242" s="27"/>
      <c r="AV242" s="79">
        <f>+AV238</f>
        <v>0.85</v>
      </c>
      <c r="AW242" s="79"/>
      <c r="AX242" s="79">
        <f t="shared" si="881"/>
        <v>1</v>
      </c>
      <c r="AY242" s="72">
        <f t="shared" si="1049"/>
        <v>10000000</v>
      </c>
      <c r="AZ242" s="72">
        <f t="shared" si="1050"/>
        <v>2410000</v>
      </c>
      <c r="BA242" s="27"/>
      <c r="BB242" s="29">
        <f t="shared" ref="BB242:BG242" si="1088">BB241</f>
        <v>794</v>
      </c>
      <c r="BC242" s="30">
        <f t="shared" si="1088"/>
        <v>3.6900000000000002E-2</v>
      </c>
      <c r="BD242" s="30">
        <f t="shared" si="1088"/>
        <v>3.6900000000000002E-2</v>
      </c>
      <c r="BE242" s="30">
        <f t="shared" si="1088"/>
        <v>0</v>
      </c>
      <c r="BF242" s="30">
        <f t="shared" si="1088"/>
        <v>0</v>
      </c>
      <c r="BG242" s="30">
        <f t="shared" si="1088"/>
        <v>0</v>
      </c>
      <c r="BH242" s="84">
        <f t="shared" si="1051"/>
        <v>892723</v>
      </c>
      <c r="BI242" s="33">
        <f t="shared" si="1052"/>
        <v>0</v>
      </c>
      <c r="BJ242" s="33">
        <f t="shared" si="1053"/>
        <v>1</v>
      </c>
      <c r="BK242" s="33">
        <f t="shared" si="1054"/>
        <v>5.7300000000000005E-4</v>
      </c>
      <c r="BL242" s="33">
        <f t="shared" si="1055"/>
        <v>1.2200000000000003E-2</v>
      </c>
      <c r="BM242" s="33">
        <f t="shared" si="1056"/>
        <v>0</v>
      </c>
      <c r="BN242" s="33">
        <f t="shared" si="1057"/>
        <v>5.8E-4</v>
      </c>
      <c r="BO242" s="33">
        <f t="shared" si="1076"/>
        <v>-4.6999999999999999E-4</v>
      </c>
      <c r="BP242" s="33">
        <f t="shared" si="1077"/>
        <v>7.5000000000000002E-4</v>
      </c>
      <c r="BQ242" s="33">
        <f t="shared" si="1078"/>
        <v>0.46</v>
      </c>
      <c r="BR242" s="33">
        <f t="shared" si="1059"/>
        <v>0</v>
      </c>
      <c r="BS242" s="116">
        <f t="shared" si="1079"/>
        <v>0</v>
      </c>
      <c r="BT242" s="122">
        <f t="shared" si="1079"/>
        <v>1.5</v>
      </c>
      <c r="BU242" s="33">
        <f t="shared" si="849"/>
        <v>0</v>
      </c>
      <c r="BV242" s="33">
        <f t="shared" si="1061"/>
        <v>6.7024E-2</v>
      </c>
      <c r="BW242" s="33">
        <f t="shared" si="1062"/>
        <v>0.109636</v>
      </c>
      <c r="BX242" s="77">
        <f t="shared" ref="BX242:BY242" si="1089">BX231</f>
        <v>21.7</v>
      </c>
      <c r="BY242" s="77">
        <f t="shared" si="1089"/>
        <v>1.92</v>
      </c>
      <c r="BZ242" s="78">
        <f t="shared" si="1081"/>
        <v>0</v>
      </c>
      <c r="CA242" s="77">
        <f t="shared" si="1032"/>
        <v>208386.53</v>
      </c>
      <c r="CB242" s="77">
        <f t="shared" si="1063"/>
        <v>530249.53</v>
      </c>
      <c r="CC242" s="77">
        <f t="shared" si="1082"/>
        <v>93673.881969800015</v>
      </c>
      <c r="CD242" s="77"/>
      <c r="CE242" s="27"/>
      <c r="CF242" s="79">
        <f>+CF238</f>
        <v>0</v>
      </c>
      <c r="CG242" s="79"/>
      <c r="CH242" s="79">
        <f t="shared" si="1065"/>
        <v>1</v>
      </c>
      <c r="CI242" s="72">
        <f t="shared" si="1066"/>
        <v>12410000</v>
      </c>
      <c r="CJ242" s="72">
        <f t="shared" si="1067"/>
        <v>0</v>
      </c>
      <c r="CK242" s="27"/>
      <c r="CL242" s="27"/>
      <c r="CM242" s="87"/>
      <c r="CN242" s="27">
        <f t="shared" si="807"/>
        <v>-1.45</v>
      </c>
      <c r="CO242" s="27">
        <f t="shared" si="797"/>
        <v>-29000</v>
      </c>
      <c r="CP242" s="27"/>
      <c r="CQ242" s="27"/>
      <c r="CR242" s="27"/>
      <c r="CS242" s="27"/>
      <c r="CT242" s="27"/>
      <c r="CU242" s="27"/>
      <c r="CV242" s="27"/>
      <c r="CW242" s="27"/>
      <c r="CX242" s="27"/>
      <c r="CY242" s="27"/>
      <c r="CZ242" s="27"/>
      <c r="DA242" s="27"/>
      <c r="DB242" s="27"/>
      <c r="DC242" s="27"/>
      <c r="DD242" s="27"/>
      <c r="DE242" s="27"/>
      <c r="DF242" s="27"/>
      <c r="DG242" s="27"/>
      <c r="DH242" s="27"/>
      <c r="DI242" s="27"/>
      <c r="DJ242" s="27"/>
      <c r="DK242" s="27"/>
      <c r="DL242" s="27"/>
      <c r="DM242" s="27"/>
      <c r="DN242" s="27"/>
      <c r="DO242" s="27"/>
      <c r="DP242" s="27"/>
      <c r="DQ242" s="27"/>
      <c r="DR242" s="27"/>
      <c r="DS242" s="27"/>
      <c r="DT242" s="27"/>
      <c r="DU242" s="27"/>
      <c r="DV242" s="27"/>
      <c r="DW242" s="27"/>
      <c r="DX242" s="27"/>
      <c r="DY242" s="27"/>
      <c r="DZ242" s="27"/>
      <c r="EA242" s="27"/>
      <c r="EB242" s="27"/>
      <c r="EC242" s="27"/>
      <c r="ED242" s="27"/>
      <c r="EE242" s="27"/>
      <c r="EF242" s="27"/>
      <c r="EG242" s="27"/>
      <c r="EH242" s="27"/>
      <c r="EI242" s="27"/>
      <c r="EJ242" s="27"/>
      <c r="EK242" s="27"/>
      <c r="EL242" s="27"/>
      <c r="EM242" s="27"/>
      <c r="EN242" s="27"/>
      <c r="EO242" s="27"/>
      <c r="EP242" s="27"/>
      <c r="EQ242" s="27"/>
      <c r="ER242" s="27"/>
      <c r="ES242" s="27"/>
      <c r="ET242" s="27"/>
      <c r="EU242" s="27"/>
      <c r="EV242" s="27"/>
      <c r="EW242" s="27"/>
      <c r="EX242" s="27"/>
      <c r="EY242" s="27"/>
      <c r="EZ242" s="27"/>
      <c r="FA242" s="27"/>
      <c r="FB242" s="27"/>
      <c r="FC242" s="27"/>
      <c r="FD242" s="27"/>
      <c r="FE242" s="27"/>
      <c r="FF242" s="27"/>
      <c r="FG242" s="27"/>
      <c r="FH242" s="27"/>
      <c r="FI242" s="27"/>
      <c r="FJ242" s="27"/>
      <c r="FK242" s="27"/>
      <c r="FL242" s="27"/>
      <c r="FM242" s="27"/>
      <c r="FN242" s="27"/>
      <c r="FO242" s="27"/>
      <c r="FP242" s="27"/>
      <c r="FQ242" s="27"/>
      <c r="FR242" s="27"/>
      <c r="FS242" s="27"/>
      <c r="FT242" s="27"/>
      <c r="FU242" s="27"/>
      <c r="FV242" s="27"/>
      <c r="FW242" s="27"/>
      <c r="FX242" s="27"/>
      <c r="FY242" s="27"/>
      <c r="FZ242" s="27"/>
      <c r="GA242" s="27"/>
      <c r="GB242" s="27"/>
      <c r="GC242" s="27"/>
      <c r="GD242" s="27"/>
      <c r="GE242" s="27"/>
      <c r="GF242" s="27"/>
      <c r="GG242" s="27"/>
      <c r="GH242" s="27"/>
      <c r="GI242" s="27"/>
      <c r="GJ242" s="27"/>
      <c r="GK242" s="27"/>
      <c r="GL242" s="27"/>
      <c r="GM242" s="27"/>
      <c r="GN242" s="27"/>
      <c r="GO242" s="27"/>
      <c r="GP242" s="27"/>
      <c r="GQ242" s="27"/>
      <c r="GR242" s="27"/>
      <c r="GS242" s="27"/>
      <c r="GT242" s="27"/>
      <c r="GU242" s="27"/>
      <c r="GV242" s="27"/>
      <c r="GW242" s="27"/>
      <c r="GX242" s="27"/>
      <c r="GY242" s="27"/>
      <c r="GZ242" s="27"/>
      <c r="HA242" s="27"/>
      <c r="HB242" s="27"/>
      <c r="HC242" s="27"/>
      <c r="HD242" s="27"/>
      <c r="HE242" s="27"/>
      <c r="HF242" s="27"/>
      <c r="HG242" s="27"/>
      <c r="HH242" s="27"/>
      <c r="HI242" s="27"/>
      <c r="HJ242" s="27"/>
      <c r="HK242" s="27"/>
      <c r="HL242" s="27"/>
      <c r="HM242" s="27"/>
      <c r="HN242" s="27"/>
      <c r="HO242" s="27"/>
      <c r="HP242" s="27"/>
      <c r="HQ242" s="27"/>
      <c r="HR242" s="27"/>
      <c r="HS242" s="27"/>
      <c r="HT242" s="27"/>
      <c r="HU242" s="27"/>
      <c r="HV242" s="27"/>
      <c r="HW242" s="27"/>
      <c r="HX242" s="27"/>
      <c r="HY242" s="27"/>
      <c r="HZ242" s="27"/>
      <c r="IA242" s="27"/>
      <c r="IB242" s="27"/>
      <c r="IC242" s="27"/>
      <c r="ID242" s="27"/>
      <c r="IE242" s="27"/>
      <c r="IF242" s="27"/>
      <c r="IG242" s="27"/>
      <c r="IH242" s="27"/>
    </row>
    <row r="243" spans="1:242">
      <c r="A243" s="28" t="e">
        <f t="shared" si="1068"/>
        <v>#REF!</v>
      </c>
      <c r="B243" s="27"/>
      <c r="C243" s="28"/>
      <c r="D243" s="27"/>
      <c r="E243" s="18"/>
      <c r="F243" s="27"/>
      <c r="G243" s="72">
        <v>1000</v>
      </c>
      <c r="H243" s="72"/>
      <c r="I243" s="72">
        <v>200</v>
      </c>
      <c r="J243" s="71"/>
      <c r="K243" s="72">
        <f t="shared" si="1040"/>
        <v>620500</v>
      </c>
      <c r="L243" s="73"/>
      <c r="M243" s="23">
        <f t="shared" si="1041"/>
        <v>54474.633144399995</v>
      </c>
      <c r="N243" s="23"/>
      <c r="O243" s="130">
        <f t="shared" si="787"/>
        <v>59629.684621799999</v>
      </c>
      <c r="P243" s="74"/>
      <c r="Q243" s="23">
        <f t="shared" si="1069"/>
        <v>5155.05</v>
      </c>
      <c r="R243" s="65"/>
      <c r="S243" s="26">
        <f t="shared" si="1070"/>
        <v>9.5000000000000001E-2</v>
      </c>
      <c r="T243" s="27"/>
      <c r="U243" s="29">
        <f t="shared" si="1023"/>
        <v>794</v>
      </c>
      <c r="V243" s="30">
        <f t="shared" si="1023"/>
        <v>3.7319999999999999E-2</v>
      </c>
      <c r="W243" s="30">
        <f t="shared" si="1023"/>
        <v>3.7319999999999999E-2</v>
      </c>
      <c r="X243" s="30">
        <f t="shared" si="1071"/>
        <v>0</v>
      </c>
      <c r="Y243" s="30">
        <f t="shared" si="1071"/>
        <v>0</v>
      </c>
      <c r="Z243" s="30">
        <f t="shared" si="1071"/>
        <v>0</v>
      </c>
      <c r="AA243" s="84">
        <f t="shared" si="1044"/>
        <v>41661.06</v>
      </c>
      <c r="AB243" s="32"/>
      <c r="AC243" s="33">
        <f t="shared" ref="AC243:AC256" si="1090">$AC$43</f>
        <v>1</v>
      </c>
      <c r="AD243" s="15">
        <f t="shared" si="1087"/>
        <v>5.7300000000000005E-4</v>
      </c>
      <c r="AE243" s="33">
        <f t="shared" si="1024"/>
        <v>1.2200000000000003E-2</v>
      </c>
      <c r="AF243" s="33">
        <f t="shared" si="1072"/>
        <v>0</v>
      </c>
      <c r="AG243" s="33">
        <f t="shared" si="1024"/>
        <v>5.8E-4</v>
      </c>
      <c r="AH243" s="33">
        <f t="shared" si="1024"/>
        <v>-4.6999999999999999E-4</v>
      </c>
      <c r="AI243" s="30">
        <f t="shared" si="1025"/>
        <v>7.5000000000000002E-4</v>
      </c>
      <c r="AJ243" s="30">
        <f t="shared" si="1025"/>
        <v>0.46</v>
      </c>
      <c r="AK243" s="76">
        <f t="shared" si="1045"/>
        <v>0</v>
      </c>
      <c r="AL243" s="76">
        <f t="shared" si="1026"/>
        <v>0</v>
      </c>
      <c r="AM243" s="76">
        <f t="shared" si="1026"/>
        <v>6.7024E-2</v>
      </c>
      <c r="AN243" s="76">
        <f t="shared" si="1026"/>
        <v>0.109636</v>
      </c>
      <c r="AO243" s="77">
        <f t="shared" si="1027"/>
        <v>17.36</v>
      </c>
      <c r="AP243" s="78">
        <f t="shared" si="1027"/>
        <v>1.75</v>
      </c>
      <c r="AQ243" s="78">
        <f t="shared" si="1073"/>
        <v>0</v>
      </c>
      <c r="AR243" s="77">
        <f t="shared" si="1046"/>
        <v>8920.2800000000007</v>
      </c>
      <c r="AS243" s="77">
        <f t="shared" si="1047"/>
        <v>22038.34</v>
      </c>
      <c r="AT243" s="77">
        <f t="shared" si="1074"/>
        <v>3893.2931444000001</v>
      </c>
      <c r="AU243" s="27"/>
      <c r="AV243" s="79">
        <f>+AV238</f>
        <v>0.85</v>
      </c>
      <c r="AW243" s="79"/>
      <c r="AX243" s="79">
        <f t="shared" si="881"/>
        <v>1</v>
      </c>
      <c r="AY243" s="72">
        <f t="shared" si="1049"/>
        <v>500000</v>
      </c>
      <c r="AZ243" s="72">
        <f t="shared" si="1050"/>
        <v>120500</v>
      </c>
      <c r="BA243" s="27"/>
      <c r="BB243" s="29">
        <f t="shared" ref="BB243:BG243" si="1091">BB242</f>
        <v>794</v>
      </c>
      <c r="BC243" s="30">
        <f t="shared" si="1091"/>
        <v>3.6900000000000002E-2</v>
      </c>
      <c r="BD243" s="30">
        <f t="shared" si="1091"/>
        <v>3.6900000000000002E-2</v>
      </c>
      <c r="BE243" s="30">
        <f t="shared" si="1091"/>
        <v>0</v>
      </c>
      <c r="BF243" s="30">
        <f t="shared" si="1091"/>
        <v>0</v>
      </c>
      <c r="BG243" s="30">
        <f t="shared" si="1091"/>
        <v>0</v>
      </c>
      <c r="BH243" s="84">
        <f t="shared" si="1051"/>
        <v>45774.45</v>
      </c>
      <c r="BI243" s="33">
        <f t="shared" si="1052"/>
        <v>0</v>
      </c>
      <c r="BJ243" s="33">
        <f t="shared" si="1053"/>
        <v>1</v>
      </c>
      <c r="BK243" s="33">
        <f t="shared" si="1054"/>
        <v>5.7300000000000005E-4</v>
      </c>
      <c r="BL243" s="33">
        <f t="shared" si="1055"/>
        <v>1.2200000000000003E-2</v>
      </c>
      <c r="BM243" s="33">
        <f t="shared" si="1056"/>
        <v>0</v>
      </c>
      <c r="BN243" s="33">
        <f t="shared" si="1057"/>
        <v>5.8E-4</v>
      </c>
      <c r="BO243" s="33">
        <f t="shared" si="1076"/>
        <v>-4.6999999999999999E-4</v>
      </c>
      <c r="BP243" s="33">
        <f t="shared" si="1077"/>
        <v>7.5000000000000002E-4</v>
      </c>
      <c r="BQ243" s="33">
        <f t="shared" si="1078"/>
        <v>0.46</v>
      </c>
      <c r="BR243" s="33">
        <f t="shared" si="1059"/>
        <v>0</v>
      </c>
      <c r="BS243" s="116">
        <f t="shared" si="1079"/>
        <v>0</v>
      </c>
      <c r="BT243" s="122">
        <f t="shared" si="1079"/>
        <v>1.5</v>
      </c>
      <c r="BU243" s="33">
        <f t="shared" si="849"/>
        <v>0</v>
      </c>
      <c r="BV243" s="33">
        <f t="shared" si="1061"/>
        <v>6.7024E-2</v>
      </c>
      <c r="BW243" s="33">
        <f t="shared" si="1062"/>
        <v>0.109636</v>
      </c>
      <c r="BX243" s="77">
        <f t="shared" ref="BX243:BY243" si="1092">BX232</f>
        <v>21.7</v>
      </c>
      <c r="BY243" s="77">
        <f t="shared" si="1092"/>
        <v>1.92</v>
      </c>
      <c r="BZ243" s="78">
        <f t="shared" si="1081"/>
        <v>0</v>
      </c>
      <c r="CA243" s="77">
        <f t="shared" si="1032"/>
        <v>10420.280000000001</v>
      </c>
      <c r="CB243" s="77">
        <f t="shared" si="1063"/>
        <v>27651.729999999996</v>
      </c>
      <c r="CC243" s="77">
        <f t="shared" si="1082"/>
        <v>4884.9546217999996</v>
      </c>
      <c r="CD243" s="77"/>
      <c r="CE243" s="27"/>
      <c r="CF243" s="79">
        <f>+CF238</f>
        <v>0</v>
      </c>
      <c r="CG243" s="79"/>
      <c r="CH243" s="79">
        <f t="shared" si="1065"/>
        <v>1</v>
      </c>
      <c r="CI243" s="72">
        <f t="shared" si="1066"/>
        <v>620500</v>
      </c>
      <c r="CJ243" s="72">
        <f t="shared" si="1067"/>
        <v>0</v>
      </c>
      <c r="CK243" s="27"/>
      <c r="CL243" s="27"/>
      <c r="CM243" s="87"/>
      <c r="CN243" s="27">
        <f t="shared" si="807"/>
        <v>-1.45</v>
      </c>
      <c r="CO243" s="27">
        <f t="shared" si="797"/>
        <v>-1450</v>
      </c>
      <c r="CP243" s="27"/>
      <c r="CQ243" s="27"/>
      <c r="CR243" s="27"/>
      <c r="CS243" s="27"/>
      <c r="CT243" s="27"/>
      <c r="CU243" s="27"/>
      <c r="CV243" s="27"/>
      <c r="CW243" s="27"/>
      <c r="CX243" s="27"/>
      <c r="CY243" s="27"/>
      <c r="CZ243" s="27"/>
      <c r="DA243" s="27"/>
      <c r="DB243" s="27"/>
      <c r="DC243" s="27"/>
      <c r="DD243" s="27"/>
      <c r="DE243" s="27"/>
      <c r="DF243" s="27"/>
      <c r="DG243" s="27"/>
      <c r="DH243" s="27"/>
      <c r="DI243" s="27"/>
      <c r="DJ243" s="27"/>
      <c r="DK243" s="27"/>
      <c r="DL243" s="27"/>
      <c r="DM243" s="27"/>
      <c r="DN243" s="27"/>
      <c r="DO243" s="27"/>
      <c r="DP243" s="27"/>
      <c r="DQ243" s="27"/>
      <c r="DR243" s="27"/>
      <c r="DS243" s="27"/>
      <c r="DT243" s="27"/>
      <c r="DU243" s="27"/>
      <c r="DV243" s="27"/>
      <c r="DW243" s="27"/>
      <c r="DX243" s="27"/>
      <c r="DY243" s="27"/>
      <c r="DZ243" s="27"/>
      <c r="EA243" s="27"/>
      <c r="EB243" s="27"/>
      <c r="EC243" s="27"/>
      <c r="ED243" s="27"/>
      <c r="EE243" s="27"/>
      <c r="EF243" s="27"/>
      <c r="EG243" s="27"/>
      <c r="EH243" s="27"/>
      <c r="EI243" s="27"/>
      <c r="EJ243" s="27"/>
      <c r="EK243" s="27"/>
      <c r="EL243" s="27"/>
      <c r="EM243" s="27"/>
      <c r="EN243" s="27"/>
      <c r="EO243" s="27"/>
      <c r="EP243" s="27"/>
      <c r="EQ243" s="27"/>
      <c r="ER243" s="27"/>
      <c r="ES243" s="27"/>
      <c r="ET243" s="27"/>
      <c r="EU243" s="27"/>
      <c r="EV243" s="27"/>
      <c r="EW243" s="27"/>
      <c r="EX243" s="27"/>
      <c r="EY243" s="27"/>
      <c r="EZ243" s="27"/>
      <c r="FA243" s="27"/>
      <c r="FB243" s="27"/>
      <c r="FC243" s="27"/>
      <c r="FD243" s="27"/>
      <c r="FE243" s="27"/>
      <c r="FF243" s="27"/>
      <c r="FG243" s="27"/>
      <c r="FH243" s="27"/>
      <c r="FI243" s="27"/>
      <c r="FJ243" s="27"/>
      <c r="FK243" s="27"/>
      <c r="FL243" s="27"/>
      <c r="FM243" s="27"/>
      <c r="FN243" s="27"/>
      <c r="FO243" s="27"/>
      <c r="FP243" s="27"/>
      <c r="FQ243" s="27"/>
      <c r="FR243" s="27"/>
      <c r="FS243" s="27"/>
      <c r="FT243" s="27"/>
      <c r="FU243" s="27"/>
      <c r="FV243" s="27"/>
      <c r="FW243" s="27"/>
      <c r="FX243" s="27"/>
      <c r="FY243" s="27"/>
      <c r="FZ243" s="27"/>
      <c r="GA243" s="27"/>
      <c r="GB243" s="27"/>
      <c r="GC243" s="27"/>
      <c r="GD243" s="27"/>
      <c r="GE243" s="27"/>
      <c r="GF243" s="27"/>
      <c r="GG243" s="27"/>
      <c r="GH243" s="27"/>
      <c r="GI243" s="27"/>
      <c r="GJ243" s="27"/>
      <c r="GK243" s="27"/>
      <c r="GL243" s="27"/>
      <c r="GM243" s="27"/>
      <c r="GN243" s="27"/>
      <c r="GO243" s="27"/>
      <c r="GP243" s="27"/>
      <c r="GQ243" s="27"/>
      <c r="GR243" s="27"/>
      <c r="GS243" s="27"/>
      <c r="GT243" s="27"/>
      <c r="GU243" s="27"/>
      <c r="GV243" s="27"/>
      <c r="GW243" s="27"/>
      <c r="GX243" s="27"/>
      <c r="GY243" s="27"/>
      <c r="GZ243" s="27"/>
      <c r="HA243" s="27"/>
      <c r="HB243" s="27"/>
      <c r="HC243" s="27"/>
      <c r="HD243" s="27"/>
      <c r="HE243" s="27"/>
      <c r="HF243" s="27"/>
      <c r="HG243" s="27"/>
      <c r="HH243" s="27"/>
      <c r="HI243" s="27"/>
      <c r="HJ243" s="27"/>
      <c r="HK243" s="27"/>
      <c r="HL243" s="27"/>
      <c r="HM243" s="27"/>
      <c r="HN243" s="27"/>
      <c r="HO243" s="27"/>
      <c r="HP243" s="27"/>
      <c r="HQ243" s="27"/>
      <c r="HR243" s="27"/>
      <c r="HS243" s="27"/>
      <c r="HT243" s="27"/>
      <c r="HU243" s="27"/>
      <c r="HV243" s="27"/>
      <c r="HW243" s="27"/>
      <c r="HX243" s="27"/>
      <c r="HY243" s="27"/>
      <c r="HZ243" s="27"/>
      <c r="IA243" s="27"/>
      <c r="IB243" s="27"/>
      <c r="IC243" s="27"/>
      <c r="ID243" s="27"/>
      <c r="IE243" s="27"/>
      <c r="IF243" s="27"/>
      <c r="IG243" s="27"/>
      <c r="IH243" s="27"/>
    </row>
    <row r="244" spans="1:242">
      <c r="A244" s="28" t="e">
        <f t="shared" si="1068"/>
        <v>#REF!</v>
      </c>
      <c r="B244" s="27"/>
      <c r="C244" s="28"/>
      <c r="D244" s="27"/>
      <c r="E244" s="18"/>
      <c r="F244" s="27"/>
      <c r="G244" s="72">
        <v>5000</v>
      </c>
      <c r="H244" s="72"/>
      <c r="I244" s="72">
        <v>500</v>
      </c>
      <c r="J244" s="71"/>
      <c r="K244" s="72">
        <f t="shared" si="1040"/>
        <v>3102500</v>
      </c>
      <c r="L244" s="73"/>
      <c r="M244" s="23">
        <f t="shared" si="1041"/>
        <v>267601.78588879999</v>
      </c>
      <c r="N244" s="23"/>
      <c r="O244" s="130">
        <f t="shared" si="787"/>
        <v>293277.0271758</v>
      </c>
      <c r="P244" s="74"/>
      <c r="Q244" s="23">
        <f t="shared" si="1069"/>
        <v>25675.24</v>
      </c>
      <c r="R244" s="65"/>
      <c r="S244" s="26">
        <f t="shared" si="1070"/>
        <v>9.6000000000000002E-2</v>
      </c>
      <c r="T244" s="27"/>
      <c r="U244" s="29">
        <f t="shared" si="1023"/>
        <v>794</v>
      </c>
      <c r="V244" s="30">
        <f t="shared" si="1023"/>
        <v>3.7319999999999999E-2</v>
      </c>
      <c r="W244" s="30">
        <f t="shared" si="1023"/>
        <v>3.7319999999999999E-2</v>
      </c>
      <c r="X244" s="30">
        <f t="shared" si="1071"/>
        <v>0</v>
      </c>
      <c r="Y244" s="30">
        <f t="shared" si="1071"/>
        <v>0</v>
      </c>
      <c r="Z244" s="30">
        <f t="shared" si="1071"/>
        <v>0</v>
      </c>
      <c r="AA244" s="84">
        <f t="shared" si="1044"/>
        <v>204254.3</v>
      </c>
      <c r="AB244" s="32"/>
      <c r="AC244" s="33">
        <f t="shared" si="1090"/>
        <v>1</v>
      </c>
      <c r="AD244" s="15">
        <f t="shared" si="1087"/>
        <v>5.7300000000000005E-4</v>
      </c>
      <c r="AE244" s="33">
        <f t="shared" si="1024"/>
        <v>1.2200000000000003E-2</v>
      </c>
      <c r="AF244" s="33">
        <f t="shared" si="1072"/>
        <v>0</v>
      </c>
      <c r="AG244" s="33">
        <f t="shared" si="1024"/>
        <v>5.8E-4</v>
      </c>
      <c r="AH244" s="33">
        <f t="shared" si="1024"/>
        <v>-4.6999999999999999E-4</v>
      </c>
      <c r="AI244" s="30">
        <f t="shared" si="1025"/>
        <v>7.5000000000000002E-4</v>
      </c>
      <c r="AJ244" s="30">
        <f t="shared" si="1025"/>
        <v>0.46</v>
      </c>
      <c r="AK244" s="76">
        <f t="shared" si="1045"/>
        <v>0</v>
      </c>
      <c r="AL244" s="76">
        <f t="shared" si="1026"/>
        <v>0</v>
      </c>
      <c r="AM244" s="76">
        <f t="shared" si="1026"/>
        <v>6.7024E-2</v>
      </c>
      <c r="AN244" s="76">
        <f t="shared" si="1026"/>
        <v>0.109636</v>
      </c>
      <c r="AO244" s="77">
        <f t="shared" si="1027"/>
        <v>17.36</v>
      </c>
      <c r="AP244" s="78">
        <f t="shared" si="1027"/>
        <v>1.75</v>
      </c>
      <c r="AQ244" s="78">
        <f t="shared" si="1073"/>
        <v>0</v>
      </c>
      <c r="AR244" s="77">
        <f t="shared" si="1046"/>
        <v>44597.38</v>
      </c>
      <c r="AS244" s="77">
        <f t="shared" si="1047"/>
        <v>106136.68</v>
      </c>
      <c r="AT244" s="77">
        <f t="shared" si="1074"/>
        <v>18750.105888799997</v>
      </c>
      <c r="AU244" s="27"/>
      <c r="AV244" s="79">
        <f>+AV238</f>
        <v>0.85</v>
      </c>
      <c r="AW244" s="79"/>
      <c r="AX244" s="79">
        <f t="shared" si="881"/>
        <v>1</v>
      </c>
      <c r="AY244" s="72">
        <f t="shared" si="1049"/>
        <v>2500000</v>
      </c>
      <c r="AZ244" s="72">
        <f t="shared" si="1050"/>
        <v>602500</v>
      </c>
      <c r="BA244" s="27"/>
      <c r="BB244" s="29">
        <f t="shared" ref="BB244:BG244" si="1093">BB243</f>
        <v>794</v>
      </c>
      <c r="BC244" s="30">
        <f t="shared" si="1093"/>
        <v>3.6900000000000002E-2</v>
      </c>
      <c r="BD244" s="30">
        <f t="shared" si="1093"/>
        <v>3.6900000000000002E-2</v>
      </c>
      <c r="BE244" s="30">
        <f t="shared" si="1093"/>
        <v>0</v>
      </c>
      <c r="BF244" s="30">
        <f t="shared" si="1093"/>
        <v>0</v>
      </c>
      <c r="BG244" s="30">
        <f t="shared" si="1093"/>
        <v>0</v>
      </c>
      <c r="BH244" s="84">
        <f t="shared" si="1051"/>
        <v>224736.25</v>
      </c>
      <c r="BI244" s="33">
        <f t="shared" si="1052"/>
        <v>0</v>
      </c>
      <c r="BJ244" s="33">
        <f t="shared" si="1053"/>
        <v>1</v>
      </c>
      <c r="BK244" s="33">
        <f t="shared" si="1054"/>
        <v>5.7300000000000005E-4</v>
      </c>
      <c r="BL244" s="33">
        <f t="shared" si="1055"/>
        <v>1.2200000000000003E-2</v>
      </c>
      <c r="BM244" s="33">
        <f t="shared" si="1056"/>
        <v>0</v>
      </c>
      <c r="BN244" s="33">
        <f t="shared" si="1057"/>
        <v>5.8E-4</v>
      </c>
      <c r="BO244" s="33">
        <f t="shared" si="1076"/>
        <v>-4.6999999999999999E-4</v>
      </c>
      <c r="BP244" s="33">
        <f t="shared" si="1077"/>
        <v>7.5000000000000002E-4</v>
      </c>
      <c r="BQ244" s="33">
        <f t="shared" si="1078"/>
        <v>0.46</v>
      </c>
      <c r="BR244" s="33">
        <f t="shared" si="1059"/>
        <v>0</v>
      </c>
      <c r="BS244" s="116">
        <f t="shared" si="1079"/>
        <v>0</v>
      </c>
      <c r="BT244" s="122">
        <f t="shared" si="1079"/>
        <v>1.5</v>
      </c>
      <c r="BU244" s="33">
        <f t="shared" si="849"/>
        <v>0</v>
      </c>
      <c r="BV244" s="33">
        <f t="shared" si="1061"/>
        <v>6.7024E-2</v>
      </c>
      <c r="BW244" s="33">
        <f t="shared" si="1062"/>
        <v>0.109636</v>
      </c>
      <c r="BX244" s="77">
        <f t="shared" ref="BX244:BY244" si="1094">BX233</f>
        <v>21.7</v>
      </c>
      <c r="BY244" s="77">
        <f t="shared" si="1094"/>
        <v>1.92</v>
      </c>
      <c r="BZ244" s="78">
        <f t="shared" si="1081"/>
        <v>0</v>
      </c>
      <c r="CA244" s="77">
        <f t="shared" si="1032"/>
        <v>52097.38</v>
      </c>
      <c r="CB244" s="77">
        <f t="shared" si="1063"/>
        <v>134118.63</v>
      </c>
      <c r="CC244" s="77">
        <f t="shared" si="1082"/>
        <v>23693.397175800001</v>
      </c>
      <c r="CD244" s="77"/>
      <c r="CE244" s="27"/>
      <c r="CF244" s="79">
        <f>+CF238</f>
        <v>0</v>
      </c>
      <c r="CG244" s="79"/>
      <c r="CH244" s="79">
        <f t="shared" si="1065"/>
        <v>1</v>
      </c>
      <c r="CI244" s="72">
        <f t="shared" si="1066"/>
        <v>3102500</v>
      </c>
      <c r="CJ244" s="72">
        <f t="shared" si="1067"/>
        <v>0</v>
      </c>
      <c r="CK244" s="27"/>
      <c r="CL244" s="27"/>
      <c r="CM244" s="87"/>
      <c r="CN244" s="27">
        <f t="shared" si="807"/>
        <v>-1.45</v>
      </c>
      <c r="CO244" s="27">
        <f t="shared" si="797"/>
        <v>-7250</v>
      </c>
      <c r="CP244" s="27"/>
      <c r="CQ244" s="27"/>
      <c r="CR244" s="27"/>
      <c r="CS244" s="27"/>
      <c r="CT244" s="27"/>
      <c r="CU244" s="27"/>
      <c r="CV244" s="27"/>
      <c r="CW244" s="27"/>
      <c r="CX244" s="27"/>
      <c r="CY244" s="27"/>
      <c r="CZ244" s="27"/>
      <c r="DA244" s="27"/>
      <c r="DB244" s="27"/>
      <c r="DC244" s="27"/>
      <c r="DD244" s="27"/>
      <c r="DE244" s="27"/>
      <c r="DF244" s="27"/>
      <c r="DG244" s="27"/>
      <c r="DH244" s="27"/>
      <c r="DI244" s="27"/>
      <c r="DJ244" s="27"/>
      <c r="DK244" s="27"/>
      <c r="DL244" s="27"/>
      <c r="DM244" s="27"/>
      <c r="DN244" s="27"/>
      <c r="DO244" s="27"/>
      <c r="DP244" s="27"/>
      <c r="DQ244" s="27"/>
      <c r="DR244" s="27"/>
      <c r="DS244" s="27"/>
      <c r="DT244" s="27"/>
      <c r="DU244" s="27"/>
      <c r="DV244" s="27"/>
      <c r="DW244" s="27"/>
      <c r="DX244" s="27"/>
      <c r="DY244" s="27"/>
      <c r="DZ244" s="27"/>
      <c r="EA244" s="27"/>
      <c r="EB244" s="27"/>
      <c r="EC244" s="27"/>
      <c r="ED244" s="27"/>
      <c r="EE244" s="27"/>
      <c r="EF244" s="27"/>
      <c r="EG244" s="27"/>
      <c r="EH244" s="27"/>
      <c r="EI244" s="27"/>
      <c r="EJ244" s="27"/>
      <c r="EK244" s="27"/>
      <c r="EL244" s="27"/>
      <c r="EM244" s="27"/>
      <c r="EN244" s="27"/>
      <c r="EO244" s="27"/>
      <c r="EP244" s="27"/>
      <c r="EQ244" s="27"/>
      <c r="ER244" s="27"/>
      <c r="ES244" s="27"/>
      <c r="ET244" s="27"/>
      <c r="EU244" s="27"/>
      <c r="EV244" s="27"/>
      <c r="EW244" s="27"/>
      <c r="EX244" s="27"/>
      <c r="EY244" s="27"/>
      <c r="EZ244" s="27"/>
      <c r="FA244" s="27"/>
      <c r="FB244" s="27"/>
      <c r="FC244" s="27"/>
      <c r="FD244" s="27"/>
      <c r="FE244" s="27"/>
      <c r="FF244" s="27"/>
      <c r="FG244" s="27"/>
      <c r="FH244" s="27"/>
      <c r="FI244" s="27"/>
      <c r="FJ244" s="27"/>
      <c r="FK244" s="27"/>
      <c r="FL244" s="27"/>
      <c r="FM244" s="27"/>
      <c r="FN244" s="27"/>
      <c r="FO244" s="27"/>
      <c r="FP244" s="27"/>
      <c r="FQ244" s="27"/>
      <c r="FR244" s="27"/>
      <c r="FS244" s="27"/>
      <c r="FT244" s="27"/>
      <c r="FU244" s="27"/>
      <c r="FV244" s="27"/>
      <c r="FW244" s="27"/>
      <c r="FX244" s="27"/>
      <c r="FY244" s="27"/>
      <c r="FZ244" s="27"/>
      <c r="GA244" s="27"/>
      <c r="GB244" s="27"/>
      <c r="GC244" s="27"/>
      <c r="GD244" s="27"/>
      <c r="GE244" s="27"/>
      <c r="GF244" s="27"/>
      <c r="GG244" s="27"/>
      <c r="GH244" s="27"/>
      <c r="GI244" s="27"/>
      <c r="GJ244" s="27"/>
      <c r="GK244" s="27"/>
      <c r="GL244" s="27"/>
      <c r="GM244" s="27"/>
      <c r="GN244" s="27"/>
      <c r="GO244" s="27"/>
      <c r="GP244" s="27"/>
      <c r="GQ244" s="27"/>
      <c r="GR244" s="27"/>
      <c r="GS244" s="27"/>
      <c r="GT244" s="27"/>
      <c r="GU244" s="27"/>
      <c r="GV244" s="27"/>
      <c r="GW244" s="27"/>
      <c r="GX244" s="27"/>
      <c r="GY244" s="27"/>
      <c r="GZ244" s="27"/>
      <c r="HA244" s="27"/>
      <c r="HB244" s="27"/>
      <c r="HC244" s="27"/>
      <c r="HD244" s="27"/>
      <c r="HE244" s="27"/>
      <c r="HF244" s="27"/>
      <c r="HG244" s="27"/>
      <c r="HH244" s="27"/>
      <c r="HI244" s="27"/>
      <c r="HJ244" s="27"/>
      <c r="HK244" s="27"/>
      <c r="HL244" s="27"/>
      <c r="HM244" s="27"/>
      <c r="HN244" s="27"/>
      <c r="HO244" s="27"/>
      <c r="HP244" s="27"/>
      <c r="HQ244" s="27"/>
      <c r="HR244" s="27"/>
      <c r="HS244" s="27"/>
      <c r="HT244" s="27"/>
      <c r="HU244" s="27"/>
      <c r="HV244" s="27"/>
      <c r="HW244" s="27"/>
      <c r="HX244" s="27"/>
      <c r="HY244" s="27"/>
      <c r="HZ244" s="27"/>
      <c r="IA244" s="27"/>
      <c r="IB244" s="27"/>
      <c r="IC244" s="27"/>
      <c r="ID244" s="27"/>
      <c r="IE244" s="27"/>
      <c r="IF244" s="27"/>
      <c r="IG244" s="27"/>
      <c r="IH244" s="27"/>
    </row>
    <row r="245" spans="1:242">
      <c r="A245" s="28" t="e">
        <f t="shared" si="1068"/>
        <v>#REF!</v>
      </c>
      <c r="B245" s="27"/>
      <c r="C245" s="28"/>
      <c r="D245" s="27"/>
      <c r="E245" s="18"/>
      <c r="F245" s="27"/>
      <c r="G245" s="72">
        <v>10000</v>
      </c>
      <c r="H245" s="72"/>
      <c r="I245" s="72">
        <v>750</v>
      </c>
      <c r="J245" s="71"/>
      <c r="K245" s="72">
        <f t="shared" si="1040"/>
        <v>6205000</v>
      </c>
      <c r="L245" s="73"/>
      <c r="M245" s="23">
        <f t="shared" si="1041"/>
        <v>533753.3500942</v>
      </c>
      <c r="N245" s="23"/>
      <c r="O245" s="130">
        <f t="shared" si="787"/>
        <v>585053.82461820007</v>
      </c>
      <c r="P245" s="74"/>
      <c r="Q245" s="23">
        <f t="shared" si="1069"/>
        <v>51300.47</v>
      </c>
      <c r="R245" s="65"/>
      <c r="S245" s="26">
        <f t="shared" si="1070"/>
        <v>9.6000000000000002E-2</v>
      </c>
      <c r="T245" s="27"/>
      <c r="U245" s="29">
        <f t="shared" si="1023"/>
        <v>794</v>
      </c>
      <c r="V245" s="30">
        <f t="shared" si="1023"/>
        <v>3.7319999999999999E-2</v>
      </c>
      <c r="W245" s="30">
        <f t="shared" si="1023"/>
        <v>3.7319999999999999E-2</v>
      </c>
      <c r="X245" s="30">
        <f t="shared" si="1071"/>
        <v>0</v>
      </c>
      <c r="Y245" s="30">
        <f t="shared" si="1071"/>
        <v>0</v>
      </c>
      <c r="Z245" s="30">
        <f t="shared" si="1071"/>
        <v>0</v>
      </c>
      <c r="AA245" s="84">
        <f t="shared" si="1044"/>
        <v>407277.1</v>
      </c>
      <c r="AB245" s="32"/>
      <c r="AC245" s="33">
        <f t="shared" si="1090"/>
        <v>1</v>
      </c>
      <c r="AD245" s="15">
        <f t="shared" si="1087"/>
        <v>5.7300000000000005E-4</v>
      </c>
      <c r="AE245" s="33">
        <f t="shared" si="1024"/>
        <v>1.2200000000000003E-2</v>
      </c>
      <c r="AF245" s="33">
        <f t="shared" si="1072"/>
        <v>0</v>
      </c>
      <c r="AG245" s="33">
        <f t="shared" si="1024"/>
        <v>5.8E-4</v>
      </c>
      <c r="AH245" s="33">
        <f t="shared" si="1024"/>
        <v>-4.6999999999999999E-4</v>
      </c>
      <c r="AI245" s="30">
        <f t="shared" ref="AI245:AJ247" si="1095">AI$227</f>
        <v>7.5000000000000002E-4</v>
      </c>
      <c r="AJ245" s="30">
        <f t="shared" si="1095"/>
        <v>0.46</v>
      </c>
      <c r="AK245" s="76">
        <f t="shared" si="1045"/>
        <v>0</v>
      </c>
      <c r="AL245" s="76">
        <f t="shared" ref="AL245:AN247" si="1096">AL$227</f>
        <v>0</v>
      </c>
      <c r="AM245" s="76">
        <f t="shared" si="1096"/>
        <v>6.7024E-2</v>
      </c>
      <c r="AN245" s="76">
        <f t="shared" si="1096"/>
        <v>0.109636</v>
      </c>
      <c r="AO245" s="77">
        <f t="shared" si="1027"/>
        <v>17.36</v>
      </c>
      <c r="AP245" s="78">
        <f t="shared" si="1027"/>
        <v>1.75</v>
      </c>
      <c r="AQ245" s="78">
        <f t="shared" si="1073"/>
        <v>0</v>
      </c>
      <c r="AR245" s="77">
        <f t="shared" si="1046"/>
        <v>89193.77</v>
      </c>
      <c r="AS245" s="77">
        <f t="shared" si="1047"/>
        <v>211040.87</v>
      </c>
      <c r="AT245" s="77">
        <f t="shared" si="1074"/>
        <v>37282.4800942</v>
      </c>
      <c r="AU245" s="27"/>
      <c r="AV245" s="79">
        <f>+AV238</f>
        <v>0.85</v>
      </c>
      <c r="AW245" s="79"/>
      <c r="AX245" s="79">
        <f t="shared" si="881"/>
        <v>1</v>
      </c>
      <c r="AY245" s="72">
        <f t="shared" si="1049"/>
        <v>5000000</v>
      </c>
      <c r="AZ245" s="72">
        <f t="shared" si="1050"/>
        <v>1205000</v>
      </c>
      <c r="BA245" s="27"/>
      <c r="BB245" s="29">
        <f t="shared" ref="BB245:BG245" si="1097">BB244</f>
        <v>794</v>
      </c>
      <c r="BC245" s="30">
        <f t="shared" si="1097"/>
        <v>3.6900000000000002E-2</v>
      </c>
      <c r="BD245" s="30">
        <f t="shared" si="1097"/>
        <v>3.6900000000000002E-2</v>
      </c>
      <c r="BE245" s="30">
        <f t="shared" si="1097"/>
        <v>0</v>
      </c>
      <c r="BF245" s="30">
        <f t="shared" si="1097"/>
        <v>0</v>
      </c>
      <c r="BG245" s="30">
        <f t="shared" si="1097"/>
        <v>0</v>
      </c>
      <c r="BH245" s="84">
        <f t="shared" si="1051"/>
        <v>448198.5</v>
      </c>
      <c r="BI245" s="33">
        <f t="shared" si="1052"/>
        <v>0</v>
      </c>
      <c r="BJ245" s="33">
        <f t="shared" si="1053"/>
        <v>1</v>
      </c>
      <c r="BK245" s="33">
        <f t="shared" si="1054"/>
        <v>5.7300000000000005E-4</v>
      </c>
      <c r="BL245" s="33">
        <f t="shared" si="1055"/>
        <v>1.2200000000000003E-2</v>
      </c>
      <c r="BM245" s="33">
        <f t="shared" si="1056"/>
        <v>0</v>
      </c>
      <c r="BN245" s="33">
        <f t="shared" si="1057"/>
        <v>5.8E-4</v>
      </c>
      <c r="BO245" s="33">
        <f t="shared" si="1076"/>
        <v>-4.6999999999999999E-4</v>
      </c>
      <c r="BP245" s="33">
        <f t="shared" si="1077"/>
        <v>7.5000000000000002E-4</v>
      </c>
      <c r="BQ245" s="33">
        <f t="shared" si="1078"/>
        <v>0.46</v>
      </c>
      <c r="BR245" s="33">
        <f t="shared" si="1059"/>
        <v>0</v>
      </c>
      <c r="BS245" s="116">
        <f t="shared" si="1079"/>
        <v>0</v>
      </c>
      <c r="BT245" s="122">
        <f t="shared" si="1079"/>
        <v>1.5</v>
      </c>
      <c r="BU245" s="33">
        <f t="shared" si="849"/>
        <v>0</v>
      </c>
      <c r="BV245" s="33">
        <f t="shared" si="1061"/>
        <v>6.7024E-2</v>
      </c>
      <c r="BW245" s="33">
        <f t="shared" si="1062"/>
        <v>0.109636</v>
      </c>
      <c r="BX245" s="77">
        <f t="shared" ref="BX245:BY245" si="1098">BX234</f>
        <v>21.7</v>
      </c>
      <c r="BY245" s="77">
        <f t="shared" si="1098"/>
        <v>1.92</v>
      </c>
      <c r="BZ245" s="78">
        <f t="shared" si="1081"/>
        <v>0</v>
      </c>
      <c r="CA245" s="77">
        <f t="shared" si="1032"/>
        <v>104193.77</v>
      </c>
      <c r="CB245" s="77">
        <f t="shared" si="1063"/>
        <v>266962.27</v>
      </c>
      <c r="CC245" s="77">
        <f t="shared" si="1082"/>
        <v>47161.554618199996</v>
      </c>
      <c r="CD245" s="77"/>
      <c r="CE245" s="27"/>
      <c r="CF245" s="79">
        <f>+CF238</f>
        <v>0</v>
      </c>
      <c r="CG245" s="79"/>
      <c r="CH245" s="79">
        <f t="shared" si="1065"/>
        <v>1</v>
      </c>
      <c r="CI245" s="72">
        <f t="shared" si="1066"/>
        <v>6205000</v>
      </c>
      <c r="CJ245" s="72">
        <f t="shared" si="1067"/>
        <v>0</v>
      </c>
      <c r="CK245" s="27"/>
      <c r="CL245" s="27"/>
      <c r="CM245" s="87"/>
      <c r="CN245" s="27">
        <f t="shared" si="807"/>
        <v>-1.45</v>
      </c>
      <c r="CO245" s="27">
        <f t="shared" si="797"/>
        <v>-14500</v>
      </c>
      <c r="CP245" s="27"/>
      <c r="CQ245" s="27"/>
      <c r="CR245" s="27"/>
      <c r="CS245" s="27"/>
      <c r="CT245" s="27"/>
      <c r="CU245" s="27"/>
      <c r="CV245" s="27"/>
      <c r="CW245" s="27"/>
      <c r="CX245" s="27"/>
      <c r="CY245" s="27"/>
      <c r="CZ245" s="27"/>
      <c r="DA245" s="27"/>
      <c r="DB245" s="27"/>
      <c r="DC245" s="27"/>
      <c r="DD245" s="27"/>
      <c r="DE245" s="27"/>
      <c r="DF245" s="27"/>
      <c r="DG245" s="27"/>
      <c r="DH245" s="27"/>
      <c r="DI245" s="27"/>
      <c r="DJ245" s="27"/>
      <c r="DK245" s="27"/>
      <c r="DL245" s="27"/>
      <c r="DM245" s="27"/>
      <c r="DN245" s="27"/>
      <c r="DO245" s="27"/>
      <c r="DP245" s="27"/>
      <c r="DQ245" s="27"/>
      <c r="DR245" s="27"/>
      <c r="DS245" s="27"/>
      <c r="DT245" s="27"/>
      <c r="DU245" s="27"/>
      <c r="DV245" s="27"/>
      <c r="DW245" s="27"/>
      <c r="DX245" s="27"/>
      <c r="DY245" s="27"/>
      <c r="DZ245" s="27"/>
      <c r="EA245" s="27"/>
      <c r="EB245" s="27"/>
      <c r="EC245" s="27"/>
      <c r="ED245" s="27"/>
      <c r="EE245" s="27"/>
      <c r="EF245" s="27"/>
      <c r="EG245" s="27"/>
      <c r="EH245" s="27"/>
      <c r="EI245" s="27"/>
      <c r="EJ245" s="27"/>
      <c r="EK245" s="27"/>
      <c r="EL245" s="27"/>
      <c r="EM245" s="27"/>
      <c r="EN245" s="27"/>
      <c r="EO245" s="27"/>
      <c r="EP245" s="27"/>
      <c r="EQ245" s="27"/>
      <c r="ER245" s="27"/>
      <c r="ES245" s="27"/>
      <c r="ET245" s="27"/>
      <c r="EU245" s="27"/>
      <c r="EV245" s="27"/>
      <c r="EW245" s="27"/>
      <c r="EX245" s="27"/>
      <c r="EY245" s="27"/>
      <c r="EZ245" s="27"/>
      <c r="FA245" s="27"/>
      <c r="FB245" s="27"/>
      <c r="FC245" s="27"/>
      <c r="FD245" s="27"/>
      <c r="FE245" s="27"/>
      <c r="FF245" s="27"/>
      <c r="FG245" s="27"/>
      <c r="FH245" s="27"/>
      <c r="FI245" s="27"/>
      <c r="FJ245" s="27"/>
      <c r="FK245" s="27"/>
      <c r="FL245" s="27"/>
      <c r="FM245" s="27"/>
      <c r="FN245" s="27"/>
      <c r="FO245" s="27"/>
      <c r="FP245" s="27"/>
      <c r="FQ245" s="27"/>
      <c r="FR245" s="27"/>
      <c r="FS245" s="27"/>
      <c r="FT245" s="27"/>
      <c r="FU245" s="27"/>
      <c r="FV245" s="27"/>
      <c r="FW245" s="27"/>
      <c r="FX245" s="27"/>
      <c r="FY245" s="27"/>
      <c r="FZ245" s="27"/>
      <c r="GA245" s="27"/>
      <c r="GB245" s="27"/>
      <c r="GC245" s="27"/>
      <c r="GD245" s="27"/>
      <c r="GE245" s="27"/>
      <c r="GF245" s="27"/>
      <c r="GG245" s="27"/>
      <c r="GH245" s="27"/>
      <c r="GI245" s="27"/>
      <c r="GJ245" s="27"/>
      <c r="GK245" s="27"/>
      <c r="GL245" s="27"/>
      <c r="GM245" s="27"/>
      <c r="GN245" s="27"/>
      <c r="GO245" s="27"/>
      <c r="GP245" s="27"/>
      <c r="GQ245" s="27"/>
      <c r="GR245" s="27"/>
      <c r="GS245" s="27"/>
      <c r="GT245" s="27"/>
      <c r="GU245" s="27"/>
      <c r="GV245" s="27"/>
      <c r="GW245" s="27"/>
      <c r="GX245" s="27"/>
      <c r="GY245" s="27"/>
      <c r="GZ245" s="27"/>
      <c r="HA245" s="27"/>
      <c r="HB245" s="27"/>
      <c r="HC245" s="27"/>
      <c r="HD245" s="27"/>
      <c r="HE245" s="27"/>
      <c r="HF245" s="27"/>
      <c r="HG245" s="27"/>
      <c r="HH245" s="27"/>
      <c r="HI245" s="27"/>
      <c r="HJ245" s="27"/>
      <c r="HK245" s="27"/>
      <c r="HL245" s="27"/>
      <c r="HM245" s="27"/>
      <c r="HN245" s="27"/>
      <c r="HO245" s="27"/>
      <c r="HP245" s="27"/>
      <c r="HQ245" s="27"/>
      <c r="HR245" s="27"/>
      <c r="HS245" s="27"/>
      <c r="HT245" s="27"/>
      <c r="HU245" s="27"/>
      <c r="HV245" s="27"/>
      <c r="HW245" s="27"/>
      <c r="HX245" s="27"/>
      <c r="HY245" s="27"/>
      <c r="HZ245" s="27"/>
      <c r="IA245" s="27"/>
      <c r="IB245" s="27"/>
      <c r="IC245" s="27"/>
      <c r="ID245" s="27"/>
      <c r="IE245" s="27"/>
      <c r="IF245" s="27"/>
      <c r="IG245" s="27"/>
      <c r="IH245" s="27"/>
    </row>
    <row r="246" spans="1:242">
      <c r="A246" s="28" t="e">
        <f t="shared" si="1068"/>
        <v>#REF!</v>
      </c>
      <c r="B246" s="27"/>
      <c r="C246" s="28"/>
      <c r="D246" s="27"/>
      <c r="E246" s="18"/>
      <c r="F246" s="27"/>
      <c r="G246" s="72">
        <v>15000</v>
      </c>
      <c r="H246" s="72"/>
      <c r="I246" s="72">
        <v>1000</v>
      </c>
      <c r="J246" s="71"/>
      <c r="K246" s="72">
        <f t="shared" si="1040"/>
        <v>9307500</v>
      </c>
      <c r="L246" s="73"/>
      <c r="M246" s="23">
        <f t="shared" si="1041"/>
        <v>799904.9025330001</v>
      </c>
      <c r="N246" s="23"/>
      <c r="O246" s="130">
        <f t="shared" si="787"/>
        <v>876830.61029400001</v>
      </c>
      <c r="P246" s="74"/>
      <c r="Q246" s="23">
        <f t="shared" si="1069"/>
        <v>76925.710000000006</v>
      </c>
      <c r="R246" s="65"/>
      <c r="S246" s="26">
        <f t="shared" si="1070"/>
        <v>9.6000000000000002E-2</v>
      </c>
      <c r="T246" s="27"/>
      <c r="U246" s="29">
        <f t="shared" si="1023"/>
        <v>794</v>
      </c>
      <c r="V246" s="30">
        <f t="shared" si="1023"/>
        <v>3.7319999999999999E-2</v>
      </c>
      <c r="W246" s="30">
        <f t="shared" si="1023"/>
        <v>3.7319999999999999E-2</v>
      </c>
      <c r="X246" s="30">
        <f t="shared" si="1071"/>
        <v>0</v>
      </c>
      <c r="Y246" s="30">
        <f t="shared" si="1071"/>
        <v>0</v>
      </c>
      <c r="Z246" s="30">
        <f t="shared" si="1071"/>
        <v>0</v>
      </c>
      <c r="AA246" s="84">
        <f t="shared" si="1044"/>
        <v>610299.9</v>
      </c>
      <c r="AB246" s="32"/>
      <c r="AC246" s="33">
        <f t="shared" si="1090"/>
        <v>1</v>
      </c>
      <c r="AD246" s="15">
        <f t="shared" si="1087"/>
        <v>5.7300000000000005E-4</v>
      </c>
      <c r="AE246" s="33">
        <f t="shared" si="1024"/>
        <v>1.2200000000000003E-2</v>
      </c>
      <c r="AF246" s="33">
        <f t="shared" si="1072"/>
        <v>0</v>
      </c>
      <c r="AG246" s="33">
        <f t="shared" si="1024"/>
        <v>5.8E-4</v>
      </c>
      <c r="AH246" s="33">
        <f t="shared" si="1024"/>
        <v>-4.6999999999999999E-4</v>
      </c>
      <c r="AI246" s="30">
        <f t="shared" si="1095"/>
        <v>7.5000000000000002E-4</v>
      </c>
      <c r="AJ246" s="30">
        <f t="shared" si="1095"/>
        <v>0.46</v>
      </c>
      <c r="AK246" s="76">
        <f t="shared" si="1045"/>
        <v>0</v>
      </c>
      <c r="AL246" s="76">
        <f t="shared" si="1096"/>
        <v>0</v>
      </c>
      <c r="AM246" s="76">
        <f t="shared" si="1096"/>
        <v>6.7024E-2</v>
      </c>
      <c r="AN246" s="76">
        <f t="shared" si="1096"/>
        <v>0.109636</v>
      </c>
      <c r="AO246" s="77">
        <f t="shared" si="1027"/>
        <v>17.36</v>
      </c>
      <c r="AP246" s="78">
        <f t="shared" si="1027"/>
        <v>1.75</v>
      </c>
      <c r="AQ246" s="78">
        <f t="shared" si="1073"/>
        <v>0</v>
      </c>
      <c r="AR246" s="77">
        <f t="shared" si="1046"/>
        <v>133790.15</v>
      </c>
      <c r="AS246" s="77">
        <f t="shared" si="1047"/>
        <v>315945.05</v>
      </c>
      <c r="AT246" s="77">
        <f t="shared" si="1074"/>
        <v>55814.852532999997</v>
      </c>
      <c r="AU246" s="27"/>
      <c r="AV246" s="79">
        <f>+AV238</f>
        <v>0.85</v>
      </c>
      <c r="AW246" s="79"/>
      <c r="AX246" s="79">
        <f t="shared" si="881"/>
        <v>1</v>
      </c>
      <c r="AY246" s="72">
        <f t="shared" si="1049"/>
        <v>7500000</v>
      </c>
      <c r="AZ246" s="72">
        <f t="shared" si="1050"/>
        <v>1807500</v>
      </c>
      <c r="BA246" s="27"/>
      <c r="BB246" s="29">
        <f t="shared" ref="BB246:BG246" si="1099">BB245</f>
        <v>794</v>
      </c>
      <c r="BC246" s="30">
        <f t="shared" si="1099"/>
        <v>3.6900000000000002E-2</v>
      </c>
      <c r="BD246" s="30">
        <f t="shared" si="1099"/>
        <v>3.6900000000000002E-2</v>
      </c>
      <c r="BE246" s="30">
        <f t="shared" si="1099"/>
        <v>0</v>
      </c>
      <c r="BF246" s="30">
        <f t="shared" si="1099"/>
        <v>0</v>
      </c>
      <c r="BG246" s="30">
        <f t="shared" si="1099"/>
        <v>0</v>
      </c>
      <c r="BH246" s="84">
        <f t="shared" si="1051"/>
        <v>671660.75</v>
      </c>
      <c r="BI246" s="33">
        <f t="shared" si="1052"/>
        <v>0</v>
      </c>
      <c r="BJ246" s="33">
        <f t="shared" si="1053"/>
        <v>1</v>
      </c>
      <c r="BK246" s="33">
        <f t="shared" si="1054"/>
        <v>5.7300000000000005E-4</v>
      </c>
      <c r="BL246" s="33">
        <f t="shared" si="1055"/>
        <v>1.2200000000000003E-2</v>
      </c>
      <c r="BM246" s="33">
        <f t="shared" si="1056"/>
        <v>0</v>
      </c>
      <c r="BN246" s="33">
        <f t="shared" si="1057"/>
        <v>5.8E-4</v>
      </c>
      <c r="BO246" s="33">
        <f t="shared" si="1076"/>
        <v>-4.6999999999999999E-4</v>
      </c>
      <c r="BP246" s="33">
        <f t="shared" si="1077"/>
        <v>7.5000000000000002E-4</v>
      </c>
      <c r="BQ246" s="33">
        <f t="shared" si="1078"/>
        <v>0.46</v>
      </c>
      <c r="BR246" s="33">
        <f t="shared" si="1059"/>
        <v>0</v>
      </c>
      <c r="BS246" s="116">
        <f t="shared" si="1079"/>
        <v>0</v>
      </c>
      <c r="BT246" s="122">
        <f t="shared" si="1079"/>
        <v>1.5</v>
      </c>
      <c r="BU246" s="33">
        <f t="shared" si="849"/>
        <v>0</v>
      </c>
      <c r="BV246" s="33">
        <f t="shared" si="1061"/>
        <v>6.7024E-2</v>
      </c>
      <c r="BW246" s="33">
        <f t="shared" si="1062"/>
        <v>0.109636</v>
      </c>
      <c r="BX246" s="77">
        <f t="shared" ref="BX246:BY246" si="1100">BX235</f>
        <v>21.7</v>
      </c>
      <c r="BY246" s="77">
        <f t="shared" si="1100"/>
        <v>1.92</v>
      </c>
      <c r="BZ246" s="78">
        <f t="shared" si="1081"/>
        <v>0</v>
      </c>
      <c r="CA246" s="77">
        <f t="shared" si="1032"/>
        <v>156290.15</v>
      </c>
      <c r="CB246" s="77">
        <f t="shared" si="1063"/>
        <v>399805.9</v>
      </c>
      <c r="CC246" s="77">
        <f t="shared" si="1082"/>
        <v>70629.710294000004</v>
      </c>
      <c r="CD246" s="77"/>
      <c r="CE246" s="27"/>
      <c r="CF246" s="79">
        <f>+CF238</f>
        <v>0</v>
      </c>
      <c r="CG246" s="79"/>
      <c r="CH246" s="79">
        <f t="shared" si="1065"/>
        <v>1</v>
      </c>
      <c r="CI246" s="72">
        <f t="shared" si="1066"/>
        <v>9307500</v>
      </c>
      <c r="CJ246" s="72">
        <f t="shared" si="1067"/>
        <v>0</v>
      </c>
      <c r="CK246" s="27"/>
      <c r="CL246" s="27"/>
      <c r="CM246" s="87"/>
      <c r="CN246" s="27">
        <f t="shared" si="807"/>
        <v>-1.45</v>
      </c>
      <c r="CO246" s="27">
        <f t="shared" si="797"/>
        <v>-21750</v>
      </c>
      <c r="CP246" s="27"/>
      <c r="CQ246" s="27"/>
      <c r="CR246" s="27"/>
      <c r="CS246" s="27"/>
      <c r="CT246" s="27"/>
      <c r="CU246" s="27"/>
      <c r="CV246" s="27"/>
      <c r="CW246" s="27"/>
      <c r="CX246" s="27"/>
      <c r="CY246" s="27"/>
      <c r="CZ246" s="27"/>
      <c r="DA246" s="27"/>
      <c r="DB246" s="27"/>
      <c r="DC246" s="27"/>
      <c r="DD246" s="27"/>
      <c r="DE246" s="27"/>
      <c r="DF246" s="27"/>
      <c r="DG246" s="27"/>
      <c r="DH246" s="27"/>
      <c r="DI246" s="27"/>
      <c r="DJ246" s="27"/>
      <c r="DK246" s="27"/>
      <c r="DL246" s="27"/>
      <c r="DM246" s="27"/>
      <c r="DN246" s="27"/>
      <c r="DO246" s="27"/>
      <c r="DP246" s="27"/>
      <c r="DQ246" s="27"/>
      <c r="DR246" s="27"/>
      <c r="DS246" s="27"/>
      <c r="DT246" s="27"/>
      <c r="DU246" s="27"/>
      <c r="DV246" s="27"/>
      <c r="DW246" s="27"/>
      <c r="DX246" s="27"/>
      <c r="DY246" s="27"/>
      <c r="DZ246" s="27"/>
      <c r="EA246" s="27"/>
      <c r="EB246" s="27"/>
      <c r="EC246" s="27"/>
      <c r="ED246" s="27"/>
      <c r="EE246" s="27"/>
      <c r="EF246" s="27"/>
      <c r="EG246" s="27"/>
      <c r="EH246" s="27"/>
      <c r="EI246" s="27"/>
      <c r="EJ246" s="27"/>
      <c r="EK246" s="27"/>
      <c r="EL246" s="27"/>
      <c r="EM246" s="27"/>
      <c r="EN246" s="27"/>
      <c r="EO246" s="27"/>
      <c r="EP246" s="27"/>
      <c r="EQ246" s="27"/>
      <c r="ER246" s="27"/>
      <c r="ES246" s="27"/>
      <c r="ET246" s="27"/>
      <c r="EU246" s="27"/>
      <c r="EV246" s="27"/>
      <c r="EW246" s="27"/>
      <c r="EX246" s="27"/>
      <c r="EY246" s="27"/>
      <c r="EZ246" s="27"/>
      <c r="FA246" s="27"/>
      <c r="FB246" s="27"/>
      <c r="FC246" s="27"/>
      <c r="FD246" s="27"/>
      <c r="FE246" s="27"/>
      <c r="FF246" s="27"/>
      <c r="FG246" s="27"/>
      <c r="FH246" s="27"/>
      <c r="FI246" s="27"/>
      <c r="FJ246" s="27"/>
      <c r="FK246" s="27"/>
      <c r="FL246" s="27"/>
      <c r="FM246" s="27"/>
      <c r="FN246" s="27"/>
      <c r="FO246" s="27"/>
      <c r="FP246" s="27"/>
      <c r="FQ246" s="27"/>
      <c r="FR246" s="27"/>
      <c r="FS246" s="27"/>
      <c r="FT246" s="27"/>
      <c r="FU246" s="27"/>
      <c r="FV246" s="27"/>
      <c r="FW246" s="27"/>
      <c r="FX246" s="27"/>
      <c r="FY246" s="27"/>
      <c r="FZ246" s="27"/>
      <c r="GA246" s="27"/>
      <c r="GB246" s="27"/>
      <c r="GC246" s="27"/>
      <c r="GD246" s="27"/>
      <c r="GE246" s="27"/>
      <c r="GF246" s="27"/>
      <c r="GG246" s="27"/>
      <c r="GH246" s="27"/>
      <c r="GI246" s="27"/>
      <c r="GJ246" s="27"/>
      <c r="GK246" s="27"/>
      <c r="GL246" s="27"/>
      <c r="GM246" s="27"/>
      <c r="GN246" s="27"/>
      <c r="GO246" s="27"/>
      <c r="GP246" s="27"/>
      <c r="GQ246" s="27"/>
      <c r="GR246" s="27"/>
      <c r="GS246" s="27"/>
      <c r="GT246" s="27"/>
      <c r="GU246" s="27"/>
      <c r="GV246" s="27"/>
      <c r="GW246" s="27"/>
      <c r="GX246" s="27"/>
      <c r="GY246" s="27"/>
      <c r="GZ246" s="27"/>
      <c r="HA246" s="27"/>
      <c r="HB246" s="27"/>
      <c r="HC246" s="27"/>
      <c r="HD246" s="27"/>
      <c r="HE246" s="27"/>
      <c r="HF246" s="27"/>
      <c r="HG246" s="27"/>
      <c r="HH246" s="27"/>
      <c r="HI246" s="27"/>
      <c r="HJ246" s="27"/>
      <c r="HK246" s="27"/>
      <c r="HL246" s="27"/>
      <c r="HM246" s="27"/>
      <c r="HN246" s="27"/>
      <c r="HO246" s="27"/>
      <c r="HP246" s="27"/>
      <c r="HQ246" s="27"/>
      <c r="HR246" s="27"/>
      <c r="HS246" s="27"/>
      <c r="HT246" s="27"/>
      <c r="HU246" s="27"/>
      <c r="HV246" s="27"/>
      <c r="HW246" s="27"/>
      <c r="HX246" s="27"/>
      <c r="HY246" s="27"/>
      <c r="HZ246" s="27"/>
      <c r="IA246" s="27"/>
      <c r="IB246" s="27"/>
      <c r="IC246" s="27"/>
      <c r="ID246" s="27"/>
      <c r="IE246" s="27"/>
      <c r="IF246" s="27"/>
      <c r="IG246" s="27"/>
      <c r="IH246" s="27"/>
    </row>
    <row r="247" spans="1:242">
      <c r="A247" s="28" t="e">
        <f t="shared" si="1068"/>
        <v>#REF!</v>
      </c>
      <c r="B247" s="27"/>
      <c r="C247" s="28"/>
      <c r="D247" s="27"/>
      <c r="E247" s="18"/>
      <c r="F247" s="27"/>
      <c r="G247" s="72">
        <v>20000</v>
      </c>
      <c r="H247" s="72"/>
      <c r="I247" s="72">
        <v>1000</v>
      </c>
      <c r="J247" s="71"/>
      <c r="K247" s="72">
        <f t="shared" si="1040"/>
        <v>12410000</v>
      </c>
      <c r="L247" s="73"/>
      <c r="M247" s="23">
        <f t="shared" si="1041"/>
        <v>1065541.6662218</v>
      </c>
      <c r="N247" s="23"/>
      <c r="O247" s="130">
        <f t="shared" si="787"/>
        <v>1168042.5991698001</v>
      </c>
      <c r="P247" s="74"/>
      <c r="Q247" s="23">
        <f t="shared" si="1069"/>
        <v>102500.93</v>
      </c>
      <c r="R247" s="65"/>
      <c r="S247" s="26">
        <f t="shared" si="1070"/>
        <v>9.6000000000000002E-2</v>
      </c>
      <c r="T247" s="27"/>
      <c r="U247" s="29">
        <f t="shared" si="1023"/>
        <v>794</v>
      </c>
      <c r="V247" s="30">
        <f t="shared" si="1023"/>
        <v>3.7319999999999999E-2</v>
      </c>
      <c r="W247" s="30">
        <f t="shared" si="1023"/>
        <v>3.7319999999999999E-2</v>
      </c>
      <c r="X247" s="30">
        <f t="shared" si="1071"/>
        <v>0</v>
      </c>
      <c r="Y247" s="30">
        <f t="shared" si="1071"/>
        <v>0</v>
      </c>
      <c r="Z247" s="30">
        <f t="shared" si="1071"/>
        <v>0</v>
      </c>
      <c r="AA247" s="84">
        <f t="shared" si="1044"/>
        <v>812885.2</v>
      </c>
      <c r="AB247" s="32"/>
      <c r="AC247" s="33">
        <f t="shared" si="1090"/>
        <v>1</v>
      </c>
      <c r="AD247" s="15">
        <f t="shared" si="1087"/>
        <v>5.7300000000000005E-4</v>
      </c>
      <c r="AE247" s="33">
        <f t="shared" si="1024"/>
        <v>1.2200000000000003E-2</v>
      </c>
      <c r="AF247" s="33">
        <f t="shared" si="1072"/>
        <v>0</v>
      </c>
      <c r="AG247" s="33">
        <f t="shared" si="1024"/>
        <v>5.8E-4</v>
      </c>
      <c r="AH247" s="33">
        <f t="shared" si="1024"/>
        <v>-4.6999999999999999E-4</v>
      </c>
      <c r="AI247" s="30">
        <f t="shared" si="1095"/>
        <v>7.5000000000000002E-4</v>
      </c>
      <c r="AJ247" s="30">
        <f t="shared" si="1095"/>
        <v>0.46</v>
      </c>
      <c r="AK247" s="76">
        <f t="shared" si="1045"/>
        <v>0</v>
      </c>
      <c r="AL247" s="76">
        <f t="shared" si="1096"/>
        <v>0</v>
      </c>
      <c r="AM247" s="76">
        <f t="shared" si="1096"/>
        <v>6.7024E-2</v>
      </c>
      <c r="AN247" s="76">
        <f t="shared" si="1096"/>
        <v>0.109636</v>
      </c>
      <c r="AO247" s="77">
        <f t="shared" si="1027"/>
        <v>17.36</v>
      </c>
      <c r="AP247" s="78">
        <f t="shared" si="1027"/>
        <v>1.75</v>
      </c>
      <c r="AQ247" s="78">
        <f t="shared" si="1073"/>
        <v>0</v>
      </c>
      <c r="AR247" s="77">
        <f t="shared" si="1046"/>
        <v>178386.53</v>
      </c>
      <c r="AS247" s="77">
        <f t="shared" si="1047"/>
        <v>420411.73</v>
      </c>
      <c r="AT247" s="77">
        <f t="shared" si="1074"/>
        <v>74269.936221799988</v>
      </c>
      <c r="AU247" s="27"/>
      <c r="AV247" s="79">
        <f>+AV238</f>
        <v>0.85</v>
      </c>
      <c r="AW247" s="79"/>
      <c r="AX247" s="79">
        <f t="shared" si="881"/>
        <v>1</v>
      </c>
      <c r="AY247" s="72">
        <f t="shared" si="1049"/>
        <v>10000000</v>
      </c>
      <c r="AZ247" s="72">
        <f t="shared" si="1050"/>
        <v>2410000</v>
      </c>
      <c r="BA247" s="27"/>
      <c r="BB247" s="29">
        <f t="shared" ref="BB247:BG247" si="1101">BB246</f>
        <v>794</v>
      </c>
      <c r="BC247" s="30">
        <f t="shared" si="1101"/>
        <v>3.6900000000000002E-2</v>
      </c>
      <c r="BD247" s="30">
        <f t="shared" si="1101"/>
        <v>3.6900000000000002E-2</v>
      </c>
      <c r="BE247" s="30">
        <f t="shared" si="1101"/>
        <v>0</v>
      </c>
      <c r="BF247" s="30">
        <f t="shared" si="1101"/>
        <v>0</v>
      </c>
      <c r="BG247" s="30">
        <f t="shared" si="1101"/>
        <v>0</v>
      </c>
      <c r="BH247" s="84">
        <f t="shared" si="1051"/>
        <v>894643</v>
      </c>
      <c r="BI247" s="33">
        <f t="shared" si="1052"/>
        <v>0</v>
      </c>
      <c r="BJ247" s="33">
        <f t="shared" si="1053"/>
        <v>1</v>
      </c>
      <c r="BK247" s="33">
        <f t="shared" si="1054"/>
        <v>5.7300000000000005E-4</v>
      </c>
      <c r="BL247" s="33">
        <f t="shared" si="1055"/>
        <v>1.2200000000000003E-2</v>
      </c>
      <c r="BM247" s="33">
        <f t="shared" si="1056"/>
        <v>0</v>
      </c>
      <c r="BN247" s="33">
        <f t="shared" si="1057"/>
        <v>5.8E-4</v>
      </c>
      <c r="BO247" s="33">
        <f t="shared" si="1076"/>
        <v>-4.6999999999999999E-4</v>
      </c>
      <c r="BP247" s="33">
        <f t="shared" si="1077"/>
        <v>7.5000000000000002E-4</v>
      </c>
      <c r="BQ247" s="33">
        <f t="shared" si="1078"/>
        <v>0.46</v>
      </c>
      <c r="BR247" s="33">
        <f t="shared" si="1059"/>
        <v>0</v>
      </c>
      <c r="BS247" s="116">
        <f t="shared" si="1079"/>
        <v>0</v>
      </c>
      <c r="BT247" s="122">
        <f t="shared" si="1079"/>
        <v>1.5</v>
      </c>
      <c r="BU247" s="33">
        <f t="shared" si="849"/>
        <v>0</v>
      </c>
      <c r="BV247" s="33">
        <f t="shared" si="1061"/>
        <v>6.7024E-2</v>
      </c>
      <c r="BW247" s="33">
        <f t="shared" si="1062"/>
        <v>0.109636</v>
      </c>
      <c r="BX247" s="77">
        <f t="shared" ref="BX247:BY247" si="1102">BX236</f>
        <v>21.7</v>
      </c>
      <c r="BY247" s="77">
        <f t="shared" si="1102"/>
        <v>1.92</v>
      </c>
      <c r="BZ247" s="78">
        <f t="shared" si="1081"/>
        <v>0</v>
      </c>
      <c r="CA247" s="77">
        <f t="shared" si="1032"/>
        <v>208386.53</v>
      </c>
      <c r="CB247" s="77">
        <f t="shared" si="1063"/>
        <v>532169.53</v>
      </c>
      <c r="CC247" s="77">
        <f t="shared" si="1082"/>
        <v>94013.069169800001</v>
      </c>
      <c r="CD247" s="77"/>
      <c r="CE247" s="27"/>
      <c r="CF247" s="79">
        <f>+CF238</f>
        <v>0</v>
      </c>
      <c r="CG247" s="79"/>
      <c r="CH247" s="79">
        <f t="shared" si="1065"/>
        <v>1</v>
      </c>
      <c r="CI247" s="72">
        <f t="shared" si="1066"/>
        <v>12410000</v>
      </c>
      <c r="CJ247" s="72">
        <f t="shared" si="1067"/>
        <v>0</v>
      </c>
      <c r="CK247" s="27"/>
      <c r="CL247" s="27"/>
      <c r="CM247" s="87"/>
      <c r="CN247" s="27">
        <f t="shared" si="807"/>
        <v>-1.45</v>
      </c>
      <c r="CO247" s="27">
        <f t="shared" si="797"/>
        <v>-29000</v>
      </c>
      <c r="CP247" s="27"/>
      <c r="CQ247" s="27"/>
      <c r="CR247" s="27"/>
      <c r="CS247" s="27"/>
      <c r="CT247" s="27"/>
      <c r="CU247" s="27"/>
      <c r="CV247" s="27"/>
      <c r="CW247" s="27"/>
      <c r="CX247" s="27"/>
      <c r="CY247" s="27"/>
      <c r="CZ247" s="27"/>
      <c r="DA247" s="27"/>
      <c r="DB247" s="27"/>
      <c r="DC247" s="27"/>
      <c r="DD247" s="27"/>
      <c r="DE247" s="27"/>
      <c r="DF247" s="27"/>
      <c r="DG247" s="27"/>
      <c r="DH247" s="27"/>
      <c r="DI247" s="27"/>
      <c r="DJ247" s="27"/>
      <c r="DK247" s="27"/>
      <c r="DL247" s="27"/>
      <c r="DM247" s="27"/>
      <c r="DN247" s="27"/>
      <c r="DO247" s="27"/>
      <c r="DP247" s="27"/>
      <c r="DQ247" s="27"/>
      <c r="DR247" s="27"/>
      <c r="DS247" s="27"/>
      <c r="DT247" s="27"/>
      <c r="DU247" s="27"/>
      <c r="DV247" s="27"/>
      <c r="DW247" s="27"/>
      <c r="DX247" s="27"/>
      <c r="DY247" s="27"/>
      <c r="DZ247" s="27"/>
      <c r="EA247" s="27"/>
      <c r="EB247" s="27"/>
      <c r="EC247" s="27"/>
      <c r="ED247" s="27"/>
      <c r="EE247" s="27"/>
      <c r="EF247" s="27"/>
      <c r="EG247" s="27"/>
      <c r="EH247" s="27"/>
      <c r="EI247" s="27"/>
      <c r="EJ247" s="27"/>
      <c r="EK247" s="27"/>
      <c r="EL247" s="27"/>
      <c r="EM247" s="27"/>
      <c r="EN247" s="27"/>
      <c r="EO247" s="27"/>
      <c r="EP247" s="27"/>
      <c r="EQ247" s="27"/>
      <c r="ER247" s="27"/>
      <c r="ES247" s="27"/>
      <c r="ET247" s="27"/>
      <c r="EU247" s="27"/>
      <c r="EV247" s="27"/>
      <c r="EW247" s="27"/>
      <c r="EX247" s="27"/>
      <c r="EY247" s="27"/>
      <c r="EZ247" s="27"/>
      <c r="FA247" s="27"/>
      <c r="FB247" s="27"/>
      <c r="FC247" s="27"/>
      <c r="FD247" s="27"/>
      <c r="FE247" s="27"/>
      <c r="FF247" s="27"/>
      <c r="FG247" s="27"/>
      <c r="FH247" s="27"/>
      <c r="FI247" s="27"/>
      <c r="FJ247" s="27"/>
      <c r="FK247" s="27"/>
      <c r="FL247" s="27"/>
      <c r="FM247" s="27"/>
      <c r="FN247" s="27"/>
      <c r="FO247" s="27"/>
      <c r="FP247" s="27"/>
      <c r="FQ247" s="27"/>
      <c r="FR247" s="27"/>
      <c r="FS247" s="27"/>
      <c r="FT247" s="27"/>
      <c r="FU247" s="27"/>
      <c r="FV247" s="27"/>
      <c r="FW247" s="27"/>
      <c r="FX247" s="27"/>
      <c r="FY247" s="27"/>
      <c r="FZ247" s="27"/>
      <c r="GA247" s="27"/>
      <c r="GB247" s="27"/>
      <c r="GC247" s="27"/>
      <c r="GD247" s="27"/>
      <c r="GE247" s="27"/>
      <c r="GF247" s="27"/>
      <c r="GG247" s="27"/>
      <c r="GH247" s="27"/>
      <c r="GI247" s="27"/>
      <c r="GJ247" s="27"/>
      <c r="GK247" s="27"/>
      <c r="GL247" s="27"/>
      <c r="GM247" s="27"/>
      <c r="GN247" s="27"/>
      <c r="GO247" s="27"/>
      <c r="GP247" s="27"/>
      <c r="GQ247" s="27"/>
      <c r="GR247" s="27"/>
      <c r="GS247" s="27"/>
      <c r="GT247" s="27"/>
      <c r="GU247" s="27"/>
      <c r="GV247" s="27"/>
      <c r="GW247" s="27"/>
      <c r="GX247" s="27"/>
      <c r="GY247" s="27"/>
      <c r="GZ247" s="27"/>
      <c r="HA247" s="27"/>
      <c r="HB247" s="27"/>
      <c r="HC247" s="27"/>
      <c r="HD247" s="27"/>
      <c r="HE247" s="27"/>
      <c r="HF247" s="27"/>
      <c r="HG247" s="27"/>
      <c r="HH247" s="27"/>
      <c r="HI247" s="27"/>
      <c r="HJ247" s="27"/>
      <c r="HK247" s="27"/>
      <c r="HL247" s="27"/>
      <c r="HM247" s="27"/>
      <c r="HN247" s="27"/>
      <c r="HO247" s="27"/>
      <c r="HP247" s="27"/>
      <c r="HQ247" s="27"/>
      <c r="HR247" s="27"/>
      <c r="HS247" s="27"/>
      <c r="HT247" s="27"/>
      <c r="HU247" s="27"/>
      <c r="HV247" s="27"/>
      <c r="HW247" s="27"/>
      <c r="HX247" s="27"/>
      <c r="HY247" s="27"/>
      <c r="HZ247" s="27"/>
      <c r="IA247" s="27"/>
      <c r="IB247" s="27"/>
      <c r="IC247" s="27"/>
      <c r="ID247" s="27"/>
      <c r="IE247" s="27"/>
      <c r="IF247" s="27"/>
      <c r="IG247" s="27"/>
      <c r="IH247" s="27"/>
    </row>
    <row r="248" spans="1:242">
      <c r="A248" s="28"/>
      <c r="B248" s="27"/>
      <c r="C248" s="28"/>
      <c r="D248" s="27"/>
      <c r="E248" s="18"/>
      <c r="F248" s="27"/>
      <c r="G248" s="72"/>
      <c r="H248" s="72"/>
      <c r="I248" s="72"/>
      <c r="J248" s="71"/>
      <c r="K248" s="72"/>
      <c r="L248" s="73"/>
      <c r="M248" s="23"/>
      <c r="N248" s="23"/>
      <c r="O248" s="130"/>
      <c r="P248" s="74"/>
      <c r="Q248" s="23"/>
      <c r="R248" s="65"/>
      <c r="S248" s="26"/>
      <c r="T248" s="27"/>
      <c r="U248" s="29"/>
      <c r="V248" s="30"/>
      <c r="W248" s="30"/>
      <c r="X248" s="30"/>
      <c r="Y248" s="30"/>
      <c r="Z248" s="30"/>
      <c r="AA248" s="84"/>
      <c r="AB248" s="32"/>
      <c r="AC248" s="33"/>
      <c r="AE248" s="33"/>
      <c r="AF248" s="33"/>
      <c r="AG248" s="33"/>
      <c r="AH248" s="33"/>
      <c r="AI248" s="30"/>
      <c r="AJ248" s="30"/>
      <c r="AK248" s="76"/>
      <c r="AL248" s="76"/>
      <c r="AM248" s="76"/>
      <c r="AN248" s="76"/>
      <c r="AO248" s="77"/>
      <c r="AP248" s="78"/>
      <c r="AQ248" s="78"/>
      <c r="AR248" s="77"/>
      <c r="AS248" s="77"/>
      <c r="AT248" s="77"/>
      <c r="AU248" s="27"/>
      <c r="AV248" s="79"/>
      <c r="AW248" s="79"/>
      <c r="AX248" s="79" t="s">
        <v>37</v>
      </c>
      <c r="AY248" s="79"/>
      <c r="AZ248" s="79"/>
      <c r="BA248" s="27"/>
      <c r="BB248" s="29"/>
      <c r="BC248" s="30"/>
      <c r="BD248" s="30"/>
      <c r="BE248" s="30"/>
      <c r="BF248" s="30"/>
      <c r="BG248" s="30"/>
      <c r="BH248" s="84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116"/>
      <c r="BT248" s="116"/>
      <c r="BU248" s="33"/>
      <c r="BV248" s="33"/>
      <c r="BW248" s="33"/>
      <c r="BX248" s="77"/>
      <c r="BY248" s="77"/>
      <c r="BZ248" s="78"/>
      <c r="CA248" s="77"/>
      <c r="CB248" s="77"/>
      <c r="CC248" s="77"/>
      <c r="CD248" s="77"/>
      <c r="CE248" s="27"/>
      <c r="CF248" s="79"/>
      <c r="CG248" s="79"/>
      <c r="CH248" s="79" t="s">
        <v>37</v>
      </c>
      <c r="CI248" s="72">
        <f t="shared" si="1066"/>
        <v>0</v>
      </c>
      <c r="CJ248" s="72"/>
      <c r="CK248" s="27"/>
      <c r="CL248" s="27"/>
      <c r="CM248" s="87"/>
      <c r="CN248" s="27">
        <f t="shared" si="807"/>
        <v>-1.45</v>
      </c>
      <c r="CO248" s="27">
        <f t="shared" ref="CO248:CO256" si="1103">CN248*G248</f>
        <v>0</v>
      </c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  <c r="GY248" s="27"/>
      <c r="GZ248" s="27"/>
      <c r="HA248" s="27"/>
      <c r="HB248" s="27"/>
      <c r="HC248" s="27"/>
      <c r="HD248" s="27"/>
      <c r="HE248" s="27"/>
      <c r="HF248" s="27"/>
      <c r="HG248" s="27"/>
      <c r="HH248" s="27"/>
      <c r="HI248" s="27"/>
      <c r="HJ248" s="27"/>
      <c r="HK248" s="27"/>
      <c r="HL248" s="27"/>
      <c r="HM248" s="27"/>
      <c r="HN248" s="27"/>
      <c r="HO248" s="27"/>
      <c r="HP248" s="27"/>
      <c r="HQ248" s="27"/>
      <c r="HR248" s="27"/>
      <c r="HS248" s="27"/>
      <c r="HT248" s="27"/>
      <c r="HU248" s="27"/>
      <c r="HV248" s="27"/>
      <c r="HW248" s="27"/>
      <c r="HX248" s="27"/>
      <c r="HY248" s="27"/>
      <c r="HZ248" s="27"/>
      <c r="IA248" s="27"/>
      <c r="IB248" s="27"/>
      <c r="IC248" s="27"/>
      <c r="ID248" s="27"/>
      <c r="IE248" s="27"/>
      <c r="IF248" s="27"/>
      <c r="IG248" s="27"/>
      <c r="IH248" s="27"/>
    </row>
    <row r="249" spans="1:242">
      <c r="A249" s="28" t="e">
        <f>A247+1</f>
        <v>#REF!</v>
      </c>
      <c r="B249" s="27"/>
      <c r="C249" s="69" t="s">
        <v>58</v>
      </c>
      <c r="D249" s="68"/>
      <c r="E249" s="69" t="s">
        <v>58</v>
      </c>
      <c r="F249" s="27"/>
      <c r="G249" s="72">
        <v>5000</v>
      </c>
      <c r="H249" s="72"/>
      <c r="I249" s="15">
        <v>0</v>
      </c>
      <c r="J249" s="71"/>
      <c r="K249" s="72">
        <f t="shared" ref="K249:K256" si="1104">G249*730*AV249</f>
        <v>3102500</v>
      </c>
      <c r="L249" s="73"/>
      <c r="M249" s="23">
        <f t="shared" ref="M249:M256" si="1105">AA249+AR249+AT249</f>
        <v>263761.26178160001</v>
      </c>
      <c r="N249" s="23"/>
      <c r="O249" s="130">
        <f t="shared" si="787"/>
        <v>288596.09719679999</v>
      </c>
      <c r="P249" s="74"/>
      <c r="Q249" s="23">
        <f t="shared" ref="Q249" si="1106">ROUND(O249-M249,2)</f>
        <v>24834.84</v>
      </c>
      <c r="R249" s="65"/>
      <c r="S249" s="26">
        <f t="shared" ref="S249" si="1107">ROUND(Q249/M249,3)</f>
        <v>9.4E-2</v>
      </c>
      <c r="T249" s="27"/>
      <c r="U249" s="29">
        <v>1353</v>
      </c>
      <c r="V249" s="30">
        <v>3.6949999999999997E-2</v>
      </c>
      <c r="W249" s="30">
        <f>V249</f>
        <v>3.6949999999999997E-2</v>
      </c>
      <c r="X249" s="30">
        <v>0</v>
      </c>
      <c r="Y249" s="30">
        <v>0</v>
      </c>
      <c r="Z249" s="30">
        <v>0</v>
      </c>
      <c r="AA249" s="84">
        <f t="shared" ref="AA249:AA256" si="1108">ROUND(U249+(V249*AY249)+(W249*AZ249)+(AO249*G249)+(AP249*(I249)),2)</f>
        <v>200990.38</v>
      </c>
      <c r="AB249" s="32"/>
      <c r="AC249" s="33">
        <f t="shared" si="1090"/>
        <v>1</v>
      </c>
      <c r="AD249" s="15">
        <f t="shared" si="1087"/>
        <v>5.7300000000000005E-4</v>
      </c>
      <c r="AE249" s="33">
        <v>1.2200000000000003E-2</v>
      </c>
      <c r="AF249" s="33">
        <f>AF$91</f>
        <v>0</v>
      </c>
      <c r="AG249" s="33">
        <f t="shared" si="1024"/>
        <v>5.8E-4</v>
      </c>
      <c r="AH249" s="33">
        <f t="shared" si="1024"/>
        <v>-4.6999999999999999E-4</v>
      </c>
      <c r="AI249" s="30">
        <v>7.5000000000000002E-4</v>
      </c>
      <c r="AJ249" s="30">
        <v>0.46</v>
      </c>
      <c r="AK249" s="76">
        <f>AK247</f>
        <v>0</v>
      </c>
      <c r="AL249" s="76">
        <v>0</v>
      </c>
      <c r="AM249" s="76">
        <v>6.7024E-2</v>
      </c>
      <c r="AN249" s="76">
        <v>0.109636</v>
      </c>
      <c r="AO249" s="77">
        <v>17</v>
      </c>
      <c r="AP249" s="78">
        <v>1.73</v>
      </c>
      <c r="AQ249" s="90">
        <v>0</v>
      </c>
      <c r="AR249" s="77">
        <f t="shared" ref="AR249:AR256" si="1109">ROUND(AC249+(K249*(AD249+AE249+AF249+AG249+AI249+AK249+AH249))+(G249*AJ249),2)</f>
        <v>44597.38</v>
      </c>
      <c r="AS249" s="77">
        <f t="shared" ref="AS249:AS256" si="1110">ROUND((AA249+AR249)-((CI249*$AZ$1)+(CJ249*$AZ$1)+(K249*AE249)),2)</f>
        <v>102872.76</v>
      </c>
      <c r="AT249" s="77">
        <f t="shared" ref="AT249" si="1111">(AS249*AL249)+(AS249*AM249)+(AN249*AS249)</f>
        <v>18173.5017816</v>
      </c>
      <c r="AU249" s="27"/>
      <c r="AV249" s="79">
        <f>+E250</f>
        <v>0.85</v>
      </c>
      <c r="AW249" s="79"/>
      <c r="AX249" s="79">
        <f t="shared" si="881"/>
        <v>1</v>
      </c>
      <c r="AY249" s="72">
        <f t="shared" ref="AY249:AY256" si="1112">IF(G249*500&lt;K249,G249*500,K249)</f>
        <v>2500000</v>
      </c>
      <c r="AZ249" s="72">
        <f t="shared" ref="AZ249:AZ256" si="1113">K249-AY249</f>
        <v>602500</v>
      </c>
      <c r="BA249" s="27"/>
      <c r="BB249" s="77">
        <f>'Rate Export from RD'!B79</f>
        <v>1353</v>
      </c>
      <c r="BC249" s="80">
        <f>'Rate Export from RD'!C79</f>
        <v>3.644E-2</v>
      </c>
      <c r="BD249" s="80">
        <f>BC249</f>
        <v>3.644E-2</v>
      </c>
      <c r="BE249" s="30">
        <v>0</v>
      </c>
      <c r="BF249" s="30">
        <v>0</v>
      </c>
      <c r="BG249" s="30">
        <v>0</v>
      </c>
      <c r="BH249" s="84">
        <f t="shared" ref="BH249:BH256" si="1114">ROUND(BB249+(BC249*CI249)+(BD249*CJ249)+(BX249*G249)+((I249)*BY249),2)</f>
        <v>220758.1</v>
      </c>
      <c r="BI249" s="33">
        <f t="shared" ref="BI249:BN256" si="1115">AB249</f>
        <v>0</v>
      </c>
      <c r="BJ249" s="33">
        <f t="shared" si="1115"/>
        <v>1</v>
      </c>
      <c r="BK249" s="33">
        <f t="shared" si="1115"/>
        <v>5.7300000000000005E-4</v>
      </c>
      <c r="BL249" s="33">
        <f t="shared" si="1115"/>
        <v>1.2200000000000003E-2</v>
      </c>
      <c r="BM249" s="33">
        <f t="shared" si="1115"/>
        <v>0</v>
      </c>
      <c r="BN249" s="33">
        <f t="shared" si="1115"/>
        <v>5.8E-4</v>
      </c>
      <c r="BO249" s="33">
        <f t="shared" ref="BO249:BQ249" si="1116">AH249</f>
        <v>-4.6999999999999999E-4</v>
      </c>
      <c r="BP249" s="33">
        <f t="shared" si="1116"/>
        <v>7.5000000000000002E-4</v>
      </c>
      <c r="BQ249" s="33">
        <f t="shared" si="1116"/>
        <v>0.46</v>
      </c>
      <c r="BR249" s="33">
        <f t="shared" ref="BR249:BR256" si="1117">AK249</f>
        <v>0</v>
      </c>
      <c r="BS249" s="116">
        <v>0</v>
      </c>
      <c r="BT249" s="122">
        <v>1.5</v>
      </c>
      <c r="BU249" s="33">
        <f>AL249</f>
        <v>0</v>
      </c>
      <c r="BV249" s="33">
        <f>AM249</f>
        <v>6.7024E-2</v>
      </c>
      <c r="BW249" s="33">
        <f>AN249</f>
        <v>0.109636</v>
      </c>
      <c r="BX249" s="77">
        <f>'Rate Export from RD'!D80</f>
        <v>21.27</v>
      </c>
      <c r="BY249" s="77">
        <f>'Rate Export from RD'!D81</f>
        <v>1.89</v>
      </c>
      <c r="BZ249" s="90">
        <v>0</v>
      </c>
      <c r="CA249" s="77">
        <f t="shared" si="1032"/>
        <v>52097.38</v>
      </c>
      <c r="CB249" s="77">
        <f t="shared" ref="CB249:CB256" si="1118">(BH249+CA249)-((CI249*$AZ$1)+(CJ249*$AZ$1)+(K249*BL249))</f>
        <v>130140.47999999998</v>
      </c>
      <c r="CC249" s="77">
        <f t="shared" ref="CC249" si="1119">(CB249*BU249)+(CB249*BV249)+(BW249*CB249)</f>
        <v>22990.617196799998</v>
      </c>
      <c r="CD249" s="77"/>
      <c r="CE249" s="27"/>
      <c r="CF249" s="79">
        <f>+AL250</f>
        <v>0</v>
      </c>
      <c r="CG249" s="79"/>
      <c r="CH249" s="79">
        <f t="shared" ref="CH249:CH256" si="1120">1-CG249</f>
        <v>1</v>
      </c>
      <c r="CI249" s="72">
        <f t="shared" si="1066"/>
        <v>3102500</v>
      </c>
      <c r="CJ249" s="72">
        <f t="shared" ref="CJ249:CJ256" si="1121">K249-CI249</f>
        <v>0</v>
      </c>
      <c r="CK249" s="27"/>
      <c r="CL249" s="27"/>
      <c r="CM249" s="87"/>
      <c r="CN249" s="27">
        <f t="shared" ref="CN249:CN256" si="1122">CN248</f>
        <v>-1.45</v>
      </c>
      <c r="CO249" s="27">
        <f t="shared" si="1103"/>
        <v>-7250</v>
      </c>
      <c r="CP249" s="27"/>
      <c r="CQ249" s="27"/>
      <c r="CR249" s="27"/>
      <c r="CS249" s="27"/>
      <c r="CT249" s="27"/>
      <c r="CU249" s="27"/>
      <c r="CV249" s="27"/>
      <c r="CW249" s="27"/>
      <c r="CX249" s="27"/>
      <c r="CY249" s="27"/>
      <c r="CZ249" s="27"/>
      <c r="DA249" s="27"/>
      <c r="DB249" s="27"/>
      <c r="DC249" s="27"/>
      <c r="DD249" s="27"/>
      <c r="DE249" s="27"/>
      <c r="DF249" s="27"/>
      <c r="DG249" s="27"/>
      <c r="DH249" s="27"/>
      <c r="DI249" s="27"/>
      <c r="DJ249" s="27"/>
      <c r="DK249" s="27"/>
      <c r="DL249" s="27"/>
      <c r="DM249" s="27"/>
      <c r="DN249" s="27"/>
      <c r="DO249" s="27"/>
      <c r="DP249" s="27"/>
      <c r="DQ249" s="27"/>
      <c r="DR249" s="27"/>
      <c r="DS249" s="27"/>
      <c r="DT249" s="27"/>
      <c r="DU249" s="27"/>
      <c r="DV249" s="27"/>
      <c r="DW249" s="27"/>
      <c r="DX249" s="27"/>
      <c r="DY249" s="27"/>
      <c r="DZ249" s="27"/>
      <c r="EA249" s="27"/>
      <c r="EB249" s="27"/>
      <c r="EC249" s="27"/>
      <c r="ED249" s="27"/>
      <c r="EE249" s="27"/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27"/>
      <c r="EQ249" s="27"/>
      <c r="ER249" s="27"/>
      <c r="ES249" s="27"/>
      <c r="ET249" s="27"/>
      <c r="EU249" s="27"/>
      <c r="EV249" s="27"/>
      <c r="EW249" s="27"/>
      <c r="EX249" s="27"/>
      <c r="EY249" s="27"/>
      <c r="EZ249" s="27"/>
      <c r="FA249" s="27"/>
      <c r="FB249" s="27"/>
      <c r="FC249" s="27"/>
      <c r="FD249" s="27"/>
      <c r="FE249" s="27"/>
      <c r="FF249" s="27"/>
      <c r="FG249" s="27"/>
      <c r="FH249" s="27"/>
      <c r="FI249" s="27"/>
      <c r="FJ249" s="27"/>
      <c r="FK249" s="27"/>
      <c r="FL249" s="27"/>
      <c r="FM249" s="27"/>
      <c r="FN249" s="27"/>
      <c r="FO249" s="27"/>
      <c r="FP249" s="27"/>
      <c r="FQ249" s="27"/>
      <c r="FR249" s="27"/>
      <c r="FS249" s="27"/>
      <c r="FT249" s="27"/>
      <c r="FU249" s="27"/>
      <c r="FV249" s="27"/>
      <c r="FW249" s="27"/>
      <c r="FX249" s="27"/>
      <c r="FY249" s="27"/>
      <c r="FZ249" s="27"/>
      <c r="GA249" s="27"/>
      <c r="GB249" s="27"/>
      <c r="GC249" s="27"/>
      <c r="GD249" s="27"/>
      <c r="GE249" s="27"/>
      <c r="GF249" s="27"/>
      <c r="GG249" s="27"/>
      <c r="GH249" s="27"/>
      <c r="GI249" s="27"/>
      <c r="GJ249" s="27"/>
      <c r="GK249" s="27"/>
      <c r="GL249" s="27"/>
      <c r="GM249" s="27"/>
      <c r="GN249" s="27"/>
      <c r="GO249" s="27"/>
      <c r="GP249" s="27"/>
      <c r="GQ249" s="27"/>
      <c r="GR249" s="27"/>
      <c r="GS249" s="27"/>
      <c r="GT249" s="27"/>
      <c r="GU249" s="27"/>
      <c r="GV249" s="27"/>
      <c r="GW249" s="27"/>
      <c r="GX249" s="27"/>
      <c r="GY249" s="27"/>
      <c r="GZ249" s="27"/>
      <c r="HA249" s="27"/>
      <c r="HB249" s="27"/>
      <c r="HC249" s="27"/>
      <c r="HD249" s="27"/>
      <c r="HE249" s="27"/>
      <c r="HF249" s="27"/>
      <c r="HG249" s="27"/>
      <c r="HH249" s="27"/>
      <c r="HI249" s="27"/>
      <c r="HJ249" s="27"/>
      <c r="HK249" s="27"/>
      <c r="HL249" s="27"/>
      <c r="HM249" s="27"/>
      <c r="HN249" s="27"/>
      <c r="HO249" s="27"/>
      <c r="HP249" s="27"/>
      <c r="HQ249" s="27"/>
      <c r="HR249" s="27"/>
      <c r="HS249" s="27"/>
      <c r="HT249" s="27"/>
      <c r="HU249" s="27"/>
      <c r="HV249" s="27"/>
      <c r="HW249" s="27"/>
      <c r="HX249" s="27"/>
      <c r="HY249" s="27"/>
      <c r="HZ249" s="27"/>
      <c r="IA249" s="27"/>
      <c r="IB249" s="27"/>
      <c r="IC249" s="27"/>
      <c r="ID249" s="27"/>
      <c r="IE249" s="27"/>
      <c r="IF249" s="27"/>
      <c r="IG249" s="27"/>
      <c r="IH249" s="27"/>
    </row>
    <row r="250" spans="1:242">
      <c r="A250" s="28" t="e">
        <f t="shared" ref="A250:A256" si="1123">A249+1</f>
        <v>#REF!</v>
      </c>
      <c r="B250" s="27"/>
      <c r="C250" s="28" t="s">
        <v>19</v>
      </c>
      <c r="D250" s="27"/>
      <c r="E250" s="85">
        <v>0.85</v>
      </c>
      <c r="F250" s="27"/>
      <c r="G250" s="72">
        <v>10000</v>
      </c>
      <c r="H250" s="72"/>
      <c r="I250" s="15">
        <v>0</v>
      </c>
      <c r="J250" s="71"/>
      <c r="K250" s="72">
        <f t="shared" si="1104"/>
        <v>6205000</v>
      </c>
      <c r="L250" s="73"/>
      <c r="M250" s="23">
        <f t="shared" si="1105"/>
        <v>525929.3259232</v>
      </c>
      <c r="N250" s="23"/>
      <c r="O250" s="130">
        <f t="shared" si="787"/>
        <v>575599.00852019992</v>
      </c>
      <c r="P250" s="74"/>
      <c r="Q250" s="23">
        <f t="shared" ref="Q250:Q256" si="1124">ROUND(O250-M250,2)</f>
        <v>49669.68</v>
      </c>
      <c r="R250" s="65"/>
      <c r="S250" s="26">
        <f t="shared" ref="S250:S256" si="1125">ROUND(Q250/M250,3)</f>
        <v>9.4E-2</v>
      </c>
      <c r="T250" s="27"/>
      <c r="U250" s="29">
        <f t="shared" ref="U250:Z256" si="1126">U249</f>
        <v>1353</v>
      </c>
      <c r="V250" s="30">
        <f>V$249</f>
        <v>3.6949999999999997E-2</v>
      </c>
      <c r="W250" s="30">
        <f>W$249</f>
        <v>3.6949999999999997E-2</v>
      </c>
      <c r="X250" s="30">
        <f t="shared" si="1126"/>
        <v>0</v>
      </c>
      <c r="Y250" s="30">
        <f t="shared" si="1126"/>
        <v>0</v>
      </c>
      <c r="Z250" s="30">
        <f t="shared" si="1126"/>
        <v>0</v>
      </c>
      <c r="AA250" s="84">
        <f t="shared" si="1108"/>
        <v>400627.75</v>
      </c>
      <c r="AB250" s="32"/>
      <c r="AC250" s="33">
        <f t="shared" si="1090"/>
        <v>1</v>
      </c>
      <c r="AD250" s="15">
        <f t="shared" si="1087"/>
        <v>5.7300000000000005E-4</v>
      </c>
      <c r="AE250" s="33">
        <f>AE$249</f>
        <v>1.2200000000000003E-2</v>
      </c>
      <c r="AF250" s="33">
        <f t="shared" ref="AF250:AF256" si="1127">AF$91</f>
        <v>0</v>
      </c>
      <c r="AG250" s="33">
        <f>AG$249</f>
        <v>5.8E-4</v>
      </c>
      <c r="AH250" s="33">
        <f>AH$249</f>
        <v>-4.6999999999999999E-4</v>
      </c>
      <c r="AI250" s="30">
        <f>AI$249</f>
        <v>7.5000000000000002E-4</v>
      </c>
      <c r="AJ250" s="30">
        <f>AJ$249</f>
        <v>0.46</v>
      </c>
      <c r="AK250" s="76">
        <f t="shared" ref="AK250:AK256" si="1128">AK249</f>
        <v>0</v>
      </c>
      <c r="AL250" s="76">
        <f>AL$249</f>
        <v>0</v>
      </c>
      <c r="AM250" s="76">
        <f>AM$249</f>
        <v>6.7024E-2</v>
      </c>
      <c r="AN250" s="76">
        <f>AN$249</f>
        <v>0.109636</v>
      </c>
      <c r="AO250" s="77">
        <f>$AO$249</f>
        <v>17</v>
      </c>
      <c r="AP250" s="78">
        <f>AP$249</f>
        <v>1.73</v>
      </c>
      <c r="AQ250" s="90">
        <f>AQ249</f>
        <v>0</v>
      </c>
      <c r="AR250" s="77">
        <f t="shared" si="1109"/>
        <v>89193.77</v>
      </c>
      <c r="AS250" s="77">
        <f t="shared" si="1110"/>
        <v>204391.52</v>
      </c>
      <c r="AT250" s="77">
        <f t="shared" ref="AT250:AT256" si="1129">(AS250*AL250)+(AS250*AM250)+(AN250*AS250)</f>
        <v>36107.805923199994</v>
      </c>
      <c r="AU250" s="27"/>
      <c r="AV250" s="79">
        <f>+AV249</f>
        <v>0.85</v>
      </c>
      <c r="AW250" s="79"/>
      <c r="AX250" s="79">
        <f t="shared" si="881"/>
        <v>1</v>
      </c>
      <c r="AY250" s="72">
        <f t="shared" si="1112"/>
        <v>5000000</v>
      </c>
      <c r="AZ250" s="72">
        <f t="shared" si="1113"/>
        <v>1205000</v>
      </c>
      <c r="BA250" s="27"/>
      <c r="BB250" s="29">
        <f t="shared" ref="BB250:BG250" si="1130">BB249</f>
        <v>1353</v>
      </c>
      <c r="BC250" s="30">
        <f t="shared" si="1130"/>
        <v>3.644E-2</v>
      </c>
      <c r="BD250" s="30">
        <f t="shared" si="1130"/>
        <v>3.644E-2</v>
      </c>
      <c r="BE250" s="30">
        <f t="shared" si="1130"/>
        <v>0</v>
      </c>
      <c r="BF250" s="30">
        <f t="shared" si="1130"/>
        <v>0</v>
      </c>
      <c r="BG250" s="30">
        <f t="shared" si="1130"/>
        <v>0</v>
      </c>
      <c r="BH250" s="84">
        <f t="shared" si="1114"/>
        <v>440163.2</v>
      </c>
      <c r="BI250" s="33">
        <f t="shared" si="1115"/>
        <v>0</v>
      </c>
      <c r="BJ250" s="33">
        <f t="shared" si="1115"/>
        <v>1</v>
      </c>
      <c r="BK250" s="33">
        <f t="shared" si="1115"/>
        <v>5.7300000000000005E-4</v>
      </c>
      <c r="BL250" s="33">
        <f t="shared" si="1115"/>
        <v>1.2200000000000003E-2</v>
      </c>
      <c r="BM250" s="33">
        <f t="shared" si="1115"/>
        <v>0</v>
      </c>
      <c r="BN250" s="33">
        <f t="shared" si="1115"/>
        <v>5.8E-4</v>
      </c>
      <c r="BO250" s="33">
        <f t="shared" si="1076"/>
        <v>-4.6999999999999999E-4</v>
      </c>
      <c r="BP250" s="33">
        <f t="shared" si="1077"/>
        <v>7.5000000000000002E-4</v>
      </c>
      <c r="BQ250" s="33">
        <f t="shared" si="1078"/>
        <v>0.46</v>
      </c>
      <c r="BR250" s="33">
        <f t="shared" si="1117"/>
        <v>0</v>
      </c>
      <c r="BS250" s="116">
        <f t="shared" si="1079"/>
        <v>0</v>
      </c>
      <c r="BT250" s="122">
        <f t="shared" si="1079"/>
        <v>1.5</v>
      </c>
      <c r="BU250" s="33">
        <f t="shared" si="849"/>
        <v>0</v>
      </c>
      <c r="BV250" s="33">
        <f t="shared" ref="BV250:BW256" si="1131">AM250</f>
        <v>6.7024E-2</v>
      </c>
      <c r="BW250" s="33">
        <f t="shared" si="1131"/>
        <v>0.109636</v>
      </c>
      <c r="BX250" s="77">
        <f>BX249</f>
        <v>21.27</v>
      </c>
      <c r="BY250" s="77">
        <f>BY249</f>
        <v>1.89</v>
      </c>
      <c r="BZ250" s="90">
        <f t="shared" ref="BZ250:BZ256" si="1132">BZ249</f>
        <v>0</v>
      </c>
      <c r="CA250" s="77">
        <f t="shared" si="1032"/>
        <v>104193.77</v>
      </c>
      <c r="CB250" s="77">
        <f t="shared" si="1118"/>
        <v>258926.96999999997</v>
      </c>
      <c r="CC250" s="77">
        <f t="shared" ref="CC250:CC256" si="1133">(CB250*BU250)+(CB250*BV250)+(BW250*CB250)</f>
        <v>45742.038520199989</v>
      </c>
      <c r="CD250" s="77"/>
      <c r="CE250" s="27"/>
      <c r="CF250" s="79">
        <f>+CF249</f>
        <v>0</v>
      </c>
      <c r="CG250" s="79"/>
      <c r="CH250" s="79">
        <f t="shared" si="1120"/>
        <v>1</v>
      </c>
      <c r="CI250" s="72">
        <f t="shared" si="1066"/>
        <v>6205000</v>
      </c>
      <c r="CJ250" s="72">
        <f t="shared" si="1121"/>
        <v>0</v>
      </c>
      <c r="CK250" s="27"/>
      <c r="CL250" s="27"/>
      <c r="CM250" s="87"/>
      <c r="CN250" s="27">
        <f t="shared" si="1122"/>
        <v>-1.45</v>
      </c>
      <c r="CO250" s="27">
        <f t="shared" si="1103"/>
        <v>-14500</v>
      </c>
      <c r="CP250" s="27"/>
      <c r="CQ250" s="27"/>
      <c r="CR250" s="27"/>
      <c r="CS250" s="27"/>
      <c r="CT250" s="27"/>
      <c r="CU250" s="27"/>
      <c r="CV250" s="27"/>
      <c r="CW250" s="27"/>
      <c r="CX250" s="27"/>
      <c r="CY250" s="27"/>
      <c r="CZ250" s="27"/>
      <c r="DA250" s="27"/>
      <c r="DB250" s="27"/>
      <c r="DC250" s="27"/>
      <c r="DD250" s="27"/>
      <c r="DE250" s="27"/>
      <c r="DF250" s="27"/>
      <c r="DG250" s="27"/>
      <c r="DH250" s="27"/>
      <c r="DI250" s="27"/>
      <c r="DJ250" s="27"/>
      <c r="DK250" s="27"/>
      <c r="DL250" s="27"/>
      <c r="DM250" s="27"/>
      <c r="DN250" s="27"/>
      <c r="DO250" s="27"/>
      <c r="DP250" s="27"/>
      <c r="DQ250" s="27"/>
      <c r="DR250" s="27"/>
      <c r="DS250" s="27"/>
      <c r="DT250" s="27"/>
      <c r="DU250" s="27"/>
      <c r="DV250" s="27"/>
      <c r="DW250" s="27"/>
      <c r="DX250" s="27"/>
      <c r="DY250" s="27"/>
      <c r="DZ250" s="27"/>
      <c r="EA250" s="27"/>
      <c r="EB250" s="27"/>
      <c r="EC250" s="27"/>
      <c r="ED250" s="27"/>
      <c r="EE250" s="27"/>
      <c r="EF250" s="27"/>
      <c r="EG250" s="27"/>
      <c r="EH250" s="27"/>
      <c r="EI250" s="27"/>
      <c r="EJ250" s="27"/>
      <c r="EK250" s="27"/>
      <c r="EL250" s="27"/>
      <c r="EM250" s="27"/>
      <c r="EN250" s="27"/>
      <c r="EO250" s="27"/>
      <c r="EP250" s="27"/>
      <c r="EQ250" s="27"/>
      <c r="ER250" s="27"/>
      <c r="ES250" s="27"/>
      <c r="ET250" s="27"/>
      <c r="EU250" s="27"/>
      <c r="EV250" s="27"/>
      <c r="EW250" s="27"/>
      <c r="EX250" s="27"/>
      <c r="EY250" s="27"/>
      <c r="EZ250" s="27"/>
      <c r="FA250" s="27"/>
      <c r="FB250" s="27"/>
      <c r="FC250" s="27"/>
      <c r="FD250" s="27"/>
      <c r="FE250" s="27"/>
      <c r="FF250" s="27"/>
      <c r="FG250" s="27"/>
      <c r="FH250" s="27"/>
      <c r="FI250" s="27"/>
      <c r="FJ250" s="27"/>
      <c r="FK250" s="27"/>
      <c r="FL250" s="27"/>
      <c r="FM250" s="27"/>
      <c r="FN250" s="27"/>
      <c r="FO250" s="27"/>
      <c r="FP250" s="27"/>
      <c r="FQ250" s="27"/>
      <c r="FR250" s="27"/>
      <c r="FS250" s="27"/>
      <c r="FT250" s="27"/>
      <c r="FU250" s="27"/>
      <c r="FV250" s="27"/>
      <c r="FW250" s="27"/>
      <c r="FX250" s="27"/>
      <c r="FY250" s="27"/>
      <c r="FZ250" s="27"/>
      <c r="GA250" s="27"/>
      <c r="GB250" s="27"/>
      <c r="GC250" s="27"/>
      <c r="GD250" s="27"/>
      <c r="GE250" s="27"/>
      <c r="GF250" s="27"/>
      <c r="GG250" s="27"/>
      <c r="GH250" s="27"/>
      <c r="GI250" s="27"/>
      <c r="GJ250" s="27"/>
      <c r="GK250" s="27"/>
      <c r="GL250" s="27"/>
      <c r="GM250" s="27"/>
      <c r="GN250" s="27"/>
      <c r="GO250" s="27"/>
      <c r="GP250" s="27"/>
      <c r="GQ250" s="27"/>
      <c r="GR250" s="27"/>
      <c r="GS250" s="27"/>
      <c r="GT250" s="27"/>
      <c r="GU250" s="27"/>
      <c r="GV250" s="27"/>
      <c r="GW250" s="27"/>
      <c r="GX250" s="27"/>
      <c r="GY250" s="27"/>
      <c r="GZ250" s="27"/>
      <c r="HA250" s="27"/>
      <c r="HB250" s="27"/>
      <c r="HC250" s="27"/>
      <c r="HD250" s="27"/>
      <c r="HE250" s="27"/>
      <c r="HF250" s="27"/>
      <c r="HG250" s="27"/>
      <c r="HH250" s="27"/>
      <c r="HI250" s="27"/>
      <c r="HJ250" s="27"/>
      <c r="HK250" s="27"/>
      <c r="HL250" s="27"/>
      <c r="HM250" s="27"/>
      <c r="HN250" s="27"/>
      <c r="HO250" s="27"/>
      <c r="HP250" s="27"/>
      <c r="HQ250" s="27"/>
      <c r="HR250" s="27"/>
      <c r="HS250" s="27"/>
      <c r="HT250" s="27"/>
      <c r="HU250" s="27"/>
      <c r="HV250" s="27"/>
      <c r="HW250" s="27"/>
      <c r="HX250" s="27"/>
      <c r="HY250" s="27"/>
      <c r="HZ250" s="27"/>
      <c r="IA250" s="27"/>
      <c r="IB250" s="27"/>
      <c r="IC250" s="27"/>
      <c r="ID250" s="27"/>
      <c r="IE250" s="27"/>
      <c r="IF250" s="27"/>
      <c r="IG250" s="27"/>
      <c r="IH250" s="27"/>
    </row>
    <row r="251" spans="1:242">
      <c r="A251" s="28" t="e">
        <f t="shared" si="1123"/>
        <v>#REF!</v>
      </c>
      <c r="B251" s="27"/>
      <c r="C251" s="65"/>
      <c r="D251" s="27"/>
      <c r="E251" s="85"/>
      <c r="F251" s="27"/>
      <c r="G251" s="72">
        <v>15000</v>
      </c>
      <c r="H251" s="72"/>
      <c r="I251" s="15">
        <v>0</v>
      </c>
      <c r="J251" s="71"/>
      <c r="K251" s="72">
        <f t="shared" si="1104"/>
        <v>9307500</v>
      </c>
      <c r="L251" s="73"/>
      <c r="M251" s="23">
        <f t="shared" si="1105"/>
        <v>788097.39006480004</v>
      </c>
      <c r="N251" s="23"/>
      <c r="O251" s="130">
        <f t="shared" ref="O251:O256" si="1134">BH251+CA251+CC251+CO251</f>
        <v>862601.90807700006</v>
      </c>
      <c r="P251" s="74"/>
      <c r="Q251" s="23">
        <f t="shared" si="1124"/>
        <v>74504.52</v>
      </c>
      <c r="R251" s="65"/>
      <c r="S251" s="26">
        <f t="shared" si="1125"/>
        <v>9.5000000000000001E-2</v>
      </c>
      <c r="T251" s="27"/>
      <c r="U251" s="29">
        <f t="shared" si="1126"/>
        <v>1353</v>
      </c>
      <c r="V251" s="30">
        <f t="shared" ref="V251:W256" si="1135">V$249</f>
        <v>3.6949999999999997E-2</v>
      </c>
      <c r="W251" s="30">
        <f t="shared" si="1135"/>
        <v>3.6949999999999997E-2</v>
      </c>
      <c r="X251" s="30">
        <f t="shared" si="1126"/>
        <v>0</v>
      </c>
      <c r="Y251" s="30">
        <f t="shared" si="1126"/>
        <v>0</v>
      </c>
      <c r="Z251" s="30">
        <f t="shared" si="1126"/>
        <v>0</v>
      </c>
      <c r="AA251" s="84">
        <f t="shared" si="1108"/>
        <v>600265.13</v>
      </c>
      <c r="AB251" s="32"/>
      <c r="AC251" s="33">
        <f t="shared" si="1090"/>
        <v>1</v>
      </c>
      <c r="AD251" s="15">
        <f t="shared" si="1087"/>
        <v>5.7300000000000005E-4</v>
      </c>
      <c r="AE251" s="33">
        <f t="shared" ref="AE251:AH256" si="1136">AE$249</f>
        <v>1.2200000000000003E-2</v>
      </c>
      <c r="AF251" s="33">
        <f t="shared" si="1127"/>
        <v>0</v>
      </c>
      <c r="AG251" s="33">
        <f t="shared" si="1136"/>
        <v>5.8E-4</v>
      </c>
      <c r="AH251" s="33">
        <f t="shared" si="1136"/>
        <v>-4.6999999999999999E-4</v>
      </c>
      <c r="AI251" s="30">
        <f t="shared" ref="AI251:AJ256" si="1137">AI$249</f>
        <v>7.5000000000000002E-4</v>
      </c>
      <c r="AJ251" s="30">
        <f t="shared" si="1137"/>
        <v>0.46</v>
      </c>
      <c r="AK251" s="76">
        <f t="shared" si="1128"/>
        <v>0</v>
      </c>
      <c r="AL251" s="76">
        <f t="shared" ref="AL251:AN256" si="1138">AL$249</f>
        <v>0</v>
      </c>
      <c r="AM251" s="76">
        <f t="shared" si="1138"/>
        <v>6.7024E-2</v>
      </c>
      <c r="AN251" s="76">
        <f t="shared" si="1138"/>
        <v>0.109636</v>
      </c>
      <c r="AO251" s="77">
        <f t="shared" ref="AO251:AO256" si="1139">$AO$249</f>
        <v>17</v>
      </c>
      <c r="AP251" s="78">
        <f t="shared" ref="AP251:AP256" si="1140">AP$249</f>
        <v>1.73</v>
      </c>
      <c r="AQ251" s="90">
        <f t="shared" ref="AQ251:AQ256" si="1141">AQ250</f>
        <v>0</v>
      </c>
      <c r="AR251" s="77">
        <f t="shared" si="1109"/>
        <v>133790.15</v>
      </c>
      <c r="AS251" s="77">
        <f t="shared" si="1110"/>
        <v>305910.28000000003</v>
      </c>
      <c r="AT251" s="77">
        <f t="shared" si="1129"/>
        <v>54042.110064800007</v>
      </c>
      <c r="AU251" s="27"/>
      <c r="AV251" s="79">
        <f>+AV249</f>
        <v>0.85</v>
      </c>
      <c r="AW251" s="79"/>
      <c r="AX251" s="79">
        <f t="shared" si="881"/>
        <v>1</v>
      </c>
      <c r="AY251" s="72">
        <f t="shared" si="1112"/>
        <v>7500000</v>
      </c>
      <c r="AZ251" s="72">
        <f t="shared" si="1113"/>
        <v>1807500</v>
      </c>
      <c r="BA251" s="27"/>
      <c r="BB251" s="29">
        <f t="shared" ref="BB251:BG251" si="1142">BB250</f>
        <v>1353</v>
      </c>
      <c r="BC251" s="30">
        <f t="shared" si="1142"/>
        <v>3.644E-2</v>
      </c>
      <c r="BD251" s="30">
        <f t="shared" si="1142"/>
        <v>3.644E-2</v>
      </c>
      <c r="BE251" s="30">
        <f t="shared" si="1142"/>
        <v>0</v>
      </c>
      <c r="BF251" s="30">
        <f t="shared" si="1142"/>
        <v>0</v>
      </c>
      <c r="BG251" s="30">
        <f t="shared" si="1142"/>
        <v>0</v>
      </c>
      <c r="BH251" s="84">
        <f t="shared" si="1114"/>
        <v>659568.30000000005</v>
      </c>
      <c r="BI251" s="33">
        <f t="shared" si="1115"/>
        <v>0</v>
      </c>
      <c r="BJ251" s="33">
        <f t="shared" si="1115"/>
        <v>1</v>
      </c>
      <c r="BK251" s="33">
        <f t="shared" si="1115"/>
        <v>5.7300000000000005E-4</v>
      </c>
      <c r="BL251" s="33">
        <f t="shared" si="1115"/>
        <v>1.2200000000000003E-2</v>
      </c>
      <c r="BM251" s="33">
        <f t="shared" si="1115"/>
        <v>0</v>
      </c>
      <c r="BN251" s="33">
        <f t="shared" si="1115"/>
        <v>5.8E-4</v>
      </c>
      <c r="BO251" s="33">
        <f t="shared" si="1076"/>
        <v>-4.6999999999999999E-4</v>
      </c>
      <c r="BP251" s="33">
        <f t="shared" si="1077"/>
        <v>7.5000000000000002E-4</v>
      </c>
      <c r="BQ251" s="33">
        <f t="shared" si="1078"/>
        <v>0.46</v>
      </c>
      <c r="BR251" s="33">
        <f t="shared" si="1117"/>
        <v>0</v>
      </c>
      <c r="BS251" s="116">
        <f t="shared" si="1079"/>
        <v>0</v>
      </c>
      <c r="BT251" s="122">
        <f t="shared" si="1079"/>
        <v>1.5</v>
      </c>
      <c r="BU251" s="33">
        <f t="shared" si="849"/>
        <v>0</v>
      </c>
      <c r="BV251" s="33">
        <f t="shared" si="1131"/>
        <v>6.7024E-2</v>
      </c>
      <c r="BW251" s="33">
        <f t="shared" si="1131"/>
        <v>0.109636</v>
      </c>
      <c r="BX251" s="77">
        <f t="shared" ref="BX251:BX256" si="1143">BX250</f>
        <v>21.27</v>
      </c>
      <c r="BY251" s="77">
        <f t="shared" ref="BY251:BY256" si="1144">BY250</f>
        <v>1.89</v>
      </c>
      <c r="BZ251" s="90">
        <f t="shared" si="1132"/>
        <v>0</v>
      </c>
      <c r="CA251" s="77">
        <f t="shared" si="1032"/>
        <v>156290.15</v>
      </c>
      <c r="CB251" s="77">
        <f t="shared" si="1118"/>
        <v>387713.45000000007</v>
      </c>
      <c r="CC251" s="77">
        <f t="shared" si="1133"/>
        <v>68493.458077000018</v>
      </c>
      <c r="CD251" s="77"/>
      <c r="CE251" s="27"/>
      <c r="CF251" s="79">
        <f>+CF249</f>
        <v>0</v>
      </c>
      <c r="CG251" s="79"/>
      <c r="CH251" s="79">
        <f t="shared" si="1120"/>
        <v>1</v>
      </c>
      <c r="CI251" s="72">
        <f t="shared" si="1066"/>
        <v>9307500</v>
      </c>
      <c r="CJ251" s="72">
        <f t="shared" si="1121"/>
        <v>0</v>
      </c>
      <c r="CK251" s="27"/>
      <c r="CL251" s="27"/>
      <c r="CM251" s="87"/>
      <c r="CN251" s="27">
        <f t="shared" si="1122"/>
        <v>-1.45</v>
      </c>
      <c r="CO251" s="27">
        <f t="shared" si="1103"/>
        <v>-21750</v>
      </c>
      <c r="CP251" s="27"/>
      <c r="CQ251" s="27"/>
      <c r="CR251" s="27"/>
      <c r="CS251" s="27"/>
      <c r="CT251" s="27"/>
      <c r="CU251" s="27"/>
      <c r="CV251" s="27"/>
      <c r="CW251" s="27"/>
      <c r="CX251" s="27"/>
      <c r="CY251" s="27"/>
      <c r="CZ251" s="27"/>
      <c r="DA251" s="27"/>
      <c r="DB251" s="27"/>
      <c r="DC251" s="27"/>
      <c r="DD251" s="27"/>
      <c r="DE251" s="27"/>
      <c r="DF251" s="27"/>
      <c r="DG251" s="27"/>
      <c r="DH251" s="27"/>
      <c r="DI251" s="27"/>
      <c r="DJ251" s="27"/>
      <c r="DK251" s="27"/>
      <c r="DL251" s="27"/>
      <c r="DM251" s="27"/>
      <c r="DN251" s="27"/>
      <c r="DO251" s="27"/>
      <c r="DP251" s="27"/>
      <c r="DQ251" s="27"/>
      <c r="DR251" s="27"/>
      <c r="DS251" s="27"/>
      <c r="DT251" s="27"/>
      <c r="DU251" s="27"/>
      <c r="DV251" s="27"/>
      <c r="DW251" s="27"/>
      <c r="DX251" s="27"/>
      <c r="DY251" s="27"/>
      <c r="DZ251" s="27"/>
      <c r="EA251" s="27"/>
      <c r="EB251" s="27"/>
      <c r="EC251" s="27"/>
      <c r="ED251" s="27"/>
      <c r="EE251" s="27"/>
      <c r="EF251" s="27"/>
      <c r="EG251" s="27"/>
      <c r="EH251" s="27"/>
      <c r="EI251" s="27"/>
      <c r="EJ251" s="27"/>
      <c r="EK251" s="27"/>
      <c r="EL251" s="27"/>
      <c r="EM251" s="27"/>
      <c r="EN251" s="27"/>
      <c r="EO251" s="27"/>
      <c r="EP251" s="27"/>
      <c r="EQ251" s="27"/>
      <c r="ER251" s="27"/>
      <c r="ES251" s="27"/>
      <c r="ET251" s="27"/>
      <c r="EU251" s="27"/>
      <c r="EV251" s="27"/>
      <c r="EW251" s="27"/>
      <c r="EX251" s="27"/>
      <c r="EY251" s="27"/>
      <c r="EZ251" s="27"/>
      <c r="FA251" s="27"/>
      <c r="FB251" s="27"/>
      <c r="FC251" s="27"/>
      <c r="FD251" s="27"/>
      <c r="FE251" s="27"/>
      <c r="FF251" s="27"/>
      <c r="FG251" s="27"/>
      <c r="FH251" s="27"/>
      <c r="FI251" s="27"/>
      <c r="FJ251" s="27"/>
      <c r="FK251" s="27"/>
      <c r="FL251" s="27"/>
      <c r="FM251" s="27"/>
      <c r="FN251" s="27"/>
      <c r="FO251" s="27"/>
      <c r="FP251" s="27"/>
      <c r="FQ251" s="27"/>
      <c r="FR251" s="27"/>
      <c r="FS251" s="27"/>
      <c r="FT251" s="27"/>
      <c r="FU251" s="27"/>
      <c r="FV251" s="27"/>
      <c r="FW251" s="27"/>
      <c r="FX251" s="27"/>
      <c r="FY251" s="27"/>
      <c r="FZ251" s="27"/>
      <c r="GA251" s="27"/>
      <c r="GB251" s="27"/>
      <c r="GC251" s="27"/>
      <c r="GD251" s="27"/>
      <c r="GE251" s="27"/>
      <c r="GF251" s="27"/>
      <c r="GG251" s="27"/>
      <c r="GH251" s="27"/>
      <c r="GI251" s="27"/>
      <c r="GJ251" s="27"/>
      <c r="GK251" s="27"/>
      <c r="GL251" s="27"/>
      <c r="GM251" s="27"/>
      <c r="GN251" s="27"/>
      <c r="GO251" s="27"/>
      <c r="GP251" s="27"/>
      <c r="GQ251" s="27"/>
      <c r="GR251" s="27"/>
      <c r="GS251" s="27"/>
      <c r="GT251" s="27"/>
      <c r="GU251" s="27"/>
      <c r="GV251" s="27"/>
      <c r="GW251" s="27"/>
      <c r="GX251" s="27"/>
      <c r="GY251" s="27"/>
      <c r="GZ251" s="27"/>
      <c r="HA251" s="27"/>
      <c r="HB251" s="27"/>
      <c r="HC251" s="27"/>
      <c r="HD251" s="27"/>
      <c r="HE251" s="27"/>
      <c r="HF251" s="27"/>
      <c r="HG251" s="27"/>
      <c r="HH251" s="27"/>
      <c r="HI251" s="27"/>
      <c r="HJ251" s="27"/>
      <c r="HK251" s="27"/>
      <c r="HL251" s="27"/>
      <c r="HM251" s="27"/>
      <c r="HN251" s="27"/>
      <c r="HO251" s="27"/>
      <c r="HP251" s="27"/>
      <c r="HQ251" s="27"/>
      <c r="HR251" s="27"/>
      <c r="HS251" s="27"/>
      <c r="HT251" s="27"/>
      <c r="HU251" s="27"/>
      <c r="HV251" s="27"/>
      <c r="HW251" s="27"/>
      <c r="HX251" s="27"/>
      <c r="HY251" s="27"/>
      <c r="HZ251" s="27"/>
      <c r="IA251" s="27"/>
      <c r="IB251" s="27"/>
      <c r="IC251" s="27"/>
      <c r="ID251" s="27"/>
      <c r="IE251" s="27"/>
      <c r="IF251" s="27"/>
      <c r="IG251" s="27"/>
      <c r="IH251" s="27"/>
    </row>
    <row r="252" spans="1:242">
      <c r="A252" s="28" t="e">
        <f t="shared" si="1123"/>
        <v>#REF!</v>
      </c>
      <c r="B252" s="27"/>
      <c r="C252" s="28"/>
      <c r="D252" s="27"/>
      <c r="E252" s="18"/>
      <c r="F252" s="27"/>
      <c r="G252" s="72">
        <v>20000</v>
      </c>
      <c r="H252" s="72"/>
      <c r="I252" s="15">
        <v>0</v>
      </c>
      <c r="J252" s="71"/>
      <c r="K252" s="72">
        <f t="shared" si="1104"/>
        <v>12410000</v>
      </c>
      <c r="L252" s="73"/>
      <c r="M252" s="23">
        <f t="shared" si="1105"/>
        <v>1050265.4424398001</v>
      </c>
      <c r="N252" s="23"/>
      <c r="O252" s="130">
        <f t="shared" si="1134"/>
        <v>1149604.8076338</v>
      </c>
      <c r="P252" s="74"/>
      <c r="Q252" s="23">
        <f t="shared" si="1124"/>
        <v>99339.37</v>
      </c>
      <c r="R252" s="65"/>
      <c r="S252" s="26">
        <f t="shared" si="1125"/>
        <v>9.5000000000000001E-2</v>
      </c>
      <c r="T252" s="27"/>
      <c r="U252" s="29">
        <f t="shared" si="1126"/>
        <v>1353</v>
      </c>
      <c r="V252" s="30">
        <f t="shared" si="1135"/>
        <v>3.6949999999999997E-2</v>
      </c>
      <c r="W252" s="30">
        <f t="shared" si="1135"/>
        <v>3.6949999999999997E-2</v>
      </c>
      <c r="X252" s="30">
        <f t="shared" si="1126"/>
        <v>0</v>
      </c>
      <c r="Y252" s="30">
        <f t="shared" si="1126"/>
        <v>0</v>
      </c>
      <c r="Z252" s="30">
        <f t="shared" si="1126"/>
        <v>0</v>
      </c>
      <c r="AA252" s="84">
        <f t="shared" si="1108"/>
        <v>799902.5</v>
      </c>
      <c r="AB252" s="32"/>
      <c r="AC252" s="33">
        <f t="shared" si="1090"/>
        <v>1</v>
      </c>
      <c r="AD252" s="15">
        <f t="shared" si="1087"/>
        <v>5.7300000000000005E-4</v>
      </c>
      <c r="AE252" s="33">
        <f t="shared" si="1136"/>
        <v>1.2200000000000003E-2</v>
      </c>
      <c r="AF252" s="33">
        <f t="shared" si="1127"/>
        <v>0</v>
      </c>
      <c r="AG252" s="33">
        <f t="shared" si="1136"/>
        <v>5.8E-4</v>
      </c>
      <c r="AH252" s="33">
        <f t="shared" si="1136"/>
        <v>-4.6999999999999999E-4</v>
      </c>
      <c r="AI252" s="30">
        <f t="shared" si="1137"/>
        <v>7.5000000000000002E-4</v>
      </c>
      <c r="AJ252" s="30">
        <f t="shared" si="1137"/>
        <v>0.46</v>
      </c>
      <c r="AK252" s="76">
        <f t="shared" si="1128"/>
        <v>0</v>
      </c>
      <c r="AL252" s="76">
        <f t="shared" si="1138"/>
        <v>0</v>
      </c>
      <c r="AM252" s="76">
        <f t="shared" si="1138"/>
        <v>6.7024E-2</v>
      </c>
      <c r="AN252" s="76">
        <f t="shared" si="1138"/>
        <v>0.109636</v>
      </c>
      <c r="AO252" s="77">
        <f t="shared" si="1139"/>
        <v>17</v>
      </c>
      <c r="AP252" s="78">
        <f t="shared" si="1140"/>
        <v>1.73</v>
      </c>
      <c r="AQ252" s="90">
        <f t="shared" si="1141"/>
        <v>0</v>
      </c>
      <c r="AR252" s="77">
        <f t="shared" si="1109"/>
        <v>178386.53</v>
      </c>
      <c r="AS252" s="77">
        <f t="shared" si="1110"/>
        <v>407429.03</v>
      </c>
      <c r="AT252" s="77">
        <f t="shared" si="1129"/>
        <v>71976.412439800013</v>
      </c>
      <c r="AU252" s="27"/>
      <c r="AV252" s="79">
        <f>+AV249</f>
        <v>0.85</v>
      </c>
      <c r="AW252" s="79"/>
      <c r="AX252" s="79">
        <f t="shared" si="881"/>
        <v>1</v>
      </c>
      <c r="AY252" s="72">
        <f t="shared" si="1112"/>
        <v>10000000</v>
      </c>
      <c r="AZ252" s="72">
        <f t="shared" si="1113"/>
        <v>2410000</v>
      </c>
      <c r="BA252" s="27"/>
      <c r="BB252" s="29">
        <f t="shared" ref="BB252:BG252" si="1145">BB251</f>
        <v>1353</v>
      </c>
      <c r="BC252" s="30">
        <f t="shared" si="1145"/>
        <v>3.644E-2</v>
      </c>
      <c r="BD252" s="30">
        <f t="shared" si="1145"/>
        <v>3.644E-2</v>
      </c>
      <c r="BE252" s="30">
        <f t="shared" si="1145"/>
        <v>0</v>
      </c>
      <c r="BF252" s="30">
        <f t="shared" si="1145"/>
        <v>0</v>
      </c>
      <c r="BG252" s="30">
        <f t="shared" si="1145"/>
        <v>0</v>
      </c>
      <c r="BH252" s="84">
        <f t="shared" si="1114"/>
        <v>878973.4</v>
      </c>
      <c r="BI252" s="33">
        <f t="shared" si="1115"/>
        <v>0</v>
      </c>
      <c r="BJ252" s="33">
        <f t="shared" si="1115"/>
        <v>1</v>
      </c>
      <c r="BK252" s="33">
        <f t="shared" si="1115"/>
        <v>5.7300000000000005E-4</v>
      </c>
      <c r="BL252" s="33">
        <f t="shared" si="1115"/>
        <v>1.2200000000000003E-2</v>
      </c>
      <c r="BM252" s="33">
        <f t="shared" si="1115"/>
        <v>0</v>
      </c>
      <c r="BN252" s="33">
        <f t="shared" si="1115"/>
        <v>5.8E-4</v>
      </c>
      <c r="BO252" s="33">
        <f t="shared" si="1076"/>
        <v>-4.6999999999999999E-4</v>
      </c>
      <c r="BP252" s="33">
        <f t="shared" si="1077"/>
        <v>7.5000000000000002E-4</v>
      </c>
      <c r="BQ252" s="33">
        <f t="shared" si="1078"/>
        <v>0.46</v>
      </c>
      <c r="BR252" s="33">
        <f t="shared" si="1117"/>
        <v>0</v>
      </c>
      <c r="BS252" s="116">
        <f t="shared" si="1079"/>
        <v>0</v>
      </c>
      <c r="BT252" s="122">
        <f t="shared" si="1079"/>
        <v>1.5</v>
      </c>
      <c r="BU252" s="33">
        <f t="shared" si="849"/>
        <v>0</v>
      </c>
      <c r="BV252" s="33">
        <f t="shared" si="1131"/>
        <v>6.7024E-2</v>
      </c>
      <c r="BW252" s="33">
        <f t="shared" si="1131"/>
        <v>0.109636</v>
      </c>
      <c r="BX252" s="77">
        <f t="shared" si="1143"/>
        <v>21.27</v>
      </c>
      <c r="BY252" s="77">
        <f t="shared" si="1144"/>
        <v>1.89</v>
      </c>
      <c r="BZ252" s="90">
        <f t="shared" si="1132"/>
        <v>0</v>
      </c>
      <c r="CA252" s="77">
        <f t="shared" si="1032"/>
        <v>208386.53</v>
      </c>
      <c r="CB252" s="77">
        <f t="shared" si="1118"/>
        <v>516499.92999999993</v>
      </c>
      <c r="CC252" s="77">
        <f t="shared" si="1133"/>
        <v>91244.877633799988</v>
      </c>
      <c r="CD252" s="77"/>
      <c r="CE252" s="27"/>
      <c r="CF252" s="79">
        <f>+CF249</f>
        <v>0</v>
      </c>
      <c r="CG252" s="79"/>
      <c r="CH252" s="79">
        <f t="shared" si="1120"/>
        <v>1</v>
      </c>
      <c r="CI252" s="72">
        <f t="shared" si="1066"/>
        <v>12410000</v>
      </c>
      <c r="CJ252" s="72">
        <f t="shared" si="1121"/>
        <v>0</v>
      </c>
      <c r="CK252" s="27"/>
      <c r="CL252" s="27"/>
      <c r="CM252" s="87"/>
      <c r="CN252" s="27">
        <f t="shared" si="1122"/>
        <v>-1.45</v>
      </c>
      <c r="CO252" s="27">
        <f t="shared" si="1103"/>
        <v>-29000</v>
      </c>
      <c r="CP252" s="27"/>
      <c r="CQ252" s="27"/>
      <c r="CR252" s="27"/>
      <c r="CS252" s="27"/>
      <c r="CT252" s="27"/>
      <c r="CU252" s="27"/>
      <c r="CV252" s="27"/>
      <c r="CW252" s="27"/>
      <c r="CX252" s="27"/>
      <c r="CY252" s="27"/>
      <c r="CZ252" s="27"/>
      <c r="DA252" s="27"/>
      <c r="DB252" s="27"/>
      <c r="DC252" s="27"/>
      <c r="DD252" s="27"/>
      <c r="DE252" s="27"/>
      <c r="DF252" s="27"/>
      <c r="DG252" s="27"/>
      <c r="DH252" s="27"/>
      <c r="DI252" s="27"/>
      <c r="DJ252" s="27"/>
      <c r="DK252" s="27"/>
      <c r="DL252" s="27"/>
      <c r="DM252" s="27"/>
      <c r="DN252" s="27"/>
      <c r="DO252" s="27"/>
      <c r="DP252" s="27"/>
      <c r="DQ252" s="27"/>
      <c r="DR252" s="27"/>
      <c r="DS252" s="27"/>
      <c r="DT252" s="27"/>
      <c r="DU252" s="27"/>
      <c r="DV252" s="27"/>
      <c r="DW252" s="27"/>
      <c r="DX252" s="27"/>
      <c r="DY252" s="27"/>
      <c r="DZ252" s="27"/>
      <c r="EA252" s="27"/>
      <c r="EB252" s="27"/>
      <c r="EC252" s="27"/>
      <c r="ED252" s="27"/>
      <c r="EE252" s="27"/>
      <c r="EF252" s="27"/>
      <c r="EG252" s="27"/>
      <c r="EH252" s="27"/>
      <c r="EI252" s="27"/>
      <c r="EJ252" s="27"/>
      <c r="EK252" s="27"/>
      <c r="EL252" s="27"/>
      <c r="EM252" s="27"/>
      <c r="EN252" s="27"/>
      <c r="EO252" s="27"/>
      <c r="EP252" s="27"/>
      <c r="EQ252" s="27"/>
      <c r="ER252" s="27"/>
      <c r="ES252" s="27"/>
      <c r="ET252" s="27"/>
      <c r="EU252" s="27"/>
      <c r="EV252" s="27"/>
      <c r="EW252" s="27"/>
      <c r="EX252" s="27"/>
      <c r="EY252" s="27"/>
      <c r="EZ252" s="27"/>
      <c r="FA252" s="27"/>
      <c r="FB252" s="27"/>
      <c r="FC252" s="27"/>
      <c r="FD252" s="27"/>
      <c r="FE252" s="27"/>
      <c r="FF252" s="27"/>
      <c r="FG252" s="27"/>
      <c r="FH252" s="27"/>
      <c r="FI252" s="27"/>
      <c r="FJ252" s="27"/>
      <c r="FK252" s="27"/>
      <c r="FL252" s="27"/>
      <c r="FM252" s="27"/>
      <c r="FN252" s="27"/>
      <c r="FO252" s="27"/>
      <c r="FP252" s="27"/>
      <c r="FQ252" s="27"/>
      <c r="FR252" s="27"/>
      <c r="FS252" s="27"/>
      <c r="FT252" s="27"/>
      <c r="FU252" s="27"/>
      <c r="FV252" s="27"/>
      <c r="FW252" s="27"/>
      <c r="FX252" s="27"/>
      <c r="FY252" s="27"/>
      <c r="FZ252" s="27"/>
      <c r="GA252" s="27"/>
      <c r="GB252" s="27"/>
      <c r="GC252" s="27"/>
      <c r="GD252" s="27"/>
      <c r="GE252" s="27"/>
      <c r="GF252" s="27"/>
      <c r="GG252" s="27"/>
      <c r="GH252" s="27"/>
      <c r="GI252" s="27"/>
      <c r="GJ252" s="27"/>
      <c r="GK252" s="27"/>
      <c r="GL252" s="27"/>
      <c r="GM252" s="27"/>
      <c r="GN252" s="27"/>
      <c r="GO252" s="27"/>
      <c r="GP252" s="27"/>
      <c r="GQ252" s="27"/>
      <c r="GR252" s="27"/>
      <c r="GS252" s="27"/>
      <c r="GT252" s="27"/>
      <c r="GU252" s="27"/>
      <c r="GV252" s="27"/>
      <c r="GW252" s="27"/>
      <c r="GX252" s="27"/>
      <c r="GY252" s="27"/>
      <c r="GZ252" s="27"/>
      <c r="HA252" s="27"/>
      <c r="HB252" s="27"/>
      <c r="HC252" s="27"/>
      <c r="HD252" s="27"/>
      <c r="HE252" s="27"/>
      <c r="HF252" s="27"/>
      <c r="HG252" s="27"/>
      <c r="HH252" s="27"/>
      <c r="HI252" s="27"/>
      <c r="HJ252" s="27"/>
      <c r="HK252" s="27"/>
      <c r="HL252" s="27"/>
      <c r="HM252" s="27"/>
      <c r="HN252" s="27"/>
      <c r="HO252" s="27"/>
      <c r="HP252" s="27"/>
      <c r="HQ252" s="27"/>
      <c r="HR252" s="27"/>
      <c r="HS252" s="27"/>
      <c r="HT252" s="27"/>
      <c r="HU252" s="27"/>
      <c r="HV252" s="27"/>
      <c r="HW252" s="27"/>
      <c r="HX252" s="27"/>
      <c r="HY252" s="27"/>
      <c r="HZ252" s="27"/>
      <c r="IA252" s="27"/>
      <c r="IB252" s="27"/>
      <c r="IC252" s="27"/>
      <c r="ID252" s="27"/>
      <c r="IE252" s="27"/>
      <c r="IF252" s="27"/>
      <c r="IG252" s="27"/>
      <c r="IH252" s="27"/>
    </row>
    <row r="253" spans="1:242">
      <c r="A253" s="28" t="e">
        <f t="shared" si="1123"/>
        <v>#REF!</v>
      </c>
      <c r="B253" s="27"/>
      <c r="C253" s="28"/>
      <c r="D253" s="27"/>
      <c r="E253" s="18"/>
      <c r="F253" s="27"/>
      <c r="G253" s="72">
        <v>5000</v>
      </c>
      <c r="H253" s="72"/>
      <c r="I253" s="72">
        <v>500</v>
      </c>
      <c r="J253" s="71"/>
      <c r="K253" s="72">
        <f t="shared" si="1104"/>
        <v>3102500</v>
      </c>
      <c r="L253" s="73"/>
      <c r="M253" s="23">
        <f t="shared" si="1105"/>
        <v>264779.0726816</v>
      </c>
      <c r="N253" s="23"/>
      <c r="O253" s="130">
        <f t="shared" si="1134"/>
        <v>289708.0408968</v>
      </c>
      <c r="P253" s="74"/>
      <c r="Q253" s="23">
        <f t="shared" si="1124"/>
        <v>24928.97</v>
      </c>
      <c r="R253" s="65"/>
      <c r="S253" s="26">
        <f t="shared" si="1125"/>
        <v>9.4E-2</v>
      </c>
      <c r="T253" s="27"/>
      <c r="U253" s="29">
        <f t="shared" si="1126"/>
        <v>1353</v>
      </c>
      <c r="V253" s="30">
        <f t="shared" si="1135"/>
        <v>3.6949999999999997E-2</v>
      </c>
      <c r="W253" s="30">
        <f t="shared" si="1135"/>
        <v>3.6949999999999997E-2</v>
      </c>
      <c r="X253" s="30">
        <f t="shared" si="1126"/>
        <v>0</v>
      </c>
      <c r="Y253" s="30">
        <f t="shared" si="1126"/>
        <v>0</v>
      </c>
      <c r="Z253" s="30">
        <f t="shared" si="1126"/>
        <v>0</v>
      </c>
      <c r="AA253" s="84">
        <f t="shared" si="1108"/>
        <v>201855.38</v>
      </c>
      <c r="AB253" s="32"/>
      <c r="AC253" s="33">
        <f t="shared" si="1090"/>
        <v>1</v>
      </c>
      <c r="AD253" s="15">
        <f t="shared" si="1087"/>
        <v>5.7300000000000005E-4</v>
      </c>
      <c r="AE253" s="33">
        <f t="shared" si="1136"/>
        <v>1.2200000000000003E-2</v>
      </c>
      <c r="AF253" s="33">
        <f t="shared" si="1127"/>
        <v>0</v>
      </c>
      <c r="AG253" s="33">
        <f t="shared" si="1136"/>
        <v>5.8E-4</v>
      </c>
      <c r="AH253" s="33">
        <f t="shared" si="1136"/>
        <v>-4.6999999999999999E-4</v>
      </c>
      <c r="AI253" s="30">
        <f t="shared" si="1137"/>
        <v>7.5000000000000002E-4</v>
      </c>
      <c r="AJ253" s="30">
        <f t="shared" si="1137"/>
        <v>0.46</v>
      </c>
      <c r="AK253" s="76">
        <f t="shared" si="1128"/>
        <v>0</v>
      </c>
      <c r="AL253" s="76">
        <f t="shared" si="1138"/>
        <v>0</v>
      </c>
      <c r="AM253" s="76">
        <f t="shared" si="1138"/>
        <v>6.7024E-2</v>
      </c>
      <c r="AN253" s="76">
        <f t="shared" si="1138"/>
        <v>0.109636</v>
      </c>
      <c r="AO253" s="77">
        <f t="shared" si="1139"/>
        <v>17</v>
      </c>
      <c r="AP253" s="78">
        <f t="shared" si="1140"/>
        <v>1.73</v>
      </c>
      <c r="AQ253" s="90">
        <f t="shared" si="1141"/>
        <v>0</v>
      </c>
      <c r="AR253" s="77">
        <f t="shared" si="1109"/>
        <v>44597.38</v>
      </c>
      <c r="AS253" s="77">
        <f t="shared" si="1110"/>
        <v>103737.76</v>
      </c>
      <c r="AT253" s="77">
        <f t="shared" si="1129"/>
        <v>18326.3126816</v>
      </c>
      <c r="AU253" s="27"/>
      <c r="AV253" s="79">
        <f>+AV249</f>
        <v>0.85</v>
      </c>
      <c r="AW253" s="79"/>
      <c r="AX253" s="79">
        <f t="shared" si="881"/>
        <v>1</v>
      </c>
      <c r="AY253" s="72">
        <f t="shared" si="1112"/>
        <v>2500000</v>
      </c>
      <c r="AZ253" s="72">
        <f t="shared" si="1113"/>
        <v>602500</v>
      </c>
      <c r="BA253" s="27"/>
      <c r="BB253" s="29">
        <f t="shared" ref="BB253:BG253" si="1146">BB252</f>
        <v>1353</v>
      </c>
      <c r="BC253" s="30">
        <f t="shared" si="1146"/>
        <v>3.644E-2</v>
      </c>
      <c r="BD253" s="30">
        <f t="shared" si="1146"/>
        <v>3.644E-2</v>
      </c>
      <c r="BE253" s="30">
        <f t="shared" si="1146"/>
        <v>0</v>
      </c>
      <c r="BF253" s="30">
        <f t="shared" si="1146"/>
        <v>0</v>
      </c>
      <c r="BG253" s="30">
        <f t="shared" si="1146"/>
        <v>0</v>
      </c>
      <c r="BH253" s="84">
        <f t="shared" si="1114"/>
        <v>221703.1</v>
      </c>
      <c r="BI253" s="33">
        <f t="shared" si="1115"/>
        <v>0</v>
      </c>
      <c r="BJ253" s="33">
        <f t="shared" si="1115"/>
        <v>1</v>
      </c>
      <c r="BK253" s="33">
        <f t="shared" si="1115"/>
        <v>5.7300000000000005E-4</v>
      </c>
      <c r="BL253" s="33">
        <f t="shared" si="1115"/>
        <v>1.2200000000000003E-2</v>
      </c>
      <c r="BM253" s="33">
        <f t="shared" si="1115"/>
        <v>0</v>
      </c>
      <c r="BN253" s="33">
        <f t="shared" si="1115"/>
        <v>5.8E-4</v>
      </c>
      <c r="BO253" s="33">
        <f t="shared" si="1076"/>
        <v>-4.6999999999999999E-4</v>
      </c>
      <c r="BP253" s="33">
        <f t="shared" si="1077"/>
        <v>7.5000000000000002E-4</v>
      </c>
      <c r="BQ253" s="33">
        <f t="shared" si="1078"/>
        <v>0.46</v>
      </c>
      <c r="BR253" s="33">
        <f t="shared" si="1117"/>
        <v>0</v>
      </c>
      <c r="BS253" s="116">
        <f t="shared" ref="BS253:BT256" si="1147">BS252</f>
        <v>0</v>
      </c>
      <c r="BT253" s="122">
        <f t="shared" si="1147"/>
        <v>1.5</v>
      </c>
      <c r="BU253" s="33">
        <f t="shared" si="849"/>
        <v>0</v>
      </c>
      <c r="BV253" s="33">
        <f t="shared" si="1131"/>
        <v>6.7024E-2</v>
      </c>
      <c r="BW253" s="33">
        <f t="shared" si="1131"/>
        <v>0.109636</v>
      </c>
      <c r="BX253" s="77">
        <f t="shared" si="1143"/>
        <v>21.27</v>
      </c>
      <c r="BY253" s="77">
        <f t="shared" si="1144"/>
        <v>1.89</v>
      </c>
      <c r="BZ253" s="90">
        <f t="shared" si="1132"/>
        <v>0</v>
      </c>
      <c r="CA253" s="77">
        <f t="shared" si="1032"/>
        <v>52097.38</v>
      </c>
      <c r="CB253" s="77">
        <f t="shared" si="1118"/>
        <v>131085.47999999998</v>
      </c>
      <c r="CC253" s="77">
        <f t="shared" si="1133"/>
        <v>23157.560896799994</v>
      </c>
      <c r="CD253" s="77"/>
      <c r="CE253" s="27"/>
      <c r="CF253" s="79">
        <f>+CF249</f>
        <v>0</v>
      </c>
      <c r="CG253" s="79"/>
      <c r="CH253" s="79">
        <f t="shared" si="1120"/>
        <v>1</v>
      </c>
      <c r="CI253" s="72">
        <f t="shared" si="1066"/>
        <v>3102500</v>
      </c>
      <c r="CJ253" s="72">
        <f t="shared" si="1121"/>
        <v>0</v>
      </c>
      <c r="CK253" s="27"/>
      <c r="CL253" s="27"/>
      <c r="CM253" s="87"/>
      <c r="CN253" s="27">
        <f t="shared" si="1122"/>
        <v>-1.45</v>
      </c>
      <c r="CO253" s="27">
        <f t="shared" si="1103"/>
        <v>-7250</v>
      </c>
      <c r="CP253" s="27"/>
      <c r="CQ253" s="27"/>
      <c r="CR253" s="27"/>
      <c r="CS253" s="27"/>
      <c r="CT253" s="27"/>
      <c r="CU253" s="27"/>
      <c r="CV253" s="27"/>
      <c r="CW253" s="27"/>
      <c r="CX253" s="27"/>
      <c r="CY253" s="27"/>
      <c r="CZ253" s="27"/>
      <c r="DA253" s="27"/>
      <c r="DB253" s="27"/>
      <c r="DC253" s="27"/>
      <c r="DD253" s="27"/>
      <c r="DE253" s="27"/>
      <c r="DF253" s="27"/>
      <c r="DG253" s="27"/>
      <c r="DH253" s="27"/>
      <c r="DI253" s="27"/>
      <c r="DJ253" s="27"/>
      <c r="DK253" s="27"/>
      <c r="DL253" s="27"/>
      <c r="DM253" s="27"/>
      <c r="DN253" s="27"/>
      <c r="DO253" s="27"/>
      <c r="DP253" s="27"/>
      <c r="DQ253" s="27"/>
      <c r="DR253" s="27"/>
      <c r="DS253" s="27"/>
      <c r="DT253" s="27"/>
      <c r="DU253" s="27"/>
      <c r="DV253" s="27"/>
      <c r="DW253" s="27"/>
      <c r="DX253" s="27"/>
      <c r="DY253" s="27"/>
      <c r="DZ253" s="27"/>
      <c r="EA253" s="27"/>
      <c r="EB253" s="27"/>
      <c r="EC253" s="27"/>
      <c r="ED253" s="27"/>
      <c r="EE253" s="27"/>
      <c r="EF253" s="27"/>
      <c r="EG253" s="27"/>
      <c r="EH253" s="27"/>
      <c r="EI253" s="27"/>
      <c r="EJ253" s="27"/>
      <c r="EK253" s="27"/>
      <c r="EL253" s="27"/>
      <c r="EM253" s="27"/>
      <c r="EN253" s="27"/>
      <c r="EO253" s="27"/>
      <c r="EP253" s="27"/>
      <c r="EQ253" s="27"/>
      <c r="ER253" s="27"/>
      <c r="ES253" s="27"/>
      <c r="ET253" s="27"/>
      <c r="EU253" s="27"/>
      <c r="EV253" s="27"/>
      <c r="EW253" s="27"/>
      <c r="EX253" s="27"/>
      <c r="EY253" s="27"/>
      <c r="EZ253" s="27"/>
      <c r="FA253" s="27"/>
      <c r="FB253" s="27"/>
      <c r="FC253" s="27"/>
      <c r="FD253" s="27"/>
      <c r="FE253" s="27"/>
      <c r="FF253" s="27"/>
      <c r="FG253" s="27"/>
      <c r="FH253" s="27"/>
      <c r="FI253" s="27"/>
      <c r="FJ253" s="27"/>
      <c r="FK253" s="27"/>
      <c r="FL253" s="27"/>
      <c r="FM253" s="27"/>
      <c r="FN253" s="27"/>
      <c r="FO253" s="27"/>
      <c r="FP253" s="27"/>
      <c r="FQ253" s="27"/>
      <c r="FR253" s="27"/>
      <c r="FS253" s="27"/>
      <c r="FT253" s="27"/>
      <c r="FU253" s="27"/>
      <c r="FV253" s="27"/>
      <c r="FW253" s="27"/>
      <c r="FX253" s="27"/>
      <c r="FY253" s="27"/>
      <c r="FZ253" s="27"/>
      <c r="GA253" s="27"/>
      <c r="GB253" s="27"/>
      <c r="GC253" s="27"/>
      <c r="GD253" s="27"/>
      <c r="GE253" s="27"/>
      <c r="GF253" s="27"/>
      <c r="GG253" s="27"/>
      <c r="GH253" s="27"/>
      <c r="GI253" s="27"/>
      <c r="GJ253" s="27"/>
      <c r="GK253" s="27"/>
      <c r="GL253" s="27"/>
      <c r="GM253" s="27"/>
      <c r="GN253" s="27"/>
      <c r="GO253" s="27"/>
      <c r="GP253" s="27"/>
      <c r="GQ253" s="27"/>
      <c r="GR253" s="27"/>
      <c r="GS253" s="27"/>
      <c r="GT253" s="27"/>
      <c r="GU253" s="27"/>
      <c r="GV253" s="27"/>
      <c r="GW253" s="27"/>
      <c r="GX253" s="27"/>
      <c r="GY253" s="27"/>
      <c r="GZ253" s="27"/>
      <c r="HA253" s="27"/>
      <c r="HB253" s="27"/>
      <c r="HC253" s="27"/>
      <c r="HD253" s="27"/>
      <c r="HE253" s="27"/>
      <c r="HF253" s="27"/>
      <c r="HG253" s="27"/>
      <c r="HH253" s="27"/>
      <c r="HI253" s="27"/>
      <c r="HJ253" s="27"/>
      <c r="HK253" s="27"/>
      <c r="HL253" s="27"/>
      <c r="HM253" s="27"/>
      <c r="HN253" s="27"/>
      <c r="HO253" s="27"/>
      <c r="HP253" s="27"/>
      <c r="HQ253" s="27"/>
      <c r="HR253" s="27"/>
      <c r="HS253" s="27"/>
      <c r="HT253" s="27"/>
      <c r="HU253" s="27"/>
      <c r="HV253" s="27"/>
      <c r="HW253" s="27"/>
      <c r="HX253" s="27"/>
      <c r="HY253" s="27"/>
      <c r="HZ253" s="27"/>
      <c r="IA253" s="27"/>
      <c r="IB253" s="27"/>
      <c r="IC253" s="27"/>
      <c r="ID253" s="27"/>
      <c r="IE253" s="27"/>
      <c r="IF253" s="27"/>
      <c r="IG253" s="27"/>
      <c r="IH253" s="27"/>
    </row>
    <row r="254" spans="1:242">
      <c r="A254" s="28" t="e">
        <f t="shared" si="1123"/>
        <v>#REF!</v>
      </c>
      <c r="B254" s="27"/>
      <c r="C254" s="28"/>
      <c r="D254" s="27"/>
      <c r="E254" s="18"/>
      <c r="F254" s="27"/>
      <c r="G254" s="72">
        <v>10000</v>
      </c>
      <c r="H254" s="72"/>
      <c r="I254" s="72">
        <v>750</v>
      </c>
      <c r="J254" s="71"/>
      <c r="K254" s="72">
        <f t="shared" si="1104"/>
        <v>6205000</v>
      </c>
      <c r="L254" s="73"/>
      <c r="M254" s="23">
        <f t="shared" si="1105"/>
        <v>527456.0422732</v>
      </c>
      <c r="N254" s="23"/>
      <c r="O254" s="130">
        <f t="shared" si="1134"/>
        <v>577266.92407019995</v>
      </c>
      <c r="P254" s="74"/>
      <c r="Q254" s="23">
        <f t="shared" si="1124"/>
        <v>49810.879999999997</v>
      </c>
      <c r="R254" s="65"/>
      <c r="S254" s="26">
        <f t="shared" si="1125"/>
        <v>9.4E-2</v>
      </c>
      <c r="T254" s="27"/>
      <c r="U254" s="29">
        <f t="shared" si="1126"/>
        <v>1353</v>
      </c>
      <c r="V254" s="30">
        <f t="shared" si="1135"/>
        <v>3.6949999999999997E-2</v>
      </c>
      <c r="W254" s="30">
        <f t="shared" si="1135"/>
        <v>3.6949999999999997E-2</v>
      </c>
      <c r="X254" s="30">
        <f t="shared" si="1126"/>
        <v>0</v>
      </c>
      <c r="Y254" s="30">
        <f t="shared" si="1126"/>
        <v>0</v>
      </c>
      <c r="Z254" s="30">
        <f t="shared" si="1126"/>
        <v>0</v>
      </c>
      <c r="AA254" s="84">
        <f t="shared" si="1108"/>
        <v>401925.25</v>
      </c>
      <c r="AB254" s="32"/>
      <c r="AC254" s="33">
        <f t="shared" si="1090"/>
        <v>1</v>
      </c>
      <c r="AD254" s="15">
        <f t="shared" si="1087"/>
        <v>5.7300000000000005E-4</v>
      </c>
      <c r="AE254" s="33">
        <f t="shared" si="1136"/>
        <v>1.2200000000000003E-2</v>
      </c>
      <c r="AF254" s="33">
        <f t="shared" si="1127"/>
        <v>0</v>
      </c>
      <c r="AG254" s="33">
        <f t="shared" si="1136"/>
        <v>5.8E-4</v>
      </c>
      <c r="AH254" s="33">
        <f t="shared" si="1136"/>
        <v>-4.6999999999999999E-4</v>
      </c>
      <c r="AI254" s="30">
        <f t="shared" si="1137"/>
        <v>7.5000000000000002E-4</v>
      </c>
      <c r="AJ254" s="30">
        <f t="shared" si="1137"/>
        <v>0.46</v>
      </c>
      <c r="AK254" s="76">
        <f t="shared" si="1128"/>
        <v>0</v>
      </c>
      <c r="AL254" s="76">
        <f t="shared" si="1138"/>
        <v>0</v>
      </c>
      <c r="AM254" s="76">
        <f t="shared" si="1138"/>
        <v>6.7024E-2</v>
      </c>
      <c r="AN254" s="76">
        <f t="shared" si="1138"/>
        <v>0.109636</v>
      </c>
      <c r="AO254" s="77">
        <f t="shared" si="1139"/>
        <v>17</v>
      </c>
      <c r="AP254" s="78">
        <f t="shared" si="1140"/>
        <v>1.73</v>
      </c>
      <c r="AQ254" s="90">
        <f t="shared" si="1141"/>
        <v>0</v>
      </c>
      <c r="AR254" s="77">
        <f t="shared" si="1109"/>
        <v>89193.77</v>
      </c>
      <c r="AS254" s="77">
        <f t="shared" si="1110"/>
        <v>205689.02</v>
      </c>
      <c r="AT254" s="77">
        <f t="shared" si="1129"/>
        <v>36337.022273199997</v>
      </c>
      <c r="AU254" s="27"/>
      <c r="AV254" s="79">
        <f>+AV249</f>
        <v>0.85</v>
      </c>
      <c r="AW254" s="79"/>
      <c r="AX254" s="79">
        <f t="shared" si="881"/>
        <v>1</v>
      </c>
      <c r="AY254" s="72">
        <f t="shared" si="1112"/>
        <v>5000000</v>
      </c>
      <c r="AZ254" s="72">
        <f t="shared" si="1113"/>
        <v>1205000</v>
      </c>
      <c r="BA254" s="27"/>
      <c r="BB254" s="29">
        <f t="shared" ref="BB254:BG254" si="1148">BB253</f>
        <v>1353</v>
      </c>
      <c r="BC254" s="30">
        <f t="shared" si="1148"/>
        <v>3.644E-2</v>
      </c>
      <c r="BD254" s="30">
        <f t="shared" si="1148"/>
        <v>3.644E-2</v>
      </c>
      <c r="BE254" s="30">
        <f t="shared" si="1148"/>
        <v>0</v>
      </c>
      <c r="BF254" s="30">
        <f t="shared" si="1148"/>
        <v>0</v>
      </c>
      <c r="BG254" s="30">
        <f t="shared" si="1148"/>
        <v>0</v>
      </c>
      <c r="BH254" s="84">
        <f t="shared" si="1114"/>
        <v>441580.7</v>
      </c>
      <c r="BI254" s="33">
        <f t="shared" si="1115"/>
        <v>0</v>
      </c>
      <c r="BJ254" s="33">
        <f t="shared" si="1115"/>
        <v>1</v>
      </c>
      <c r="BK254" s="33">
        <f t="shared" si="1115"/>
        <v>5.7300000000000005E-4</v>
      </c>
      <c r="BL254" s="33">
        <f t="shared" si="1115"/>
        <v>1.2200000000000003E-2</v>
      </c>
      <c r="BM254" s="33">
        <f t="shared" si="1115"/>
        <v>0</v>
      </c>
      <c r="BN254" s="33">
        <f t="shared" si="1115"/>
        <v>5.8E-4</v>
      </c>
      <c r="BO254" s="33">
        <f t="shared" si="1076"/>
        <v>-4.6999999999999999E-4</v>
      </c>
      <c r="BP254" s="33">
        <f t="shared" si="1077"/>
        <v>7.5000000000000002E-4</v>
      </c>
      <c r="BQ254" s="33">
        <f t="shared" si="1078"/>
        <v>0.46</v>
      </c>
      <c r="BR254" s="33">
        <f t="shared" si="1117"/>
        <v>0</v>
      </c>
      <c r="BS254" s="116">
        <f t="shared" si="1147"/>
        <v>0</v>
      </c>
      <c r="BT254" s="122">
        <f t="shared" si="1147"/>
        <v>1.5</v>
      </c>
      <c r="BU254" s="33">
        <f t="shared" si="849"/>
        <v>0</v>
      </c>
      <c r="BV254" s="33">
        <f t="shared" si="1131"/>
        <v>6.7024E-2</v>
      </c>
      <c r="BW254" s="33">
        <f t="shared" si="1131"/>
        <v>0.109636</v>
      </c>
      <c r="BX254" s="77">
        <f t="shared" si="1143"/>
        <v>21.27</v>
      </c>
      <c r="BY254" s="77">
        <f t="shared" si="1144"/>
        <v>1.89</v>
      </c>
      <c r="BZ254" s="90">
        <f t="shared" si="1132"/>
        <v>0</v>
      </c>
      <c r="CA254" s="77">
        <f t="shared" si="1032"/>
        <v>104193.77</v>
      </c>
      <c r="CB254" s="77">
        <f t="shared" si="1118"/>
        <v>260344.46999999997</v>
      </c>
      <c r="CC254" s="77">
        <f t="shared" si="1133"/>
        <v>45992.454070199994</v>
      </c>
      <c r="CD254" s="77"/>
      <c r="CE254" s="27"/>
      <c r="CF254" s="79">
        <f>+CF249</f>
        <v>0</v>
      </c>
      <c r="CG254" s="79"/>
      <c r="CH254" s="79">
        <f t="shared" si="1120"/>
        <v>1</v>
      </c>
      <c r="CI254" s="72">
        <f t="shared" si="1066"/>
        <v>6205000</v>
      </c>
      <c r="CJ254" s="72">
        <f t="shared" si="1121"/>
        <v>0</v>
      </c>
      <c r="CK254" s="27"/>
      <c r="CL254" s="27"/>
      <c r="CM254" s="87"/>
      <c r="CN254" s="27">
        <f t="shared" si="1122"/>
        <v>-1.45</v>
      </c>
      <c r="CO254" s="27">
        <f t="shared" si="1103"/>
        <v>-14500</v>
      </c>
      <c r="CP254" s="27"/>
      <c r="CQ254" s="27"/>
      <c r="CR254" s="27"/>
      <c r="CS254" s="27"/>
      <c r="CT254" s="27"/>
      <c r="CU254" s="27"/>
      <c r="CV254" s="27"/>
      <c r="CW254" s="27"/>
      <c r="CX254" s="27"/>
      <c r="CY254" s="27"/>
      <c r="CZ254" s="27"/>
      <c r="DA254" s="27"/>
      <c r="DB254" s="27"/>
      <c r="DC254" s="27"/>
      <c r="DD254" s="27"/>
      <c r="DE254" s="27"/>
      <c r="DF254" s="27"/>
      <c r="DG254" s="27"/>
      <c r="DH254" s="27"/>
      <c r="DI254" s="27"/>
      <c r="DJ254" s="27"/>
      <c r="DK254" s="27"/>
      <c r="DL254" s="27"/>
      <c r="DM254" s="27"/>
      <c r="DN254" s="27"/>
      <c r="DO254" s="27"/>
      <c r="DP254" s="27"/>
      <c r="DQ254" s="27"/>
      <c r="DR254" s="27"/>
      <c r="DS254" s="27"/>
      <c r="DT254" s="27"/>
      <c r="DU254" s="27"/>
      <c r="DV254" s="27"/>
      <c r="DW254" s="27"/>
      <c r="DX254" s="27"/>
      <c r="DY254" s="27"/>
      <c r="DZ254" s="27"/>
      <c r="EA254" s="27"/>
      <c r="EB254" s="27"/>
      <c r="EC254" s="27"/>
      <c r="ED254" s="27"/>
      <c r="EE254" s="27"/>
      <c r="EF254" s="27"/>
      <c r="EG254" s="27"/>
      <c r="EH254" s="27"/>
      <c r="EI254" s="27"/>
      <c r="EJ254" s="27"/>
      <c r="EK254" s="27"/>
      <c r="EL254" s="27"/>
      <c r="EM254" s="27"/>
      <c r="EN254" s="27"/>
      <c r="EO254" s="27"/>
      <c r="EP254" s="27"/>
      <c r="EQ254" s="27"/>
      <c r="ER254" s="27"/>
      <c r="ES254" s="27"/>
      <c r="ET254" s="27"/>
      <c r="EU254" s="27"/>
      <c r="EV254" s="27"/>
      <c r="EW254" s="27"/>
      <c r="EX254" s="27"/>
      <c r="EY254" s="27"/>
      <c r="EZ254" s="27"/>
      <c r="FA254" s="27"/>
      <c r="FB254" s="27"/>
      <c r="FC254" s="27"/>
      <c r="FD254" s="27"/>
      <c r="FE254" s="27"/>
      <c r="FF254" s="27"/>
      <c r="FG254" s="27"/>
      <c r="FH254" s="27"/>
      <c r="FI254" s="27"/>
      <c r="FJ254" s="27"/>
      <c r="FK254" s="27"/>
      <c r="FL254" s="27"/>
      <c r="FM254" s="27"/>
      <c r="FN254" s="27"/>
      <c r="FO254" s="27"/>
      <c r="FP254" s="27"/>
      <c r="FQ254" s="27"/>
      <c r="FR254" s="27"/>
      <c r="FS254" s="27"/>
      <c r="FT254" s="27"/>
      <c r="FU254" s="27"/>
      <c r="FV254" s="27"/>
      <c r="FW254" s="27"/>
      <c r="FX254" s="27"/>
      <c r="FY254" s="27"/>
      <c r="FZ254" s="27"/>
      <c r="GA254" s="27"/>
      <c r="GB254" s="27"/>
      <c r="GC254" s="27"/>
      <c r="GD254" s="27"/>
      <c r="GE254" s="27"/>
      <c r="GF254" s="27"/>
      <c r="GG254" s="27"/>
      <c r="GH254" s="27"/>
      <c r="GI254" s="27"/>
      <c r="GJ254" s="27"/>
      <c r="GK254" s="27"/>
      <c r="GL254" s="27"/>
      <c r="GM254" s="27"/>
      <c r="GN254" s="27"/>
      <c r="GO254" s="27"/>
      <c r="GP254" s="27"/>
      <c r="GQ254" s="27"/>
      <c r="GR254" s="27"/>
      <c r="GS254" s="27"/>
      <c r="GT254" s="27"/>
      <c r="GU254" s="27"/>
      <c r="GV254" s="27"/>
      <c r="GW254" s="27"/>
      <c r="GX254" s="27"/>
      <c r="GY254" s="27"/>
      <c r="GZ254" s="27"/>
      <c r="HA254" s="27"/>
      <c r="HB254" s="27"/>
      <c r="HC254" s="27"/>
      <c r="HD254" s="27"/>
      <c r="HE254" s="27"/>
      <c r="HF254" s="27"/>
      <c r="HG254" s="27"/>
      <c r="HH254" s="27"/>
      <c r="HI254" s="27"/>
      <c r="HJ254" s="27"/>
      <c r="HK254" s="27"/>
      <c r="HL254" s="27"/>
      <c r="HM254" s="27"/>
      <c r="HN254" s="27"/>
      <c r="HO254" s="27"/>
      <c r="HP254" s="27"/>
      <c r="HQ254" s="27"/>
      <c r="HR254" s="27"/>
      <c r="HS254" s="27"/>
      <c r="HT254" s="27"/>
      <c r="HU254" s="27"/>
      <c r="HV254" s="27"/>
      <c r="HW254" s="27"/>
      <c r="HX254" s="27"/>
      <c r="HY254" s="27"/>
      <c r="HZ254" s="27"/>
      <c r="IA254" s="27"/>
      <c r="IB254" s="27"/>
      <c r="IC254" s="27"/>
      <c r="ID254" s="27"/>
      <c r="IE254" s="27"/>
      <c r="IF254" s="27"/>
      <c r="IG254" s="27"/>
      <c r="IH254" s="27"/>
    </row>
    <row r="255" spans="1:242">
      <c r="A255" s="28" t="e">
        <f t="shared" si="1123"/>
        <v>#REF!</v>
      </c>
      <c r="B255" s="27"/>
      <c r="C255" s="28"/>
      <c r="D255" s="27"/>
      <c r="E255" s="18"/>
      <c r="F255" s="27"/>
      <c r="G255" s="72">
        <v>15000</v>
      </c>
      <c r="H255" s="72"/>
      <c r="I255" s="72">
        <v>1000</v>
      </c>
      <c r="J255" s="71"/>
      <c r="K255" s="72">
        <f t="shared" si="1104"/>
        <v>9307500</v>
      </c>
      <c r="L255" s="73"/>
      <c r="M255" s="23">
        <f t="shared" si="1105"/>
        <v>790133.01186480001</v>
      </c>
      <c r="N255" s="23"/>
      <c r="O255" s="130">
        <f t="shared" si="1134"/>
        <v>864825.79547700007</v>
      </c>
      <c r="P255" s="74"/>
      <c r="Q255" s="23">
        <f t="shared" si="1124"/>
        <v>74692.78</v>
      </c>
      <c r="R255" s="65"/>
      <c r="S255" s="26">
        <f t="shared" si="1125"/>
        <v>9.5000000000000001E-2</v>
      </c>
      <c r="T255" s="27"/>
      <c r="U255" s="29">
        <f t="shared" si="1126"/>
        <v>1353</v>
      </c>
      <c r="V255" s="30">
        <f t="shared" si="1135"/>
        <v>3.6949999999999997E-2</v>
      </c>
      <c r="W255" s="30">
        <f t="shared" si="1135"/>
        <v>3.6949999999999997E-2</v>
      </c>
      <c r="X255" s="30">
        <f t="shared" si="1126"/>
        <v>0</v>
      </c>
      <c r="Y255" s="30">
        <f t="shared" si="1126"/>
        <v>0</v>
      </c>
      <c r="Z255" s="30">
        <f t="shared" si="1126"/>
        <v>0</v>
      </c>
      <c r="AA255" s="84">
        <f t="shared" si="1108"/>
        <v>601995.13</v>
      </c>
      <c r="AB255" s="32"/>
      <c r="AC255" s="33">
        <f t="shared" si="1090"/>
        <v>1</v>
      </c>
      <c r="AD255" s="15">
        <f t="shared" si="1087"/>
        <v>5.7300000000000005E-4</v>
      </c>
      <c r="AE255" s="33">
        <f t="shared" si="1136"/>
        <v>1.2200000000000003E-2</v>
      </c>
      <c r="AF255" s="33">
        <f t="shared" si="1127"/>
        <v>0</v>
      </c>
      <c r="AG255" s="33">
        <f t="shared" si="1136"/>
        <v>5.8E-4</v>
      </c>
      <c r="AH255" s="33">
        <f t="shared" si="1136"/>
        <v>-4.6999999999999999E-4</v>
      </c>
      <c r="AI255" s="30">
        <f t="shared" si="1137"/>
        <v>7.5000000000000002E-4</v>
      </c>
      <c r="AJ255" s="30">
        <f t="shared" si="1137"/>
        <v>0.46</v>
      </c>
      <c r="AK255" s="76">
        <f t="shared" si="1128"/>
        <v>0</v>
      </c>
      <c r="AL255" s="76">
        <f t="shared" si="1138"/>
        <v>0</v>
      </c>
      <c r="AM255" s="76">
        <f t="shared" si="1138"/>
        <v>6.7024E-2</v>
      </c>
      <c r="AN255" s="76">
        <f t="shared" si="1138"/>
        <v>0.109636</v>
      </c>
      <c r="AO255" s="77">
        <f t="shared" si="1139"/>
        <v>17</v>
      </c>
      <c r="AP255" s="78">
        <f t="shared" si="1140"/>
        <v>1.73</v>
      </c>
      <c r="AQ255" s="90">
        <f t="shared" si="1141"/>
        <v>0</v>
      </c>
      <c r="AR255" s="77">
        <f t="shared" si="1109"/>
        <v>133790.15</v>
      </c>
      <c r="AS255" s="77">
        <f t="shared" si="1110"/>
        <v>307640.28000000003</v>
      </c>
      <c r="AT255" s="77">
        <f t="shared" si="1129"/>
        <v>54347.731864800007</v>
      </c>
      <c r="AU255" s="27"/>
      <c r="AV255" s="79">
        <f>+AV249</f>
        <v>0.85</v>
      </c>
      <c r="AW255" s="79"/>
      <c r="AX255" s="79">
        <f t="shared" si="881"/>
        <v>1</v>
      </c>
      <c r="AY255" s="72">
        <f t="shared" si="1112"/>
        <v>7500000</v>
      </c>
      <c r="AZ255" s="72">
        <f t="shared" si="1113"/>
        <v>1807500</v>
      </c>
      <c r="BA255" s="27"/>
      <c r="BB255" s="29">
        <f t="shared" ref="BB255:BG255" si="1149">BB254</f>
        <v>1353</v>
      </c>
      <c r="BC255" s="30">
        <f t="shared" si="1149"/>
        <v>3.644E-2</v>
      </c>
      <c r="BD255" s="30">
        <f t="shared" si="1149"/>
        <v>3.644E-2</v>
      </c>
      <c r="BE255" s="30">
        <f t="shared" si="1149"/>
        <v>0</v>
      </c>
      <c r="BF255" s="30">
        <f t="shared" si="1149"/>
        <v>0</v>
      </c>
      <c r="BG255" s="30">
        <f t="shared" si="1149"/>
        <v>0</v>
      </c>
      <c r="BH255" s="84">
        <f t="shared" si="1114"/>
        <v>661458.30000000005</v>
      </c>
      <c r="BI255" s="33">
        <f t="shared" si="1115"/>
        <v>0</v>
      </c>
      <c r="BJ255" s="33">
        <f t="shared" si="1115"/>
        <v>1</v>
      </c>
      <c r="BK255" s="33">
        <f t="shared" si="1115"/>
        <v>5.7300000000000005E-4</v>
      </c>
      <c r="BL255" s="33">
        <f t="shared" si="1115"/>
        <v>1.2200000000000003E-2</v>
      </c>
      <c r="BM255" s="33">
        <f t="shared" si="1115"/>
        <v>0</v>
      </c>
      <c r="BN255" s="33">
        <f t="shared" si="1115"/>
        <v>5.8E-4</v>
      </c>
      <c r="BO255" s="33">
        <f t="shared" si="1076"/>
        <v>-4.6999999999999999E-4</v>
      </c>
      <c r="BP255" s="33">
        <f t="shared" si="1077"/>
        <v>7.5000000000000002E-4</v>
      </c>
      <c r="BQ255" s="33">
        <f t="shared" si="1078"/>
        <v>0.46</v>
      </c>
      <c r="BR255" s="33">
        <f t="shared" si="1117"/>
        <v>0</v>
      </c>
      <c r="BS255" s="116">
        <f t="shared" si="1147"/>
        <v>0</v>
      </c>
      <c r="BT255" s="122">
        <f t="shared" si="1147"/>
        <v>1.5</v>
      </c>
      <c r="BU255" s="33">
        <f t="shared" si="849"/>
        <v>0</v>
      </c>
      <c r="BV255" s="33">
        <f t="shared" si="1131"/>
        <v>6.7024E-2</v>
      </c>
      <c r="BW255" s="33">
        <f t="shared" si="1131"/>
        <v>0.109636</v>
      </c>
      <c r="BX255" s="77">
        <f t="shared" si="1143"/>
        <v>21.27</v>
      </c>
      <c r="BY255" s="77">
        <f t="shared" si="1144"/>
        <v>1.89</v>
      </c>
      <c r="BZ255" s="90">
        <f t="shared" si="1132"/>
        <v>0</v>
      </c>
      <c r="CA255" s="77">
        <f t="shared" si="1032"/>
        <v>156290.15</v>
      </c>
      <c r="CB255" s="77">
        <f t="shared" si="1118"/>
        <v>389603.45000000007</v>
      </c>
      <c r="CC255" s="77">
        <f t="shared" si="1133"/>
        <v>68827.34547700001</v>
      </c>
      <c r="CD255" s="77"/>
      <c r="CE255" s="27"/>
      <c r="CF255" s="79">
        <f>+CF249</f>
        <v>0</v>
      </c>
      <c r="CG255" s="79"/>
      <c r="CH255" s="79">
        <f t="shared" si="1120"/>
        <v>1</v>
      </c>
      <c r="CI255" s="72">
        <f t="shared" si="1066"/>
        <v>9307500</v>
      </c>
      <c r="CJ255" s="72">
        <f t="shared" si="1121"/>
        <v>0</v>
      </c>
      <c r="CK255" s="27"/>
      <c r="CL255" s="27"/>
      <c r="CM255" s="87"/>
      <c r="CN255" s="27">
        <f t="shared" si="1122"/>
        <v>-1.45</v>
      </c>
      <c r="CO255" s="27">
        <f t="shared" si="1103"/>
        <v>-21750</v>
      </c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7"/>
      <c r="DD255" s="27"/>
      <c r="DE255" s="27"/>
      <c r="DF255" s="27"/>
      <c r="DG255" s="27"/>
      <c r="DH255" s="27"/>
      <c r="DI255" s="27"/>
      <c r="DJ255" s="27"/>
      <c r="DK255" s="27"/>
      <c r="DL255" s="27"/>
      <c r="DM255" s="27"/>
      <c r="DN255" s="27"/>
      <c r="DO255" s="27"/>
      <c r="DP255" s="27"/>
      <c r="DQ255" s="27"/>
      <c r="DR255" s="27"/>
      <c r="DS255" s="27"/>
      <c r="DT255" s="27"/>
      <c r="DU255" s="27"/>
      <c r="DV255" s="27"/>
      <c r="DW255" s="27"/>
      <c r="DX255" s="27"/>
      <c r="DY255" s="27"/>
      <c r="DZ255" s="27"/>
      <c r="EA255" s="27"/>
      <c r="EB255" s="27"/>
      <c r="EC255" s="27"/>
      <c r="ED255" s="27"/>
      <c r="EE255" s="27"/>
      <c r="EF255" s="27"/>
      <c r="EG255" s="27"/>
      <c r="EH255" s="27"/>
      <c r="EI255" s="27"/>
      <c r="EJ255" s="27"/>
      <c r="EK255" s="27"/>
      <c r="EL255" s="27"/>
      <c r="EM255" s="27"/>
      <c r="EN255" s="27"/>
      <c r="EO255" s="27"/>
      <c r="EP255" s="27"/>
      <c r="EQ255" s="27"/>
      <c r="ER255" s="27"/>
      <c r="ES255" s="27"/>
      <c r="ET255" s="27"/>
      <c r="EU255" s="27"/>
      <c r="EV255" s="27"/>
      <c r="EW255" s="27"/>
      <c r="EX255" s="27"/>
      <c r="EY255" s="27"/>
      <c r="EZ255" s="27"/>
      <c r="FA255" s="27"/>
      <c r="FB255" s="27"/>
      <c r="FC255" s="27"/>
      <c r="FD255" s="27"/>
      <c r="FE255" s="27"/>
      <c r="FF255" s="27"/>
      <c r="FG255" s="27"/>
      <c r="FH255" s="27"/>
      <c r="FI255" s="27"/>
      <c r="FJ255" s="27"/>
      <c r="FK255" s="27"/>
      <c r="FL255" s="27"/>
      <c r="FM255" s="27"/>
      <c r="FN255" s="27"/>
      <c r="FO255" s="27"/>
      <c r="FP255" s="27"/>
      <c r="FQ255" s="27"/>
      <c r="FR255" s="27"/>
      <c r="FS255" s="27"/>
      <c r="FT255" s="27"/>
      <c r="FU255" s="27"/>
      <c r="FV255" s="27"/>
      <c r="FW255" s="27"/>
      <c r="FX255" s="27"/>
      <c r="FY255" s="27"/>
      <c r="FZ255" s="27"/>
      <c r="GA255" s="27"/>
      <c r="GB255" s="27"/>
      <c r="GC255" s="27"/>
      <c r="GD255" s="27"/>
      <c r="GE255" s="27"/>
      <c r="GF255" s="27"/>
      <c r="GG255" s="27"/>
      <c r="GH255" s="27"/>
      <c r="GI255" s="27"/>
      <c r="GJ255" s="27"/>
      <c r="GK255" s="27"/>
      <c r="GL255" s="27"/>
      <c r="GM255" s="27"/>
      <c r="GN255" s="27"/>
      <c r="GO255" s="27"/>
      <c r="GP255" s="27"/>
      <c r="GQ255" s="27"/>
      <c r="GR255" s="27"/>
      <c r="GS255" s="27"/>
      <c r="GT255" s="27"/>
      <c r="GU255" s="27"/>
      <c r="GV255" s="27"/>
      <c r="GW255" s="27"/>
      <c r="GX255" s="27"/>
      <c r="GY255" s="27"/>
      <c r="GZ255" s="27"/>
      <c r="HA255" s="27"/>
      <c r="HB255" s="27"/>
      <c r="HC255" s="27"/>
      <c r="HD255" s="27"/>
      <c r="HE255" s="27"/>
      <c r="HF255" s="27"/>
      <c r="HG255" s="27"/>
      <c r="HH255" s="27"/>
      <c r="HI255" s="27"/>
      <c r="HJ255" s="27"/>
      <c r="HK255" s="27"/>
      <c r="HL255" s="27"/>
      <c r="HM255" s="27"/>
      <c r="HN255" s="27"/>
      <c r="HO255" s="27"/>
      <c r="HP255" s="27"/>
      <c r="HQ255" s="27"/>
      <c r="HR255" s="27"/>
      <c r="HS255" s="27"/>
      <c r="HT255" s="27"/>
      <c r="HU255" s="27"/>
      <c r="HV255" s="27"/>
      <c r="HW255" s="27"/>
      <c r="HX255" s="27"/>
      <c r="HY255" s="27"/>
      <c r="HZ255" s="27"/>
      <c r="IA255" s="27"/>
      <c r="IB255" s="27"/>
      <c r="IC255" s="27"/>
      <c r="ID255" s="27"/>
      <c r="IE255" s="27"/>
      <c r="IF255" s="27"/>
      <c r="IG255" s="27"/>
      <c r="IH255" s="27"/>
    </row>
    <row r="256" spans="1:242">
      <c r="A256" s="28" t="e">
        <f t="shared" si="1123"/>
        <v>#REF!</v>
      </c>
      <c r="B256" s="27"/>
      <c r="C256" s="28"/>
      <c r="D256" s="27"/>
      <c r="E256" s="18"/>
      <c r="F256" s="27"/>
      <c r="G256" s="72">
        <v>20000</v>
      </c>
      <c r="H256" s="72"/>
      <c r="I256" s="72">
        <v>1000</v>
      </c>
      <c r="J256" s="71"/>
      <c r="K256" s="72">
        <f t="shared" si="1104"/>
        <v>12410000</v>
      </c>
      <c r="L256" s="73"/>
      <c r="M256" s="23">
        <f t="shared" si="1105"/>
        <v>1052301.0642398</v>
      </c>
      <c r="N256" s="23"/>
      <c r="O256" s="130">
        <f t="shared" si="1134"/>
        <v>1151828.6950337999</v>
      </c>
      <c r="P256" s="74"/>
      <c r="Q256" s="23">
        <f t="shared" si="1124"/>
        <v>99527.63</v>
      </c>
      <c r="R256" s="65"/>
      <c r="S256" s="26">
        <f t="shared" si="1125"/>
        <v>9.5000000000000001E-2</v>
      </c>
      <c r="T256" s="27"/>
      <c r="U256" s="29">
        <f t="shared" si="1126"/>
        <v>1353</v>
      </c>
      <c r="V256" s="30">
        <f t="shared" si="1135"/>
        <v>3.6949999999999997E-2</v>
      </c>
      <c r="W256" s="30">
        <f t="shared" si="1135"/>
        <v>3.6949999999999997E-2</v>
      </c>
      <c r="X256" s="30">
        <f t="shared" si="1126"/>
        <v>0</v>
      </c>
      <c r="Y256" s="30">
        <f t="shared" si="1126"/>
        <v>0</v>
      </c>
      <c r="Z256" s="30">
        <f t="shared" si="1126"/>
        <v>0</v>
      </c>
      <c r="AA256" s="84">
        <f t="shared" si="1108"/>
        <v>801632.5</v>
      </c>
      <c r="AB256" s="32"/>
      <c r="AC256" s="33">
        <f t="shared" si="1090"/>
        <v>1</v>
      </c>
      <c r="AD256" s="15">
        <f t="shared" si="1087"/>
        <v>5.7300000000000005E-4</v>
      </c>
      <c r="AE256" s="33">
        <f t="shared" si="1136"/>
        <v>1.2200000000000003E-2</v>
      </c>
      <c r="AF256" s="33">
        <f t="shared" si="1127"/>
        <v>0</v>
      </c>
      <c r="AG256" s="33">
        <f t="shared" si="1136"/>
        <v>5.8E-4</v>
      </c>
      <c r="AH256" s="33">
        <f t="shared" si="1136"/>
        <v>-4.6999999999999999E-4</v>
      </c>
      <c r="AI256" s="30">
        <f t="shared" si="1137"/>
        <v>7.5000000000000002E-4</v>
      </c>
      <c r="AJ256" s="30">
        <f t="shared" si="1137"/>
        <v>0.46</v>
      </c>
      <c r="AK256" s="76">
        <f t="shared" si="1128"/>
        <v>0</v>
      </c>
      <c r="AL256" s="76">
        <f t="shared" si="1138"/>
        <v>0</v>
      </c>
      <c r="AM256" s="76">
        <f t="shared" si="1138"/>
        <v>6.7024E-2</v>
      </c>
      <c r="AN256" s="76">
        <f t="shared" si="1138"/>
        <v>0.109636</v>
      </c>
      <c r="AO256" s="77">
        <f t="shared" si="1139"/>
        <v>17</v>
      </c>
      <c r="AP256" s="78">
        <f t="shared" si="1140"/>
        <v>1.73</v>
      </c>
      <c r="AQ256" s="90">
        <f t="shared" si="1141"/>
        <v>0</v>
      </c>
      <c r="AR256" s="77">
        <f t="shared" si="1109"/>
        <v>178386.53</v>
      </c>
      <c r="AS256" s="77">
        <f t="shared" si="1110"/>
        <v>409159.03</v>
      </c>
      <c r="AT256" s="77">
        <f t="shared" si="1129"/>
        <v>72282.034239800007</v>
      </c>
      <c r="AU256" s="27"/>
      <c r="AV256" s="79">
        <f>+AV249</f>
        <v>0.85</v>
      </c>
      <c r="AW256" s="79"/>
      <c r="AX256" s="79">
        <f t="shared" si="881"/>
        <v>1</v>
      </c>
      <c r="AY256" s="72">
        <f t="shared" si="1112"/>
        <v>10000000</v>
      </c>
      <c r="AZ256" s="72">
        <f t="shared" si="1113"/>
        <v>2410000</v>
      </c>
      <c r="BA256" s="27"/>
      <c r="BB256" s="29">
        <f t="shared" ref="BB256:BG256" si="1150">BB255</f>
        <v>1353</v>
      </c>
      <c r="BC256" s="30">
        <f t="shared" si="1150"/>
        <v>3.644E-2</v>
      </c>
      <c r="BD256" s="30">
        <f t="shared" si="1150"/>
        <v>3.644E-2</v>
      </c>
      <c r="BE256" s="30">
        <f t="shared" si="1150"/>
        <v>0</v>
      </c>
      <c r="BF256" s="30">
        <f t="shared" si="1150"/>
        <v>0</v>
      </c>
      <c r="BG256" s="30">
        <f t="shared" si="1150"/>
        <v>0</v>
      </c>
      <c r="BH256" s="84">
        <f t="shared" si="1114"/>
        <v>880863.4</v>
      </c>
      <c r="BI256" s="33">
        <f t="shared" si="1115"/>
        <v>0</v>
      </c>
      <c r="BJ256" s="33">
        <f t="shared" si="1115"/>
        <v>1</v>
      </c>
      <c r="BK256" s="33">
        <f t="shared" si="1115"/>
        <v>5.7300000000000005E-4</v>
      </c>
      <c r="BL256" s="33">
        <f t="shared" si="1115"/>
        <v>1.2200000000000003E-2</v>
      </c>
      <c r="BM256" s="33">
        <f t="shared" si="1115"/>
        <v>0</v>
      </c>
      <c r="BN256" s="33">
        <f t="shared" si="1115"/>
        <v>5.8E-4</v>
      </c>
      <c r="BO256" s="33">
        <f t="shared" si="1076"/>
        <v>-4.6999999999999999E-4</v>
      </c>
      <c r="BP256" s="33">
        <f t="shared" si="1077"/>
        <v>7.5000000000000002E-4</v>
      </c>
      <c r="BQ256" s="33">
        <f t="shared" si="1078"/>
        <v>0.46</v>
      </c>
      <c r="BR256" s="33">
        <f t="shared" si="1117"/>
        <v>0</v>
      </c>
      <c r="BS256" s="116">
        <f t="shared" si="1147"/>
        <v>0</v>
      </c>
      <c r="BT256" s="122">
        <f t="shared" si="1147"/>
        <v>1.5</v>
      </c>
      <c r="BU256" s="33">
        <f t="shared" si="849"/>
        <v>0</v>
      </c>
      <c r="BV256" s="33">
        <f t="shared" si="1131"/>
        <v>6.7024E-2</v>
      </c>
      <c r="BW256" s="33">
        <f t="shared" si="1131"/>
        <v>0.109636</v>
      </c>
      <c r="BX256" s="77">
        <f t="shared" si="1143"/>
        <v>21.27</v>
      </c>
      <c r="BY256" s="77">
        <f t="shared" si="1144"/>
        <v>1.89</v>
      </c>
      <c r="BZ256" s="90">
        <f t="shared" si="1132"/>
        <v>0</v>
      </c>
      <c r="CA256" s="77">
        <f t="shared" si="1032"/>
        <v>208386.53</v>
      </c>
      <c r="CB256" s="77">
        <f t="shared" si="1118"/>
        <v>518389.92999999993</v>
      </c>
      <c r="CC256" s="77">
        <f t="shared" si="1133"/>
        <v>91578.76503379998</v>
      </c>
      <c r="CD256" s="77"/>
      <c r="CE256" s="27"/>
      <c r="CF256" s="79">
        <f>+CF249</f>
        <v>0</v>
      </c>
      <c r="CG256" s="79"/>
      <c r="CH256" s="79">
        <f t="shared" si="1120"/>
        <v>1</v>
      </c>
      <c r="CI256" s="72">
        <f t="shared" si="1066"/>
        <v>12410000</v>
      </c>
      <c r="CJ256" s="72">
        <f t="shared" si="1121"/>
        <v>0</v>
      </c>
      <c r="CK256" s="27"/>
      <c r="CL256" s="27"/>
      <c r="CM256" s="87"/>
      <c r="CN256" s="27">
        <f t="shared" si="1122"/>
        <v>-1.45</v>
      </c>
      <c r="CO256" s="27">
        <f t="shared" si="1103"/>
        <v>-29000</v>
      </c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7"/>
      <c r="DD256" s="27"/>
      <c r="DE256" s="27"/>
      <c r="DF256" s="27"/>
      <c r="DG256" s="27"/>
      <c r="DH256" s="27"/>
      <c r="DI256" s="27"/>
      <c r="DJ256" s="27"/>
      <c r="DK256" s="27"/>
      <c r="DL256" s="27"/>
      <c r="DM256" s="27"/>
      <c r="DN256" s="27"/>
      <c r="DO256" s="27"/>
      <c r="DP256" s="27"/>
      <c r="DQ256" s="27"/>
      <c r="DR256" s="27"/>
      <c r="DS256" s="27"/>
      <c r="DT256" s="27"/>
      <c r="DU256" s="27"/>
      <c r="DV256" s="27"/>
      <c r="DW256" s="27"/>
      <c r="DX256" s="27"/>
      <c r="DY256" s="27"/>
      <c r="DZ256" s="27"/>
      <c r="EA256" s="27"/>
      <c r="EB256" s="27"/>
      <c r="EC256" s="27"/>
      <c r="ED256" s="27"/>
      <c r="EE256" s="27"/>
      <c r="EF256" s="27"/>
      <c r="EG256" s="27"/>
      <c r="EH256" s="27"/>
      <c r="EI256" s="27"/>
      <c r="EJ256" s="27"/>
      <c r="EK256" s="27"/>
      <c r="EL256" s="27"/>
      <c r="EM256" s="27"/>
      <c r="EN256" s="27"/>
      <c r="EO256" s="27"/>
      <c r="EP256" s="27"/>
      <c r="EQ256" s="27"/>
      <c r="ER256" s="27"/>
      <c r="ES256" s="27"/>
      <c r="ET256" s="27"/>
      <c r="EU256" s="27"/>
      <c r="EV256" s="27"/>
      <c r="EW256" s="27"/>
      <c r="EX256" s="27"/>
      <c r="EY256" s="27"/>
      <c r="EZ256" s="27"/>
      <c r="FA256" s="27"/>
      <c r="FB256" s="27"/>
      <c r="FC256" s="27"/>
      <c r="FD256" s="27"/>
      <c r="FE256" s="27"/>
      <c r="FF256" s="27"/>
      <c r="FG256" s="27"/>
      <c r="FH256" s="27"/>
      <c r="FI256" s="27"/>
      <c r="FJ256" s="27"/>
      <c r="FK256" s="27"/>
      <c r="FL256" s="27"/>
      <c r="FM256" s="27"/>
      <c r="FN256" s="27"/>
      <c r="FO256" s="27"/>
      <c r="FP256" s="27"/>
      <c r="FQ256" s="27"/>
      <c r="FR256" s="27"/>
      <c r="FS256" s="27"/>
      <c r="FT256" s="27"/>
      <c r="FU256" s="27"/>
      <c r="FV256" s="27"/>
      <c r="FW256" s="27"/>
      <c r="FX256" s="27"/>
      <c r="FY256" s="27"/>
      <c r="FZ256" s="27"/>
      <c r="GA256" s="27"/>
      <c r="GB256" s="27"/>
      <c r="GC256" s="27"/>
      <c r="GD256" s="27"/>
      <c r="GE256" s="27"/>
      <c r="GF256" s="27"/>
      <c r="GG256" s="27"/>
      <c r="GH256" s="27"/>
      <c r="GI256" s="27"/>
      <c r="GJ256" s="27"/>
      <c r="GK256" s="27"/>
      <c r="GL256" s="27"/>
      <c r="GM256" s="27"/>
      <c r="GN256" s="27"/>
      <c r="GO256" s="27"/>
      <c r="GP256" s="27"/>
      <c r="GQ256" s="27"/>
      <c r="GR256" s="27"/>
      <c r="GS256" s="27"/>
      <c r="GT256" s="27"/>
      <c r="GU256" s="27"/>
      <c r="GV256" s="27"/>
      <c r="GW256" s="27"/>
      <c r="GX256" s="27"/>
      <c r="GY256" s="27"/>
      <c r="GZ256" s="27"/>
      <c r="HA256" s="27"/>
      <c r="HB256" s="27"/>
      <c r="HC256" s="27"/>
      <c r="HD256" s="27"/>
      <c r="HE256" s="27"/>
      <c r="HF256" s="27"/>
      <c r="HG256" s="27"/>
      <c r="HH256" s="27"/>
      <c r="HI256" s="27"/>
      <c r="HJ256" s="27"/>
      <c r="HK256" s="27"/>
      <c r="HL256" s="27"/>
      <c r="HM256" s="27"/>
      <c r="HN256" s="27"/>
      <c r="HO256" s="27"/>
      <c r="HP256" s="27"/>
      <c r="HQ256" s="27"/>
      <c r="HR256" s="27"/>
      <c r="HS256" s="27"/>
      <c r="HT256" s="27"/>
      <c r="HU256" s="27"/>
      <c r="HV256" s="27"/>
      <c r="HW256" s="27"/>
      <c r="HX256" s="27"/>
      <c r="HY256" s="27"/>
      <c r="HZ256" s="27"/>
      <c r="IA256" s="27"/>
      <c r="IB256" s="27"/>
      <c r="IC256" s="27"/>
      <c r="ID256" s="27"/>
      <c r="IE256" s="27"/>
      <c r="IF256" s="27"/>
      <c r="IG256" s="27"/>
      <c r="IH256" s="27"/>
    </row>
    <row r="257" spans="1:242">
      <c r="AE257" s="93"/>
      <c r="AF257" s="33"/>
      <c r="AP257" s="45"/>
      <c r="BL257" s="93"/>
      <c r="BM257" s="33"/>
      <c r="BY257" s="45"/>
    </row>
    <row r="258" spans="1:242">
      <c r="AE258" s="93"/>
      <c r="AF258" s="33"/>
      <c r="BL258" s="93"/>
      <c r="BM258" s="33"/>
    </row>
    <row r="259" spans="1:242">
      <c r="AE259" s="93"/>
      <c r="BL259" s="93"/>
    </row>
    <row r="260" spans="1:242" hidden="1">
      <c r="A260" s="28" t="e">
        <f>A49+1</f>
        <v>#REF!</v>
      </c>
      <c r="B260" s="27"/>
      <c r="C260" s="67" t="s">
        <v>33</v>
      </c>
      <c r="D260" s="68"/>
      <c r="E260" s="69" t="s">
        <v>33</v>
      </c>
      <c r="F260" s="27"/>
      <c r="G260" s="72">
        <v>50</v>
      </c>
      <c r="H260" s="70"/>
      <c r="I260" s="70" t="s">
        <v>27</v>
      </c>
      <c r="J260" s="71"/>
      <c r="K260" s="72">
        <f t="shared" ref="K260:K265" si="1151">G260*730*AV260</f>
        <v>14600</v>
      </c>
      <c r="L260" s="82"/>
      <c r="M260" s="23" t="e">
        <f t="shared" ref="M260:M265" si="1152">ROUND(+U260+K260*V260*AW260+K260*W260*AX260,2)+AR260</f>
        <v>#REF!</v>
      </c>
      <c r="N260" s="23"/>
      <c r="O260" s="130" t="e">
        <f>ROUND(+#REF!+K260*#REF!*AW260+K260*#REF!*AX260,2)+#REF!</f>
        <v>#REF!</v>
      </c>
      <c r="P260" s="83"/>
      <c r="Q260" s="23" t="e">
        <f t="shared" ref="Q260:Q265" si="1153">O260-M260</f>
        <v>#REF!</v>
      </c>
      <c r="R260" s="65"/>
      <c r="S260" s="26" t="e">
        <f t="shared" ref="S260:S265" si="1154">ROUND(Q260/M260,3)</f>
        <v>#REF!</v>
      </c>
      <c r="T260" s="27"/>
      <c r="U260" s="29">
        <v>21</v>
      </c>
      <c r="V260" s="30">
        <v>0.10154000000000001</v>
      </c>
      <c r="W260" s="30">
        <v>4.437E-2</v>
      </c>
      <c r="X260" s="30"/>
      <c r="Y260" s="30"/>
      <c r="Z260" s="30"/>
      <c r="AA260" s="31"/>
      <c r="AB260" s="32"/>
      <c r="AC260" s="33"/>
      <c r="AD260" s="15">
        <f t="shared" ref="AD260:AD265" si="1155">AD$43</f>
        <v>5.7300000000000005E-4</v>
      </c>
      <c r="AE260" s="33" t="e">
        <f>#REF!</f>
        <v>#REF!</v>
      </c>
      <c r="AF260" s="33"/>
      <c r="AG260" s="33"/>
      <c r="AH260" s="33"/>
      <c r="AI260" s="33"/>
      <c r="AJ260" s="33"/>
      <c r="AK260" s="30">
        <f>AK43</f>
        <v>0</v>
      </c>
      <c r="AL260" s="30">
        <f>AL43</f>
        <v>0</v>
      </c>
      <c r="AM260" s="76">
        <f t="shared" ref="AM260:AM265" si="1156">AM$43</f>
        <v>6.7024E-2</v>
      </c>
      <c r="AN260" s="34">
        <f>AL260</f>
        <v>0</v>
      </c>
      <c r="AO260" s="77"/>
      <c r="AP260" s="78"/>
      <c r="AQ260" s="78">
        <v>0</v>
      </c>
      <c r="AR260" s="77" t="e">
        <f>(K260*AW260*AK260)+(K260*AX260*#REF!)+(K260*AW260*AL260)+(K260*AX260*AN260)</f>
        <v>#REF!</v>
      </c>
      <c r="AS260" s="77"/>
      <c r="AT260" s="77"/>
      <c r="AU260" s="27"/>
      <c r="AV260" s="79">
        <f>$E$263</f>
        <v>0.4</v>
      </c>
      <c r="AW260" s="79">
        <f t="shared" ref="AW260:AW265" si="1157">$E$261</f>
        <v>0.45</v>
      </c>
      <c r="AX260" s="79">
        <f t="shared" ref="AX260:AX265" si="1158">1-AW260</f>
        <v>0.55000000000000004</v>
      </c>
      <c r="AY260" s="79"/>
      <c r="AZ260" s="79"/>
      <c r="BA260" s="27"/>
      <c r="BB260" s="29">
        <v>21</v>
      </c>
      <c r="BC260" s="30">
        <v>0.10154000000000001</v>
      </c>
      <c r="BD260" s="30">
        <v>4.437E-2</v>
      </c>
      <c r="BE260" s="30"/>
      <c r="BF260" s="30"/>
      <c r="BG260" s="30"/>
      <c r="BH260" s="31"/>
      <c r="BI260" s="32"/>
      <c r="BJ260" s="33"/>
      <c r="BK260" s="15">
        <f t="shared" ref="BK260:BK265" si="1159">BK$43</f>
        <v>5.7300000000000005E-4</v>
      </c>
      <c r="BL260" s="33" t="e">
        <f>#REF!</f>
        <v>#REF!</v>
      </c>
      <c r="BM260" s="33"/>
      <c r="BN260" s="33"/>
      <c r="BO260" s="33"/>
      <c r="BP260" s="33"/>
      <c r="BQ260" s="30">
        <f>BQ43</f>
        <v>0</v>
      </c>
      <c r="BR260" s="30"/>
      <c r="BS260" s="116"/>
      <c r="BT260" s="117">
        <f>BT43</f>
        <v>0</v>
      </c>
      <c r="BU260" s="30">
        <f>BU43</f>
        <v>0</v>
      </c>
      <c r="BV260" s="76">
        <f t="shared" ref="BV260:BV265" si="1160">BV$43</f>
        <v>6.7024E-2</v>
      </c>
      <c r="BW260" s="34">
        <f>BU260</f>
        <v>0</v>
      </c>
      <c r="BX260" s="77"/>
      <c r="BY260" s="78"/>
      <c r="BZ260" s="78">
        <v>0</v>
      </c>
      <c r="CA260" s="77" t="e">
        <f>(AR260*CG260*BQ260)+(AR260*CH260*#REF!)+(AR260*CG260*BU260)+(AR260*CH260*BW260)</f>
        <v>#REF!</v>
      </c>
      <c r="CB260" s="77"/>
      <c r="CC260" s="77"/>
      <c r="CD260" s="77"/>
      <c r="CE260" s="27"/>
      <c r="CF260" s="79">
        <f>$E$263</f>
        <v>0.4</v>
      </c>
      <c r="CG260" s="79">
        <f t="shared" ref="CG260:CG265" si="1161">$E$261</f>
        <v>0.45</v>
      </c>
      <c r="CH260" s="79">
        <f t="shared" ref="CH260:CH265" si="1162">1-CG260</f>
        <v>0.55000000000000004</v>
      </c>
      <c r="CI260" s="79"/>
      <c r="CJ260" s="79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27"/>
      <c r="CW260" s="27"/>
      <c r="CX260" s="27"/>
      <c r="CY260" s="27"/>
      <c r="CZ260" s="27"/>
      <c r="DA260" s="27"/>
      <c r="DB260" s="27"/>
      <c r="DC260" s="27"/>
      <c r="DD260" s="27"/>
      <c r="DE260" s="27"/>
      <c r="DF260" s="27"/>
      <c r="DG260" s="27"/>
      <c r="DH260" s="27"/>
      <c r="DI260" s="27"/>
      <c r="DJ260" s="27"/>
      <c r="DK260" s="27"/>
      <c r="DL260" s="27"/>
      <c r="DM260" s="27"/>
      <c r="DN260" s="27"/>
      <c r="DO260" s="27"/>
      <c r="DP260" s="27"/>
      <c r="DQ260" s="27"/>
      <c r="DR260" s="27"/>
      <c r="DS260" s="27"/>
      <c r="DT260" s="27"/>
      <c r="DU260" s="27"/>
      <c r="DV260" s="27"/>
      <c r="DW260" s="27"/>
      <c r="DX260" s="27"/>
      <c r="DY260" s="27"/>
      <c r="DZ260" s="27"/>
      <c r="EA260" s="27"/>
      <c r="EB260" s="27"/>
      <c r="EC260" s="27"/>
      <c r="ED260" s="27"/>
      <c r="EE260" s="27"/>
      <c r="EF260" s="27"/>
      <c r="EG260" s="27"/>
      <c r="EH260" s="27"/>
      <c r="EI260" s="27"/>
      <c r="EJ260" s="27"/>
      <c r="EK260" s="27"/>
      <c r="EL260" s="27"/>
      <c r="EM260" s="27"/>
      <c r="EN260" s="27"/>
      <c r="EO260" s="27"/>
      <c r="EP260" s="27"/>
      <c r="EQ260" s="27"/>
      <c r="ER260" s="27"/>
      <c r="ES260" s="27"/>
      <c r="ET260" s="27"/>
      <c r="EU260" s="27"/>
      <c r="EV260" s="27"/>
      <c r="EW260" s="27"/>
      <c r="EX260" s="27"/>
      <c r="EY260" s="27"/>
      <c r="EZ260" s="27"/>
      <c r="FA260" s="27"/>
      <c r="FB260" s="27"/>
      <c r="FC260" s="27"/>
      <c r="FD260" s="27"/>
      <c r="FE260" s="27"/>
      <c r="FF260" s="27"/>
      <c r="FG260" s="27"/>
      <c r="FH260" s="27"/>
      <c r="FI260" s="27"/>
      <c r="FJ260" s="27"/>
      <c r="FK260" s="27"/>
      <c r="FL260" s="27"/>
      <c r="FM260" s="27"/>
      <c r="FN260" s="27"/>
      <c r="FO260" s="27"/>
      <c r="FP260" s="27"/>
      <c r="FQ260" s="27"/>
      <c r="FR260" s="27"/>
      <c r="FS260" s="27"/>
      <c r="FT260" s="27"/>
      <c r="FU260" s="27"/>
      <c r="FV260" s="27"/>
      <c r="FW260" s="27"/>
      <c r="FX260" s="27"/>
      <c r="FY260" s="27"/>
      <c r="FZ260" s="27"/>
      <c r="GA260" s="27"/>
      <c r="GB260" s="27"/>
      <c r="GC260" s="27"/>
      <c r="GD260" s="27"/>
      <c r="GE260" s="27"/>
      <c r="GF260" s="27"/>
      <c r="GG260" s="27"/>
      <c r="GH260" s="27"/>
      <c r="GI260" s="27"/>
      <c r="GJ260" s="27"/>
      <c r="GK260" s="27"/>
      <c r="GL260" s="27"/>
      <c r="GM260" s="27"/>
      <c r="GN260" s="27"/>
      <c r="GO260" s="27"/>
      <c r="GP260" s="27"/>
      <c r="GQ260" s="27"/>
      <c r="GR260" s="27"/>
      <c r="GS260" s="27"/>
      <c r="GT260" s="27"/>
      <c r="GU260" s="27"/>
      <c r="GV260" s="27"/>
      <c r="GW260" s="27"/>
      <c r="GX260" s="27"/>
      <c r="GY260" s="27"/>
      <c r="GZ260" s="27"/>
      <c r="HA260" s="27"/>
      <c r="HB260" s="27"/>
      <c r="HC260" s="27"/>
      <c r="HD260" s="27"/>
      <c r="HE260" s="27"/>
      <c r="HF260" s="27"/>
      <c r="HG260" s="27"/>
      <c r="HH260" s="27"/>
      <c r="HI260" s="27"/>
      <c r="HJ260" s="27"/>
      <c r="HK260" s="27"/>
      <c r="HL260" s="27"/>
      <c r="HM260" s="27"/>
      <c r="HN260" s="27"/>
      <c r="HO260" s="27"/>
      <c r="HP260" s="27"/>
      <c r="HQ260" s="27"/>
      <c r="HR260" s="27"/>
      <c r="HS260" s="27"/>
      <c r="HT260" s="27"/>
      <c r="HU260" s="27"/>
      <c r="HV260" s="27"/>
      <c r="HW260" s="27"/>
      <c r="HX260" s="27"/>
      <c r="HY260" s="27"/>
      <c r="HZ260" s="27"/>
      <c r="IA260" s="27"/>
      <c r="IB260" s="27"/>
      <c r="IC260" s="27"/>
      <c r="ID260" s="27"/>
      <c r="IE260" s="27"/>
      <c r="IF260" s="27"/>
      <c r="IG260" s="27"/>
      <c r="IH260" s="27"/>
    </row>
    <row r="261" spans="1:242" hidden="1">
      <c r="A261" s="28" t="e">
        <f>A260+1</f>
        <v>#REF!</v>
      </c>
      <c r="B261" s="27"/>
      <c r="C261" s="28" t="s">
        <v>28</v>
      </c>
      <c r="D261" s="27"/>
      <c r="E261" s="85">
        <v>0.45</v>
      </c>
      <c r="F261" s="27"/>
      <c r="G261" s="72">
        <v>150</v>
      </c>
      <c r="H261" s="70"/>
      <c r="I261" s="70" t="s">
        <v>27</v>
      </c>
      <c r="J261" s="71"/>
      <c r="K261" s="72">
        <f t="shared" si="1151"/>
        <v>43800</v>
      </c>
      <c r="L261" s="82"/>
      <c r="M261" s="23" t="e">
        <f t="shared" si="1152"/>
        <v>#REF!</v>
      </c>
      <c r="N261" s="23"/>
      <c r="O261" s="130" t="e">
        <f>ROUND(+#REF!+K261*#REF!*AW261+K261*#REF!*AX261,2)+#REF!</f>
        <v>#REF!</v>
      </c>
      <c r="P261" s="83"/>
      <c r="Q261" s="23" t="e">
        <f t="shared" si="1153"/>
        <v>#REF!</v>
      </c>
      <c r="R261" s="65"/>
      <c r="S261" s="26" t="e">
        <f t="shared" si="1154"/>
        <v>#REF!</v>
      </c>
      <c r="T261" s="27"/>
      <c r="U261" s="29">
        <f t="shared" ref="U261:Z261" si="1163">U260</f>
        <v>21</v>
      </c>
      <c r="V261" s="30">
        <f t="shared" si="1163"/>
        <v>0.10154000000000001</v>
      </c>
      <c r="W261" s="30">
        <f t="shared" si="1163"/>
        <v>4.437E-2</v>
      </c>
      <c r="X261" s="30">
        <f t="shared" si="1163"/>
        <v>0</v>
      </c>
      <c r="Y261" s="30">
        <f t="shared" si="1163"/>
        <v>0</v>
      </c>
      <c r="Z261" s="30">
        <f t="shared" si="1163"/>
        <v>0</v>
      </c>
      <c r="AA261" s="31"/>
      <c r="AB261" s="32"/>
      <c r="AC261" s="33"/>
      <c r="AD261" s="15">
        <f t="shared" si="1155"/>
        <v>5.7300000000000005E-4</v>
      </c>
      <c r="AE261" s="33" t="e">
        <f>#REF!</f>
        <v>#REF!</v>
      </c>
      <c r="AF261" s="33"/>
      <c r="AG261" s="33"/>
      <c r="AH261" s="33"/>
      <c r="AI261" s="33"/>
      <c r="AJ261" s="33"/>
      <c r="AK261" s="30">
        <f t="shared" ref="AK261:AQ261" si="1164">AK260</f>
        <v>0</v>
      </c>
      <c r="AL261" s="30">
        <f t="shared" si="1164"/>
        <v>0</v>
      </c>
      <c r="AM261" s="76">
        <f t="shared" si="1156"/>
        <v>6.7024E-2</v>
      </c>
      <c r="AN261" s="34">
        <f t="shared" si="1164"/>
        <v>0</v>
      </c>
      <c r="AO261" s="77">
        <f t="shared" si="1164"/>
        <v>0</v>
      </c>
      <c r="AP261" s="78">
        <f t="shared" si="1164"/>
        <v>0</v>
      </c>
      <c r="AQ261" s="78">
        <f t="shared" si="1164"/>
        <v>0</v>
      </c>
      <c r="AR261" s="77" t="e">
        <f>(K261*AW261*AK261)+(K261*AX261*#REF!)+(K261*AW261*AL261)+(K261*AX261*AN261)</f>
        <v>#REF!</v>
      </c>
      <c r="AS261" s="77"/>
      <c r="AT261" s="77"/>
      <c r="AU261" s="27"/>
      <c r="AV261" s="79">
        <f>$E$263</f>
        <v>0.4</v>
      </c>
      <c r="AW261" s="79">
        <f t="shared" si="1157"/>
        <v>0.45</v>
      </c>
      <c r="AX261" s="79">
        <f t="shared" si="1158"/>
        <v>0.55000000000000004</v>
      </c>
      <c r="AY261" s="79"/>
      <c r="AZ261" s="79"/>
      <c r="BA261" s="27"/>
      <c r="BB261" s="29">
        <f t="shared" ref="BB261:BG261" si="1165">BB260</f>
        <v>21</v>
      </c>
      <c r="BC261" s="30">
        <f t="shared" si="1165"/>
        <v>0.10154000000000001</v>
      </c>
      <c r="BD261" s="30">
        <f t="shared" si="1165"/>
        <v>4.437E-2</v>
      </c>
      <c r="BE261" s="30">
        <f t="shared" si="1165"/>
        <v>0</v>
      </c>
      <c r="BF261" s="30">
        <f t="shared" si="1165"/>
        <v>0</v>
      </c>
      <c r="BG261" s="30">
        <f t="shared" si="1165"/>
        <v>0</v>
      </c>
      <c r="BH261" s="31"/>
      <c r="BI261" s="32"/>
      <c r="BJ261" s="33"/>
      <c r="BK261" s="15">
        <f t="shared" si="1159"/>
        <v>5.7300000000000005E-4</v>
      </c>
      <c r="BL261" s="33" t="e">
        <f>#REF!</f>
        <v>#REF!</v>
      </c>
      <c r="BM261" s="33"/>
      <c r="BN261" s="33"/>
      <c r="BO261" s="33"/>
      <c r="BP261" s="33"/>
      <c r="BQ261" s="30">
        <f t="shared" ref="BQ261:BU265" si="1166">BQ260</f>
        <v>0</v>
      </c>
      <c r="BR261" s="30"/>
      <c r="BS261" s="116"/>
      <c r="BT261" s="117">
        <f t="shared" ref="BT261" si="1167">BT260</f>
        <v>0</v>
      </c>
      <c r="BU261" s="30">
        <f t="shared" si="1166"/>
        <v>0</v>
      </c>
      <c r="BV261" s="76">
        <f t="shared" si="1160"/>
        <v>6.7024E-2</v>
      </c>
      <c r="BW261" s="34">
        <f>BW260</f>
        <v>0</v>
      </c>
      <c r="BX261" s="77">
        <f>BX260</f>
        <v>0</v>
      </c>
      <c r="BY261" s="78">
        <f>BY260</f>
        <v>0</v>
      </c>
      <c r="BZ261" s="78">
        <f>BZ260</f>
        <v>0</v>
      </c>
      <c r="CA261" s="77" t="e">
        <f>(AR261*CG261*BQ261)+(AR261*CH261*#REF!)+(AR261*CG261*BU261)+(AR261*CH261*BW261)</f>
        <v>#REF!</v>
      </c>
      <c r="CB261" s="77"/>
      <c r="CC261" s="77"/>
      <c r="CD261" s="77"/>
      <c r="CE261" s="27"/>
      <c r="CF261" s="79">
        <f>$E$263</f>
        <v>0.4</v>
      </c>
      <c r="CG261" s="79">
        <f t="shared" si="1161"/>
        <v>0.45</v>
      </c>
      <c r="CH261" s="79">
        <f t="shared" si="1162"/>
        <v>0.55000000000000004</v>
      </c>
      <c r="CI261" s="79"/>
      <c r="CJ261" s="79"/>
      <c r="CK261" s="27"/>
      <c r="CL261" s="27"/>
      <c r="CM261" s="27"/>
      <c r="CN261" s="27"/>
      <c r="CO261" s="27"/>
      <c r="CP261" s="27"/>
      <c r="CQ261" s="27"/>
      <c r="CR261" s="27"/>
      <c r="CS261" s="27"/>
      <c r="CT261" s="27"/>
      <c r="CU261" s="27"/>
      <c r="CV261" s="27"/>
      <c r="CW261" s="27"/>
      <c r="CX261" s="27"/>
      <c r="CY261" s="27"/>
      <c r="CZ261" s="27"/>
      <c r="DA261" s="27"/>
      <c r="DB261" s="27"/>
      <c r="DC261" s="27"/>
      <c r="DD261" s="27"/>
      <c r="DE261" s="27"/>
      <c r="DF261" s="27"/>
      <c r="DG261" s="27"/>
      <c r="DH261" s="27"/>
      <c r="DI261" s="27"/>
      <c r="DJ261" s="27"/>
      <c r="DK261" s="27"/>
      <c r="DL261" s="27"/>
      <c r="DM261" s="27"/>
      <c r="DN261" s="27"/>
      <c r="DO261" s="27"/>
      <c r="DP261" s="27"/>
      <c r="DQ261" s="27"/>
      <c r="DR261" s="27"/>
      <c r="DS261" s="27"/>
      <c r="DT261" s="27"/>
      <c r="DU261" s="27"/>
      <c r="DV261" s="27"/>
      <c r="DW261" s="27"/>
      <c r="DX261" s="27"/>
      <c r="DY261" s="27"/>
      <c r="DZ261" s="27"/>
      <c r="EA261" s="27"/>
      <c r="EB261" s="27"/>
      <c r="EC261" s="27"/>
      <c r="ED261" s="27"/>
      <c r="EE261" s="27"/>
      <c r="EF261" s="27"/>
      <c r="EG261" s="27"/>
      <c r="EH261" s="27"/>
      <c r="EI261" s="27"/>
      <c r="EJ261" s="27"/>
      <c r="EK261" s="27"/>
      <c r="EL261" s="27"/>
      <c r="EM261" s="27"/>
      <c r="EN261" s="27"/>
      <c r="EO261" s="27"/>
      <c r="EP261" s="27"/>
      <c r="EQ261" s="27"/>
      <c r="ER261" s="27"/>
      <c r="ES261" s="27"/>
      <c r="ET261" s="27"/>
      <c r="EU261" s="27"/>
      <c r="EV261" s="27"/>
      <c r="EW261" s="27"/>
      <c r="EX261" s="27"/>
      <c r="EY261" s="27"/>
      <c r="EZ261" s="27"/>
      <c r="FA261" s="27"/>
      <c r="FB261" s="27"/>
      <c r="FC261" s="27"/>
      <c r="FD261" s="27"/>
      <c r="FE261" s="27"/>
      <c r="FF261" s="27"/>
      <c r="FG261" s="27"/>
      <c r="FH261" s="27"/>
      <c r="FI261" s="27"/>
      <c r="FJ261" s="27"/>
      <c r="FK261" s="27"/>
      <c r="FL261" s="27"/>
      <c r="FM261" s="27"/>
      <c r="FN261" s="27"/>
      <c r="FO261" s="27"/>
      <c r="FP261" s="27"/>
      <c r="FQ261" s="27"/>
      <c r="FR261" s="27"/>
      <c r="FS261" s="27"/>
      <c r="FT261" s="27"/>
      <c r="FU261" s="27"/>
      <c r="FV261" s="27"/>
      <c r="FW261" s="27"/>
      <c r="FX261" s="27"/>
      <c r="FY261" s="27"/>
      <c r="FZ261" s="27"/>
      <c r="GA261" s="27"/>
      <c r="GB261" s="27"/>
      <c r="GC261" s="27"/>
      <c r="GD261" s="27"/>
      <c r="GE261" s="27"/>
      <c r="GF261" s="27"/>
      <c r="GG261" s="27"/>
      <c r="GH261" s="27"/>
      <c r="GI261" s="27"/>
      <c r="GJ261" s="27"/>
      <c r="GK261" s="27"/>
      <c r="GL261" s="27"/>
      <c r="GM261" s="27"/>
      <c r="GN261" s="27"/>
      <c r="GO261" s="27"/>
      <c r="GP261" s="27"/>
      <c r="GQ261" s="27"/>
      <c r="GR261" s="27"/>
      <c r="GS261" s="27"/>
      <c r="GT261" s="27"/>
      <c r="GU261" s="27"/>
      <c r="GV261" s="27"/>
      <c r="GW261" s="27"/>
      <c r="GX261" s="27"/>
      <c r="GY261" s="27"/>
      <c r="GZ261" s="27"/>
      <c r="HA261" s="27"/>
      <c r="HB261" s="27"/>
      <c r="HC261" s="27"/>
      <c r="HD261" s="27"/>
      <c r="HE261" s="27"/>
      <c r="HF261" s="27"/>
      <c r="HG261" s="27"/>
      <c r="HH261" s="27"/>
      <c r="HI261" s="27"/>
      <c r="HJ261" s="27"/>
      <c r="HK261" s="27"/>
      <c r="HL261" s="27"/>
      <c r="HM261" s="27"/>
      <c r="HN261" s="27"/>
      <c r="HO261" s="27"/>
      <c r="HP261" s="27"/>
      <c r="HQ261" s="27"/>
      <c r="HR261" s="27"/>
      <c r="HS261" s="27"/>
      <c r="HT261" s="27"/>
      <c r="HU261" s="27"/>
      <c r="HV261" s="27"/>
      <c r="HW261" s="27"/>
      <c r="HX261" s="27"/>
      <c r="HY261" s="27"/>
      <c r="HZ261" s="27"/>
      <c r="IA261" s="27"/>
      <c r="IB261" s="27"/>
      <c r="IC261" s="27"/>
      <c r="ID261" s="27"/>
      <c r="IE261" s="27"/>
      <c r="IF261" s="27"/>
      <c r="IG261" s="27"/>
      <c r="IH261" s="27"/>
    </row>
    <row r="262" spans="1:242" hidden="1">
      <c r="A262" s="28" t="e">
        <f>A261+1</f>
        <v>#REF!</v>
      </c>
      <c r="B262" s="27"/>
      <c r="C262" s="28" t="s">
        <v>29</v>
      </c>
      <c r="D262" s="27"/>
      <c r="E262" s="85">
        <f>1-E261</f>
        <v>0.55000000000000004</v>
      </c>
      <c r="F262" s="27"/>
      <c r="G262" s="72">
        <v>300</v>
      </c>
      <c r="H262" s="70"/>
      <c r="I262" s="70" t="s">
        <v>27</v>
      </c>
      <c r="J262" s="71"/>
      <c r="K262" s="72">
        <f t="shared" si="1151"/>
        <v>87600</v>
      </c>
      <c r="L262" s="82"/>
      <c r="M262" s="23" t="e">
        <f t="shared" si="1152"/>
        <v>#REF!</v>
      </c>
      <c r="N262" s="23"/>
      <c r="O262" s="130" t="e">
        <f>ROUND(+#REF!+K262*#REF!*AW262+K262*#REF!*AX262,2)+#REF!</f>
        <v>#REF!</v>
      </c>
      <c r="P262" s="83"/>
      <c r="Q262" s="23" t="e">
        <f t="shared" si="1153"/>
        <v>#REF!</v>
      </c>
      <c r="R262" s="65"/>
      <c r="S262" s="26" t="e">
        <f t="shared" si="1154"/>
        <v>#REF!</v>
      </c>
      <c r="T262" s="27"/>
      <c r="U262" s="29">
        <f t="shared" ref="U262:Z262" si="1168">U260</f>
        <v>21</v>
      </c>
      <c r="V262" s="30">
        <f t="shared" si="1168"/>
        <v>0.10154000000000001</v>
      </c>
      <c r="W262" s="30">
        <f t="shared" si="1168"/>
        <v>4.437E-2</v>
      </c>
      <c r="X262" s="30">
        <f t="shared" si="1168"/>
        <v>0</v>
      </c>
      <c r="Y262" s="30">
        <f t="shared" si="1168"/>
        <v>0</v>
      </c>
      <c r="Z262" s="30">
        <f t="shared" si="1168"/>
        <v>0</v>
      </c>
      <c r="AA262" s="31"/>
      <c r="AB262" s="32"/>
      <c r="AC262" s="33"/>
      <c r="AD262" s="15">
        <f t="shared" si="1155"/>
        <v>5.7300000000000005E-4</v>
      </c>
      <c r="AE262" s="33" t="e">
        <f>#REF!</f>
        <v>#REF!</v>
      </c>
      <c r="AF262" s="33"/>
      <c r="AG262" s="33"/>
      <c r="AH262" s="33"/>
      <c r="AI262" s="33"/>
      <c r="AJ262" s="33"/>
      <c r="AK262" s="30">
        <f t="shared" ref="AK262:AN265" si="1169">AK261</f>
        <v>0</v>
      </c>
      <c r="AL262" s="30">
        <f t="shared" si="1169"/>
        <v>0</v>
      </c>
      <c r="AM262" s="76">
        <f t="shared" si="1156"/>
        <v>6.7024E-2</v>
      </c>
      <c r="AN262" s="34">
        <f t="shared" si="1169"/>
        <v>0</v>
      </c>
      <c r="AO262" s="77">
        <f>AO260</f>
        <v>0</v>
      </c>
      <c r="AP262" s="78">
        <f>AP260</f>
        <v>0</v>
      </c>
      <c r="AQ262" s="78">
        <f>AQ261</f>
        <v>0</v>
      </c>
      <c r="AR262" s="77" t="e">
        <f>(K262*AW262*AK262)+(K262*AX262*#REF!)+(K262*AW262*AL262)+(K262*AX262*AN262)</f>
        <v>#REF!</v>
      </c>
      <c r="AS262" s="77"/>
      <c r="AT262" s="77"/>
      <c r="AU262" s="27"/>
      <c r="AV262" s="79">
        <f>$E$263</f>
        <v>0.4</v>
      </c>
      <c r="AW262" s="79">
        <f t="shared" si="1157"/>
        <v>0.45</v>
      </c>
      <c r="AX262" s="79">
        <f t="shared" si="1158"/>
        <v>0.55000000000000004</v>
      </c>
      <c r="AY262" s="79"/>
      <c r="AZ262" s="79"/>
      <c r="BA262" s="27"/>
      <c r="BB262" s="29">
        <f t="shared" ref="BB262:BG262" si="1170">BB260</f>
        <v>21</v>
      </c>
      <c r="BC262" s="30">
        <f t="shared" si="1170"/>
        <v>0.10154000000000001</v>
      </c>
      <c r="BD262" s="30">
        <f t="shared" si="1170"/>
        <v>4.437E-2</v>
      </c>
      <c r="BE262" s="30">
        <f t="shared" si="1170"/>
        <v>0</v>
      </c>
      <c r="BF262" s="30">
        <f t="shared" si="1170"/>
        <v>0</v>
      </c>
      <c r="BG262" s="30">
        <f t="shared" si="1170"/>
        <v>0</v>
      </c>
      <c r="BH262" s="31"/>
      <c r="BI262" s="32"/>
      <c r="BJ262" s="33"/>
      <c r="BK262" s="15">
        <f t="shared" si="1159"/>
        <v>5.7300000000000005E-4</v>
      </c>
      <c r="BL262" s="33" t="e">
        <f>#REF!</f>
        <v>#REF!</v>
      </c>
      <c r="BM262" s="33"/>
      <c r="BN262" s="33"/>
      <c r="BO262" s="33"/>
      <c r="BP262" s="33"/>
      <c r="BQ262" s="30">
        <f t="shared" si="1166"/>
        <v>0</v>
      </c>
      <c r="BR262" s="30"/>
      <c r="BS262" s="116"/>
      <c r="BT262" s="117">
        <f t="shared" ref="BT262" si="1171">BT261</f>
        <v>0</v>
      </c>
      <c r="BU262" s="30">
        <f t="shared" si="1166"/>
        <v>0</v>
      </c>
      <c r="BV262" s="76">
        <f t="shared" si="1160"/>
        <v>6.7024E-2</v>
      </c>
      <c r="BW262" s="34">
        <f>BW261</f>
        <v>0</v>
      </c>
      <c r="BX262" s="77">
        <f>BX260</f>
        <v>0</v>
      </c>
      <c r="BY262" s="78">
        <f>BY260</f>
        <v>0</v>
      </c>
      <c r="BZ262" s="78">
        <f>BZ261</f>
        <v>0</v>
      </c>
      <c r="CA262" s="77" t="e">
        <f>(AR262*CG262*BQ262)+(AR262*CH262*#REF!)+(AR262*CG262*BU262)+(AR262*CH262*BW262)</f>
        <v>#REF!</v>
      </c>
      <c r="CB262" s="77"/>
      <c r="CC262" s="77"/>
      <c r="CD262" s="77"/>
      <c r="CE262" s="27"/>
      <c r="CF262" s="79">
        <f>$E$263</f>
        <v>0.4</v>
      </c>
      <c r="CG262" s="79">
        <f t="shared" si="1161"/>
        <v>0.45</v>
      </c>
      <c r="CH262" s="79">
        <f t="shared" si="1162"/>
        <v>0.55000000000000004</v>
      </c>
      <c r="CI262" s="79"/>
      <c r="CJ262" s="79"/>
      <c r="CK262" s="27"/>
      <c r="CL262" s="27"/>
      <c r="CM262" s="27"/>
      <c r="CN262" s="27"/>
      <c r="CO262" s="27"/>
      <c r="CP262" s="27"/>
      <c r="CQ262" s="27"/>
      <c r="CR262" s="27"/>
      <c r="CS262" s="27"/>
      <c r="CT262" s="27"/>
      <c r="CU262" s="27"/>
      <c r="CV262" s="27"/>
      <c r="CW262" s="27"/>
      <c r="CX262" s="27"/>
      <c r="CY262" s="27"/>
      <c r="CZ262" s="27"/>
      <c r="DA262" s="27"/>
      <c r="DB262" s="27"/>
      <c r="DC262" s="27"/>
      <c r="DD262" s="27"/>
      <c r="DE262" s="27"/>
      <c r="DF262" s="27"/>
      <c r="DG262" s="27"/>
      <c r="DH262" s="27"/>
      <c r="DI262" s="27"/>
      <c r="DJ262" s="27"/>
      <c r="DK262" s="27"/>
      <c r="DL262" s="27"/>
      <c r="DM262" s="27"/>
      <c r="DN262" s="27"/>
      <c r="DO262" s="27"/>
      <c r="DP262" s="27"/>
      <c r="DQ262" s="27"/>
      <c r="DR262" s="27"/>
      <c r="DS262" s="27"/>
      <c r="DT262" s="27"/>
      <c r="DU262" s="27"/>
      <c r="DV262" s="27"/>
      <c r="DW262" s="27"/>
      <c r="DX262" s="27"/>
      <c r="DY262" s="27"/>
      <c r="DZ262" s="27"/>
      <c r="EA262" s="27"/>
      <c r="EB262" s="27"/>
      <c r="EC262" s="27"/>
      <c r="ED262" s="27"/>
      <c r="EE262" s="27"/>
      <c r="EF262" s="27"/>
      <c r="EG262" s="27"/>
      <c r="EH262" s="27"/>
      <c r="EI262" s="27"/>
      <c r="EJ262" s="27"/>
      <c r="EK262" s="27"/>
      <c r="EL262" s="27"/>
      <c r="EM262" s="27"/>
      <c r="EN262" s="27"/>
      <c r="EO262" s="27"/>
      <c r="EP262" s="27"/>
      <c r="EQ262" s="27"/>
      <c r="ER262" s="27"/>
      <c r="ES262" s="27"/>
      <c r="ET262" s="27"/>
      <c r="EU262" s="27"/>
      <c r="EV262" s="27"/>
      <c r="EW262" s="27"/>
      <c r="EX262" s="27"/>
      <c r="EY262" s="27"/>
      <c r="EZ262" s="27"/>
      <c r="FA262" s="27"/>
      <c r="FB262" s="27"/>
      <c r="FC262" s="27"/>
      <c r="FD262" s="27"/>
      <c r="FE262" s="27"/>
      <c r="FF262" s="27"/>
      <c r="FG262" s="27"/>
      <c r="FH262" s="27"/>
      <c r="FI262" s="27"/>
      <c r="FJ262" s="27"/>
      <c r="FK262" s="27"/>
      <c r="FL262" s="27"/>
      <c r="FM262" s="27"/>
      <c r="FN262" s="27"/>
      <c r="FO262" s="27"/>
      <c r="FP262" s="27"/>
      <c r="FQ262" s="27"/>
      <c r="FR262" s="27"/>
      <c r="FS262" s="27"/>
      <c r="FT262" s="27"/>
      <c r="FU262" s="27"/>
      <c r="FV262" s="27"/>
      <c r="FW262" s="27"/>
      <c r="FX262" s="27"/>
      <c r="FY262" s="27"/>
      <c r="FZ262" s="27"/>
      <c r="GA262" s="27"/>
      <c r="GB262" s="27"/>
      <c r="GC262" s="27"/>
      <c r="GD262" s="27"/>
      <c r="GE262" s="27"/>
      <c r="GF262" s="27"/>
      <c r="GG262" s="27"/>
      <c r="GH262" s="27"/>
      <c r="GI262" s="27"/>
      <c r="GJ262" s="27"/>
      <c r="GK262" s="27"/>
      <c r="GL262" s="27"/>
      <c r="GM262" s="27"/>
      <c r="GN262" s="27"/>
      <c r="GO262" s="27"/>
      <c r="GP262" s="27"/>
      <c r="GQ262" s="27"/>
      <c r="GR262" s="27"/>
      <c r="GS262" s="27"/>
      <c r="GT262" s="27"/>
      <c r="GU262" s="27"/>
      <c r="GV262" s="27"/>
      <c r="GW262" s="27"/>
      <c r="GX262" s="27"/>
      <c r="GY262" s="27"/>
      <c r="GZ262" s="27"/>
      <c r="HA262" s="27"/>
      <c r="HB262" s="27"/>
      <c r="HC262" s="27"/>
      <c r="HD262" s="27"/>
      <c r="HE262" s="27"/>
      <c r="HF262" s="27"/>
      <c r="HG262" s="27"/>
      <c r="HH262" s="27"/>
      <c r="HI262" s="27"/>
      <c r="HJ262" s="27"/>
      <c r="HK262" s="27"/>
      <c r="HL262" s="27"/>
      <c r="HM262" s="27"/>
      <c r="HN262" s="27"/>
      <c r="HO262" s="27"/>
      <c r="HP262" s="27"/>
      <c r="HQ262" s="27"/>
      <c r="HR262" s="27"/>
      <c r="HS262" s="27"/>
      <c r="HT262" s="27"/>
      <c r="HU262" s="27"/>
      <c r="HV262" s="27"/>
      <c r="HW262" s="27"/>
      <c r="HX262" s="27"/>
      <c r="HY262" s="27"/>
      <c r="HZ262" s="27"/>
      <c r="IA262" s="27"/>
      <c r="IB262" s="27"/>
      <c r="IC262" s="27"/>
      <c r="ID262" s="27"/>
      <c r="IE262" s="27"/>
      <c r="IF262" s="27"/>
      <c r="IG262" s="27"/>
      <c r="IH262" s="27"/>
    </row>
    <row r="263" spans="1:242" hidden="1">
      <c r="A263" s="28" t="e">
        <f>A262+1</f>
        <v>#REF!</v>
      </c>
      <c r="B263" s="27"/>
      <c r="C263" s="28" t="s">
        <v>43</v>
      </c>
      <c r="D263" s="27"/>
      <c r="E263" s="85">
        <v>0.4</v>
      </c>
      <c r="F263" s="27"/>
      <c r="G263" s="72">
        <v>50</v>
      </c>
      <c r="H263" s="70"/>
      <c r="I263" s="70" t="s">
        <v>27</v>
      </c>
      <c r="J263" s="71"/>
      <c r="K263" s="72">
        <f t="shared" si="1151"/>
        <v>21900</v>
      </c>
      <c r="L263" s="82"/>
      <c r="M263" s="23" t="e">
        <f t="shared" si="1152"/>
        <v>#REF!</v>
      </c>
      <c r="N263" s="23"/>
      <c r="O263" s="130" t="e">
        <f>ROUND(+#REF!+K263*#REF!*AW263+K263*#REF!*AX263,2)+#REF!</f>
        <v>#REF!</v>
      </c>
      <c r="P263" s="83"/>
      <c r="Q263" s="23" t="e">
        <f t="shared" si="1153"/>
        <v>#REF!</v>
      </c>
      <c r="R263" s="65"/>
      <c r="S263" s="26" t="e">
        <f t="shared" si="1154"/>
        <v>#REF!</v>
      </c>
      <c r="T263" s="27"/>
      <c r="U263" s="29">
        <f t="shared" ref="U263:Z263" si="1172">U260</f>
        <v>21</v>
      </c>
      <c r="V263" s="30">
        <f t="shared" si="1172"/>
        <v>0.10154000000000001</v>
      </c>
      <c r="W263" s="30">
        <f t="shared" si="1172"/>
        <v>4.437E-2</v>
      </c>
      <c r="X263" s="30">
        <f t="shared" si="1172"/>
        <v>0</v>
      </c>
      <c r="Y263" s="30">
        <f t="shared" si="1172"/>
        <v>0</v>
      </c>
      <c r="Z263" s="30">
        <f t="shared" si="1172"/>
        <v>0</v>
      </c>
      <c r="AA263" s="31"/>
      <c r="AB263" s="32"/>
      <c r="AC263" s="33"/>
      <c r="AD263" s="15">
        <f t="shared" si="1155"/>
        <v>5.7300000000000005E-4</v>
      </c>
      <c r="AE263" s="33" t="e">
        <f>#REF!</f>
        <v>#REF!</v>
      </c>
      <c r="AF263" s="33"/>
      <c r="AG263" s="33"/>
      <c r="AH263" s="33"/>
      <c r="AI263" s="33"/>
      <c r="AJ263" s="33"/>
      <c r="AK263" s="30">
        <f t="shared" si="1169"/>
        <v>0</v>
      </c>
      <c r="AL263" s="30">
        <f t="shared" si="1169"/>
        <v>0</v>
      </c>
      <c r="AM263" s="76">
        <f t="shared" si="1156"/>
        <v>6.7024E-2</v>
      </c>
      <c r="AN263" s="34">
        <f t="shared" si="1169"/>
        <v>0</v>
      </c>
      <c r="AO263" s="77">
        <f>AO260</f>
        <v>0</v>
      </c>
      <c r="AP263" s="78">
        <f>AP260</f>
        <v>0</v>
      </c>
      <c r="AQ263" s="78">
        <f>AQ262</f>
        <v>0</v>
      </c>
      <c r="AR263" s="77" t="e">
        <f>(K263*AW263*AK263)+(K263*AX263*#REF!)+(K263*AW263*AL263)+(K263*AX263*AN263)</f>
        <v>#REF!</v>
      </c>
      <c r="AS263" s="77"/>
      <c r="AT263" s="77"/>
      <c r="AU263" s="27"/>
      <c r="AV263" s="79">
        <f>$E$264</f>
        <v>0.6</v>
      </c>
      <c r="AW263" s="79">
        <f t="shared" si="1157"/>
        <v>0.45</v>
      </c>
      <c r="AX263" s="79">
        <f t="shared" si="1158"/>
        <v>0.55000000000000004</v>
      </c>
      <c r="AY263" s="79"/>
      <c r="AZ263" s="79"/>
      <c r="BA263" s="27"/>
      <c r="BB263" s="29">
        <f t="shared" ref="BB263:BG263" si="1173">BB260</f>
        <v>21</v>
      </c>
      <c r="BC263" s="30">
        <f t="shared" si="1173"/>
        <v>0.10154000000000001</v>
      </c>
      <c r="BD263" s="30">
        <f t="shared" si="1173"/>
        <v>4.437E-2</v>
      </c>
      <c r="BE263" s="30">
        <f t="shared" si="1173"/>
        <v>0</v>
      </c>
      <c r="BF263" s="30">
        <f t="shared" si="1173"/>
        <v>0</v>
      </c>
      <c r="BG263" s="30">
        <f t="shared" si="1173"/>
        <v>0</v>
      </c>
      <c r="BH263" s="31"/>
      <c r="BI263" s="32"/>
      <c r="BJ263" s="33"/>
      <c r="BK263" s="15">
        <f t="shared" si="1159"/>
        <v>5.7300000000000005E-4</v>
      </c>
      <c r="BL263" s="33" t="e">
        <f>#REF!</f>
        <v>#REF!</v>
      </c>
      <c r="BM263" s="33"/>
      <c r="BN263" s="33"/>
      <c r="BO263" s="33"/>
      <c r="BP263" s="33"/>
      <c r="BQ263" s="30">
        <f t="shared" si="1166"/>
        <v>0</v>
      </c>
      <c r="BR263" s="30"/>
      <c r="BS263" s="116"/>
      <c r="BT263" s="117">
        <f t="shared" ref="BT263" si="1174">BT262</f>
        <v>0</v>
      </c>
      <c r="BU263" s="30">
        <f t="shared" si="1166"/>
        <v>0</v>
      </c>
      <c r="BV263" s="76">
        <f t="shared" si="1160"/>
        <v>6.7024E-2</v>
      </c>
      <c r="BW263" s="34">
        <f>BW262</f>
        <v>0</v>
      </c>
      <c r="BX263" s="77">
        <f>BX260</f>
        <v>0</v>
      </c>
      <c r="BY263" s="78">
        <f>BY260</f>
        <v>0</v>
      </c>
      <c r="BZ263" s="78">
        <f>BZ262</f>
        <v>0</v>
      </c>
      <c r="CA263" s="77" t="e">
        <f>(AR263*CG263*BQ263)+(AR263*CH263*#REF!)+(AR263*CG263*BU263)+(AR263*CH263*BW263)</f>
        <v>#REF!</v>
      </c>
      <c r="CB263" s="77"/>
      <c r="CC263" s="77"/>
      <c r="CD263" s="77"/>
      <c r="CE263" s="27"/>
      <c r="CF263" s="79">
        <f>$E$264</f>
        <v>0.6</v>
      </c>
      <c r="CG263" s="79">
        <f t="shared" si="1161"/>
        <v>0.45</v>
      </c>
      <c r="CH263" s="79">
        <f t="shared" si="1162"/>
        <v>0.55000000000000004</v>
      </c>
      <c r="CI263" s="79"/>
      <c r="CJ263" s="79"/>
      <c r="CK263" s="27"/>
      <c r="CL263" s="27"/>
      <c r="CM263" s="27"/>
      <c r="CN263" s="27"/>
      <c r="CO263" s="27"/>
      <c r="CP263" s="27"/>
      <c r="CQ263" s="27"/>
      <c r="CR263" s="27"/>
      <c r="CS263" s="27"/>
      <c r="CT263" s="27"/>
      <c r="CU263" s="27"/>
      <c r="CV263" s="27"/>
      <c r="CW263" s="27"/>
      <c r="CX263" s="27"/>
      <c r="CY263" s="27"/>
      <c r="CZ263" s="27"/>
      <c r="DA263" s="27"/>
      <c r="DB263" s="27"/>
      <c r="DC263" s="27"/>
      <c r="DD263" s="27"/>
      <c r="DE263" s="27"/>
      <c r="DF263" s="27"/>
      <c r="DG263" s="27"/>
      <c r="DH263" s="27"/>
      <c r="DI263" s="27"/>
      <c r="DJ263" s="27"/>
      <c r="DK263" s="27"/>
      <c r="DL263" s="27"/>
      <c r="DM263" s="27"/>
      <c r="DN263" s="27"/>
      <c r="DO263" s="27"/>
      <c r="DP263" s="27"/>
      <c r="DQ263" s="27"/>
      <c r="DR263" s="27"/>
      <c r="DS263" s="27"/>
      <c r="DT263" s="27"/>
      <c r="DU263" s="27"/>
      <c r="DV263" s="27"/>
      <c r="DW263" s="27"/>
      <c r="DX263" s="27"/>
      <c r="DY263" s="27"/>
      <c r="DZ263" s="27"/>
      <c r="EA263" s="27"/>
      <c r="EB263" s="27"/>
      <c r="EC263" s="27"/>
      <c r="ED263" s="27"/>
      <c r="EE263" s="27"/>
      <c r="EF263" s="27"/>
      <c r="EG263" s="27"/>
      <c r="EH263" s="27"/>
      <c r="EI263" s="27"/>
      <c r="EJ263" s="27"/>
      <c r="EK263" s="27"/>
      <c r="EL263" s="27"/>
      <c r="EM263" s="27"/>
      <c r="EN263" s="27"/>
      <c r="EO263" s="27"/>
      <c r="EP263" s="27"/>
      <c r="EQ263" s="27"/>
      <c r="ER263" s="27"/>
      <c r="ES263" s="27"/>
      <c r="ET263" s="27"/>
      <c r="EU263" s="27"/>
      <c r="EV263" s="27"/>
      <c r="EW263" s="27"/>
      <c r="EX263" s="27"/>
      <c r="EY263" s="27"/>
      <c r="EZ263" s="27"/>
      <c r="FA263" s="27"/>
      <c r="FB263" s="27"/>
      <c r="FC263" s="27"/>
      <c r="FD263" s="27"/>
      <c r="FE263" s="27"/>
      <c r="FF263" s="27"/>
      <c r="FG263" s="27"/>
      <c r="FH263" s="27"/>
      <c r="FI263" s="27"/>
      <c r="FJ263" s="27"/>
      <c r="FK263" s="27"/>
      <c r="FL263" s="27"/>
      <c r="FM263" s="27"/>
      <c r="FN263" s="27"/>
      <c r="FO263" s="27"/>
      <c r="FP263" s="27"/>
      <c r="FQ263" s="27"/>
      <c r="FR263" s="27"/>
      <c r="FS263" s="27"/>
      <c r="FT263" s="27"/>
      <c r="FU263" s="27"/>
      <c r="FV263" s="27"/>
      <c r="FW263" s="27"/>
      <c r="FX263" s="27"/>
      <c r="FY263" s="27"/>
      <c r="FZ263" s="27"/>
      <c r="GA263" s="27"/>
      <c r="GB263" s="27"/>
      <c r="GC263" s="27"/>
      <c r="GD263" s="27"/>
      <c r="GE263" s="27"/>
      <c r="GF263" s="27"/>
      <c r="GG263" s="27"/>
      <c r="GH263" s="27"/>
      <c r="GI263" s="27"/>
      <c r="GJ263" s="27"/>
      <c r="GK263" s="27"/>
      <c r="GL263" s="27"/>
      <c r="GM263" s="27"/>
      <c r="GN263" s="27"/>
      <c r="GO263" s="27"/>
      <c r="GP263" s="27"/>
      <c r="GQ263" s="27"/>
      <c r="GR263" s="27"/>
      <c r="GS263" s="27"/>
      <c r="GT263" s="27"/>
      <c r="GU263" s="27"/>
      <c r="GV263" s="27"/>
      <c r="GW263" s="27"/>
      <c r="GX263" s="27"/>
      <c r="GY263" s="27"/>
      <c r="GZ263" s="27"/>
      <c r="HA263" s="27"/>
      <c r="HB263" s="27"/>
      <c r="HC263" s="27"/>
      <c r="HD263" s="27"/>
      <c r="HE263" s="27"/>
      <c r="HF263" s="27"/>
      <c r="HG263" s="27"/>
      <c r="HH263" s="27"/>
      <c r="HI263" s="27"/>
      <c r="HJ263" s="27"/>
      <c r="HK263" s="27"/>
      <c r="HL263" s="27"/>
      <c r="HM263" s="27"/>
      <c r="HN263" s="27"/>
      <c r="HO263" s="27"/>
      <c r="HP263" s="27"/>
      <c r="HQ263" s="27"/>
      <c r="HR263" s="27"/>
      <c r="HS263" s="27"/>
      <c r="HT263" s="27"/>
      <c r="HU263" s="27"/>
      <c r="HV263" s="27"/>
      <c r="HW263" s="27"/>
      <c r="HX263" s="27"/>
      <c r="HY263" s="27"/>
      <c r="HZ263" s="27"/>
      <c r="IA263" s="27"/>
      <c r="IB263" s="27"/>
      <c r="IC263" s="27"/>
      <c r="ID263" s="27"/>
      <c r="IE263" s="27"/>
      <c r="IF263" s="27"/>
      <c r="IG263" s="27"/>
      <c r="IH263" s="27"/>
    </row>
    <row r="264" spans="1:242" hidden="1">
      <c r="A264" s="28" t="e">
        <f>A263+1</f>
        <v>#REF!</v>
      </c>
      <c r="B264" s="27"/>
      <c r="C264" s="28" t="s">
        <v>44</v>
      </c>
      <c r="D264" s="27"/>
      <c r="E264" s="85">
        <v>0.6</v>
      </c>
      <c r="F264" s="27"/>
      <c r="G264" s="72">
        <v>150</v>
      </c>
      <c r="H264" s="70"/>
      <c r="I264" s="70" t="s">
        <v>27</v>
      </c>
      <c r="J264" s="71"/>
      <c r="K264" s="72">
        <f t="shared" si="1151"/>
        <v>65700</v>
      </c>
      <c r="L264" s="82"/>
      <c r="M264" s="23" t="e">
        <f t="shared" si="1152"/>
        <v>#REF!</v>
      </c>
      <c r="N264" s="23"/>
      <c r="O264" s="130" t="e">
        <f>ROUND(+#REF!+K264*#REF!*AW264+K264*#REF!*AX264,2)+#REF!</f>
        <v>#REF!</v>
      </c>
      <c r="P264" s="83"/>
      <c r="Q264" s="23" t="e">
        <f t="shared" si="1153"/>
        <v>#REF!</v>
      </c>
      <c r="R264" s="65"/>
      <c r="S264" s="26" t="e">
        <f t="shared" si="1154"/>
        <v>#REF!</v>
      </c>
      <c r="T264" s="27"/>
      <c r="U264" s="29">
        <f t="shared" ref="U264:Z264" si="1175">U260</f>
        <v>21</v>
      </c>
      <c r="V264" s="30">
        <f t="shared" si="1175"/>
        <v>0.10154000000000001</v>
      </c>
      <c r="W264" s="30">
        <f t="shared" si="1175"/>
        <v>4.437E-2</v>
      </c>
      <c r="X264" s="30">
        <f t="shared" si="1175"/>
        <v>0</v>
      </c>
      <c r="Y264" s="30">
        <f t="shared" si="1175"/>
        <v>0</v>
      </c>
      <c r="Z264" s="30">
        <f t="shared" si="1175"/>
        <v>0</v>
      </c>
      <c r="AA264" s="31"/>
      <c r="AB264" s="32"/>
      <c r="AC264" s="33"/>
      <c r="AD264" s="15">
        <f t="shared" si="1155"/>
        <v>5.7300000000000005E-4</v>
      </c>
      <c r="AE264" s="33" t="e">
        <f>#REF!</f>
        <v>#REF!</v>
      </c>
      <c r="AF264" s="33"/>
      <c r="AG264" s="33"/>
      <c r="AH264" s="33"/>
      <c r="AI264" s="33"/>
      <c r="AJ264" s="33"/>
      <c r="AK264" s="30">
        <f t="shared" si="1169"/>
        <v>0</v>
      </c>
      <c r="AL264" s="30">
        <f t="shared" si="1169"/>
        <v>0</v>
      </c>
      <c r="AM264" s="76">
        <f t="shared" si="1156"/>
        <v>6.7024E-2</v>
      </c>
      <c r="AN264" s="34">
        <f t="shared" si="1169"/>
        <v>0</v>
      </c>
      <c r="AO264" s="77">
        <f>AO260</f>
        <v>0</v>
      </c>
      <c r="AP264" s="78">
        <f>AP260</f>
        <v>0</v>
      </c>
      <c r="AQ264" s="78">
        <f>AQ263</f>
        <v>0</v>
      </c>
      <c r="AR264" s="77" t="e">
        <f>(K264*AW264*AK264)+(K264*AX264*#REF!)+(K264*AW264*AL264)+(K264*AX264*AN264)</f>
        <v>#REF!</v>
      </c>
      <c r="AS264" s="77"/>
      <c r="AT264" s="77"/>
      <c r="AU264" s="27"/>
      <c r="AV264" s="79">
        <f>$E$264</f>
        <v>0.6</v>
      </c>
      <c r="AW264" s="79">
        <f t="shared" si="1157"/>
        <v>0.45</v>
      </c>
      <c r="AX264" s="79">
        <f t="shared" si="1158"/>
        <v>0.55000000000000004</v>
      </c>
      <c r="AY264" s="79"/>
      <c r="AZ264" s="79"/>
      <c r="BA264" s="27"/>
      <c r="BB264" s="29">
        <f t="shared" ref="BB264:BG264" si="1176">BB260</f>
        <v>21</v>
      </c>
      <c r="BC264" s="30">
        <f t="shared" si="1176"/>
        <v>0.10154000000000001</v>
      </c>
      <c r="BD264" s="30">
        <f t="shared" si="1176"/>
        <v>4.437E-2</v>
      </c>
      <c r="BE264" s="30">
        <f t="shared" si="1176"/>
        <v>0</v>
      </c>
      <c r="BF264" s="30">
        <f t="shared" si="1176"/>
        <v>0</v>
      </c>
      <c r="BG264" s="30">
        <f t="shared" si="1176"/>
        <v>0</v>
      </c>
      <c r="BH264" s="31"/>
      <c r="BI264" s="32"/>
      <c r="BJ264" s="33"/>
      <c r="BK264" s="15">
        <f t="shared" si="1159"/>
        <v>5.7300000000000005E-4</v>
      </c>
      <c r="BL264" s="33" t="e">
        <f>#REF!</f>
        <v>#REF!</v>
      </c>
      <c r="BM264" s="33"/>
      <c r="BN264" s="33"/>
      <c r="BO264" s="33"/>
      <c r="BP264" s="33"/>
      <c r="BQ264" s="30">
        <f t="shared" si="1166"/>
        <v>0</v>
      </c>
      <c r="BR264" s="30"/>
      <c r="BS264" s="116"/>
      <c r="BT264" s="117">
        <f t="shared" ref="BT264" si="1177">BT263</f>
        <v>0</v>
      </c>
      <c r="BU264" s="30">
        <f t="shared" si="1166"/>
        <v>0</v>
      </c>
      <c r="BV264" s="76">
        <f t="shared" si="1160"/>
        <v>6.7024E-2</v>
      </c>
      <c r="BW264" s="34">
        <f>BW263</f>
        <v>0</v>
      </c>
      <c r="BX264" s="77">
        <f>BX260</f>
        <v>0</v>
      </c>
      <c r="BY264" s="78">
        <f>BY260</f>
        <v>0</v>
      </c>
      <c r="BZ264" s="78">
        <f>BZ263</f>
        <v>0</v>
      </c>
      <c r="CA264" s="77" t="e">
        <f>(AR264*CG264*BQ264)+(AR264*CH264*#REF!)+(AR264*CG264*BU264)+(AR264*CH264*BW264)</f>
        <v>#REF!</v>
      </c>
      <c r="CB264" s="77"/>
      <c r="CC264" s="77"/>
      <c r="CD264" s="77"/>
      <c r="CE264" s="27"/>
      <c r="CF264" s="79">
        <f>$E$264</f>
        <v>0.6</v>
      </c>
      <c r="CG264" s="79">
        <f t="shared" si="1161"/>
        <v>0.45</v>
      </c>
      <c r="CH264" s="79">
        <f t="shared" si="1162"/>
        <v>0.55000000000000004</v>
      </c>
      <c r="CI264" s="79"/>
      <c r="CJ264" s="79"/>
      <c r="CK264" s="27"/>
      <c r="CL264" s="27"/>
      <c r="CM264" s="27"/>
      <c r="CN264" s="27"/>
      <c r="CO264" s="27"/>
      <c r="CP264" s="27"/>
      <c r="CQ264" s="27"/>
      <c r="CR264" s="27"/>
      <c r="CS264" s="27"/>
      <c r="CT264" s="27"/>
      <c r="CU264" s="27"/>
      <c r="CV264" s="27"/>
      <c r="CW264" s="27"/>
      <c r="CX264" s="27"/>
      <c r="CY264" s="27"/>
      <c r="CZ264" s="27"/>
      <c r="DA264" s="27"/>
      <c r="DB264" s="27"/>
      <c r="DC264" s="27"/>
      <c r="DD264" s="27"/>
      <c r="DE264" s="27"/>
      <c r="DF264" s="27"/>
      <c r="DG264" s="27"/>
      <c r="DH264" s="27"/>
      <c r="DI264" s="27"/>
      <c r="DJ264" s="27"/>
      <c r="DK264" s="27"/>
      <c r="DL264" s="27"/>
      <c r="DM264" s="27"/>
      <c r="DN264" s="27"/>
      <c r="DO264" s="27"/>
      <c r="DP264" s="27"/>
      <c r="DQ264" s="27"/>
      <c r="DR264" s="27"/>
      <c r="DS264" s="27"/>
      <c r="DT264" s="27"/>
      <c r="DU264" s="27"/>
      <c r="DV264" s="27"/>
      <c r="DW264" s="27"/>
      <c r="DX264" s="27"/>
      <c r="DY264" s="27"/>
      <c r="DZ264" s="27"/>
      <c r="EA264" s="27"/>
      <c r="EB264" s="27"/>
      <c r="EC264" s="27"/>
      <c r="ED264" s="27"/>
      <c r="EE264" s="27"/>
      <c r="EF264" s="27"/>
      <c r="EG264" s="27"/>
      <c r="EH264" s="27"/>
      <c r="EI264" s="27"/>
      <c r="EJ264" s="27"/>
      <c r="EK264" s="27"/>
      <c r="EL264" s="27"/>
      <c r="EM264" s="27"/>
      <c r="EN264" s="27"/>
      <c r="EO264" s="27"/>
      <c r="EP264" s="27"/>
      <c r="EQ264" s="27"/>
      <c r="ER264" s="27"/>
      <c r="ES264" s="27"/>
      <c r="ET264" s="27"/>
      <c r="EU264" s="27"/>
      <c r="EV264" s="27"/>
      <c r="EW264" s="27"/>
      <c r="EX264" s="27"/>
      <c r="EY264" s="27"/>
      <c r="EZ264" s="27"/>
      <c r="FA264" s="27"/>
      <c r="FB264" s="27"/>
      <c r="FC264" s="27"/>
      <c r="FD264" s="27"/>
      <c r="FE264" s="27"/>
      <c r="FF264" s="27"/>
      <c r="FG264" s="27"/>
      <c r="FH264" s="27"/>
      <c r="FI264" s="27"/>
      <c r="FJ264" s="27"/>
      <c r="FK264" s="27"/>
      <c r="FL264" s="27"/>
      <c r="FM264" s="27"/>
      <c r="FN264" s="27"/>
      <c r="FO264" s="27"/>
      <c r="FP264" s="27"/>
      <c r="FQ264" s="27"/>
      <c r="FR264" s="27"/>
      <c r="FS264" s="27"/>
      <c r="FT264" s="27"/>
      <c r="FU264" s="27"/>
      <c r="FV264" s="27"/>
      <c r="FW264" s="27"/>
      <c r="FX264" s="27"/>
      <c r="FY264" s="27"/>
      <c r="FZ264" s="27"/>
      <c r="GA264" s="27"/>
      <c r="GB264" s="27"/>
      <c r="GC264" s="27"/>
      <c r="GD264" s="27"/>
      <c r="GE264" s="27"/>
      <c r="GF264" s="27"/>
      <c r="GG264" s="27"/>
      <c r="GH264" s="27"/>
      <c r="GI264" s="27"/>
      <c r="GJ264" s="27"/>
      <c r="GK264" s="27"/>
      <c r="GL264" s="27"/>
      <c r="GM264" s="27"/>
      <c r="GN264" s="27"/>
      <c r="GO264" s="27"/>
      <c r="GP264" s="27"/>
      <c r="GQ264" s="27"/>
      <c r="GR264" s="27"/>
      <c r="GS264" s="27"/>
      <c r="GT264" s="27"/>
      <c r="GU264" s="27"/>
      <c r="GV264" s="27"/>
      <c r="GW264" s="27"/>
      <c r="GX264" s="27"/>
      <c r="GY264" s="27"/>
      <c r="GZ264" s="27"/>
      <c r="HA264" s="27"/>
      <c r="HB264" s="27"/>
      <c r="HC264" s="27"/>
      <c r="HD264" s="27"/>
      <c r="HE264" s="27"/>
      <c r="HF264" s="27"/>
      <c r="HG264" s="27"/>
      <c r="HH264" s="27"/>
      <c r="HI264" s="27"/>
      <c r="HJ264" s="27"/>
      <c r="HK264" s="27"/>
      <c r="HL264" s="27"/>
      <c r="HM264" s="27"/>
      <c r="HN264" s="27"/>
      <c r="HO264" s="27"/>
      <c r="HP264" s="27"/>
      <c r="HQ264" s="27"/>
      <c r="HR264" s="27"/>
      <c r="HS264" s="27"/>
      <c r="HT264" s="27"/>
      <c r="HU264" s="27"/>
      <c r="HV264" s="27"/>
      <c r="HW264" s="27"/>
      <c r="HX264" s="27"/>
      <c r="HY264" s="27"/>
      <c r="HZ264" s="27"/>
      <c r="IA264" s="27"/>
      <c r="IB264" s="27"/>
      <c r="IC264" s="27"/>
      <c r="ID264" s="27"/>
      <c r="IE264" s="27"/>
      <c r="IF264" s="27"/>
      <c r="IG264" s="27"/>
      <c r="IH264" s="27"/>
    </row>
    <row r="265" spans="1:242" hidden="1">
      <c r="A265" s="28" t="e">
        <f>A264+1</f>
        <v>#REF!</v>
      </c>
      <c r="B265" s="27"/>
      <c r="C265" s="28"/>
      <c r="D265" s="27"/>
      <c r="E265" s="18"/>
      <c r="F265" s="27"/>
      <c r="G265" s="72">
        <v>300</v>
      </c>
      <c r="H265" s="70"/>
      <c r="I265" s="70" t="s">
        <v>27</v>
      </c>
      <c r="J265" s="71"/>
      <c r="K265" s="72">
        <f t="shared" si="1151"/>
        <v>131400</v>
      </c>
      <c r="L265" s="82"/>
      <c r="M265" s="23" t="e">
        <f t="shared" si="1152"/>
        <v>#REF!</v>
      </c>
      <c r="N265" s="23"/>
      <c r="O265" s="130" t="e">
        <f>ROUND(+#REF!+K265*#REF!*AW265+K265*#REF!*AX265,2)+#REF!</f>
        <v>#REF!</v>
      </c>
      <c r="P265" s="83"/>
      <c r="Q265" s="23" t="e">
        <f t="shared" si="1153"/>
        <v>#REF!</v>
      </c>
      <c r="R265" s="65"/>
      <c r="S265" s="26" t="e">
        <f t="shared" si="1154"/>
        <v>#REF!</v>
      </c>
      <c r="T265" s="27"/>
      <c r="U265" s="29">
        <f t="shared" ref="U265:Z265" si="1178">U260</f>
        <v>21</v>
      </c>
      <c r="V265" s="30">
        <f t="shared" si="1178"/>
        <v>0.10154000000000001</v>
      </c>
      <c r="W265" s="30">
        <f t="shared" si="1178"/>
        <v>4.437E-2</v>
      </c>
      <c r="X265" s="30">
        <f t="shared" si="1178"/>
        <v>0</v>
      </c>
      <c r="Y265" s="30">
        <f t="shared" si="1178"/>
        <v>0</v>
      </c>
      <c r="Z265" s="30">
        <f t="shared" si="1178"/>
        <v>0</v>
      </c>
      <c r="AA265" s="31"/>
      <c r="AB265" s="32"/>
      <c r="AC265" s="33"/>
      <c r="AD265" s="15">
        <f t="shared" si="1155"/>
        <v>5.7300000000000005E-4</v>
      </c>
      <c r="AE265" s="33" t="e">
        <f>#REF!</f>
        <v>#REF!</v>
      </c>
      <c r="AF265" s="33"/>
      <c r="AG265" s="33"/>
      <c r="AH265" s="33"/>
      <c r="AI265" s="33"/>
      <c r="AJ265" s="33"/>
      <c r="AK265" s="30">
        <f t="shared" si="1169"/>
        <v>0</v>
      </c>
      <c r="AL265" s="30">
        <f t="shared" si="1169"/>
        <v>0</v>
      </c>
      <c r="AM265" s="76">
        <f t="shared" si="1156"/>
        <v>6.7024E-2</v>
      </c>
      <c r="AN265" s="34">
        <f t="shared" si="1169"/>
        <v>0</v>
      </c>
      <c r="AO265" s="77">
        <f>AO260</f>
        <v>0</v>
      </c>
      <c r="AP265" s="78">
        <f>AP260</f>
        <v>0</v>
      </c>
      <c r="AQ265" s="78">
        <f>AQ264</f>
        <v>0</v>
      </c>
      <c r="AR265" s="77" t="e">
        <f>(K265*AW265*AK265)+(K265*AX265*#REF!)+(K265*AW265*AL265)+(K265*AX265*AN265)</f>
        <v>#REF!</v>
      </c>
      <c r="AS265" s="77"/>
      <c r="AT265" s="77"/>
      <c r="AU265" s="27"/>
      <c r="AV265" s="79">
        <f>$E$264</f>
        <v>0.6</v>
      </c>
      <c r="AW265" s="79">
        <f t="shared" si="1157"/>
        <v>0.45</v>
      </c>
      <c r="AX265" s="79">
        <f t="shared" si="1158"/>
        <v>0.55000000000000004</v>
      </c>
      <c r="AY265" s="79"/>
      <c r="AZ265" s="79"/>
      <c r="BA265" s="27"/>
      <c r="BB265" s="29">
        <f t="shared" ref="BB265:BG265" si="1179">BB260</f>
        <v>21</v>
      </c>
      <c r="BC265" s="30">
        <f t="shared" si="1179"/>
        <v>0.10154000000000001</v>
      </c>
      <c r="BD265" s="30">
        <f t="shared" si="1179"/>
        <v>4.437E-2</v>
      </c>
      <c r="BE265" s="30">
        <f t="shared" si="1179"/>
        <v>0</v>
      </c>
      <c r="BF265" s="30">
        <f t="shared" si="1179"/>
        <v>0</v>
      </c>
      <c r="BG265" s="30">
        <f t="shared" si="1179"/>
        <v>0</v>
      </c>
      <c r="BH265" s="31"/>
      <c r="BI265" s="32"/>
      <c r="BJ265" s="33"/>
      <c r="BK265" s="15">
        <f t="shared" si="1159"/>
        <v>5.7300000000000005E-4</v>
      </c>
      <c r="BL265" s="33" t="e">
        <f>#REF!</f>
        <v>#REF!</v>
      </c>
      <c r="BM265" s="33"/>
      <c r="BN265" s="33"/>
      <c r="BO265" s="33"/>
      <c r="BP265" s="33"/>
      <c r="BQ265" s="30">
        <f t="shared" si="1166"/>
        <v>0</v>
      </c>
      <c r="BR265" s="30"/>
      <c r="BS265" s="116"/>
      <c r="BT265" s="117">
        <f t="shared" ref="BT265" si="1180">BT264</f>
        <v>0</v>
      </c>
      <c r="BU265" s="30">
        <f t="shared" si="1166"/>
        <v>0</v>
      </c>
      <c r="BV265" s="76">
        <f t="shared" si="1160"/>
        <v>6.7024E-2</v>
      </c>
      <c r="BW265" s="34">
        <f>BW264</f>
        <v>0</v>
      </c>
      <c r="BX265" s="77">
        <f>BX260</f>
        <v>0</v>
      </c>
      <c r="BY265" s="78">
        <f>BY260</f>
        <v>0</v>
      </c>
      <c r="BZ265" s="78">
        <f>BZ264</f>
        <v>0</v>
      </c>
      <c r="CA265" s="77" t="e">
        <f>(AR265*CG265*BQ265)+(AR265*CH265*#REF!)+(AR265*CG265*BU265)+(AR265*CH265*BW265)</f>
        <v>#REF!</v>
      </c>
      <c r="CB265" s="77"/>
      <c r="CC265" s="77"/>
      <c r="CD265" s="77"/>
      <c r="CE265" s="27"/>
      <c r="CF265" s="79">
        <f>$E$264</f>
        <v>0.6</v>
      </c>
      <c r="CG265" s="79">
        <f t="shared" si="1161"/>
        <v>0.45</v>
      </c>
      <c r="CH265" s="79">
        <f t="shared" si="1162"/>
        <v>0.55000000000000004</v>
      </c>
      <c r="CI265" s="79"/>
      <c r="CJ265" s="79"/>
      <c r="CK265" s="27"/>
      <c r="CL265" s="27"/>
      <c r="CM265" s="27"/>
      <c r="CN265" s="27"/>
      <c r="CO265" s="27"/>
      <c r="CP265" s="27"/>
      <c r="CQ265" s="27"/>
      <c r="CR265" s="27"/>
      <c r="CS265" s="27"/>
      <c r="CT265" s="27"/>
      <c r="CU265" s="27"/>
      <c r="CV265" s="27"/>
      <c r="CW265" s="27"/>
      <c r="CX265" s="27"/>
      <c r="CY265" s="27"/>
      <c r="CZ265" s="27"/>
      <c r="DA265" s="27"/>
      <c r="DB265" s="27"/>
      <c r="DC265" s="27"/>
      <c r="DD265" s="27"/>
      <c r="DE265" s="27"/>
      <c r="DF265" s="27"/>
      <c r="DG265" s="27"/>
      <c r="DH265" s="27"/>
      <c r="DI265" s="27"/>
      <c r="DJ265" s="27"/>
      <c r="DK265" s="27"/>
      <c r="DL265" s="27"/>
      <c r="DM265" s="27"/>
      <c r="DN265" s="27"/>
      <c r="DO265" s="27"/>
      <c r="DP265" s="27"/>
      <c r="DQ265" s="27"/>
      <c r="DR265" s="27"/>
      <c r="DS265" s="27"/>
      <c r="DT265" s="27"/>
      <c r="DU265" s="27"/>
      <c r="DV265" s="27"/>
      <c r="DW265" s="27"/>
      <c r="DX265" s="27"/>
      <c r="DY265" s="27"/>
      <c r="DZ265" s="27"/>
      <c r="EA265" s="27"/>
      <c r="EB265" s="27"/>
      <c r="EC265" s="27"/>
      <c r="ED265" s="27"/>
      <c r="EE265" s="27"/>
      <c r="EF265" s="27"/>
      <c r="EG265" s="27"/>
      <c r="EH265" s="27"/>
      <c r="EI265" s="27"/>
      <c r="EJ265" s="27"/>
      <c r="EK265" s="27"/>
      <c r="EL265" s="27"/>
      <c r="EM265" s="27"/>
      <c r="EN265" s="27"/>
      <c r="EO265" s="27"/>
      <c r="EP265" s="27"/>
      <c r="EQ265" s="27"/>
      <c r="ER265" s="27"/>
      <c r="ES265" s="27"/>
      <c r="ET265" s="27"/>
      <c r="EU265" s="27"/>
      <c r="EV265" s="27"/>
      <c r="EW265" s="27"/>
      <c r="EX265" s="27"/>
      <c r="EY265" s="27"/>
      <c r="EZ265" s="27"/>
      <c r="FA265" s="27"/>
      <c r="FB265" s="27"/>
      <c r="FC265" s="27"/>
      <c r="FD265" s="27"/>
      <c r="FE265" s="27"/>
      <c r="FF265" s="27"/>
      <c r="FG265" s="27"/>
      <c r="FH265" s="27"/>
      <c r="FI265" s="27"/>
      <c r="FJ265" s="27"/>
      <c r="FK265" s="27"/>
      <c r="FL265" s="27"/>
      <c r="FM265" s="27"/>
      <c r="FN265" s="27"/>
      <c r="FO265" s="27"/>
      <c r="FP265" s="27"/>
      <c r="FQ265" s="27"/>
      <c r="FR265" s="27"/>
      <c r="FS265" s="27"/>
      <c r="FT265" s="27"/>
      <c r="FU265" s="27"/>
      <c r="FV265" s="27"/>
      <c r="FW265" s="27"/>
      <c r="FX265" s="27"/>
      <c r="FY265" s="27"/>
      <c r="FZ265" s="27"/>
      <c r="GA265" s="27"/>
      <c r="GB265" s="27"/>
      <c r="GC265" s="27"/>
      <c r="GD265" s="27"/>
      <c r="GE265" s="27"/>
      <c r="GF265" s="27"/>
      <c r="GG265" s="27"/>
      <c r="GH265" s="27"/>
      <c r="GI265" s="27"/>
      <c r="GJ265" s="27"/>
      <c r="GK265" s="27"/>
      <c r="GL265" s="27"/>
      <c r="GM265" s="27"/>
      <c r="GN265" s="27"/>
      <c r="GO265" s="27"/>
      <c r="GP265" s="27"/>
      <c r="GQ265" s="27"/>
      <c r="GR265" s="27"/>
      <c r="GS265" s="27"/>
      <c r="GT265" s="27"/>
      <c r="GU265" s="27"/>
      <c r="GV265" s="27"/>
      <c r="GW265" s="27"/>
      <c r="GX265" s="27"/>
      <c r="GY265" s="27"/>
      <c r="GZ265" s="27"/>
      <c r="HA265" s="27"/>
      <c r="HB265" s="27"/>
      <c r="HC265" s="27"/>
      <c r="HD265" s="27"/>
      <c r="HE265" s="27"/>
      <c r="HF265" s="27"/>
      <c r="HG265" s="27"/>
      <c r="HH265" s="27"/>
      <c r="HI265" s="27"/>
      <c r="HJ265" s="27"/>
      <c r="HK265" s="27"/>
      <c r="HL265" s="27"/>
      <c r="HM265" s="27"/>
      <c r="HN265" s="27"/>
      <c r="HO265" s="27"/>
      <c r="HP265" s="27"/>
      <c r="HQ265" s="27"/>
      <c r="HR265" s="27"/>
      <c r="HS265" s="27"/>
      <c r="HT265" s="27"/>
      <c r="HU265" s="27"/>
      <c r="HV265" s="27"/>
      <c r="HW265" s="27"/>
      <c r="HX265" s="27"/>
      <c r="HY265" s="27"/>
      <c r="HZ265" s="27"/>
      <c r="IA265" s="27"/>
      <c r="IB265" s="27"/>
      <c r="IC265" s="27"/>
      <c r="ID265" s="27"/>
      <c r="IE265" s="27"/>
      <c r="IF265" s="27"/>
      <c r="IG265" s="27"/>
      <c r="IH265" s="27"/>
    </row>
    <row r="266" spans="1:242" hidden="1">
      <c r="A266" s="28"/>
      <c r="B266" s="27"/>
      <c r="C266" s="28"/>
      <c r="D266" s="27"/>
      <c r="E266" s="18"/>
      <c r="F266" s="27"/>
      <c r="G266" s="70"/>
      <c r="H266" s="70"/>
      <c r="I266" s="70"/>
      <c r="J266" s="71"/>
      <c r="K266" s="72"/>
      <c r="L266" s="82"/>
      <c r="M266" s="23"/>
      <c r="N266" s="23"/>
      <c r="O266" s="130"/>
      <c r="P266" s="83"/>
      <c r="Q266" s="23"/>
      <c r="R266" s="65"/>
      <c r="S266" s="26"/>
      <c r="T266" s="27"/>
      <c r="U266" s="29"/>
      <c r="V266" s="30" t="s">
        <v>54</v>
      </c>
      <c r="W266" s="30"/>
      <c r="X266" s="30"/>
      <c r="Y266" s="30"/>
      <c r="Z266" s="30"/>
      <c r="AA266" s="31"/>
      <c r="AB266" s="32"/>
      <c r="AC266" s="33"/>
      <c r="AE266" s="33"/>
      <c r="AF266" s="33"/>
      <c r="AG266" s="33"/>
      <c r="AH266" s="33"/>
      <c r="AI266" s="33"/>
      <c r="AJ266" s="33"/>
      <c r="AK266" s="30"/>
      <c r="AL266" s="30"/>
      <c r="AM266" s="30"/>
      <c r="AN266" s="34"/>
      <c r="AO266" s="77"/>
      <c r="AP266" s="78"/>
      <c r="AQ266" s="78"/>
      <c r="AR266" s="77"/>
      <c r="AS266" s="77"/>
      <c r="AT266" s="77"/>
      <c r="AU266" s="27"/>
      <c r="AV266" s="79"/>
      <c r="AW266" s="79"/>
      <c r="AX266" s="79"/>
      <c r="AY266" s="79"/>
      <c r="AZ266" s="79"/>
      <c r="BA266" s="27"/>
      <c r="BB266" s="29"/>
      <c r="BC266" s="30" t="s">
        <v>54</v>
      </c>
      <c r="BD266" s="30"/>
      <c r="BE266" s="30"/>
      <c r="BF266" s="30"/>
      <c r="BG266" s="30"/>
      <c r="BH266" s="31"/>
      <c r="BI266" s="32"/>
      <c r="BJ266" s="33"/>
      <c r="BL266" s="33"/>
      <c r="BM266" s="33"/>
      <c r="BN266" s="33"/>
      <c r="BO266" s="33"/>
      <c r="BP266" s="33"/>
      <c r="BQ266" s="30"/>
      <c r="BR266" s="30"/>
      <c r="BS266" s="116"/>
      <c r="BT266" s="117"/>
      <c r="BU266" s="30"/>
      <c r="BV266" s="30"/>
      <c r="BW266" s="34"/>
      <c r="BX266" s="77"/>
      <c r="BY266" s="78"/>
      <c r="BZ266" s="78"/>
      <c r="CA266" s="77"/>
      <c r="CB266" s="77"/>
      <c r="CC266" s="77"/>
      <c r="CD266" s="77"/>
      <c r="CE266" s="27"/>
      <c r="CF266" s="79"/>
      <c r="CG266" s="79"/>
      <c r="CH266" s="79"/>
      <c r="CI266" s="79"/>
      <c r="CJ266" s="79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27"/>
      <c r="CX266" s="27"/>
      <c r="CY266" s="27"/>
      <c r="CZ266" s="27"/>
      <c r="DA266" s="27"/>
      <c r="DB266" s="27"/>
      <c r="DC266" s="27"/>
      <c r="DD266" s="27"/>
      <c r="DE266" s="27"/>
      <c r="DF266" s="27"/>
      <c r="DG266" s="27"/>
      <c r="DH266" s="27"/>
      <c r="DI266" s="27"/>
      <c r="DJ266" s="27"/>
      <c r="DK266" s="27"/>
      <c r="DL266" s="27"/>
      <c r="DM266" s="27"/>
      <c r="DN266" s="27"/>
      <c r="DO266" s="27"/>
      <c r="DP266" s="27"/>
      <c r="DQ266" s="27"/>
      <c r="DR266" s="27"/>
      <c r="DS266" s="27"/>
      <c r="DT266" s="27"/>
      <c r="DU266" s="27"/>
      <c r="DV266" s="27"/>
      <c r="DW266" s="27"/>
      <c r="DX266" s="27"/>
      <c r="DY266" s="27"/>
      <c r="DZ266" s="27"/>
      <c r="EA266" s="27"/>
      <c r="EB266" s="27"/>
      <c r="EC266" s="27"/>
      <c r="ED266" s="27"/>
      <c r="EE266" s="27"/>
      <c r="EF266" s="27"/>
      <c r="EG266" s="27"/>
      <c r="EH266" s="27"/>
      <c r="EI266" s="27"/>
      <c r="EJ266" s="27"/>
      <c r="EK266" s="27"/>
      <c r="EL266" s="27"/>
      <c r="EM266" s="27"/>
      <c r="EN266" s="27"/>
      <c r="EO266" s="27"/>
      <c r="EP266" s="27"/>
      <c r="EQ266" s="27"/>
      <c r="ER266" s="27"/>
      <c r="ES266" s="27"/>
      <c r="ET266" s="27"/>
      <c r="EU266" s="27"/>
      <c r="EV266" s="27"/>
      <c r="EW266" s="27"/>
      <c r="EX266" s="27"/>
      <c r="EY266" s="27"/>
      <c r="EZ266" s="27"/>
      <c r="FA266" s="27"/>
      <c r="FB266" s="27"/>
      <c r="FC266" s="27"/>
      <c r="FD266" s="27"/>
      <c r="FE266" s="27"/>
      <c r="FF266" s="27"/>
      <c r="FG266" s="27"/>
      <c r="FH266" s="27"/>
      <c r="FI266" s="27"/>
      <c r="FJ266" s="27"/>
      <c r="FK266" s="27"/>
      <c r="FL266" s="27"/>
      <c r="FM266" s="27"/>
      <c r="FN266" s="27"/>
      <c r="FO266" s="27"/>
      <c r="FP266" s="27"/>
      <c r="FQ266" s="27"/>
      <c r="FR266" s="27"/>
      <c r="FS266" s="27"/>
      <c r="FT266" s="27"/>
      <c r="FU266" s="27"/>
      <c r="FV266" s="27"/>
      <c r="FW266" s="27"/>
      <c r="FX266" s="27"/>
      <c r="FY266" s="27"/>
      <c r="FZ266" s="27"/>
      <c r="GA266" s="27"/>
      <c r="GB266" s="27"/>
      <c r="GC266" s="27"/>
      <c r="GD266" s="27"/>
      <c r="GE266" s="27"/>
      <c r="GF266" s="27"/>
      <c r="GG266" s="27"/>
      <c r="GH266" s="27"/>
      <c r="GI266" s="27"/>
      <c r="GJ266" s="27"/>
      <c r="GK266" s="27"/>
      <c r="GL266" s="27"/>
      <c r="GM266" s="27"/>
      <c r="GN266" s="27"/>
      <c r="GO266" s="27"/>
      <c r="GP266" s="27"/>
      <c r="GQ266" s="27"/>
      <c r="GR266" s="27"/>
      <c r="GS266" s="27"/>
      <c r="GT266" s="27"/>
      <c r="GU266" s="27"/>
      <c r="GV266" s="27"/>
      <c r="GW266" s="27"/>
      <c r="GX266" s="27"/>
      <c r="GY266" s="27"/>
      <c r="GZ266" s="27"/>
      <c r="HA266" s="27"/>
      <c r="HB266" s="27"/>
      <c r="HC266" s="27"/>
      <c r="HD266" s="27"/>
      <c r="HE266" s="27"/>
      <c r="HF266" s="27"/>
      <c r="HG266" s="27"/>
      <c r="HH266" s="27"/>
      <c r="HI266" s="27"/>
      <c r="HJ266" s="27"/>
      <c r="HK266" s="27"/>
      <c r="HL266" s="27"/>
      <c r="HM266" s="27"/>
      <c r="HN266" s="27"/>
      <c r="HO266" s="27"/>
      <c r="HP266" s="27"/>
      <c r="HQ266" s="27"/>
      <c r="HR266" s="27"/>
      <c r="HS266" s="27"/>
      <c r="HT266" s="27"/>
      <c r="HU266" s="27"/>
      <c r="HV266" s="27"/>
      <c r="HW266" s="27"/>
      <c r="HX266" s="27"/>
      <c r="HY266" s="27"/>
      <c r="HZ266" s="27"/>
      <c r="IA266" s="27"/>
      <c r="IB266" s="27"/>
      <c r="IC266" s="27"/>
      <c r="ID266" s="27"/>
      <c r="IE266" s="27"/>
      <c r="IF266" s="27"/>
      <c r="IG266" s="27"/>
      <c r="IH266" s="27"/>
    </row>
    <row r="267" spans="1:242">
      <c r="AE267" s="93"/>
      <c r="BL267" s="93"/>
    </row>
    <row r="268" spans="1:242">
      <c r="AE268" s="93"/>
      <c r="BL268" s="93"/>
    </row>
    <row r="269" spans="1:242">
      <c r="AE269" s="93"/>
      <c r="BL269" s="93"/>
    </row>
    <row r="270" spans="1:242">
      <c r="AE270" s="93"/>
      <c r="BL270" s="93"/>
    </row>
    <row r="271" spans="1:242">
      <c r="AE271" s="93"/>
      <c r="BL271" s="93"/>
    </row>
    <row r="272" spans="1:242">
      <c r="AE272" s="93"/>
      <c r="BL272" s="93"/>
    </row>
    <row r="273" spans="31:64">
      <c r="AE273" s="93"/>
      <c r="BL273" s="93"/>
    </row>
    <row r="274" spans="31:64">
      <c r="AE274" s="93"/>
      <c r="BL274" s="93"/>
    </row>
    <row r="275" spans="31:64">
      <c r="AE275" s="93"/>
      <c r="BL275" s="93"/>
    </row>
    <row r="276" spans="31:64">
      <c r="AE276" s="93"/>
      <c r="BL276" s="93"/>
    </row>
    <row r="277" spans="31:64">
      <c r="AE277" s="93"/>
      <c r="BL277" s="93"/>
    </row>
    <row r="278" spans="31:64">
      <c r="AE278" s="93"/>
      <c r="BL278" s="93"/>
    </row>
    <row r="279" spans="31:64">
      <c r="AE279" s="93"/>
      <c r="BL279" s="93"/>
    </row>
    <row r="280" spans="31:64">
      <c r="AE280" s="93"/>
      <c r="BL280" s="93"/>
    </row>
    <row r="281" spans="31:64">
      <c r="AE281" s="93"/>
      <c r="BL281" s="93"/>
    </row>
    <row r="282" spans="31:64">
      <c r="AE282" s="93"/>
      <c r="BL282" s="93"/>
    </row>
    <row r="283" spans="31:64">
      <c r="AE283" s="93"/>
      <c r="BL283" s="93"/>
    </row>
    <row r="284" spans="31:64">
      <c r="AE284" s="93"/>
      <c r="BL284" s="93"/>
    </row>
    <row r="285" spans="31:64">
      <c r="AE285" s="93"/>
      <c r="BL285" s="93"/>
    </row>
    <row r="286" spans="31:64">
      <c r="AE286" s="93"/>
      <c r="BL286" s="93"/>
    </row>
    <row r="287" spans="31:64">
      <c r="AE287" s="93"/>
      <c r="BL287" s="93"/>
    </row>
    <row r="288" spans="31:64">
      <c r="AE288" s="93"/>
      <c r="BL288" s="93"/>
    </row>
    <row r="289" spans="31:64">
      <c r="AE289" s="93"/>
      <c r="BL289" s="93"/>
    </row>
    <row r="290" spans="31:64">
      <c r="AE290" s="93"/>
      <c r="BL290" s="93"/>
    </row>
    <row r="291" spans="31:64">
      <c r="AE291" s="93"/>
      <c r="BL291" s="93"/>
    </row>
    <row r="292" spans="31:64">
      <c r="AE292" s="93"/>
      <c r="BL292" s="93"/>
    </row>
    <row r="293" spans="31:64">
      <c r="AE293" s="93"/>
      <c r="BL293" s="93"/>
    </row>
    <row r="294" spans="31:64">
      <c r="AE294" s="93"/>
      <c r="BL294" s="93"/>
    </row>
    <row r="295" spans="31:64">
      <c r="AE295" s="93"/>
      <c r="BL295" s="93"/>
    </row>
    <row r="296" spans="31:64">
      <c r="AE296" s="93"/>
      <c r="BL296" s="93"/>
    </row>
    <row r="297" spans="31:64">
      <c r="AE297" s="93"/>
      <c r="BL297" s="93"/>
    </row>
    <row r="298" spans="31:64">
      <c r="AE298" s="93"/>
      <c r="BL298" s="93"/>
    </row>
    <row r="299" spans="31:64">
      <c r="AE299" s="93"/>
      <c r="BL299" s="93"/>
    </row>
    <row r="300" spans="31:64">
      <c r="AE300" s="93"/>
      <c r="BL300" s="93"/>
    </row>
    <row r="301" spans="31:64">
      <c r="AE301" s="93"/>
      <c r="BL301" s="93"/>
    </row>
    <row r="302" spans="31:64">
      <c r="AE302" s="93"/>
      <c r="BL302" s="93"/>
    </row>
    <row r="303" spans="31:64">
      <c r="AE303" s="93"/>
      <c r="BL303" s="93"/>
    </row>
    <row r="304" spans="31:64">
      <c r="AE304" s="93"/>
      <c r="BL304" s="93"/>
    </row>
    <row r="305" spans="31:64">
      <c r="AE305" s="93"/>
      <c r="BL305" s="93"/>
    </row>
    <row r="306" spans="31:64">
      <c r="AE306" s="93"/>
      <c r="BL306" s="93"/>
    </row>
    <row r="307" spans="31:64">
      <c r="AE307" s="93"/>
      <c r="BL307" s="93"/>
    </row>
    <row r="308" spans="31:64">
      <c r="AE308" s="93"/>
      <c r="BL308" s="93"/>
    </row>
    <row r="309" spans="31:64">
      <c r="AE309" s="93"/>
      <c r="BL309" s="93"/>
    </row>
    <row r="310" spans="31:64">
      <c r="AE310" s="93"/>
      <c r="BL310" s="93"/>
    </row>
    <row r="311" spans="31:64">
      <c r="AE311" s="93"/>
      <c r="BL311" s="93"/>
    </row>
    <row r="312" spans="31:64">
      <c r="AE312" s="93"/>
      <c r="BL312" s="93"/>
    </row>
    <row r="313" spans="31:64">
      <c r="AE313" s="93"/>
      <c r="BL313" s="93"/>
    </row>
    <row r="314" spans="31:64">
      <c r="AE314" s="93"/>
      <c r="BL314" s="93"/>
    </row>
    <row r="315" spans="31:64">
      <c r="AE315" s="93"/>
      <c r="BL315" s="93"/>
    </row>
    <row r="316" spans="31:64">
      <c r="AE316" s="93"/>
      <c r="BL316" s="93"/>
    </row>
    <row r="317" spans="31:64">
      <c r="AE317" s="93"/>
      <c r="BL317" s="93"/>
    </row>
    <row r="318" spans="31:64">
      <c r="AE318" s="93"/>
      <c r="BL318" s="93"/>
    </row>
    <row r="319" spans="31:64">
      <c r="AE319" s="93"/>
      <c r="BL319" s="93"/>
    </row>
    <row r="320" spans="31:64">
      <c r="AE320" s="93"/>
      <c r="BL320" s="93"/>
    </row>
    <row r="321" spans="31:64">
      <c r="AE321" s="93"/>
      <c r="BL321" s="93"/>
    </row>
    <row r="322" spans="31:64">
      <c r="AE322" s="93"/>
      <c r="BL322" s="93"/>
    </row>
    <row r="323" spans="31:64">
      <c r="AE323" s="93"/>
      <c r="BL323" s="93"/>
    </row>
    <row r="324" spans="31:64">
      <c r="AE324" s="93"/>
      <c r="BL324" s="93"/>
    </row>
    <row r="325" spans="31:64">
      <c r="AE325" s="93"/>
      <c r="BL325" s="93"/>
    </row>
    <row r="326" spans="31:64">
      <c r="AE326" s="93"/>
      <c r="BL326" s="93"/>
    </row>
    <row r="327" spans="31:64">
      <c r="AE327" s="93"/>
      <c r="BL327" s="93"/>
    </row>
    <row r="328" spans="31:64">
      <c r="AE328" s="93"/>
      <c r="BL328" s="93"/>
    </row>
    <row r="329" spans="31:64">
      <c r="AE329" s="93"/>
      <c r="BL329" s="93"/>
    </row>
    <row r="330" spans="31:64">
      <c r="AE330" s="93"/>
      <c r="BL330" s="93"/>
    </row>
    <row r="331" spans="31:64">
      <c r="AE331" s="93"/>
      <c r="BL331" s="93"/>
    </row>
    <row r="332" spans="31:64">
      <c r="AE332" s="93"/>
      <c r="BL332" s="93"/>
    </row>
    <row r="333" spans="31:64">
      <c r="AE333" s="93"/>
      <c r="BL333" s="93"/>
    </row>
    <row r="334" spans="31:64">
      <c r="AE334" s="93"/>
      <c r="BL334" s="93"/>
    </row>
    <row r="335" spans="31:64">
      <c r="AE335" s="93"/>
      <c r="BL335" s="93"/>
    </row>
    <row r="336" spans="31:64">
      <c r="AE336" s="93"/>
      <c r="BL336" s="93"/>
    </row>
    <row r="337" spans="31:64">
      <c r="AE337" s="93"/>
      <c r="BL337" s="93"/>
    </row>
    <row r="338" spans="31:64">
      <c r="AE338" s="93"/>
      <c r="BL338" s="93"/>
    </row>
    <row r="339" spans="31:64">
      <c r="AE339" s="93"/>
      <c r="BL339" s="93"/>
    </row>
    <row r="340" spans="31:64">
      <c r="AE340" s="93"/>
      <c r="BL340" s="93"/>
    </row>
    <row r="341" spans="31:64">
      <c r="AE341" s="93"/>
      <c r="BL341" s="93"/>
    </row>
    <row r="342" spans="31:64">
      <c r="AE342" s="93"/>
      <c r="BL342" s="93"/>
    </row>
    <row r="343" spans="31:64">
      <c r="AE343" s="93"/>
      <c r="BL343" s="93"/>
    </row>
    <row r="344" spans="31:64">
      <c r="AE344" s="93"/>
      <c r="BL344" s="93"/>
    </row>
    <row r="345" spans="31:64">
      <c r="AE345" s="93"/>
      <c r="BL345" s="93"/>
    </row>
    <row r="346" spans="31:64">
      <c r="AE346" s="93"/>
      <c r="BL346" s="93"/>
    </row>
    <row r="347" spans="31:64">
      <c r="AE347" s="93"/>
      <c r="BL347" s="93"/>
    </row>
    <row r="348" spans="31:64">
      <c r="AE348" s="93"/>
      <c r="BL348" s="93"/>
    </row>
    <row r="349" spans="31:64">
      <c r="AE349" s="93"/>
      <c r="BL349" s="93"/>
    </row>
    <row r="350" spans="31:64">
      <c r="AE350" s="93"/>
      <c r="BL350" s="93"/>
    </row>
    <row r="351" spans="31:64">
      <c r="AE351" s="93"/>
      <c r="BL351" s="93"/>
    </row>
    <row r="352" spans="31:64">
      <c r="AE352" s="93"/>
      <c r="BL352" s="93"/>
    </row>
    <row r="353" spans="31:64">
      <c r="AE353" s="93"/>
      <c r="BL353" s="93"/>
    </row>
    <row r="354" spans="31:64">
      <c r="AE354" s="93"/>
      <c r="BL354" s="93"/>
    </row>
    <row r="355" spans="31:64">
      <c r="AE355" s="93"/>
      <c r="BL355" s="93"/>
    </row>
    <row r="356" spans="31:64">
      <c r="AE356" s="93"/>
      <c r="BL356" s="93"/>
    </row>
    <row r="357" spans="31:64">
      <c r="AE357" s="93"/>
      <c r="BL357" s="93"/>
    </row>
    <row r="358" spans="31:64">
      <c r="AE358" s="93"/>
      <c r="BL358" s="93"/>
    </row>
    <row r="359" spans="31:64">
      <c r="AE359" s="93"/>
      <c r="BL359" s="93"/>
    </row>
    <row r="360" spans="31:64">
      <c r="AE360" s="93"/>
      <c r="BL360" s="93"/>
    </row>
    <row r="361" spans="31:64">
      <c r="AE361" s="93"/>
      <c r="BL361" s="93"/>
    </row>
    <row r="362" spans="31:64">
      <c r="AE362" s="93"/>
      <c r="BL362" s="93"/>
    </row>
    <row r="363" spans="31:64">
      <c r="AE363" s="93"/>
      <c r="BL363" s="93"/>
    </row>
    <row r="364" spans="31:64">
      <c r="AE364" s="93"/>
      <c r="BL364" s="93"/>
    </row>
    <row r="365" spans="31:64">
      <c r="AE365" s="93"/>
      <c r="BL365" s="93"/>
    </row>
    <row r="366" spans="31:64">
      <c r="AE366" s="93"/>
      <c r="BL366" s="93"/>
    </row>
    <row r="367" spans="31:64">
      <c r="AE367" s="93"/>
      <c r="BL367" s="93"/>
    </row>
    <row r="368" spans="31:64">
      <c r="AE368" s="93"/>
      <c r="BL368" s="93"/>
    </row>
    <row r="369" spans="31:64">
      <c r="AE369" s="93"/>
      <c r="BL369" s="93"/>
    </row>
    <row r="370" spans="31:64">
      <c r="AE370" s="93"/>
      <c r="BL370" s="93"/>
    </row>
    <row r="371" spans="31:64">
      <c r="AE371" s="93"/>
      <c r="BL371" s="93"/>
    </row>
    <row r="372" spans="31:64">
      <c r="AE372" s="93"/>
      <c r="BL372" s="93"/>
    </row>
    <row r="373" spans="31:64">
      <c r="AE373" s="93"/>
      <c r="BL373" s="93"/>
    </row>
    <row r="374" spans="31:64">
      <c r="AE374" s="93"/>
      <c r="BL374" s="93"/>
    </row>
    <row r="375" spans="31:64">
      <c r="AE375" s="93"/>
      <c r="BL375" s="93"/>
    </row>
    <row r="376" spans="31:64">
      <c r="AE376" s="93"/>
      <c r="BL376" s="93"/>
    </row>
    <row r="377" spans="31:64">
      <c r="AE377" s="93"/>
      <c r="BL377" s="93"/>
    </row>
    <row r="378" spans="31:64">
      <c r="AE378" s="93"/>
      <c r="BL378" s="93"/>
    </row>
    <row r="379" spans="31:64">
      <c r="AE379" s="93"/>
      <c r="BL379" s="93"/>
    </row>
    <row r="380" spans="31:64">
      <c r="AE380" s="93"/>
      <c r="BL380" s="93"/>
    </row>
    <row r="381" spans="31:64">
      <c r="AE381" s="93"/>
      <c r="BL381" s="93"/>
    </row>
    <row r="382" spans="31:64">
      <c r="AE382" s="93"/>
      <c r="BL382" s="93"/>
    </row>
    <row r="383" spans="31:64">
      <c r="AE383" s="93"/>
      <c r="BL383" s="93"/>
    </row>
    <row r="384" spans="31:64">
      <c r="AE384" s="93"/>
      <c r="BL384" s="93"/>
    </row>
    <row r="385" spans="31:64">
      <c r="AE385" s="93"/>
      <c r="BL385" s="93"/>
    </row>
    <row r="386" spans="31:64">
      <c r="AE386" s="93"/>
      <c r="BL386" s="93"/>
    </row>
    <row r="387" spans="31:64">
      <c r="AE387" s="93"/>
      <c r="BL387" s="93"/>
    </row>
    <row r="388" spans="31:64">
      <c r="AE388" s="93"/>
      <c r="BL388" s="93"/>
    </row>
    <row r="389" spans="31:64">
      <c r="AE389" s="93"/>
      <c r="BL389" s="93"/>
    </row>
    <row r="390" spans="31:64">
      <c r="AE390" s="93"/>
      <c r="BL390" s="93"/>
    </row>
    <row r="391" spans="31:64">
      <c r="AE391" s="93"/>
      <c r="BL391" s="93"/>
    </row>
    <row r="392" spans="31:64">
      <c r="AE392" s="93"/>
      <c r="BL392" s="93"/>
    </row>
    <row r="393" spans="31:64">
      <c r="AE393" s="93"/>
      <c r="BL393" s="93"/>
    </row>
    <row r="394" spans="31:64">
      <c r="AE394" s="93"/>
      <c r="BL394" s="93"/>
    </row>
    <row r="395" spans="31:64">
      <c r="AE395" s="93"/>
      <c r="BL395" s="93"/>
    </row>
    <row r="396" spans="31:64">
      <c r="AE396" s="93"/>
      <c r="BL396" s="93"/>
    </row>
    <row r="397" spans="31:64">
      <c r="AE397" s="93"/>
      <c r="BL397" s="93"/>
    </row>
    <row r="398" spans="31:64">
      <c r="AE398" s="93"/>
      <c r="BL398" s="93"/>
    </row>
    <row r="399" spans="31:64">
      <c r="AE399" s="93"/>
      <c r="BL399" s="93"/>
    </row>
    <row r="400" spans="31:64">
      <c r="AE400" s="93"/>
      <c r="BL400" s="93"/>
    </row>
    <row r="401" spans="31:64">
      <c r="AE401" s="93"/>
      <c r="BL401" s="93"/>
    </row>
    <row r="402" spans="31:64">
      <c r="AE402" s="93"/>
      <c r="BL402" s="93"/>
    </row>
    <row r="403" spans="31:64">
      <c r="AE403" s="93"/>
      <c r="BL403" s="93"/>
    </row>
    <row r="404" spans="31:64">
      <c r="AE404" s="93"/>
      <c r="BL404" s="93"/>
    </row>
    <row r="405" spans="31:64">
      <c r="AE405" s="93"/>
      <c r="BL405" s="93"/>
    </row>
    <row r="406" spans="31:64">
      <c r="AE406" s="93"/>
      <c r="BL406" s="93"/>
    </row>
    <row r="407" spans="31:64">
      <c r="AE407" s="93"/>
      <c r="BL407" s="93"/>
    </row>
    <row r="408" spans="31:64">
      <c r="AE408" s="93"/>
      <c r="BL408" s="93"/>
    </row>
    <row r="409" spans="31:64">
      <c r="AE409" s="93"/>
      <c r="BL409" s="93"/>
    </row>
    <row r="410" spans="31:64">
      <c r="AE410" s="93"/>
      <c r="BL410" s="93"/>
    </row>
    <row r="411" spans="31:64">
      <c r="AE411" s="93"/>
      <c r="BL411" s="93"/>
    </row>
    <row r="412" spans="31:64">
      <c r="AE412" s="93"/>
      <c r="BL412" s="93"/>
    </row>
    <row r="413" spans="31:64">
      <c r="AE413" s="93"/>
      <c r="BL413" s="93"/>
    </row>
    <row r="414" spans="31:64">
      <c r="AE414" s="93"/>
      <c r="BL414" s="93"/>
    </row>
    <row r="415" spans="31:64">
      <c r="AE415" s="93"/>
      <c r="BL415" s="93"/>
    </row>
    <row r="416" spans="31:64">
      <c r="AE416" s="93"/>
      <c r="BL416" s="93"/>
    </row>
    <row r="417" spans="31:64">
      <c r="AE417" s="93"/>
      <c r="BL417" s="93"/>
    </row>
    <row r="418" spans="31:64">
      <c r="AE418" s="93"/>
      <c r="BL418" s="93"/>
    </row>
    <row r="419" spans="31:64">
      <c r="AE419" s="93"/>
      <c r="BL419" s="93"/>
    </row>
    <row r="420" spans="31:64">
      <c r="AE420" s="93"/>
      <c r="BL420" s="93"/>
    </row>
    <row r="421" spans="31:64">
      <c r="AE421" s="93"/>
      <c r="BL421" s="93"/>
    </row>
    <row r="422" spans="31:64">
      <c r="AE422" s="93"/>
      <c r="BL422" s="93"/>
    </row>
    <row r="423" spans="31:64">
      <c r="AE423" s="93"/>
      <c r="BL423" s="93"/>
    </row>
    <row r="424" spans="31:64">
      <c r="AE424" s="93"/>
      <c r="BL424" s="93"/>
    </row>
    <row r="425" spans="31:64">
      <c r="AE425" s="93"/>
      <c r="BL425" s="93"/>
    </row>
    <row r="426" spans="31:64">
      <c r="AE426" s="93"/>
      <c r="BL426" s="93"/>
    </row>
    <row r="427" spans="31:64">
      <c r="AE427" s="93"/>
      <c r="BL427" s="93"/>
    </row>
    <row r="428" spans="31:64">
      <c r="AE428" s="93"/>
      <c r="BL428" s="93"/>
    </row>
    <row r="429" spans="31:64">
      <c r="AE429" s="93"/>
      <c r="BL429" s="93"/>
    </row>
    <row r="430" spans="31:64">
      <c r="AE430" s="93"/>
      <c r="BL430" s="93"/>
    </row>
    <row r="431" spans="31:64">
      <c r="AE431" s="93"/>
      <c r="BL431" s="93"/>
    </row>
    <row r="432" spans="31:64">
      <c r="AE432" s="93"/>
      <c r="BL432" s="93"/>
    </row>
    <row r="433" spans="31:64">
      <c r="AE433" s="93"/>
      <c r="BL433" s="93"/>
    </row>
    <row r="434" spans="31:64">
      <c r="AE434" s="93"/>
      <c r="BL434" s="93"/>
    </row>
    <row r="435" spans="31:64">
      <c r="AE435" s="93"/>
      <c r="BL435" s="93"/>
    </row>
    <row r="436" spans="31:64">
      <c r="AE436" s="93"/>
      <c r="BL436" s="93"/>
    </row>
    <row r="437" spans="31:64">
      <c r="AE437" s="93"/>
      <c r="BL437" s="93"/>
    </row>
    <row r="438" spans="31:64">
      <c r="AE438" s="93"/>
      <c r="BL438" s="93"/>
    </row>
    <row r="439" spans="31:64">
      <c r="AE439" s="93"/>
      <c r="BL439" s="93"/>
    </row>
    <row r="440" spans="31:64">
      <c r="AE440" s="93"/>
      <c r="BL440" s="93"/>
    </row>
    <row r="441" spans="31:64">
      <c r="AE441" s="93"/>
      <c r="BL441" s="93"/>
    </row>
    <row r="442" spans="31:64">
      <c r="AE442" s="93"/>
      <c r="BL442" s="93"/>
    </row>
    <row r="443" spans="31:64">
      <c r="AE443" s="93"/>
      <c r="BL443" s="93"/>
    </row>
    <row r="444" spans="31:64">
      <c r="AE444" s="93"/>
      <c r="BL444" s="93"/>
    </row>
    <row r="445" spans="31:64">
      <c r="AE445" s="93"/>
      <c r="BL445" s="93"/>
    </row>
    <row r="446" spans="31:64">
      <c r="AE446" s="93"/>
      <c r="BL446" s="93"/>
    </row>
    <row r="447" spans="31:64">
      <c r="AE447" s="93"/>
      <c r="BL447" s="93"/>
    </row>
    <row r="448" spans="31:64">
      <c r="AE448" s="93"/>
      <c r="BL448" s="93"/>
    </row>
    <row r="449" spans="31:64">
      <c r="AE449" s="93"/>
      <c r="BL449" s="93"/>
    </row>
    <row r="450" spans="31:64">
      <c r="AE450" s="93"/>
      <c r="BL450" s="93"/>
    </row>
    <row r="451" spans="31:64">
      <c r="AE451" s="93"/>
      <c r="BL451" s="93"/>
    </row>
    <row r="452" spans="31:64">
      <c r="AE452" s="93"/>
      <c r="BL452" s="93"/>
    </row>
    <row r="453" spans="31:64">
      <c r="AE453" s="93"/>
      <c r="BL453" s="93"/>
    </row>
    <row r="454" spans="31:64">
      <c r="AE454" s="93"/>
      <c r="BL454" s="93"/>
    </row>
    <row r="455" spans="31:64">
      <c r="AE455" s="93"/>
      <c r="BL455" s="93"/>
    </row>
    <row r="456" spans="31:64">
      <c r="AE456" s="93"/>
      <c r="BL456" s="93"/>
    </row>
    <row r="457" spans="31:64">
      <c r="AE457" s="93"/>
      <c r="BL457" s="93"/>
    </row>
    <row r="458" spans="31:64">
      <c r="AE458" s="93"/>
      <c r="BL458" s="93"/>
    </row>
    <row r="459" spans="31:64">
      <c r="AE459" s="93"/>
      <c r="BL459" s="93"/>
    </row>
    <row r="460" spans="31:64">
      <c r="AE460" s="93"/>
      <c r="BL460" s="93"/>
    </row>
    <row r="461" spans="31:64">
      <c r="AE461" s="93"/>
      <c r="BL461" s="93"/>
    </row>
    <row r="462" spans="31:64">
      <c r="AE462" s="93"/>
      <c r="BL462" s="93"/>
    </row>
    <row r="463" spans="31:64">
      <c r="AE463" s="93"/>
      <c r="BL463" s="93"/>
    </row>
    <row r="464" spans="31:64">
      <c r="AE464" s="93"/>
      <c r="BL464" s="93"/>
    </row>
    <row r="465" spans="31:64">
      <c r="AE465" s="93"/>
      <c r="BL465" s="93"/>
    </row>
    <row r="466" spans="31:64">
      <c r="AE466" s="93"/>
      <c r="BL466" s="93"/>
    </row>
    <row r="467" spans="31:64">
      <c r="AE467" s="93"/>
      <c r="BL467" s="93"/>
    </row>
    <row r="468" spans="31:64">
      <c r="AE468" s="93"/>
      <c r="BL468" s="93"/>
    </row>
    <row r="469" spans="31:64">
      <c r="AE469" s="93"/>
      <c r="BL469" s="93"/>
    </row>
    <row r="470" spans="31:64">
      <c r="AE470" s="93"/>
      <c r="BL470" s="93"/>
    </row>
    <row r="471" spans="31:64">
      <c r="AE471" s="93"/>
      <c r="BL471" s="93"/>
    </row>
    <row r="472" spans="31:64">
      <c r="AE472" s="93"/>
      <c r="BL472" s="93"/>
    </row>
    <row r="473" spans="31:64">
      <c r="AE473" s="93"/>
      <c r="BL473" s="93"/>
    </row>
    <row r="474" spans="31:64">
      <c r="AE474" s="93"/>
      <c r="BL474" s="93"/>
    </row>
    <row r="475" spans="31:64">
      <c r="AE475" s="93"/>
      <c r="BL475" s="93"/>
    </row>
    <row r="476" spans="31:64">
      <c r="AE476" s="93"/>
      <c r="BL476" s="93"/>
    </row>
    <row r="477" spans="31:64">
      <c r="AE477" s="93"/>
      <c r="BL477" s="93"/>
    </row>
    <row r="478" spans="31:64">
      <c r="AE478" s="93"/>
      <c r="BL478" s="93"/>
    </row>
    <row r="479" spans="31:64">
      <c r="AE479" s="93"/>
      <c r="BL479" s="93"/>
    </row>
    <row r="480" spans="31:64">
      <c r="AE480" s="93"/>
      <c r="BL480" s="93"/>
    </row>
    <row r="481" spans="31:64">
      <c r="AE481" s="93"/>
      <c r="BL481" s="93"/>
    </row>
    <row r="482" spans="31:64">
      <c r="AE482" s="93"/>
      <c r="BL482" s="93"/>
    </row>
    <row r="483" spans="31:64">
      <c r="AE483" s="93"/>
      <c r="BL483" s="93"/>
    </row>
    <row r="484" spans="31:64">
      <c r="AE484" s="93"/>
      <c r="BL484" s="93"/>
    </row>
    <row r="485" spans="31:64">
      <c r="AE485" s="93"/>
      <c r="BL485" s="93"/>
    </row>
    <row r="486" spans="31:64">
      <c r="AE486" s="93"/>
      <c r="BL486" s="93"/>
    </row>
    <row r="487" spans="31:64">
      <c r="AE487" s="93"/>
      <c r="BL487" s="93"/>
    </row>
    <row r="488" spans="31:64">
      <c r="AE488" s="93"/>
      <c r="BL488" s="93"/>
    </row>
    <row r="489" spans="31:64">
      <c r="AE489" s="93"/>
      <c r="BL489" s="93"/>
    </row>
    <row r="490" spans="31:64">
      <c r="AE490" s="93"/>
      <c r="BL490" s="93"/>
    </row>
    <row r="491" spans="31:64">
      <c r="AE491" s="93"/>
      <c r="BL491" s="93"/>
    </row>
    <row r="492" spans="31:64">
      <c r="AE492" s="93"/>
      <c r="BL492" s="93"/>
    </row>
    <row r="493" spans="31:64">
      <c r="AE493" s="93"/>
      <c r="BL493" s="93"/>
    </row>
    <row r="494" spans="31:64">
      <c r="AE494" s="93"/>
      <c r="BL494" s="93"/>
    </row>
    <row r="495" spans="31:64">
      <c r="AE495" s="93"/>
      <c r="BL495" s="93"/>
    </row>
    <row r="496" spans="31:64">
      <c r="AE496" s="93"/>
      <c r="BL496" s="93"/>
    </row>
    <row r="497" spans="31:64">
      <c r="AE497" s="93"/>
      <c r="BL497" s="93"/>
    </row>
    <row r="498" spans="31:64">
      <c r="AE498" s="93"/>
      <c r="BL498" s="93"/>
    </row>
    <row r="499" spans="31:64">
      <c r="AE499" s="93"/>
      <c r="BL499" s="93"/>
    </row>
    <row r="500" spans="31:64">
      <c r="AE500" s="93"/>
      <c r="BL500" s="93"/>
    </row>
    <row r="501" spans="31:64">
      <c r="AE501" s="93"/>
      <c r="BL501" s="93"/>
    </row>
    <row r="502" spans="31:64">
      <c r="AE502" s="93"/>
      <c r="BL502" s="93"/>
    </row>
    <row r="503" spans="31:64">
      <c r="AE503" s="93"/>
      <c r="BL503" s="93"/>
    </row>
    <row r="504" spans="31:64">
      <c r="AE504" s="93"/>
      <c r="BL504" s="93"/>
    </row>
    <row r="505" spans="31:64">
      <c r="AE505" s="93"/>
      <c r="BL505" s="93"/>
    </row>
    <row r="506" spans="31:64">
      <c r="AE506" s="93"/>
      <c r="BL506" s="93"/>
    </row>
    <row r="507" spans="31:64">
      <c r="AE507" s="93"/>
      <c r="BL507" s="93"/>
    </row>
    <row r="508" spans="31:64">
      <c r="AE508" s="93"/>
      <c r="BL508" s="93"/>
    </row>
    <row r="509" spans="31:64">
      <c r="AE509" s="93"/>
      <c r="BL509" s="93"/>
    </row>
    <row r="510" spans="31:64">
      <c r="AE510" s="93"/>
      <c r="BL510" s="93"/>
    </row>
    <row r="511" spans="31:64">
      <c r="AE511" s="93"/>
      <c r="BL511" s="93"/>
    </row>
    <row r="512" spans="31:64">
      <c r="AE512" s="93"/>
      <c r="BL512" s="93"/>
    </row>
    <row r="513" spans="31:64">
      <c r="AE513" s="93"/>
      <c r="BL513" s="93"/>
    </row>
    <row r="514" spans="31:64">
      <c r="AE514" s="93"/>
      <c r="BL514" s="93"/>
    </row>
    <row r="515" spans="31:64">
      <c r="AE515" s="93"/>
      <c r="BL515" s="93"/>
    </row>
    <row r="516" spans="31:64">
      <c r="AE516" s="93"/>
      <c r="BL516" s="93"/>
    </row>
    <row r="517" spans="31:64">
      <c r="AE517" s="93"/>
      <c r="BL517" s="93"/>
    </row>
    <row r="518" spans="31:64">
      <c r="AE518" s="93"/>
      <c r="BL518" s="93"/>
    </row>
    <row r="519" spans="31:64">
      <c r="AE519" s="93"/>
      <c r="BL519" s="93"/>
    </row>
    <row r="520" spans="31:64">
      <c r="AE520" s="93"/>
      <c r="BL520" s="93"/>
    </row>
    <row r="521" spans="31:64">
      <c r="AE521" s="93"/>
      <c r="BL521" s="93"/>
    </row>
    <row r="522" spans="31:64">
      <c r="AE522" s="93"/>
      <c r="BL522" s="93"/>
    </row>
    <row r="523" spans="31:64">
      <c r="AE523" s="93"/>
      <c r="BL523" s="93"/>
    </row>
    <row r="524" spans="31:64">
      <c r="AE524" s="93"/>
      <c r="BL524" s="93"/>
    </row>
    <row r="525" spans="31:64">
      <c r="AE525" s="93"/>
      <c r="BL525" s="93"/>
    </row>
    <row r="526" spans="31:64">
      <c r="AE526" s="93"/>
      <c r="BL526" s="93"/>
    </row>
    <row r="527" spans="31:64">
      <c r="AE527" s="93"/>
      <c r="BL527" s="93"/>
    </row>
    <row r="528" spans="31:64">
      <c r="AE528" s="93"/>
      <c r="BL528" s="93"/>
    </row>
    <row r="529" spans="31:64">
      <c r="AE529" s="93"/>
      <c r="BL529" s="93"/>
    </row>
    <row r="530" spans="31:64">
      <c r="AE530" s="93"/>
      <c r="BL530" s="93"/>
    </row>
    <row r="531" spans="31:64">
      <c r="AE531" s="93"/>
      <c r="BL531" s="93"/>
    </row>
    <row r="532" spans="31:64">
      <c r="AE532" s="93"/>
      <c r="BL532" s="93"/>
    </row>
    <row r="533" spans="31:64">
      <c r="AE533" s="93"/>
      <c r="BL533" s="93"/>
    </row>
    <row r="534" spans="31:64">
      <c r="AE534" s="93"/>
      <c r="BL534" s="93"/>
    </row>
    <row r="535" spans="31:64">
      <c r="AE535" s="93"/>
      <c r="BL535" s="93"/>
    </row>
    <row r="536" spans="31:64">
      <c r="AE536" s="93"/>
      <c r="BL536" s="93"/>
    </row>
    <row r="537" spans="31:64">
      <c r="AE537" s="93"/>
      <c r="BL537" s="93"/>
    </row>
    <row r="538" spans="31:64">
      <c r="AE538" s="93"/>
      <c r="BL538" s="93"/>
    </row>
    <row r="539" spans="31:64">
      <c r="AE539" s="93"/>
      <c r="BL539" s="93"/>
    </row>
    <row r="540" spans="31:64">
      <c r="AE540" s="93"/>
      <c r="BL540" s="93"/>
    </row>
    <row r="541" spans="31:64">
      <c r="AE541" s="93"/>
      <c r="BL541" s="93"/>
    </row>
    <row r="542" spans="31:64">
      <c r="AE542" s="93"/>
      <c r="BL542" s="93"/>
    </row>
    <row r="543" spans="31:64">
      <c r="AE543" s="93"/>
      <c r="BL543" s="93"/>
    </row>
    <row r="544" spans="31:64">
      <c r="AE544" s="93"/>
      <c r="BL544" s="93"/>
    </row>
    <row r="545" spans="31:64">
      <c r="AE545" s="93"/>
      <c r="BL545" s="93"/>
    </row>
    <row r="546" spans="31:64">
      <c r="AE546" s="93"/>
      <c r="BL546" s="93"/>
    </row>
    <row r="547" spans="31:64">
      <c r="AE547" s="93"/>
      <c r="BL547" s="93"/>
    </row>
    <row r="548" spans="31:64">
      <c r="AE548" s="93"/>
      <c r="BL548" s="93"/>
    </row>
    <row r="549" spans="31:64">
      <c r="AE549" s="93"/>
      <c r="BL549" s="93"/>
    </row>
    <row r="550" spans="31:64">
      <c r="AE550" s="93"/>
      <c r="BL550" s="93"/>
    </row>
    <row r="551" spans="31:64">
      <c r="AE551" s="93"/>
      <c r="BL551" s="93"/>
    </row>
    <row r="552" spans="31:64">
      <c r="AE552" s="93"/>
      <c r="BL552" s="93"/>
    </row>
    <row r="553" spans="31:64">
      <c r="AE553" s="93"/>
      <c r="BL553" s="93"/>
    </row>
    <row r="554" spans="31:64">
      <c r="AE554" s="93"/>
      <c r="BL554" s="93"/>
    </row>
    <row r="555" spans="31:64">
      <c r="AE555" s="93"/>
      <c r="BL555" s="93"/>
    </row>
    <row r="556" spans="31:64">
      <c r="AE556" s="93"/>
      <c r="BL556" s="93"/>
    </row>
    <row r="557" spans="31:64">
      <c r="AE557" s="93"/>
      <c r="BL557" s="93"/>
    </row>
    <row r="558" spans="31:64">
      <c r="AE558" s="93"/>
      <c r="BL558" s="93"/>
    </row>
    <row r="559" spans="31:64">
      <c r="AE559" s="93"/>
      <c r="BL559" s="93"/>
    </row>
    <row r="560" spans="31:64">
      <c r="AE560" s="93"/>
      <c r="BL560" s="93"/>
    </row>
    <row r="561" spans="31:64">
      <c r="AE561" s="93"/>
      <c r="BL561" s="93"/>
    </row>
    <row r="562" spans="31:64">
      <c r="AE562" s="93"/>
      <c r="BL562" s="93"/>
    </row>
    <row r="563" spans="31:64">
      <c r="AE563" s="93"/>
      <c r="BL563" s="93"/>
    </row>
    <row r="564" spans="31:64">
      <c r="AE564" s="93"/>
      <c r="BL564" s="93"/>
    </row>
    <row r="565" spans="31:64">
      <c r="AE565" s="93"/>
      <c r="BL565" s="93"/>
    </row>
    <row r="566" spans="31:64">
      <c r="AE566" s="93"/>
      <c r="BL566" s="93"/>
    </row>
    <row r="567" spans="31:64">
      <c r="AE567" s="93"/>
      <c r="BL567" s="93"/>
    </row>
    <row r="568" spans="31:64">
      <c r="AE568" s="93"/>
      <c r="BL568" s="93"/>
    </row>
    <row r="569" spans="31:64">
      <c r="AE569" s="93"/>
      <c r="BL569" s="93"/>
    </row>
    <row r="570" spans="31:64">
      <c r="AE570" s="93"/>
      <c r="BL570" s="93"/>
    </row>
    <row r="571" spans="31:64">
      <c r="AE571" s="93"/>
      <c r="BL571" s="93"/>
    </row>
    <row r="572" spans="31:64">
      <c r="AE572" s="93"/>
      <c r="BL572" s="93"/>
    </row>
    <row r="573" spans="31:64">
      <c r="AE573" s="93"/>
      <c r="BL573" s="93"/>
    </row>
    <row r="574" spans="31:64">
      <c r="AE574" s="93"/>
      <c r="BL574" s="93"/>
    </row>
  </sheetData>
  <mergeCells count="6">
    <mergeCell ref="BU3:BW3"/>
    <mergeCell ref="AB3:AC3"/>
    <mergeCell ref="AD3:AK3"/>
    <mergeCell ref="AL3:AN3"/>
    <mergeCell ref="BI3:BJ3"/>
    <mergeCell ref="BK3:BQ3"/>
  </mergeCells>
  <printOptions horizontalCentered="1"/>
  <pageMargins left="0.66" right="0.61" top="1.1000000000000001" bottom="0.5" header="0.56999999999999995" footer="0.28000000000000003"/>
  <pageSetup scale="70" fitToHeight="100" orientation="portrait" r:id="rId1"/>
  <headerFooter alignWithMargins="0">
    <oddHeader>&amp;CKENTUCKY POWER COMPANY
TYPICAL ELECTRIC BILL COMPARISON
GOING LEVEL VS PROPOSED RATES
&amp;RPage &amp;P of &amp;N</oddHeader>
  </headerFooter>
  <rowBreaks count="3" manualBreakCount="3">
    <brk id="76" min="1" max="19" man="1"/>
    <brk id="149" min="1" max="19" man="1"/>
    <brk id="225" min="1" max="19" man="1"/>
  </rowBreaks>
  <ignoredErrors>
    <ignoredError sqref="AK164:AK181 AK184:AK192 AK195:AK203 AK140:AM161 AF177:AF181 AF164:AF175 AF144:AF161 AF228:AF256 AK44:AK49 BX43 AK51:AK61 AV66 AQ66 BU36:BU41 BL51 BR51:BR61 AO64:AP68 AQ73 AO70:AP75 BX63:BZ73 AE89:AF89 BY98:BY107 AF137 AK103:AK137 Q136 BD195:BD203 BU26:BU31 BR44:BR49 BS26:BS31 BU43:BU49 BR64:BR75 BR78:BR107 BU77 BS109:BU109 BR110:BR113 BU115 BR116:BR119 BR122:BR125 BS127:BU127 BR128:BR137 BR140:BR149 BR151:BR155 BR157:BR161 BU163 BR164:BR166 BR168:BR181 BR184:BR192 BR194:BR203 BR206:BR214 BR216:BR225 BR228:BR236 BR238:BR247 BR250:BR256 AK92:AK101 AK206:AK256 AO250:AO256 BS6:BS24 BU6:BU24" formula="1"/>
    <ignoredError sqref="AD139:AD161 AD163:AD181 AD183:AD203 AD205:AD225 AD227:AD247 AD249:AD256 AD34:AH35 AD37:AG41 AD36:AE36 AG36 AD44:AD49 AD51:AD61 AF83 AD70:AD88 AD91:AD107 AD109:AF114 AD116:AE136 AE8:AH12 AD26:AD31 AD63:AD68 AD115 AF115 AD137 AD6:AD24" unlockedFormula="1"/>
    <ignoredError sqref="AH36:AH41 AF36 AE78:AE88 AF78:AF82 AF84:AF88 AF116:AF136" formula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3:J202"/>
  <sheetViews>
    <sheetView zoomScaleNormal="100" workbookViewId="0">
      <pane xSplit="1" ySplit="3" topLeftCell="B4" activePane="bottomRight" state="frozen"/>
      <selection activeCell="K16" sqref="K16"/>
      <selection pane="topRight" activeCell="K16" sqref="K16"/>
      <selection pane="bottomLeft" activeCell="K16" sqref="K16"/>
      <selection pane="bottomRight" activeCell="K16" sqref="K16"/>
    </sheetView>
  </sheetViews>
  <sheetFormatPr defaultColWidth="10.26953125" defaultRowHeight="12.5"/>
  <cols>
    <col min="1" max="1" width="85.54296875" style="137" customWidth="1"/>
    <col min="2" max="2" width="20.1796875" style="3" bestFit="1" customWidth="1"/>
    <col min="3" max="3" width="14.26953125" style="4" customWidth="1"/>
    <col min="4" max="4" width="11.26953125" style="3" bestFit="1" customWidth="1"/>
    <col min="5" max="5" width="15.54296875" style="3" bestFit="1" customWidth="1"/>
    <col min="6" max="6" width="12" style="3" bestFit="1" customWidth="1"/>
    <col min="7" max="7" width="25.54296875" style="14" bestFit="1" customWidth="1"/>
    <col min="8" max="16384" width="10.26953125" style="137"/>
  </cols>
  <sheetData>
    <row r="3" spans="1:8">
      <c r="A3" s="136"/>
      <c r="B3" s="11" t="s">
        <v>73</v>
      </c>
      <c r="C3" s="12" t="s">
        <v>35</v>
      </c>
      <c r="D3" s="11" t="s">
        <v>74</v>
      </c>
      <c r="E3" s="11" t="s">
        <v>75</v>
      </c>
      <c r="F3" s="11" t="s">
        <v>76</v>
      </c>
      <c r="G3" s="97"/>
    </row>
    <row r="4" spans="1:8" ht="13.5" thickBot="1">
      <c r="A4" s="138" t="s">
        <v>77</v>
      </c>
      <c r="B4" s="1"/>
      <c r="C4" s="2"/>
      <c r="D4" s="1"/>
      <c r="E4" s="1"/>
      <c r="F4" s="1"/>
      <c r="G4" s="13"/>
    </row>
    <row r="5" spans="1:8" ht="13">
      <c r="A5" s="138" t="s">
        <v>185</v>
      </c>
      <c r="B5" s="139">
        <v>26</v>
      </c>
      <c r="C5" s="2">
        <v>0</v>
      </c>
      <c r="D5" s="1">
        <v>0</v>
      </c>
      <c r="E5" s="1">
        <v>0</v>
      </c>
      <c r="F5" s="1">
        <v>0</v>
      </c>
      <c r="G5" s="100" t="s">
        <v>195</v>
      </c>
      <c r="H5" s="140">
        <v>2000</v>
      </c>
    </row>
    <row r="6" spans="1:8" ht="13.5" thickBot="1">
      <c r="A6" s="138" t="s">
        <v>186</v>
      </c>
      <c r="B6" s="141">
        <v>40</v>
      </c>
      <c r="C6" s="2">
        <v>0</v>
      </c>
      <c r="D6" s="1">
        <v>0</v>
      </c>
      <c r="E6" s="1">
        <v>0</v>
      </c>
      <c r="F6" s="1">
        <v>0</v>
      </c>
      <c r="G6" s="101" t="s">
        <v>194</v>
      </c>
      <c r="H6" s="142">
        <v>600</v>
      </c>
    </row>
    <row r="7" spans="1:8" ht="13.5" thickBot="1">
      <c r="A7" s="138" t="s">
        <v>187</v>
      </c>
      <c r="B7" s="1">
        <v>0</v>
      </c>
      <c r="C7" s="143">
        <v>0.1575</v>
      </c>
      <c r="D7" s="1">
        <v>0</v>
      </c>
      <c r="E7" s="1">
        <v>0</v>
      </c>
      <c r="F7" s="1">
        <v>0</v>
      </c>
      <c r="G7" s="102" t="s">
        <v>193</v>
      </c>
      <c r="H7" s="144">
        <v>100000</v>
      </c>
    </row>
    <row r="8" spans="1:8" ht="13">
      <c r="A8" s="138" t="s">
        <v>188</v>
      </c>
      <c r="B8" s="1">
        <v>0</v>
      </c>
      <c r="C8" s="145">
        <v>0.11835591606999415</v>
      </c>
      <c r="D8" s="1">
        <v>0</v>
      </c>
      <c r="E8" s="1">
        <v>0</v>
      </c>
      <c r="F8" s="1">
        <v>0</v>
      </c>
      <c r="G8" s="146"/>
    </row>
    <row r="9" spans="1:8" ht="13.5" thickBot="1">
      <c r="A9" s="138" t="s">
        <v>189</v>
      </c>
      <c r="B9" s="1">
        <v>0</v>
      </c>
      <c r="C9" s="147">
        <v>0</v>
      </c>
      <c r="D9" s="1">
        <v>0</v>
      </c>
      <c r="E9" s="1">
        <v>0</v>
      </c>
      <c r="F9" s="1">
        <v>0</v>
      </c>
      <c r="G9" s="146"/>
    </row>
    <row r="10" spans="1:8">
      <c r="A10" s="148" t="s">
        <v>78</v>
      </c>
      <c r="B10" s="1">
        <v>0</v>
      </c>
      <c r="C10" s="2">
        <v>9.2880000000000004E-2</v>
      </c>
      <c r="D10" s="1">
        <v>0</v>
      </c>
      <c r="E10" s="1">
        <v>0</v>
      </c>
      <c r="F10" s="1">
        <v>0</v>
      </c>
      <c r="G10" s="13"/>
    </row>
    <row r="11" spans="1:8" ht="13">
      <c r="A11" s="149" t="s">
        <v>79</v>
      </c>
      <c r="B11" s="1">
        <v>0</v>
      </c>
      <c r="C11" s="2">
        <v>0</v>
      </c>
      <c r="D11" s="1">
        <v>0</v>
      </c>
      <c r="E11" s="1">
        <v>0</v>
      </c>
      <c r="F11" s="1">
        <v>0</v>
      </c>
      <c r="G11" s="13"/>
    </row>
    <row r="12" spans="1:8">
      <c r="A12" s="148" t="s">
        <v>80</v>
      </c>
      <c r="B12" s="1">
        <v>0</v>
      </c>
      <c r="C12" s="2">
        <v>0.18995999999999999</v>
      </c>
      <c r="D12" s="1">
        <v>0</v>
      </c>
      <c r="E12" s="1">
        <v>0</v>
      </c>
      <c r="F12" s="1">
        <v>0</v>
      </c>
      <c r="G12" s="13"/>
    </row>
    <row r="13" spans="1:8">
      <c r="A13" s="148" t="s">
        <v>81</v>
      </c>
      <c r="B13" s="1">
        <v>0</v>
      </c>
      <c r="C13" s="2">
        <v>9.2880000000000004E-2</v>
      </c>
      <c r="D13" s="1">
        <v>0</v>
      </c>
      <c r="E13" s="1">
        <v>0</v>
      </c>
      <c r="F13" s="1">
        <v>0</v>
      </c>
      <c r="G13" s="13"/>
    </row>
    <row r="14" spans="1:8">
      <c r="A14" s="148" t="s">
        <v>82</v>
      </c>
      <c r="B14" s="1">
        <v>4.45</v>
      </c>
      <c r="C14" s="2">
        <v>0</v>
      </c>
      <c r="D14" s="1">
        <v>0</v>
      </c>
      <c r="E14" s="1">
        <v>0</v>
      </c>
      <c r="F14" s="1">
        <v>0</v>
      </c>
      <c r="G14" s="13"/>
    </row>
    <row r="15" spans="1:8" ht="13">
      <c r="A15" s="138" t="s">
        <v>83</v>
      </c>
      <c r="B15" s="1">
        <v>29</v>
      </c>
      <c r="C15" s="2">
        <v>0</v>
      </c>
      <c r="D15" s="1">
        <v>0</v>
      </c>
      <c r="E15" s="1">
        <v>0</v>
      </c>
      <c r="F15" s="1">
        <v>0</v>
      </c>
      <c r="G15" s="13"/>
    </row>
    <row r="16" spans="1:8">
      <c r="A16" s="148" t="s">
        <v>80</v>
      </c>
      <c r="B16" s="1">
        <v>0</v>
      </c>
      <c r="C16" s="2">
        <v>0.18995999999999999</v>
      </c>
      <c r="D16" s="1">
        <v>0</v>
      </c>
      <c r="E16" s="1">
        <v>0</v>
      </c>
      <c r="F16" s="1">
        <v>0</v>
      </c>
      <c r="G16" s="13"/>
    </row>
    <row r="17" spans="1:7">
      <c r="A17" s="148" t="s">
        <v>81</v>
      </c>
      <c r="B17" s="1">
        <v>0</v>
      </c>
      <c r="C17" s="2">
        <v>9.2880000000000004E-2</v>
      </c>
      <c r="D17" s="1">
        <v>0</v>
      </c>
      <c r="E17" s="1">
        <v>0</v>
      </c>
      <c r="F17" s="1">
        <v>0</v>
      </c>
      <c r="G17" s="13"/>
    </row>
    <row r="18" spans="1:7">
      <c r="B18" s="3">
        <v>0</v>
      </c>
      <c r="C18" s="4">
        <v>0</v>
      </c>
      <c r="D18" s="3">
        <v>0</v>
      </c>
      <c r="E18" s="3">
        <v>0</v>
      </c>
      <c r="F18" s="3">
        <v>0</v>
      </c>
    </row>
    <row r="19" spans="1:7" ht="13">
      <c r="A19" s="138" t="s">
        <v>84</v>
      </c>
      <c r="B19" s="5">
        <v>31</v>
      </c>
      <c r="C19" s="2">
        <v>0</v>
      </c>
      <c r="D19" s="1">
        <v>0</v>
      </c>
      <c r="E19" s="3">
        <v>0</v>
      </c>
      <c r="F19" s="3">
        <v>0</v>
      </c>
    </row>
    <row r="20" spans="1:7">
      <c r="A20" s="148" t="s">
        <v>85</v>
      </c>
      <c r="B20" s="1">
        <v>0</v>
      </c>
      <c r="C20" s="2">
        <v>0.22758</v>
      </c>
      <c r="D20" s="1">
        <v>0</v>
      </c>
      <c r="E20" s="3">
        <v>0</v>
      </c>
      <c r="F20" s="3">
        <v>0</v>
      </c>
    </row>
    <row r="21" spans="1:7">
      <c r="A21" s="148" t="s">
        <v>86</v>
      </c>
      <c r="B21" s="1">
        <v>0</v>
      </c>
      <c r="C21" s="2">
        <v>0.22078</v>
      </c>
      <c r="D21" s="1">
        <v>0</v>
      </c>
      <c r="E21" s="3">
        <v>0</v>
      </c>
      <c r="F21" s="3">
        <v>0</v>
      </c>
    </row>
    <row r="22" spans="1:7">
      <c r="A22" s="148" t="s">
        <v>87</v>
      </c>
      <c r="B22" s="1">
        <v>0</v>
      </c>
      <c r="C22" s="2">
        <v>0.13743</v>
      </c>
      <c r="D22" s="1">
        <v>0</v>
      </c>
      <c r="E22" s="3">
        <v>0</v>
      </c>
      <c r="F22" s="3">
        <v>0</v>
      </c>
    </row>
    <row r="23" spans="1:7">
      <c r="B23" s="3">
        <v>0</v>
      </c>
      <c r="C23" s="4">
        <v>0</v>
      </c>
      <c r="D23" s="3">
        <v>0</v>
      </c>
      <c r="E23" s="3">
        <v>0</v>
      </c>
      <c r="F23" s="3">
        <v>0</v>
      </c>
    </row>
    <row r="24" spans="1:7" ht="13">
      <c r="A24" s="138" t="s">
        <v>88</v>
      </c>
      <c r="B24" s="1">
        <v>31</v>
      </c>
      <c r="C24" s="2">
        <v>0</v>
      </c>
      <c r="D24" s="1">
        <v>12.2</v>
      </c>
      <c r="E24" s="3">
        <v>0</v>
      </c>
      <c r="F24" s="3">
        <v>0</v>
      </c>
    </row>
    <row r="25" spans="1:7">
      <c r="A25" s="148" t="s">
        <v>89</v>
      </c>
      <c r="B25" s="1">
        <v>0</v>
      </c>
      <c r="C25" s="2">
        <v>0.14327000000000001</v>
      </c>
      <c r="D25" s="1">
        <v>0</v>
      </c>
      <c r="E25" s="3">
        <v>0</v>
      </c>
      <c r="F25" s="3">
        <v>0</v>
      </c>
    </row>
    <row r="26" spans="1:7">
      <c r="A26" s="148" t="s">
        <v>90</v>
      </c>
      <c r="B26" s="1">
        <v>0</v>
      </c>
      <c r="C26" s="2">
        <v>0.11928</v>
      </c>
      <c r="D26" s="1">
        <v>0</v>
      </c>
      <c r="E26" s="3">
        <v>0</v>
      </c>
      <c r="F26" s="3">
        <v>0</v>
      </c>
    </row>
    <row r="27" spans="1:7" ht="13">
      <c r="A27" s="138" t="s">
        <v>91</v>
      </c>
      <c r="B27" s="1">
        <v>31</v>
      </c>
      <c r="C27" s="2">
        <v>0.15643000000000001</v>
      </c>
      <c r="D27" s="1">
        <v>0</v>
      </c>
      <c r="E27" s="3">
        <v>0</v>
      </c>
      <c r="F27" s="3">
        <v>0</v>
      </c>
    </row>
    <row r="28" spans="1:7" ht="13">
      <c r="A28" s="138" t="s">
        <v>92</v>
      </c>
      <c r="B28" s="1">
        <v>31</v>
      </c>
      <c r="C28" s="2">
        <v>0.22356999999999999</v>
      </c>
      <c r="D28" s="1">
        <v>0</v>
      </c>
      <c r="E28" s="3">
        <v>0</v>
      </c>
      <c r="F28" s="3">
        <v>0</v>
      </c>
    </row>
    <row r="29" spans="1:7">
      <c r="A29" s="148" t="s">
        <v>80</v>
      </c>
      <c r="B29" s="6">
        <v>0</v>
      </c>
      <c r="C29" s="2">
        <v>9.4530000000000003E-2</v>
      </c>
      <c r="D29" s="1">
        <v>0</v>
      </c>
      <c r="E29" s="3">
        <v>0</v>
      </c>
      <c r="F29" s="3">
        <v>0</v>
      </c>
    </row>
    <row r="30" spans="1:7">
      <c r="A30" s="148" t="s">
        <v>81</v>
      </c>
      <c r="B30" s="6">
        <v>0</v>
      </c>
      <c r="C30" s="2">
        <v>0</v>
      </c>
      <c r="D30" s="1">
        <v>0</v>
      </c>
      <c r="E30" s="3">
        <v>0</v>
      </c>
      <c r="F30" s="3">
        <v>0</v>
      </c>
    </row>
    <row r="31" spans="1:7" ht="13">
      <c r="A31" s="138" t="s">
        <v>93</v>
      </c>
      <c r="B31" s="1">
        <v>17</v>
      </c>
      <c r="C31" s="7">
        <v>0</v>
      </c>
      <c r="D31" s="1">
        <v>0</v>
      </c>
      <c r="E31" s="3">
        <v>0</v>
      </c>
      <c r="F31" s="3">
        <v>0</v>
      </c>
    </row>
    <row r="32" spans="1:7">
      <c r="A32" s="148" t="s">
        <v>89</v>
      </c>
      <c r="B32" s="1">
        <v>0</v>
      </c>
      <c r="C32" s="2">
        <v>0.14327000000000001</v>
      </c>
      <c r="D32" s="1">
        <v>0</v>
      </c>
      <c r="E32" s="3">
        <v>0</v>
      </c>
      <c r="F32" s="3">
        <v>0</v>
      </c>
    </row>
    <row r="33" spans="1:6">
      <c r="A33" s="148" t="s">
        <v>90</v>
      </c>
      <c r="B33" s="1">
        <v>0</v>
      </c>
      <c r="C33" s="2">
        <v>0.11928</v>
      </c>
      <c r="D33" s="1">
        <v>0</v>
      </c>
      <c r="E33" s="3">
        <v>0</v>
      </c>
      <c r="F33" s="3">
        <v>0</v>
      </c>
    </row>
    <row r="34" spans="1:6" ht="13">
      <c r="A34" s="138" t="s">
        <v>94</v>
      </c>
      <c r="B34" s="1">
        <v>31</v>
      </c>
      <c r="C34" s="2">
        <v>0</v>
      </c>
      <c r="D34" s="1">
        <v>0</v>
      </c>
      <c r="E34" s="3">
        <v>0</v>
      </c>
      <c r="F34" s="3">
        <v>0</v>
      </c>
    </row>
    <row r="35" spans="1:6">
      <c r="A35" s="148" t="s">
        <v>80</v>
      </c>
      <c r="B35" s="1">
        <v>0</v>
      </c>
      <c r="C35" s="2">
        <v>0.22356999999999999</v>
      </c>
      <c r="D35" s="1">
        <v>0</v>
      </c>
      <c r="E35" s="3">
        <v>0</v>
      </c>
      <c r="F35" s="3">
        <v>0</v>
      </c>
    </row>
    <row r="36" spans="1:6">
      <c r="A36" s="148" t="s">
        <v>81</v>
      </c>
      <c r="B36" s="1">
        <v>0</v>
      </c>
      <c r="C36" s="2">
        <v>9.4530000000000003E-2</v>
      </c>
      <c r="D36" s="1">
        <v>0</v>
      </c>
      <c r="E36" s="1">
        <v>0</v>
      </c>
      <c r="F36" s="3">
        <v>0</v>
      </c>
    </row>
    <row r="37" spans="1:6" ht="13">
      <c r="A37" s="138" t="s">
        <v>95</v>
      </c>
      <c r="B37" s="1">
        <v>140</v>
      </c>
      <c r="C37" s="2">
        <v>0</v>
      </c>
      <c r="D37" s="1">
        <v>10.861269976449973</v>
      </c>
      <c r="E37" s="1">
        <v>0</v>
      </c>
      <c r="F37" s="3">
        <v>0</v>
      </c>
    </row>
    <row r="38" spans="1:6">
      <c r="A38" s="148" t="s">
        <v>89</v>
      </c>
      <c r="B38" s="1">
        <v>0</v>
      </c>
      <c r="C38" s="2">
        <v>0.12679000000000001</v>
      </c>
      <c r="D38" s="1">
        <v>0</v>
      </c>
      <c r="E38" s="1">
        <v>0</v>
      </c>
      <c r="F38" s="3">
        <v>0</v>
      </c>
    </row>
    <row r="39" spans="1:6">
      <c r="A39" s="148" t="s">
        <v>90</v>
      </c>
      <c r="B39" s="1">
        <v>0</v>
      </c>
      <c r="C39" s="2">
        <v>0.1061</v>
      </c>
      <c r="D39" s="1">
        <v>0</v>
      </c>
      <c r="E39" s="1">
        <v>0</v>
      </c>
      <c r="F39" s="3">
        <v>0</v>
      </c>
    </row>
    <row r="40" spans="1:6" ht="13">
      <c r="A40" s="138" t="s">
        <v>96</v>
      </c>
      <c r="B40" s="1">
        <v>460</v>
      </c>
      <c r="C40" s="2">
        <v>0</v>
      </c>
      <c r="D40" s="1">
        <v>8.1413972287638998</v>
      </c>
      <c r="E40" s="1">
        <v>0</v>
      </c>
      <c r="F40" s="3">
        <v>0</v>
      </c>
    </row>
    <row r="41" spans="1:6">
      <c r="A41" s="148" t="s">
        <v>89</v>
      </c>
      <c r="B41" s="1">
        <v>0</v>
      </c>
      <c r="C41" s="2">
        <v>0.11552999999999999</v>
      </c>
      <c r="D41" s="1">
        <v>0</v>
      </c>
      <c r="E41" s="1">
        <v>0</v>
      </c>
      <c r="F41" s="3">
        <v>0</v>
      </c>
    </row>
    <row r="42" spans="1:6">
      <c r="A42" s="148" t="s">
        <v>90</v>
      </c>
      <c r="B42" s="1">
        <v>0</v>
      </c>
      <c r="C42" s="2">
        <v>9.6790000000000001E-2</v>
      </c>
      <c r="D42" s="1">
        <v>0</v>
      </c>
      <c r="E42" s="1">
        <v>0</v>
      </c>
      <c r="F42" s="3">
        <v>0</v>
      </c>
    </row>
    <row r="43" spans="1:6">
      <c r="B43" s="3">
        <v>0</v>
      </c>
      <c r="C43" s="4">
        <v>0</v>
      </c>
      <c r="D43" s="3">
        <v>0</v>
      </c>
      <c r="E43" s="3">
        <v>0</v>
      </c>
      <c r="F43" s="3">
        <v>0</v>
      </c>
    </row>
    <row r="44" spans="1:6" ht="13">
      <c r="A44" s="138" t="s">
        <v>97</v>
      </c>
      <c r="B44" s="1">
        <v>109</v>
      </c>
      <c r="C44" s="2">
        <v>0.10088</v>
      </c>
      <c r="D44" s="1">
        <v>15.49</v>
      </c>
      <c r="E44" s="1">
        <v>3.46</v>
      </c>
      <c r="F44" s="3">
        <v>0</v>
      </c>
    </row>
    <row r="45" spans="1:6" ht="13">
      <c r="A45" s="138" t="s">
        <v>158</v>
      </c>
      <c r="B45" s="1">
        <v>109</v>
      </c>
      <c r="C45" s="2">
        <v>0</v>
      </c>
      <c r="D45" s="1">
        <v>0</v>
      </c>
      <c r="E45" s="1">
        <v>0</v>
      </c>
      <c r="F45" s="3">
        <v>0</v>
      </c>
    </row>
    <row r="46" spans="1:6">
      <c r="A46" s="148" t="s">
        <v>80</v>
      </c>
      <c r="B46" s="1">
        <v>0</v>
      </c>
      <c r="C46" s="2">
        <v>0.19839999999999999</v>
      </c>
      <c r="D46" s="1">
        <v>0</v>
      </c>
      <c r="E46" s="1">
        <v>0</v>
      </c>
      <c r="F46" s="3">
        <v>0</v>
      </c>
    </row>
    <row r="47" spans="1:6">
      <c r="A47" s="148" t="s">
        <v>81</v>
      </c>
      <c r="B47" s="1">
        <v>0</v>
      </c>
      <c r="C47" s="2">
        <v>9.622E-2</v>
      </c>
      <c r="D47" s="1">
        <v>0</v>
      </c>
      <c r="E47" s="1">
        <v>0</v>
      </c>
      <c r="F47" s="3">
        <v>0</v>
      </c>
    </row>
    <row r="48" spans="1:6" ht="13">
      <c r="A48" s="150" t="s">
        <v>98</v>
      </c>
      <c r="B48" s="1">
        <v>163</v>
      </c>
      <c r="C48" s="2">
        <v>9.2120000000000007E-2</v>
      </c>
      <c r="D48" s="1">
        <v>13.13</v>
      </c>
      <c r="E48" s="1">
        <v>3.46</v>
      </c>
      <c r="F48" s="3">
        <v>0</v>
      </c>
    </row>
    <row r="49" spans="1:6" ht="13">
      <c r="A49" s="138" t="s">
        <v>99</v>
      </c>
      <c r="B49" s="1">
        <v>838</v>
      </c>
      <c r="C49" s="2">
        <v>6.9650000000000004E-2</v>
      </c>
      <c r="D49" s="1">
        <v>8.7100000000000009</v>
      </c>
      <c r="E49" s="1">
        <v>3.46</v>
      </c>
      <c r="F49" s="3">
        <v>0</v>
      </c>
    </row>
    <row r="50" spans="1:6" ht="13">
      <c r="A50" s="138" t="s">
        <v>100</v>
      </c>
      <c r="B50" s="1">
        <v>838</v>
      </c>
      <c r="C50" s="2">
        <v>6.8440000000000001E-2</v>
      </c>
      <c r="D50" s="1">
        <v>8.5400000000000009</v>
      </c>
      <c r="E50" s="1">
        <v>3.46</v>
      </c>
      <c r="F50" s="3">
        <v>0</v>
      </c>
    </row>
    <row r="51" spans="1:6" ht="13">
      <c r="A51" s="138" t="s">
        <v>101</v>
      </c>
      <c r="B51" s="1">
        <v>109</v>
      </c>
      <c r="C51" s="2">
        <v>0</v>
      </c>
      <c r="D51" s="8">
        <v>12.78</v>
      </c>
      <c r="E51" s="8">
        <v>3.46</v>
      </c>
      <c r="F51" s="3">
        <v>0</v>
      </c>
    </row>
    <row r="52" spans="1:6">
      <c r="A52" s="148" t="s">
        <v>80</v>
      </c>
      <c r="B52" s="1">
        <v>0</v>
      </c>
      <c r="C52" s="2">
        <v>0.14466999999999999</v>
      </c>
      <c r="D52" s="1">
        <v>0</v>
      </c>
      <c r="E52" s="1">
        <v>0</v>
      </c>
      <c r="F52" s="3">
        <v>0</v>
      </c>
    </row>
    <row r="53" spans="1:6">
      <c r="A53" s="148" t="s">
        <v>81</v>
      </c>
      <c r="B53" s="1">
        <v>0</v>
      </c>
      <c r="C53" s="2">
        <v>7.1150000000000005E-2</v>
      </c>
      <c r="D53" s="1">
        <v>0</v>
      </c>
      <c r="E53" s="1">
        <v>0</v>
      </c>
      <c r="F53" s="3">
        <v>0</v>
      </c>
    </row>
    <row r="54" spans="1:6" ht="13">
      <c r="A54" s="138" t="s">
        <v>102</v>
      </c>
      <c r="B54" s="1">
        <v>163</v>
      </c>
      <c r="C54" s="2">
        <v>0</v>
      </c>
      <c r="D54" s="1">
        <v>10.5</v>
      </c>
      <c r="E54" s="8">
        <v>3.46</v>
      </c>
      <c r="F54" s="3">
        <v>0</v>
      </c>
    </row>
    <row r="55" spans="1:6">
      <c r="A55" s="148" t="s">
        <v>80</v>
      </c>
      <c r="B55" s="1">
        <v>0</v>
      </c>
      <c r="C55" s="2">
        <v>0.13811000000000001</v>
      </c>
      <c r="D55" s="1">
        <v>0</v>
      </c>
      <c r="E55" s="1">
        <v>0</v>
      </c>
      <c r="F55" s="3">
        <v>0</v>
      </c>
    </row>
    <row r="56" spans="1:6">
      <c r="A56" s="148" t="s">
        <v>81</v>
      </c>
      <c r="B56" s="1">
        <v>0</v>
      </c>
      <c r="C56" s="2">
        <v>6.9059999999999996E-2</v>
      </c>
      <c r="D56" s="1">
        <v>0</v>
      </c>
      <c r="E56" s="1">
        <v>0</v>
      </c>
      <c r="F56" s="3">
        <v>0</v>
      </c>
    </row>
    <row r="57" spans="1:6" ht="13">
      <c r="A57" s="138" t="s">
        <v>103</v>
      </c>
      <c r="B57" s="1">
        <v>838</v>
      </c>
      <c r="C57" s="2">
        <v>0</v>
      </c>
      <c r="D57" s="1">
        <v>4.79</v>
      </c>
      <c r="E57" s="8">
        <v>3.46</v>
      </c>
      <c r="F57" s="3">
        <v>0</v>
      </c>
    </row>
    <row r="58" spans="1:6">
      <c r="A58" s="148" t="s">
        <v>80</v>
      </c>
      <c r="B58" s="1">
        <v>0</v>
      </c>
      <c r="C58" s="2">
        <v>0.13611000000000001</v>
      </c>
      <c r="D58" s="1">
        <v>0</v>
      </c>
      <c r="E58" s="1">
        <v>0</v>
      </c>
      <c r="F58" s="3">
        <v>0</v>
      </c>
    </row>
    <row r="59" spans="1:6">
      <c r="A59" s="148" t="s">
        <v>81</v>
      </c>
      <c r="B59" s="1">
        <v>0</v>
      </c>
      <c r="C59" s="2">
        <v>6.8430000000000005E-2</v>
      </c>
      <c r="D59" s="1">
        <v>0</v>
      </c>
      <c r="E59" s="1">
        <v>0</v>
      </c>
      <c r="F59" s="3">
        <v>0</v>
      </c>
    </row>
    <row r="60" spans="1:6" ht="13">
      <c r="A60" s="138" t="s">
        <v>104</v>
      </c>
      <c r="B60" s="1">
        <v>838</v>
      </c>
      <c r="C60" s="2">
        <v>0</v>
      </c>
      <c r="D60" s="1">
        <v>4.72</v>
      </c>
      <c r="E60" s="8">
        <v>3.46</v>
      </c>
      <c r="F60" s="3">
        <v>0</v>
      </c>
    </row>
    <row r="61" spans="1:6">
      <c r="A61" s="148" t="s">
        <v>80</v>
      </c>
      <c r="B61" s="1">
        <v>0</v>
      </c>
      <c r="C61" s="2">
        <v>0.13442999999999999</v>
      </c>
      <c r="D61" s="1">
        <v>0</v>
      </c>
      <c r="E61" s="1">
        <v>0</v>
      </c>
      <c r="F61" s="3">
        <v>0</v>
      </c>
    </row>
    <row r="62" spans="1:6">
      <c r="A62" s="148" t="s">
        <v>81</v>
      </c>
      <c r="B62" s="1">
        <v>0</v>
      </c>
      <c r="C62" s="2">
        <v>6.7890000000000006E-2</v>
      </c>
      <c r="D62" s="1">
        <v>0</v>
      </c>
      <c r="E62" s="1">
        <v>0</v>
      </c>
      <c r="F62" s="3">
        <v>0</v>
      </c>
    </row>
    <row r="63" spans="1:6">
      <c r="B63" s="3">
        <v>0</v>
      </c>
      <c r="C63" s="4">
        <v>0</v>
      </c>
      <c r="D63" s="3">
        <v>0</v>
      </c>
      <c r="E63" s="3">
        <v>0</v>
      </c>
      <c r="F63" s="3">
        <v>0</v>
      </c>
    </row>
    <row r="64" spans="1:6" ht="13">
      <c r="A64" s="138" t="s">
        <v>105</v>
      </c>
      <c r="B64" s="1">
        <v>109</v>
      </c>
      <c r="C64" s="9">
        <v>0.10088</v>
      </c>
      <c r="D64" s="1">
        <v>15.49</v>
      </c>
      <c r="E64" s="1">
        <v>3.46</v>
      </c>
      <c r="F64" s="3">
        <v>0</v>
      </c>
    </row>
    <row r="65" spans="1:10" ht="13">
      <c r="A65" s="138" t="s">
        <v>106</v>
      </c>
      <c r="B65" s="1">
        <v>163</v>
      </c>
      <c r="C65" s="9">
        <v>9.2120000000000007E-2</v>
      </c>
      <c r="D65" s="1">
        <v>13.13</v>
      </c>
      <c r="E65" s="1">
        <v>3.46</v>
      </c>
      <c r="F65" s="3">
        <v>0</v>
      </c>
    </row>
    <row r="66" spans="1:10">
      <c r="B66" s="3">
        <v>0</v>
      </c>
      <c r="C66" s="4">
        <v>0</v>
      </c>
      <c r="D66" s="3">
        <v>0</v>
      </c>
      <c r="E66" s="3">
        <v>0</v>
      </c>
      <c r="F66" s="3">
        <v>0</v>
      </c>
    </row>
    <row r="67" spans="1:10" ht="13">
      <c r="A67" s="138" t="s">
        <v>107</v>
      </c>
      <c r="B67" s="1">
        <v>276</v>
      </c>
      <c r="C67" s="2">
        <v>3.9219999999999998E-2</v>
      </c>
      <c r="D67" s="1">
        <v>0</v>
      </c>
      <c r="E67" s="1">
        <v>0.69</v>
      </c>
      <c r="F67" s="3">
        <v>0</v>
      </c>
    </row>
    <row r="68" spans="1:10">
      <c r="A68" s="148" t="s">
        <v>80</v>
      </c>
      <c r="B68" s="1">
        <v>0</v>
      </c>
      <c r="C68" s="2">
        <v>0</v>
      </c>
      <c r="D68" s="1">
        <v>33.21</v>
      </c>
      <c r="E68" s="1">
        <v>0</v>
      </c>
      <c r="F68" s="3">
        <v>0</v>
      </c>
    </row>
    <row r="69" spans="1:10">
      <c r="A69" s="148" t="s">
        <v>81</v>
      </c>
      <c r="B69" s="1">
        <v>0</v>
      </c>
      <c r="C69" s="2">
        <v>0</v>
      </c>
      <c r="D69" s="1">
        <v>2.0099999999999998</v>
      </c>
      <c r="E69" s="1">
        <v>0</v>
      </c>
      <c r="F69" s="3">
        <v>0</v>
      </c>
    </row>
    <row r="70" spans="1:10">
      <c r="A70" s="148" t="s">
        <v>108</v>
      </c>
      <c r="B70" s="1">
        <v>0</v>
      </c>
      <c r="C70" s="2">
        <v>0</v>
      </c>
      <c r="D70" s="1">
        <v>31.29</v>
      </c>
      <c r="E70" s="1">
        <v>0</v>
      </c>
      <c r="F70" s="3">
        <v>0</v>
      </c>
      <c r="J70" s="151"/>
    </row>
    <row r="71" spans="1:10" ht="13">
      <c r="A71" s="138" t="s">
        <v>109</v>
      </c>
      <c r="B71" s="1">
        <v>276</v>
      </c>
      <c r="C71" s="2">
        <v>3.7440000000000001E-2</v>
      </c>
      <c r="D71" s="1">
        <v>0</v>
      </c>
      <c r="E71" s="1">
        <v>0.69</v>
      </c>
      <c r="F71" s="3">
        <v>0</v>
      </c>
    </row>
    <row r="72" spans="1:10">
      <c r="A72" s="148" t="s">
        <v>80</v>
      </c>
      <c r="B72" s="1">
        <v>0</v>
      </c>
      <c r="C72" s="2">
        <v>0</v>
      </c>
      <c r="D72" s="1">
        <v>30.45</v>
      </c>
      <c r="E72" s="1">
        <v>0</v>
      </c>
      <c r="F72" s="3">
        <v>0</v>
      </c>
    </row>
    <row r="73" spans="1:10">
      <c r="A73" s="148" t="s">
        <v>81</v>
      </c>
      <c r="B73" s="1">
        <v>0</v>
      </c>
      <c r="C73" s="2">
        <v>0</v>
      </c>
      <c r="D73" s="1">
        <v>1.94</v>
      </c>
      <c r="E73" s="1">
        <v>0</v>
      </c>
      <c r="F73" s="3">
        <v>0</v>
      </c>
    </row>
    <row r="74" spans="1:10">
      <c r="A74" s="148" t="s">
        <v>108</v>
      </c>
      <c r="B74" s="1">
        <v>0</v>
      </c>
      <c r="C74" s="2">
        <v>0</v>
      </c>
      <c r="D74" s="1">
        <v>28.59</v>
      </c>
      <c r="E74" s="1">
        <v>0</v>
      </c>
      <c r="F74" s="3">
        <v>0</v>
      </c>
      <c r="J74" s="151"/>
    </row>
    <row r="75" spans="1:10" ht="13">
      <c r="A75" s="138" t="s">
        <v>110</v>
      </c>
      <c r="B75" s="1">
        <v>794</v>
      </c>
      <c r="C75" s="2">
        <v>3.6900000000000002E-2</v>
      </c>
      <c r="D75" s="1">
        <v>0</v>
      </c>
      <c r="E75" s="1">
        <v>0.69</v>
      </c>
      <c r="F75" s="3">
        <v>0</v>
      </c>
    </row>
    <row r="76" spans="1:10">
      <c r="A76" s="148" t="s">
        <v>80</v>
      </c>
      <c r="B76" s="1">
        <v>0</v>
      </c>
      <c r="C76" s="2">
        <v>0</v>
      </c>
      <c r="D76" s="1">
        <v>21.7</v>
      </c>
      <c r="E76" s="1">
        <v>0</v>
      </c>
      <c r="F76" s="3">
        <v>0</v>
      </c>
    </row>
    <row r="77" spans="1:10">
      <c r="A77" s="148" t="s">
        <v>81</v>
      </c>
      <c r="B77" s="1">
        <v>0</v>
      </c>
      <c r="C77" s="2">
        <v>0</v>
      </c>
      <c r="D77" s="1">
        <v>1.92</v>
      </c>
      <c r="E77" s="1">
        <v>0</v>
      </c>
      <c r="F77" s="1">
        <v>0</v>
      </c>
    </row>
    <row r="78" spans="1:10">
      <c r="A78" s="148" t="s">
        <v>108</v>
      </c>
      <c r="B78" s="1">
        <v>0</v>
      </c>
      <c r="C78" s="2">
        <v>0</v>
      </c>
      <c r="D78" s="1">
        <v>19.87</v>
      </c>
      <c r="E78" s="1">
        <v>0</v>
      </c>
      <c r="F78" s="1">
        <v>0</v>
      </c>
      <c r="J78" s="151"/>
    </row>
    <row r="79" spans="1:10" ht="13">
      <c r="A79" s="138" t="s">
        <v>111</v>
      </c>
      <c r="B79" s="1">
        <v>1353</v>
      </c>
      <c r="C79" s="2">
        <v>3.644E-2</v>
      </c>
      <c r="D79" s="1">
        <v>0</v>
      </c>
      <c r="E79" s="1">
        <v>0.69</v>
      </c>
      <c r="F79" s="1">
        <v>0</v>
      </c>
    </row>
    <row r="80" spans="1:10">
      <c r="A80" s="148" t="s">
        <v>80</v>
      </c>
      <c r="B80" s="1">
        <v>0</v>
      </c>
      <c r="C80" s="2">
        <v>0</v>
      </c>
      <c r="D80" s="1">
        <v>21.27</v>
      </c>
      <c r="E80" s="1">
        <v>0</v>
      </c>
      <c r="F80" s="1">
        <v>0</v>
      </c>
    </row>
    <row r="81" spans="1:10">
      <c r="A81" s="148" t="s">
        <v>81</v>
      </c>
      <c r="B81" s="1">
        <v>0</v>
      </c>
      <c r="C81" s="2">
        <v>0</v>
      </c>
      <c r="D81" s="1">
        <v>1.89</v>
      </c>
      <c r="E81" s="1">
        <v>0</v>
      </c>
      <c r="F81" s="1">
        <v>0</v>
      </c>
    </row>
    <row r="82" spans="1:10">
      <c r="A82" s="148" t="s">
        <v>108</v>
      </c>
      <c r="B82" s="1">
        <v>0</v>
      </c>
      <c r="C82" s="2">
        <v>0</v>
      </c>
      <c r="D82" s="1">
        <v>19.470000000000002</v>
      </c>
      <c r="E82" s="1">
        <v>0</v>
      </c>
      <c r="F82" s="1">
        <v>0</v>
      </c>
      <c r="J82" s="151"/>
    </row>
    <row r="83" spans="1:10">
      <c r="A83" s="148"/>
      <c r="B83" s="1">
        <v>0</v>
      </c>
      <c r="C83" s="2">
        <v>0</v>
      </c>
      <c r="D83" s="1">
        <v>0</v>
      </c>
      <c r="E83" s="1">
        <v>0</v>
      </c>
      <c r="F83" s="1">
        <v>0</v>
      </c>
    </row>
    <row r="84" spans="1:10" ht="13">
      <c r="A84" s="138" t="s">
        <v>112</v>
      </c>
      <c r="B84" s="5">
        <v>28</v>
      </c>
      <c r="C84" s="2">
        <v>0.13783999999999999</v>
      </c>
      <c r="D84" s="1">
        <v>10.220000000000001</v>
      </c>
      <c r="E84" s="1">
        <v>0</v>
      </c>
      <c r="F84" s="1">
        <v>0</v>
      </c>
    </row>
    <row r="85" spans="1:10">
      <c r="B85" s="3">
        <v>0</v>
      </c>
      <c r="C85" s="4">
        <v>0</v>
      </c>
      <c r="D85" s="3">
        <v>0</v>
      </c>
      <c r="E85" s="3">
        <v>0</v>
      </c>
      <c r="F85" s="3">
        <v>0</v>
      </c>
    </row>
    <row r="86" spans="1:10" ht="13">
      <c r="A86" s="152" t="s">
        <v>113</v>
      </c>
      <c r="B86" s="1">
        <v>0</v>
      </c>
      <c r="C86" s="2">
        <v>0</v>
      </c>
      <c r="D86" s="1">
        <v>0</v>
      </c>
      <c r="E86" s="1">
        <v>0</v>
      </c>
      <c r="F86" s="1">
        <v>0</v>
      </c>
    </row>
    <row r="87" spans="1:10">
      <c r="A87" s="153" t="s">
        <v>114</v>
      </c>
      <c r="B87" s="1">
        <v>0</v>
      </c>
      <c r="C87" s="2">
        <v>0</v>
      </c>
      <c r="D87" s="1">
        <v>0</v>
      </c>
      <c r="E87" s="1">
        <v>0</v>
      </c>
      <c r="F87" s="1">
        <v>0</v>
      </c>
    </row>
    <row r="88" spans="1:10">
      <c r="A88" s="148" t="s">
        <v>115</v>
      </c>
      <c r="B88" s="1">
        <v>0</v>
      </c>
      <c r="C88" s="2">
        <v>0</v>
      </c>
      <c r="D88" s="1">
        <v>0</v>
      </c>
      <c r="E88" s="1">
        <v>0</v>
      </c>
      <c r="F88" s="1">
        <v>0</v>
      </c>
    </row>
    <row r="89" spans="1:10">
      <c r="A89" s="148" t="s">
        <v>116</v>
      </c>
      <c r="B89" s="1">
        <v>0</v>
      </c>
      <c r="C89" s="2">
        <v>0</v>
      </c>
      <c r="D89" s="1">
        <v>0</v>
      </c>
      <c r="E89" s="1">
        <v>0</v>
      </c>
      <c r="F89" s="1">
        <v>11.82</v>
      </c>
    </row>
    <row r="90" spans="1:10">
      <c r="A90" s="148" t="s">
        <v>117</v>
      </c>
      <c r="B90" s="1">
        <v>0</v>
      </c>
      <c r="C90" s="2">
        <v>0</v>
      </c>
      <c r="D90" s="1">
        <v>0</v>
      </c>
      <c r="E90" s="1">
        <v>0</v>
      </c>
      <c r="F90" s="1">
        <v>13.48</v>
      </c>
    </row>
    <row r="91" spans="1:10">
      <c r="A91" s="148" t="s">
        <v>118</v>
      </c>
      <c r="B91" s="1">
        <v>0</v>
      </c>
      <c r="C91" s="2">
        <v>0</v>
      </c>
      <c r="D91" s="1">
        <v>0</v>
      </c>
      <c r="E91" s="1">
        <v>0</v>
      </c>
      <c r="F91" s="1">
        <v>16.34</v>
      </c>
    </row>
    <row r="92" spans="1:10">
      <c r="A92" s="148" t="s">
        <v>119</v>
      </c>
      <c r="B92" s="1">
        <v>0</v>
      </c>
      <c r="C92" s="2">
        <v>0</v>
      </c>
      <c r="D92" s="1">
        <v>0</v>
      </c>
      <c r="E92" s="1">
        <v>0</v>
      </c>
      <c r="F92" s="1">
        <v>23.28</v>
      </c>
    </row>
    <row r="93" spans="1:10">
      <c r="A93" s="148" t="s">
        <v>120</v>
      </c>
      <c r="B93" s="1">
        <v>0</v>
      </c>
      <c r="C93" s="2">
        <v>0</v>
      </c>
      <c r="D93" s="1">
        <v>0</v>
      </c>
      <c r="E93" s="1">
        <v>0</v>
      </c>
      <c r="F93" s="1">
        <v>25.8</v>
      </c>
    </row>
    <row r="94" spans="1:10">
      <c r="B94" s="3">
        <v>0</v>
      </c>
      <c r="C94" s="4">
        <v>0</v>
      </c>
      <c r="D94" s="3">
        <v>0</v>
      </c>
      <c r="E94" s="3">
        <v>0</v>
      </c>
      <c r="F94" s="3">
        <v>0</v>
      </c>
    </row>
    <row r="95" spans="1:10">
      <c r="A95" s="148" t="s">
        <v>121</v>
      </c>
      <c r="B95" s="1">
        <v>0</v>
      </c>
      <c r="C95" s="2">
        <v>0</v>
      </c>
      <c r="D95" s="1">
        <v>0</v>
      </c>
      <c r="E95" s="1">
        <v>0</v>
      </c>
      <c r="F95" s="1">
        <v>0</v>
      </c>
    </row>
    <row r="96" spans="1:10">
      <c r="A96" s="148" t="s">
        <v>122</v>
      </c>
      <c r="B96" s="1">
        <v>0</v>
      </c>
      <c r="C96" s="2">
        <v>0</v>
      </c>
      <c r="D96" s="1">
        <v>0</v>
      </c>
      <c r="E96" s="1">
        <v>0</v>
      </c>
      <c r="F96" s="1">
        <v>15.07</v>
      </c>
    </row>
    <row r="97" spans="1:6">
      <c r="A97" s="148" t="s">
        <v>123</v>
      </c>
      <c r="B97" s="1">
        <v>0</v>
      </c>
      <c r="C97" s="2">
        <v>0</v>
      </c>
      <c r="D97" s="1">
        <v>0</v>
      </c>
      <c r="E97" s="1">
        <v>0</v>
      </c>
      <c r="F97" s="1">
        <v>25.93</v>
      </c>
    </row>
    <row r="98" spans="1:6">
      <c r="B98" s="3">
        <v>0</v>
      </c>
      <c r="C98" s="4">
        <v>0</v>
      </c>
      <c r="D98" s="3">
        <v>0</v>
      </c>
      <c r="E98" s="3">
        <v>0</v>
      </c>
      <c r="F98" s="3">
        <v>0</v>
      </c>
    </row>
    <row r="99" spans="1:6">
      <c r="A99" s="153" t="s">
        <v>124</v>
      </c>
      <c r="B99" s="1">
        <v>0</v>
      </c>
      <c r="C99" s="2">
        <v>0</v>
      </c>
      <c r="D99" s="1">
        <v>0</v>
      </c>
      <c r="E99" s="1">
        <v>0</v>
      </c>
      <c r="F99" s="1">
        <v>0</v>
      </c>
    </row>
    <row r="100" spans="1:6">
      <c r="A100" s="148" t="s">
        <v>125</v>
      </c>
      <c r="B100" s="1">
        <v>0</v>
      </c>
      <c r="C100" s="2">
        <v>0</v>
      </c>
      <c r="D100" s="1">
        <v>0</v>
      </c>
      <c r="E100" s="1">
        <v>0</v>
      </c>
      <c r="F100" s="1">
        <v>0</v>
      </c>
    </row>
    <row r="101" spans="1:6">
      <c r="A101" s="148" t="s">
        <v>126</v>
      </c>
      <c r="B101" s="1">
        <v>0</v>
      </c>
      <c r="C101" s="2">
        <v>0</v>
      </c>
      <c r="D101" s="1">
        <v>0</v>
      </c>
      <c r="E101" s="1">
        <v>0</v>
      </c>
      <c r="F101" s="1">
        <v>21.42</v>
      </c>
    </row>
    <row r="102" spans="1:6">
      <c r="A102" s="148" t="s">
        <v>127</v>
      </c>
      <c r="B102" s="1">
        <v>0</v>
      </c>
      <c r="C102" s="2">
        <v>0</v>
      </c>
      <c r="D102" s="1">
        <v>0</v>
      </c>
      <c r="E102" s="1">
        <v>0</v>
      </c>
      <c r="F102" s="1">
        <v>33.700000000000003</v>
      </c>
    </row>
    <row r="103" spans="1:6">
      <c r="B103" s="3">
        <v>0</v>
      </c>
      <c r="C103" s="4">
        <v>0</v>
      </c>
      <c r="D103" s="3">
        <v>0</v>
      </c>
      <c r="E103" s="3">
        <v>0</v>
      </c>
      <c r="F103" s="3">
        <v>0</v>
      </c>
    </row>
    <row r="104" spans="1:6">
      <c r="A104" s="148" t="s">
        <v>128</v>
      </c>
      <c r="B104" s="1">
        <v>0</v>
      </c>
      <c r="C104" s="2">
        <v>0</v>
      </c>
      <c r="D104" s="1">
        <v>0</v>
      </c>
      <c r="E104" s="1">
        <v>0</v>
      </c>
      <c r="F104" s="1">
        <v>0</v>
      </c>
    </row>
    <row r="105" spans="1:6">
      <c r="A105" s="148" t="s">
        <v>129</v>
      </c>
      <c r="B105" s="1">
        <v>0</v>
      </c>
      <c r="C105" s="2">
        <v>0</v>
      </c>
      <c r="D105" s="1">
        <v>0</v>
      </c>
      <c r="E105" s="1">
        <v>0</v>
      </c>
      <c r="F105" s="1">
        <v>17.28</v>
      </c>
    </row>
    <row r="106" spans="1:6">
      <c r="B106" s="3">
        <v>0</v>
      </c>
      <c r="C106" s="4">
        <v>0</v>
      </c>
      <c r="D106" s="3">
        <v>0</v>
      </c>
      <c r="E106" s="3">
        <v>0</v>
      </c>
      <c r="F106" s="3">
        <v>0</v>
      </c>
    </row>
    <row r="107" spans="1:6">
      <c r="A107" s="148" t="s">
        <v>130</v>
      </c>
      <c r="B107" s="1">
        <v>0</v>
      </c>
      <c r="C107" s="2">
        <v>0</v>
      </c>
      <c r="D107" s="1">
        <v>0</v>
      </c>
      <c r="E107" s="1">
        <v>0</v>
      </c>
      <c r="F107" s="1">
        <v>0</v>
      </c>
    </row>
    <row r="108" spans="1:6">
      <c r="A108" s="148" t="s">
        <v>131</v>
      </c>
      <c r="B108" s="1">
        <v>0</v>
      </c>
      <c r="C108" s="2">
        <v>0</v>
      </c>
      <c r="D108" s="1">
        <v>0</v>
      </c>
      <c r="E108" s="1">
        <v>0</v>
      </c>
      <c r="F108" s="1">
        <v>0</v>
      </c>
    </row>
    <row r="109" spans="1:6">
      <c r="A109" s="148" t="s">
        <v>132</v>
      </c>
      <c r="B109" s="1">
        <v>0</v>
      </c>
      <c r="C109" s="2">
        <v>0</v>
      </c>
      <c r="D109" s="1">
        <v>0</v>
      </c>
      <c r="E109" s="1">
        <v>0</v>
      </c>
      <c r="F109" s="1">
        <v>39.229999999999997</v>
      </c>
    </row>
    <row r="110" spans="1:6">
      <c r="A110" s="148" t="s">
        <v>133</v>
      </c>
      <c r="B110" s="1">
        <v>0</v>
      </c>
      <c r="C110" s="2">
        <v>0</v>
      </c>
      <c r="D110" s="1">
        <v>0</v>
      </c>
      <c r="E110" s="1">
        <v>0</v>
      </c>
      <c r="F110" s="1">
        <v>51.49</v>
      </c>
    </row>
    <row r="111" spans="1:6">
      <c r="B111" s="3">
        <v>0</v>
      </c>
      <c r="C111" s="4">
        <v>0</v>
      </c>
      <c r="D111" s="3">
        <v>0</v>
      </c>
      <c r="E111" s="3">
        <v>0</v>
      </c>
      <c r="F111" s="3">
        <v>0</v>
      </c>
    </row>
    <row r="112" spans="1:6">
      <c r="A112" s="153" t="s">
        <v>134</v>
      </c>
      <c r="B112" s="1">
        <v>0</v>
      </c>
      <c r="C112" s="2">
        <v>0</v>
      </c>
      <c r="D112" s="1">
        <v>0</v>
      </c>
      <c r="E112" s="1">
        <v>0</v>
      </c>
      <c r="F112" s="1">
        <v>0</v>
      </c>
    </row>
    <row r="113" spans="1:6">
      <c r="A113" s="148" t="s">
        <v>135</v>
      </c>
      <c r="B113" s="1">
        <v>0</v>
      </c>
      <c r="C113" s="2">
        <v>0</v>
      </c>
      <c r="D113" s="1">
        <v>0</v>
      </c>
      <c r="E113" s="1">
        <v>0</v>
      </c>
      <c r="F113" s="1">
        <v>0</v>
      </c>
    </row>
    <row r="114" spans="1:6">
      <c r="A114" s="148" t="s">
        <v>136</v>
      </c>
      <c r="B114" s="1">
        <v>0</v>
      </c>
      <c r="C114" s="2">
        <v>0</v>
      </c>
      <c r="D114" s="1">
        <v>0</v>
      </c>
      <c r="E114" s="1">
        <v>0</v>
      </c>
      <c r="F114" s="1">
        <v>18.760000000000002</v>
      </c>
    </row>
    <row r="115" spans="1:6">
      <c r="A115" s="148" t="s">
        <v>137</v>
      </c>
      <c r="B115" s="1">
        <v>0</v>
      </c>
      <c r="C115" s="2">
        <v>0</v>
      </c>
      <c r="D115" s="1">
        <v>0</v>
      </c>
      <c r="E115" s="1">
        <v>0</v>
      </c>
      <c r="F115" s="1">
        <v>27.4</v>
      </c>
    </row>
    <row r="116" spans="1:6">
      <c r="B116" s="3">
        <v>0</v>
      </c>
      <c r="C116" s="4">
        <v>0</v>
      </c>
      <c r="D116" s="3">
        <v>0</v>
      </c>
      <c r="E116" s="3">
        <v>0</v>
      </c>
      <c r="F116" s="3">
        <v>0</v>
      </c>
    </row>
    <row r="117" spans="1:6">
      <c r="A117" s="148" t="s">
        <v>138</v>
      </c>
      <c r="B117" s="1">
        <v>0</v>
      </c>
      <c r="C117" s="2">
        <v>0</v>
      </c>
      <c r="D117" s="1">
        <v>0</v>
      </c>
      <c r="E117" s="1">
        <v>0</v>
      </c>
      <c r="F117" s="1">
        <v>0</v>
      </c>
    </row>
    <row r="118" spans="1:6">
      <c r="A118" s="148" t="s">
        <v>139</v>
      </c>
      <c r="B118" s="1">
        <v>0</v>
      </c>
      <c r="C118" s="2">
        <v>0</v>
      </c>
      <c r="D118" s="1">
        <v>0</v>
      </c>
      <c r="E118" s="1">
        <v>0</v>
      </c>
      <c r="F118" s="1">
        <v>22.76</v>
      </c>
    </row>
    <row r="119" spans="1:6">
      <c r="A119" s="148" t="s">
        <v>140</v>
      </c>
      <c r="B119" s="1">
        <v>0</v>
      </c>
      <c r="C119" s="2">
        <v>0</v>
      </c>
      <c r="D119" s="1">
        <v>0</v>
      </c>
      <c r="E119" s="1">
        <v>0</v>
      </c>
      <c r="F119" s="1">
        <v>28.68</v>
      </c>
    </row>
    <row r="120" spans="1:6">
      <c r="A120" s="148" t="s">
        <v>141</v>
      </c>
      <c r="B120" s="1">
        <v>0</v>
      </c>
      <c r="C120" s="2">
        <v>0</v>
      </c>
      <c r="D120" s="1">
        <v>0</v>
      </c>
      <c r="E120" s="1">
        <v>0</v>
      </c>
      <c r="F120" s="1">
        <v>52.2</v>
      </c>
    </row>
    <row r="121" spans="1:6">
      <c r="B121" s="3">
        <v>0</v>
      </c>
      <c r="C121" s="4">
        <v>0</v>
      </c>
      <c r="D121" s="3">
        <v>0</v>
      </c>
      <c r="E121" s="3">
        <v>0</v>
      </c>
      <c r="F121" s="3">
        <v>0</v>
      </c>
    </row>
    <row r="122" spans="1:6">
      <c r="A122" s="148" t="s">
        <v>142</v>
      </c>
      <c r="B122" s="1">
        <v>0</v>
      </c>
      <c r="C122" s="2">
        <v>0</v>
      </c>
      <c r="D122" s="1">
        <v>0</v>
      </c>
      <c r="E122" s="1">
        <v>0</v>
      </c>
      <c r="F122" s="1">
        <v>0</v>
      </c>
    </row>
    <row r="123" spans="1:6">
      <c r="A123" s="148" t="s">
        <v>143</v>
      </c>
      <c r="B123" s="1">
        <v>0</v>
      </c>
      <c r="C123" s="2">
        <v>0</v>
      </c>
      <c r="D123" s="1">
        <v>0</v>
      </c>
      <c r="E123" s="1">
        <v>0</v>
      </c>
      <c r="F123" s="1">
        <v>29.69</v>
      </c>
    </row>
    <row r="124" spans="1:6">
      <c r="A124" s="148" t="s">
        <v>144</v>
      </c>
      <c r="B124" s="1">
        <v>0</v>
      </c>
      <c r="C124" s="2">
        <v>0</v>
      </c>
      <c r="D124" s="1">
        <v>0</v>
      </c>
      <c r="E124" s="1">
        <v>0</v>
      </c>
      <c r="F124" s="1">
        <v>36.24</v>
      </c>
    </row>
    <row r="125" spans="1:6">
      <c r="B125" s="3">
        <v>0</v>
      </c>
      <c r="C125" s="4">
        <v>0</v>
      </c>
      <c r="D125" s="3">
        <v>0</v>
      </c>
      <c r="E125" s="3">
        <v>0</v>
      </c>
      <c r="F125" s="3">
        <v>0</v>
      </c>
    </row>
    <row r="126" spans="1:6">
      <c r="A126" s="148" t="s">
        <v>145</v>
      </c>
      <c r="B126" s="1">
        <v>0</v>
      </c>
      <c r="C126" s="2">
        <v>0</v>
      </c>
      <c r="D126" s="1">
        <v>0</v>
      </c>
      <c r="E126" s="1">
        <v>0</v>
      </c>
      <c r="F126" s="1">
        <v>0</v>
      </c>
    </row>
    <row r="127" spans="1:6">
      <c r="B127" s="3">
        <v>0</v>
      </c>
      <c r="C127" s="4">
        <v>0</v>
      </c>
      <c r="D127" s="3">
        <v>0</v>
      </c>
      <c r="E127" s="3">
        <v>0</v>
      </c>
      <c r="F127" s="3">
        <v>0</v>
      </c>
    </row>
    <row r="128" spans="1:6">
      <c r="A128" s="148" t="s">
        <v>146</v>
      </c>
      <c r="B128" s="1">
        <v>0</v>
      </c>
      <c r="C128" s="2">
        <v>0</v>
      </c>
      <c r="D128" s="1">
        <v>0</v>
      </c>
      <c r="E128" s="1">
        <v>0</v>
      </c>
      <c r="F128" s="1">
        <v>0</v>
      </c>
    </row>
    <row r="129" spans="1:6">
      <c r="A129" s="148" t="s">
        <v>147</v>
      </c>
      <c r="B129" s="1">
        <v>0</v>
      </c>
      <c r="C129" s="2">
        <v>0</v>
      </c>
      <c r="D129" s="1">
        <v>0</v>
      </c>
      <c r="E129" s="1">
        <v>0</v>
      </c>
      <c r="F129" s="1">
        <v>4.7</v>
      </c>
    </row>
    <row r="130" spans="1:6">
      <c r="A130" s="148" t="s">
        <v>148</v>
      </c>
      <c r="B130" s="1">
        <v>0</v>
      </c>
      <c r="C130" s="2">
        <v>0</v>
      </c>
      <c r="D130" s="1">
        <v>0</v>
      </c>
      <c r="E130" s="1">
        <v>0</v>
      </c>
      <c r="F130" s="1">
        <v>2.25</v>
      </c>
    </row>
    <row r="131" spans="1:6">
      <c r="A131" s="148" t="s">
        <v>149</v>
      </c>
      <c r="B131" s="1">
        <v>0</v>
      </c>
      <c r="C131" s="2">
        <v>0</v>
      </c>
      <c r="D131" s="1">
        <v>0</v>
      </c>
      <c r="E131" s="1">
        <v>0</v>
      </c>
      <c r="F131" s="1">
        <v>7.65</v>
      </c>
    </row>
    <row r="132" spans="1:6">
      <c r="B132" s="3">
        <v>0</v>
      </c>
      <c r="C132" s="4">
        <v>0</v>
      </c>
      <c r="D132" s="3">
        <v>0</v>
      </c>
      <c r="E132" s="3">
        <v>0</v>
      </c>
      <c r="F132" s="3">
        <v>0</v>
      </c>
    </row>
    <row r="133" spans="1:6">
      <c r="B133" s="3">
        <v>0</v>
      </c>
      <c r="C133" s="4">
        <v>0</v>
      </c>
      <c r="D133" s="3">
        <v>0</v>
      </c>
      <c r="E133" s="3">
        <v>0</v>
      </c>
      <c r="F133" s="3">
        <v>0</v>
      </c>
    </row>
    <row r="134" spans="1:6" ht="13">
      <c r="A134" s="154" t="s">
        <v>150</v>
      </c>
      <c r="B134" s="1">
        <v>0</v>
      </c>
      <c r="C134" s="2">
        <v>0</v>
      </c>
      <c r="D134" s="1">
        <v>0</v>
      </c>
      <c r="E134" s="1">
        <v>0</v>
      </c>
      <c r="F134" s="1">
        <v>0</v>
      </c>
    </row>
    <row r="135" spans="1:6">
      <c r="A135" s="148" t="s">
        <v>151</v>
      </c>
      <c r="B135" s="1">
        <v>0</v>
      </c>
      <c r="C135" s="2">
        <v>0</v>
      </c>
      <c r="D135" s="1">
        <v>0</v>
      </c>
      <c r="E135" s="1">
        <v>0</v>
      </c>
      <c r="F135" s="1">
        <v>0</v>
      </c>
    </row>
    <row r="136" spans="1:6">
      <c r="A136" s="148" t="s">
        <v>115</v>
      </c>
      <c r="B136" s="1">
        <v>0</v>
      </c>
      <c r="C136" s="2">
        <v>0</v>
      </c>
      <c r="D136" s="1">
        <v>0</v>
      </c>
      <c r="E136" s="1">
        <v>0</v>
      </c>
      <c r="F136" s="1">
        <v>0</v>
      </c>
    </row>
    <row r="137" spans="1:6">
      <c r="A137" s="148" t="s">
        <v>152</v>
      </c>
      <c r="B137" s="1">
        <v>0</v>
      </c>
      <c r="C137" s="2">
        <v>0</v>
      </c>
      <c r="D137" s="1">
        <v>0</v>
      </c>
      <c r="E137" s="1">
        <v>0</v>
      </c>
      <c r="F137" s="1">
        <v>10.02</v>
      </c>
    </row>
    <row r="138" spans="1:6">
      <c r="A138" s="148" t="s">
        <v>153</v>
      </c>
      <c r="B138" s="1">
        <v>0</v>
      </c>
      <c r="C138" s="2">
        <v>0</v>
      </c>
      <c r="D138" s="1">
        <v>0</v>
      </c>
      <c r="E138" s="1">
        <v>0</v>
      </c>
      <c r="F138" s="1">
        <v>11</v>
      </c>
    </row>
    <row r="139" spans="1:6">
      <c r="A139" s="148" t="s">
        <v>154</v>
      </c>
      <c r="B139" s="1">
        <v>0</v>
      </c>
      <c r="C139" s="2">
        <v>0</v>
      </c>
      <c r="D139" s="1">
        <v>0</v>
      </c>
      <c r="E139" s="1">
        <v>0</v>
      </c>
      <c r="F139" s="1">
        <v>13.03</v>
      </c>
    </row>
    <row r="140" spans="1:6">
      <c r="A140" s="148" t="s">
        <v>155</v>
      </c>
      <c r="B140" s="1">
        <v>0</v>
      </c>
      <c r="C140" s="2">
        <v>0</v>
      </c>
      <c r="D140" s="1">
        <v>0</v>
      </c>
      <c r="E140" s="1">
        <v>0</v>
      </c>
      <c r="F140" s="1">
        <v>17.11</v>
      </c>
    </row>
    <row r="141" spans="1:6">
      <c r="B141" s="3">
        <v>0</v>
      </c>
      <c r="C141" s="4">
        <v>0</v>
      </c>
      <c r="D141" s="3">
        <v>0</v>
      </c>
      <c r="E141" s="3">
        <v>0</v>
      </c>
      <c r="F141" s="3">
        <v>0</v>
      </c>
    </row>
    <row r="142" spans="1:6">
      <c r="A142" s="148" t="s">
        <v>156</v>
      </c>
      <c r="B142" s="1">
        <v>0</v>
      </c>
      <c r="C142" s="2">
        <v>0</v>
      </c>
      <c r="D142" s="1">
        <v>0</v>
      </c>
      <c r="E142" s="1">
        <v>0</v>
      </c>
      <c r="F142" s="1">
        <v>0</v>
      </c>
    </row>
    <row r="143" spans="1:6">
      <c r="A143" s="148" t="s">
        <v>115</v>
      </c>
      <c r="B143" s="1">
        <v>0</v>
      </c>
      <c r="C143" s="2">
        <v>0</v>
      </c>
      <c r="D143" s="1">
        <v>0</v>
      </c>
      <c r="E143" s="1">
        <v>0</v>
      </c>
      <c r="F143" s="1">
        <v>0</v>
      </c>
    </row>
    <row r="144" spans="1:6">
      <c r="A144" s="148" t="s">
        <v>152</v>
      </c>
      <c r="B144" s="1">
        <v>0</v>
      </c>
      <c r="C144" s="2">
        <v>0</v>
      </c>
      <c r="D144" s="1">
        <v>0</v>
      </c>
      <c r="E144" s="1">
        <v>0</v>
      </c>
      <c r="F144" s="1">
        <v>15.66</v>
      </c>
    </row>
    <row r="145" spans="1:6">
      <c r="A145" s="148" t="s">
        <v>153</v>
      </c>
      <c r="B145" s="1">
        <v>0</v>
      </c>
      <c r="C145" s="2">
        <v>0</v>
      </c>
      <c r="D145" s="1">
        <v>0</v>
      </c>
      <c r="E145" s="1">
        <v>0</v>
      </c>
      <c r="F145" s="1">
        <v>16.78</v>
      </c>
    </row>
    <row r="146" spans="1:6">
      <c r="A146" s="148" t="s">
        <v>154</v>
      </c>
      <c r="B146" s="1">
        <v>0</v>
      </c>
      <c r="C146" s="2">
        <v>0</v>
      </c>
      <c r="D146" s="1">
        <v>0</v>
      </c>
      <c r="E146" s="1">
        <v>0</v>
      </c>
      <c r="F146" s="1">
        <v>18.82</v>
      </c>
    </row>
    <row r="147" spans="1:6">
      <c r="A147" s="148" t="s">
        <v>155</v>
      </c>
      <c r="B147" s="1">
        <v>0</v>
      </c>
      <c r="C147" s="2">
        <v>0</v>
      </c>
      <c r="D147" s="1">
        <v>0</v>
      </c>
      <c r="E147" s="1">
        <v>0</v>
      </c>
      <c r="F147" s="1">
        <v>24.15</v>
      </c>
    </row>
    <row r="148" spans="1:6">
      <c r="B148" s="3">
        <v>0</v>
      </c>
      <c r="C148" s="4">
        <v>0</v>
      </c>
      <c r="D148" s="3">
        <v>0</v>
      </c>
      <c r="E148" s="3">
        <v>0</v>
      </c>
      <c r="F148" s="3">
        <v>0</v>
      </c>
    </row>
    <row r="149" spans="1:6">
      <c r="A149" s="148" t="s">
        <v>157</v>
      </c>
      <c r="B149" s="1">
        <v>0</v>
      </c>
      <c r="C149" s="2">
        <v>0</v>
      </c>
      <c r="D149" s="1">
        <v>0</v>
      </c>
      <c r="E149" s="1">
        <v>0</v>
      </c>
      <c r="F149" s="1">
        <v>0</v>
      </c>
    </row>
    <row r="150" spans="1:6">
      <c r="A150" s="148" t="s">
        <v>115</v>
      </c>
      <c r="B150" s="1">
        <v>0</v>
      </c>
      <c r="C150" s="2">
        <v>0</v>
      </c>
      <c r="D150" s="1">
        <v>0</v>
      </c>
      <c r="E150" s="1">
        <v>0</v>
      </c>
      <c r="F150" s="1">
        <v>0</v>
      </c>
    </row>
    <row r="151" spans="1:6">
      <c r="A151" s="148" t="s">
        <v>152</v>
      </c>
      <c r="B151" s="1">
        <v>0</v>
      </c>
      <c r="C151" s="2">
        <v>0</v>
      </c>
      <c r="D151" s="1">
        <v>0</v>
      </c>
      <c r="E151" s="1">
        <v>0</v>
      </c>
      <c r="F151" s="1">
        <v>32.630000000000003</v>
      </c>
    </row>
    <row r="152" spans="1:6">
      <c r="A152" s="148" t="s">
        <v>153</v>
      </c>
      <c r="B152" s="1">
        <v>0</v>
      </c>
      <c r="C152" s="2">
        <v>0</v>
      </c>
      <c r="D152" s="1">
        <v>0</v>
      </c>
      <c r="E152" s="1">
        <v>0</v>
      </c>
      <c r="F152" s="1">
        <v>33.82</v>
      </c>
    </row>
    <row r="153" spans="1:6">
      <c r="A153" s="148" t="s">
        <v>154</v>
      </c>
      <c r="B153" s="1">
        <v>0</v>
      </c>
      <c r="C153" s="2">
        <v>0</v>
      </c>
      <c r="D153" s="1">
        <v>0</v>
      </c>
      <c r="E153" s="1">
        <v>0</v>
      </c>
      <c r="F153" s="1">
        <v>35.86</v>
      </c>
    </row>
    <row r="154" spans="1:6">
      <c r="A154" s="148" t="s">
        <v>155</v>
      </c>
      <c r="B154" s="1">
        <v>0</v>
      </c>
      <c r="C154" s="2">
        <v>0</v>
      </c>
      <c r="D154" s="1">
        <v>0</v>
      </c>
      <c r="E154" s="1">
        <v>0</v>
      </c>
      <c r="F154" s="1">
        <v>39.94</v>
      </c>
    </row>
    <row r="155" spans="1:6">
      <c r="B155" s="3">
        <v>0</v>
      </c>
      <c r="C155" s="4">
        <v>0</v>
      </c>
      <c r="D155" s="3">
        <v>0</v>
      </c>
      <c r="E155" s="3">
        <v>0</v>
      </c>
      <c r="F155" s="3">
        <v>0</v>
      </c>
    </row>
    <row r="156" spans="1:6">
      <c r="B156" s="3">
        <v>0</v>
      </c>
      <c r="C156" s="4">
        <v>0</v>
      </c>
      <c r="D156" s="3">
        <v>0</v>
      </c>
      <c r="E156" s="3">
        <v>0</v>
      </c>
      <c r="F156" s="3">
        <v>0</v>
      </c>
    </row>
    <row r="157" spans="1:6">
      <c r="B157" s="3">
        <v>0</v>
      </c>
      <c r="C157" s="4">
        <v>0</v>
      </c>
      <c r="D157" s="3">
        <v>0</v>
      </c>
      <c r="E157" s="3">
        <v>0</v>
      </c>
      <c r="F157" s="3">
        <v>0</v>
      </c>
    </row>
    <row r="158" spans="1:6" ht="17.5">
      <c r="A158" s="155" t="s">
        <v>177</v>
      </c>
      <c r="B158" s="3">
        <v>0</v>
      </c>
      <c r="C158" s="4">
        <v>0</v>
      </c>
      <c r="D158" s="3">
        <v>0</v>
      </c>
      <c r="E158" s="3">
        <v>0</v>
      </c>
      <c r="F158" s="3">
        <v>0</v>
      </c>
    </row>
    <row r="159" spans="1:6">
      <c r="B159" s="3">
        <v>0</v>
      </c>
      <c r="C159" s="4">
        <v>0</v>
      </c>
      <c r="D159" s="3">
        <v>0</v>
      </c>
      <c r="E159" s="3">
        <v>0</v>
      </c>
      <c r="F159" s="3">
        <v>0</v>
      </c>
    </row>
    <row r="160" spans="1:6" ht="15.5">
      <c r="A160" s="156" t="s">
        <v>160</v>
      </c>
      <c r="B160" s="3">
        <v>0</v>
      </c>
      <c r="C160" s="4">
        <v>0</v>
      </c>
      <c r="D160" s="3">
        <v>0</v>
      </c>
      <c r="E160" s="3">
        <v>0</v>
      </c>
      <c r="F160" s="3">
        <v>0</v>
      </c>
    </row>
    <row r="161" spans="1:6" ht="15.5">
      <c r="A161" s="157">
        <v>150151152153</v>
      </c>
      <c r="B161" s="3">
        <v>0</v>
      </c>
      <c r="C161" s="4">
        <v>0</v>
      </c>
      <c r="D161" s="3">
        <v>0</v>
      </c>
      <c r="E161" s="3">
        <v>0</v>
      </c>
      <c r="F161" s="3">
        <v>8.64</v>
      </c>
    </row>
    <row r="162" spans="1:6" ht="15.5">
      <c r="A162" s="157">
        <v>160</v>
      </c>
      <c r="B162" s="3">
        <v>0</v>
      </c>
      <c r="C162" s="4">
        <v>0</v>
      </c>
      <c r="D162" s="3">
        <v>0</v>
      </c>
      <c r="E162" s="3">
        <v>0</v>
      </c>
      <c r="F162" s="3">
        <v>24.86</v>
      </c>
    </row>
    <row r="163" spans="1:6" ht="15.5">
      <c r="A163" s="157">
        <v>165</v>
      </c>
      <c r="B163" s="3">
        <v>0</v>
      </c>
      <c r="C163" s="4">
        <v>0</v>
      </c>
      <c r="D163" s="3">
        <v>0</v>
      </c>
      <c r="E163" s="3">
        <v>0</v>
      </c>
      <c r="F163" s="3">
        <v>32.28</v>
      </c>
    </row>
    <row r="164" spans="1:6" ht="15.5">
      <c r="A164" s="157">
        <v>166</v>
      </c>
      <c r="B164" s="3">
        <v>0</v>
      </c>
      <c r="C164" s="4">
        <v>0</v>
      </c>
      <c r="D164" s="3">
        <v>0</v>
      </c>
      <c r="E164" s="3">
        <v>0</v>
      </c>
      <c r="F164" s="3">
        <v>39.659999999999997</v>
      </c>
    </row>
    <row r="165" spans="1:6" ht="15.5">
      <c r="A165" s="158"/>
      <c r="B165" s="3">
        <v>0</v>
      </c>
      <c r="C165" s="4">
        <v>0</v>
      </c>
      <c r="D165" s="3">
        <v>0</v>
      </c>
      <c r="E165" s="3">
        <v>0</v>
      </c>
      <c r="F165" s="3">
        <v>0</v>
      </c>
    </row>
    <row r="166" spans="1:6" ht="15.5">
      <c r="A166" s="158" t="s">
        <v>178</v>
      </c>
      <c r="B166" s="3">
        <v>0</v>
      </c>
      <c r="C166" s="4">
        <v>0</v>
      </c>
      <c r="D166" s="3">
        <v>0</v>
      </c>
      <c r="E166" s="3">
        <v>0</v>
      </c>
      <c r="F166" s="3">
        <v>0</v>
      </c>
    </row>
    <row r="167" spans="1:6" ht="15.5">
      <c r="A167" s="158" t="s">
        <v>201</v>
      </c>
      <c r="B167" s="3">
        <v>0</v>
      </c>
      <c r="C167" s="4">
        <v>0</v>
      </c>
      <c r="D167" s="3">
        <v>0</v>
      </c>
      <c r="E167" s="3">
        <v>0</v>
      </c>
      <c r="F167" s="3">
        <v>11.47</v>
      </c>
    </row>
    <row r="168" spans="1:6" ht="15.5">
      <c r="A168" s="158" t="s">
        <v>202</v>
      </c>
      <c r="B168" s="3">
        <v>0</v>
      </c>
      <c r="C168" s="4">
        <v>0</v>
      </c>
      <c r="D168" s="3">
        <v>0</v>
      </c>
      <c r="E168" s="3">
        <v>0</v>
      </c>
      <c r="F168" s="3">
        <v>14.72</v>
      </c>
    </row>
    <row r="169" spans="1:6" ht="15.5">
      <c r="A169" s="158" t="s">
        <v>198</v>
      </c>
      <c r="B169" s="3">
        <v>0</v>
      </c>
      <c r="C169" s="4">
        <v>0</v>
      </c>
      <c r="D169" s="3">
        <v>0</v>
      </c>
      <c r="E169" s="3">
        <v>0</v>
      </c>
      <c r="F169" s="3">
        <v>17.55</v>
      </c>
    </row>
    <row r="170" spans="1:6" ht="15.5">
      <c r="A170" s="158" t="s">
        <v>203</v>
      </c>
      <c r="B170" s="3">
        <v>0</v>
      </c>
      <c r="C170" s="4">
        <v>0</v>
      </c>
      <c r="D170" s="3">
        <v>0</v>
      </c>
      <c r="E170" s="3">
        <v>0</v>
      </c>
      <c r="F170" s="3">
        <v>11.91</v>
      </c>
    </row>
    <row r="171" spans="1:6" ht="15.5">
      <c r="A171" s="158" t="s">
        <v>196</v>
      </c>
      <c r="B171" s="3">
        <v>0</v>
      </c>
      <c r="C171" s="4">
        <v>0</v>
      </c>
      <c r="D171" s="3">
        <v>0</v>
      </c>
      <c r="E171" s="3">
        <v>0</v>
      </c>
      <c r="F171" s="3">
        <v>26.41</v>
      </c>
    </row>
    <row r="172" spans="1:6" ht="15.5">
      <c r="A172" s="158" t="s">
        <v>197</v>
      </c>
      <c r="F172" s="3">
        <v>19.329999999999998</v>
      </c>
    </row>
    <row r="173" spans="1:6" ht="15.5">
      <c r="A173" s="158"/>
    </row>
    <row r="174" spans="1:6" ht="15.5">
      <c r="A174" s="158" t="s">
        <v>201</v>
      </c>
      <c r="B174" s="3">
        <v>0</v>
      </c>
      <c r="C174" s="4">
        <v>0</v>
      </c>
      <c r="D174" s="3">
        <v>0</v>
      </c>
      <c r="E174" s="3">
        <v>0</v>
      </c>
      <c r="F174" s="3">
        <v>18.899999999999999</v>
      </c>
    </row>
    <row r="175" spans="1:6" ht="15.5">
      <c r="A175" s="158" t="s">
        <v>202</v>
      </c>
      <c r="B175" s="3">
        <v>0</v>
      </c>
      <c r="C175" s="4">
        <v>0</v>
      </c>
      <c r="D175" s="3">
        <v>0</v>
      </c>
      <c r="E175" s="3">
        <v>0</v>
      </c>
      <c r="F175" s="3">
        <v>35.24</v>
      </c>
    </row>
    <row r="176" spans="1:6" ht="15.5">
      <c r="A176" s="158" t="s">
        <v>198</v>
      </c>
      <c r="B176" s="3">
        <v>0</v>
      </c>
      <c r="C176" s="4">
        <v>0</v>
      </c>
      <c r="D176" s="3">
        <v>0</v>
      </c>
      <c r="E176" s="3">
        <v>0</v>
      </c>
      <c r="F176" s="3">
        <v>36.979999999999997</v>
      </c>
    </row>
    <row r="177" spans="1:6" ht="15.5">
      <c r="A177" s="159" t="s">
        <v>198</v>
      </c>
      <c r="F177" s="3">
        <v>25.01</v>
      </c>
    </row>
    <row r="178" spans="1:6" ht="15.5">
      <c r="A178" s="158"/>
    </row>
    <row r="179" spans="1:6" ht="15.5">
      <c r="A179" s="158"/>
    </row>
    <row r="180" spans="1:6" ht="15.5">
      <c r="A180" s="158"/>
    </row>
    <row r="181" spans="1:6" ht="15.5">
      <c r="A181" s="158"/>
    </row>
    <row r="182" spans="1:6" ht="15.5">
      <c r="A182" s="158" t="s">
        <v>161</v>
      </c>
      <c r="B182" s="3">
        <v>0</v>
      </c>
      <c r="C182" s="4">
        <v>0</v>
      </c>
      <c r="D182" s="3">
        <v>0</v>
      </c>
      <c r="E182" s="3">
        <v>0</v>
      </c>
      <c r="F182" s="3">
        <v>0</v>
      </c>
    </row>
    <row r="183" spans="1:6">
      <c r="A183" s="137" t="s">
        <v>162</v>
      </c>
      <c r="B183" s="3">
        <v>0</v>
      </c>
      <c r="C183" s="4">
        <v>0.13073000000000001</v>
      </c>
      <c r="D183" s="4">
        <v>0</v>
      </c>
      <c r="E183" s="3">
        <v>0</v>
      </c>
      <c r="F183" s="3">
        <v>0</v>
      </c>
    </row>
    <row r="184" spans="1:6">
      <c r="A184" s="137" t="s">
        <v>163</v>
      </c>
      <c r="B184" s="3">
        <v>0</v>
      </c>
      <c r="C184" s="4">
        <v>9.2880000000000004E-2</v>
      </c>
      <c r="D184" s="4">
        <v>0</v>
      </c>
      <c r="E184" s="3">
        <v>0</v>
      </c>
      <c r="F184" s="3">
        <v>0</v>
      </c>
    </row>
    <row r="185" spans="1:6">
      <c r="A185" s="137" t="s">
        <v>164</v>
      </c>
      <c r="B185" s="3">
        <v>0</v>
      </c>
      <c r="C185" s="4">
        <v>0</v>
      </c>
      <c r="D185" s="3">
        <v>7.64</v>
      </c>
      <c r="E185" s="4">
        <v>0</v>
      </c>
      <c r="F185" s="3">
        <v>0</v>
      </c>
    </row>
    <row r="186" spans="1:6">
      <c r="A186" s="137" t="s">
        <v>165</v>
      </c>
      <c r="B186" s="3">
        <v>26</v>
      </c>
      <c r="C186" s="4">
        <v>0</v>
      </c>
      <c r="D186" s="3">
        <v>0</v>
      </c>
      <c r="E186" s="3">
        <v>0</v>
      </c>
      <c r="F186" s="3">
        <v>0</v>
      </c>
    </row>
    <row r="187" spans="1:6">
      <c r="B187" s="3">
        <v>0</v>
      </c>
      <c r="C187" s="4">
        <v>0</v>
      </c>
      <c r="D187" s="3">
        <v>0</v>
      </c>
      <c r="E187" s="3">
        <v>0</v>
      </c>
      <c r="F187" s="3">
        <v>0</v>
      </c>
    </row>
    <row r="188" spans="1:6">
      <c r="A188" s="137" t="s">
        <v>166</v>
      </c>
      <c r="B188" s="3">
        <v>0</v>
      </c>
      <c r="C188" s="4">
        <v>0</v>
      </c>
      <c r="D188" s="3">
        <v>0</v>
      </c>
      <c r="E188" s="3">
        <v>0</v>
      </c>
      <c r="F188" s="3">
        <v>0</v>
      </c>
    </row>
    <row r="189" spans="1:6" ht="15.5">
      <c r="A189" s="160" t="s">
        <v>167</v>
      </c>
      <c r="B189" s="3">
        <v>29</v>
      </c>
      <c r="C189" s="4">
        <v>0</v>
      </c>
      <c r="D189" s="3">
        <v>0</v>
      </c>
      <c r="E189" s="3">
        <v>0</v>
      </c>
      <c r="F189" s="3">
        <v>0</v>
      </c>
    </row>
    <row r="190" spans="1:6" ht="15.5">
      <c r="A190" s="160" t="s">
        <v>168</v>
      </c>
      <c r="B190" s="3">
        <v>0</v>
      </c>
      <c r="C190" s="4">
        <v>0.20030999999999999</v>
      </c>
      <c r="D190" s="3">
        <v>0</v>
      </c>
      <c r="E190" s="3">
        <v>0</v>
      </c>
      <c r="F190" s="3">
        <v>0</v>
      </c>
    </row>
    <row r="191" spans="1:6" ht="15.5">
      <c r="A191" s="160" t="s">
        <v>169</v>
      </c>
      <c r="B191" s="3">
        <v>0</v>
      </c>
      <c r="C191" s="4">
        <v>0.1731</v>
      </c>
      <c r="D191" s="3">
        <v>0</v>
      </c>
      <c r="E191" s="3">
        <v>0</v>
      </c>
      <c r="F191" s="3">
        <v>0</v>
      </c>
    </row>
    <row r="192" spans="1:6" ht="15.5">
      <c r="A192" s="160" t="s">
        <v>170</v>
      </c>
      <c r="B192" s="3">
        <v>0</v>
      </c>
      <c r="C192" s="4">
        <v>0.12583</v>
      </c>
      <c r="D192" s="3">
        <v>0</v>
      </c>
      <c r="E192" s="3">
        <v>0</v>
      </c>
      <c r="F192" s="3">
        <v>0</v>
      </c>
    </row>
    <row r="193" spans="1:6">
      <c r="B193" s="3">
        <v>0</v>
      </c>
      <c r="C193" s="4">
        <v>0</v>
      </c>
      <c r="D193" s="3">
        <v>0</v>
      </c>
      <c r="E193" s="3">
        <v>0</v>
      </c>
      <c r="F193" s="3">
        <v>0</v>
      </c>
    </row>
    <row r="194" spans="1:6">
      <c r="B194" s="3">
        <v>0</v>
      </c>
      <c r="C194" s="4">
        <v>0</v>
      </c>
      <c r="D194" s="3">
        <v>0</v>
      </c>
      <c r="E194" s="3">
        <v>0</v>
      </c>
      <c r="F194" s="3">
        <v>0</v>
      </c>
    </row>
    <row r="195" spans="1:6">
      <c r="A195" s="137" t="s">
        <v>171</v>
      </c>
      <c r="B195" s="3">
        <v>0</v>
      </c>
      <c r="C195" s="4">
        <v>0</v>
      </c>
      <c r="D195" s="3">
        <v>0</v>
      </c>
      <c r="E195" s="3">
        <v>0</v>
      </c>
      <c r="F195" s="3">
        <v>0</v>
      </c>
    </row>
    <row r="196" spans="1:6">
      <c r="A196" s="137" t="s">
        <v>172</v>
      </c>
      <c r="B196" s="3">
        <v>0</v>
      </c>
      <c r="C196" s="4">
        <v>0</v>
      </c>
      <c r="D196" s="10">
        <v>6.38</v>
      </c>
      <c r="E196" s="3">
        <v>0</v>
      </c>
      <c r="F196" s="3">
        <v>0</v>
      </c>
    </row>
    <row r="197" spans="1:6">
      <c r="A197" s="137" t="s">
        <v>173</v>
      </c>
      <c r="B197" s="3">
        <v>15.75</v>
      </c>
      <c r="C197" s="4">
        <v>0</v>
      </c>
      <c r="D197" s="3">
        <v>0</v>
      </c>
      <c r="E197" s="3">
        <v>0</v>
      </c>
      <c r="F197" s="3">
        <v>0</v>
      </c>
    </row>
    <row r="198" spans="1:6">
      <c r="B198" s="3">
        <v>0</v>
      </c>
      <c r="C198" s="4">
        <v>0</v>
      </c>
      <c r="D198" s="3">
        <v>0</v>
      </c>
      <c r="E198" s="3">
        <v>0</v>
      </c>
      <c r="F198" s="3">
        <v>0</v>
      </c>
    </row>
    <row r="199" spans="1:6">
      <c r="A199" s="137" t="s">
        <v>175</v>
      </c>
      <c r="B199" s="3">
        <v>0</v>
      </c>
      <c r="C199" s="4">
        <v>0</v>
      </c>
      <c r="D199" s="3">
        <v>0</v>
      </c>
      <c r="E199" s="3">
        <v>0</v>
      </c>
      <c r="F199" s="3">
        <v>0</v>
      </c>
    </row>
    <row r="200" spans="1:6">
      <c r="A200" s="137" t="s">
        <v>165</v>
      </c>
      <c r="B200" s="3">
        <v>0</v>
      </c>
      <c r="C200" s="4">
        <v>0</v>
      </c>
      <c r="D200" s="3">
        <v>0</v>
      </c>
      <c r="E200" s="3">
        <v>0</v>
      </c>
      <c r="F200" s="3">
        <v>0</v>
      </c>
    </row>
    <row r="201" spans="1:6">
      <c r="A201" s="137" t="s">
        <v>159</v>
      </c>
      <c r="B201" s="3">
        <v>0</v>
      </c>
      <c r="C201" s="4">
        <v>0</v>
      </c>
      <c r="D201" s="3">
        <v>0</v>
      </c>
      <c r="E201" s="3">
        <v>0</v>
      </c>
      <c r="F201" s="3">
        <v>0</v>
      </c>
    </row>
    <row r="202" spans="1:6">
      <c r="A202" s="137" t="s">
        <v>176</v>
      </c>
      <c r="B202" s="3">
        <v>0</v>
      </c>
      <c r="C202" s="4">
        <v>0</v>
      </c>
      <c r="D202" s="3">
        <v>0</v>
      </c>
      <c r="E202" s="3">
        <v>0</v>
      </c>
      <c r="F202" s="3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S8yMy8yMDIzIDEyOjA2OjUxIFBNPC9EYXRlVGltZT48TGFiZWxTdHJpbmc+VW5jYXRlZ29yaXplZDwvTGFiZWxTdHJpbmc+PC9pdGVtPjwvbGFiZWxIaXN0b3J5Pg=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FF56C-B74B-4402-8F92-AF22DBAEA0BA}">
  <ds:schemaRefs>
    <ds:schemaRef ds:uri="http://schemas.microsoft.com/office/infopath/2007/PartnerControls"/>
    <ds:schemaRef ds:uri="http://schemas.microsoft.com/office/2006/documentManagement/types"/>
    <ds:schemaRef ds:uri="b6888f76-1100-40b0-929b-1efe9044426d"/>
    <ds:schemaRef ds:uri="http://purl.org/dc/elements/1.1/"/>
    <ds:schemaRef ds:uri="f88ffb1c-9230-4705-a789-27bae69f5829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3EA0F3-DE87-4E77-90EA-EF24DC029B3C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7E0AF60C-67E6-4E33-AE43-7EDBF9A7B46A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8A147116-A0D9-42BD-8502-8D435C4C7DCC}"/>
</file>

<file path=customXml/itemProps5.xml><?xml version="1.0" encoding="utf-8"?>
<ds:datastoreItem xmlns:ds="http://schemas.openxmlformats.org/officeDocument/2006/customXml" ds:itemID="{A3A893D2-352E-4D26-B3D7-2424999EC4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Typical Bill</vt:lpstr>
      <vt:lpstr>Rate Export from RD</vt:lpstr>
      <vt:lpstr>Block_1_Energy</vt:lpstr>
      <vt:lpstr>Block_2_Energy</vt:lpstr>
      <vt:lpstr>Cust_Block</vt:lpstr>
      <vt:lpstr>'Typical Bill'!Print_Area</vt:lpstr>
      <vt:lpstr>'Typical Bill'!Print_Titles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s148685</dc:creator>
  <cp:keywords/>
  <cp:lastModifiedBy>Katharine I Walsh</cp:lastModifiedBy>
  <cp:lastPrinted>2025-08-20T20:35:01Z</cp:lastPrinted>
  <dcterms:created xsi:type="dcterms:W3CDTF">2006-04-28T20:07:59Z</dcterms:created>
  <dcterms:modified xsi:type="dcterms:W3CDTF">2026-01-22T17:09:12Z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9f493858-64a1-485e-8ca3-8f4eb196727d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{803EA0F3-DE87-4E77-90EA-EF24DC029B3C}</vt:lpwstr>
  </property>
  <property fmtid="{D5CDD505-2E9C-101B-9397-08002B2CF9AE}" pid="12" name="ContentTypeId">
    <vt:lpwstr>0x0101004DF805D1E1DA4A49A223477D3B105720</vt:lpwstr>
  </property>
  <property fmtid="{D5CDD505-2E9C-101B-9397-08002B2CF9AE}" pid="13" name="bjpmDocIH">
    <vt:lpwstr>rF9e2tlYqSWhqVJb8KFazn8B1nIeX/p4</vt:lpwstr>
  </property>
</Properties>
</file>